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5" yWindow="-15" windowWidth="23070" windowHeight="4830" tabRatio="835" activeTab="1"/>
  </bookViews>
  <sheets>
    <sheet name="Custom_lists" sheetId="46" r:id="rId1"/>
    <sheet name="I_A_1" sheetId="44" r:id="rId2"/>
    <sheet name="I_A_2" sheetId="45" r:id="rId3"/>
    <sheet name="II_B_1" sheetId="1" r:id="rId4"/>
    <sheet name="II_B_2" sheetId="32" r:id="rId5"/>
    <sheet name="III_A_1" sheetId="2" r:id="rId6"/>
    <sheet name="III_B_1" sheetId="33" r:id="rId7"/>
    <sheet name="III_B_2" sheetId="34" r:id="rId8"/>
    <sheet name="III_B_3" sheetId="35" r:id="rId9"/>
    <sheet name="III_C_1" sheetId="6" r:id="rId10"/>
    <sheet name="III_C_3" sheetId="8" r:id="rId11"/>
    <sheet name="III_C_4" sheetId="31" r:id="rId12"/>
    <sheet name="Compare" sheetId="48" r:id="rId13"/>
    <sheet name="III_C_6" sheetId="11" r:id="rId14"/>
    <sheet name="III_D_1" sheetId="30" r:id="rId15"/>
    <sheet name="III_E_1" sheetId="12" r:id="rId16"/>
    <sheet name="III_E_2" sheetId="13" r:id="rId17"/>
    <sheet name="III_E_3" sheetId="14" r:id="rId18"/>
    <sheet name="III_F_1 " sheetId="36" r:id="rId19"/>
    <sheet name="III_G_1" sheetId="17" r:id="rId20"/>
    <sheet name="IV_A_1" sheetId="41" r:id="rId21"/>
    <sheet name="IV_A_2" sheetId="37" r:id="rId22"/>
    <sheet name="IV_A_3 " sheetId="38" r:id="rId23"/>
    <sheet name="IV_B_1" sheetId="39" r:id="rId24"/>
    <sheet name="IV_B_2" sheetId="40" r:id="rId25"/>
    <sheet name="V_1" sheetId="23" r:id="rId26"/>
    <sheet name="VI_I" sheetId="47" r:id="rId27"/>
  </sheets>
  <externalReferences>
    <externalReference r:id="rId28"/>
    <externalReference r:id="rId29"/>
    <externalReference r:id="rId30"/>
    <externalReference r:id="rId31"/>
  </externalReferences>
  <definedNames>
    <definedName name="_1Excel_BuiltIn_Print_Area_10_1_1" localSheetId="6">#REF!</definedName>
    <definedName name="_1Excel_BuiltIn_Print_Area_10_1_1" localSheetId="7">#REF!</definedName>
    <definedName name="_1Excel_BuiltIn_Print_Area_10_1_1" localSheetId="8">#REF!</definedName>
    <definedName name="_1Excel_BuiltIn_Print_Area_10_1_1" localSheetId="14">#REF!</definedName>
    <definedName name="_1Excel_BuiltIn_Print_Area_10_1_1" localSheetId="18">#REF!</definedName>
    <definedName name="_1Excel_BuiltIn_Print_Area_10_1_1" localSheetId="20">#REF!</definedName>
    <definedName name="_1Excel_BuiltIn_Print_Area_10_1_1">#REF!</definedName>
    <definedName name="_xlnm._FilterDatabase" localSheetId="9" hidden="1">III_C_1!$A$3:$Q$155</definedName>
    <definedName name="_xlnm._FilterDatabase" localSheetId="10" hidden="1">III_C_3!$A$3:$CH$88</definedName>
    <definedName name="_xlnm._FilterDatabase" localSheetId="11" hidden="1">III_C_4!$A$3:$Q$28</definedName>
    <definedName name="_xlnm._FilterDatabase" localSheetId="13" hidden="1">III_C_6!$A$3:$O$490</definedName>
    <definedName name="_xlnm._FilterDatabase" localSheetId="16" hidden="1">III_E_2!$A$4:$AD$63</definedName>
    <definedName name="_xlnm._FilterDatabase" localSheetId="17" hidden="1">III_E_3!$A$3:$N$212</definedName>
    <definedName name="_xlnm._FilterDatabase" localSheetId="26" hidden="1">VI_I!$A$4:$E$72</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18">#REF!</definedName>
    <definedName name="Excel_BuiltIn_Print_Area_1_1">II_B_1!$A$1:$F$23</definedName>
    <definedName name="Excel_BuiltIn_Print_Area_1_1_1" localSheetId="6">#REF!</definedName>
    <definedName name="Excel_BuiltIn_Print_Area_1_1_1" localSheetId="7">#REF!</definedName>
    <definedName name="Excel_BuiltIn_Print_Area_1_1_1" localSheetId="8">#REF!</definedName>
    <definedName name="Excel_BuiltIn_Print_Area_1_1_1" localSheetId="18">#REF!</definedName>
    <definedName name="Excel_BuiltIn_Print_Area_1_1_1">II_B_1!$A$1:$D$3</definedName>
    <definedName name="Excel_BuiltIn_Print_Area_10_1" localSheetId="6">#REF!</definedName>
    <definedName name="Excel_BuiltIn_Print_Area_10_1" localSheetId="7">#REF!</definedName>
    <definedName name="Excel_BuiltIn_Print_Area_10_1" localSheetId="8">#REF!</definedName>
    <definedName name="Excel_BuiltIn_Print_Area_10_1" localSheetId="18">#REF!</definedName>
    <definedName name="Excel_BuiltIn_Print_Area_10_1">#REF!</definedName>
    <definedName name="Excel_BuiltIn_Print_Area_10_1_1" localSheetId="6">#REF!</definedName>
    <definedName name="Excel_BuiltIn_Print_Area_10_1_1" localSheetId="7">#REF!</definedName>
    <definedName name="Excel_BuiltIn_Print_Area_10_1_1" localSheetId="8">#REF!</definedName>
    <definedName name="Excel_BuiltIn_Print_Area_10_1_1" localSheetId="14">#REF!</definedName>
    <definedName name="Excel_BuiltIn_Print_Area_10_1_1" localSheetId="18">#REF!</definedName>
    <definedName name="Excel_BuiltIn_Print_Area_10_1_1">#REF!</definedName>
    <definedName name="Excel_BuiltIn_Print_Area_11_1" localSheetId="6">#REF!</definedName>
    <definedName name="Excel_BuiltIn_Print_Area_11_1" localSheetId="7">#REF!</definedName>
    <definedName name="Excel_BuiltIn_Print_Area_11_1" localSheetId="8">#REF!</definedName>
    <definedName name="Excel_BuiltIn_Print_Area_11_1" localSheetId="18">#REF!</definedName>
    <definedName name="Excel_BuiltIn_Print_Area_11_1">III_C_6!$A$1:$S$63</definedName>
    <definedName name="Excel_BuiltIn_Print_Area_12_1" localSheetId="6">#REF!</definedName>
    <definedName name="Excel_BuiltIn_Print_Area_12_1" localSheetId="7">#REF!</definedName>
    <definedName name="Excel_BuiltIn_Print_Area_12_1" localSheetId="8">#REF!</definedName>
    <definedName name="Excel_BuiltIn_Print_Area_12_1" localSheetId="18">#REF!</definedName>
    <definedName name="Excel_BuiltIn_Print_Area_12_1">III_E_1!$A$1:$L$56</definedName>
    <definedName name="Excel_BuiltIn_Print_Area_12_1_1" localSheetId="6">#REF!</definedName>
    <definedName name="Excel_BuiltIn_Print_Area_12_1_1" localSheetId="7">#REF!</definedName>
    <definedName name="Excel_BuiltIn_Print_Area_12_1_1" localSheetId="8">#REF!</definedName>
    <definedName name="Excel_BuiltIn_Print_Area_12_1_1" localSheetId="18">#REF!</definedName>
    <definedName name="Excel_BuiltIn_Print_Area_12_1_1">III_E_1!$A$1:$K$56</definedName>
    <definedName name="Excel_BuiltIn_Print_Area_14_1" localSheetId="6">#REF!</definedName>
    <definedName name="Excel_BuiltIn_Print_Area_14_1" localSheetId="7">#REF!</definedName>
    <definedName name="Excel_BuiltIn_Print_Area_14_1" localSheetId="8">#REF!</definedName>
    <definedName name="Excel_BuiltIn_Print_Area_14_1" localSheetId="18">#REF!</definedName>
    <definedName name="Excel_BuiltIn_Print_Area_14_1">III_E_3!$A$1:$M$44</definedName>
    <definedName name="Excel_BuiltIn_Print_Area_15_1" localSheetId="6">#REF!</definedName>
    <definedName name="Excel_BuiltIn_Print_Area_15_1" localSheetId="7">#REF!</definedName>
    <definedName name="Excel_BuiltIn_Print_Area_15_1" localSheetId="8">#REF!</definedName>
    <definedName name="Excel_BuiltIn_Print_Area_15_1" localSheetId="14">III_D_1!$C$1:$I$65</definedName>
    <definedName name="Excel_BuiltIn_Print_Area_15_1" localSheetId="18">'III_F_1 '!$A$1:$J$117</definedName>
    <definedName name="Excel_BuiltIn_Print_Area_15_1">#REF!</definedName>
    <definedName name="Excel_BuiltIn_Print_Area_24_1" localSheetId="6">#REF!</definedName>
    <definedName name="Excel_BuiltIn_Print_Area_24_1" localSheetId="8">#REF!</definedName>
    <definedName name="Excel_BuiltIn_Print_Area_24_1" localSheetId="14">#REF!</definedName>
    <definedName name="Excel_BuiltIn_Print_Area_24_1" localSheetId="18">#REF!</definedName>
    <definedName name="Excel_BuiltIn_Print_Area_24_1" localSheetId="22">#REF!</definedName>
    <definedName name="Excel_BuiltIn_Print_Area_24_1" localSheetId="24">#REF!</definedName>
    <definedName name="Excel_BuiltIn_Print_Area_24_1">#REF!</definedName>
    <definedName name="Excel_BuiltIn_Print_Area_4_1" localSheetId="7">III_B_2!$A$1:$F$42</definedName>
    <definedName name="Excel_BuiltIn_Print_Area_4_1">#REF!</definedName>
    <definedName name="Excel_BuiltIn_Print_Area_5_1" localSheetId="6">#REF!</definedName>
    <definedName name="Excel_BuiltIn_Print_Area_5_1" localSheetId="7">#REF!</definedName>
    <definedName name="Excel_BuiltIn_Print_Area_5_1" localSheetId="8">III_B_3!$A$1:$I$49</definedName>
    <definedName name="Excel_BuiltIn_Print_Area_5_1" localSheetId="14">#REF!</definedName>
    <definedName name="Excel_BuiltIn_Print_Area_5_1" localSheetId="18">#REF!</definedName>
    <definedName name="Excel_BuiltIn_Print_Area_5_1">#REF!</definedName>
    <definedName name="Excel_BuiltIn_Print_Area_7_1" localSheetId="6">#REF!</definedName>
    <definedName name="Excel_BuiltIn_Print_Area_7_1" localSheetId="7">#REF!</definedName>
    <definedName name="Excel_BuiltIn_Print_Area_7_1" localSheetId="8">#REF!</definedName>
    <definedName name="Excel_BuiltIn_Print_Area_7_1" localSheetId="18">#REF!</definedName>
    <definedName name="Excel_BuiltIn_Print_Area_7_1">#REF!</definedName>
    <definedName name="Excel_BuiltIn_Print_Area_8_1" localSheetId="6">#REF!</definedName>
    <definedName name="Excel_BuiltIn_Print_Area_8_1" localSheetId="7">#REF!</definedName>
    <definedName name="Excel_BuiltIn_Print_Area_8_1" localSheetId="8">#REF!</definedName>
    <definedName name="Excel_BuiltIn_Print_Area_8_1" localSheetId="14">#REF!</definedName>
    <definedName name="Excel_BuiltIn_Print_Area_8_1" localSheetId="18">#REF!</definedName>
    <definedName name="Excel_BuiltIn_Print_Area_8_1" localSheetId="22">#REF!</definedName>
    <definedName name="Excel_BuiltIn_Print_Area_8_1" localSheetId="24">#REF!</definedName>
    <definedName name="Excel_BuiltIn_Print_Area_8_1">III_C_3!$A$1:$N$59</definedName>
    <definedName name="Excel_BuiltIn_Print_Area_9_1" localSheetId="6">#REF!</definedName>
    <definedName name="Excel_BuiltIn_Print_Area_9_1" localSheetId="7">#REF!</definedName>
    <definedName name="Excel_BuiltIn_Print_Area_9_1" localSheetId="8">#REF!</definedName>
    <definedName name="Excel_BuiltIn_Print_Area_9_1" localSheetId="18">#REF!</definedName>
    <definedName name="Excel_BuiltIn_Print_Area_9_1">#REF!</definedName>
    <definedName name="Fleet_segments_vessels">'[1]drop down'!$B$4:$B$16</definedName>
    <definedName name="Fleet_segments_vessels_lenght_classes">'[1]drop down'!$G$4:$G$11</definedName>
    <definedName name="_xlnm.Print_Area" localSheetId="3">II_B_1!$A$1:$F$49</definedName>
    <definedName name="_xlnm.Print_Area" localSheetId="5">III_A_1!$A$1:$I$16</definedName>
    <definedName name="_xlnm.Print_Area" localSheetId="6">III_B_1!$A$1:$N$19</definedName>
    <definedName name="_xlnm.Print_Area" localSheetId="7">III_B_2!$A$1:$G$42</definedName>
    <definedName name="_xlnm.Print_Area" localSheetId="8">III_B_3!$A$1:$K$14</definedName>
    <definedName name="_xlnm.Print_Area" localSheetId="9">III_C_1!$A$1:$N$84</definedName>
    <definedName name="_xlnm.Print_Area" localSheetId="10">III_C_3!$A$1:$K$59</definedName>
    <definedName name="_xlnm.Print_Area" localSheetId="13">III_C_6!$A$1:$N$63</definedName>
    <definedName name="_xlnm.Print_Area" localSheetId="14">III_D_1!$C$1:$I$15</definedName>
    <definedName name="_xlnm.Print_Area" localSheetId="15">III_E_1!$A$1:$I$56</definedName>
    <definedName name="_xlnm.Print_Area" localSheetId="16">III_E_2!$A$1:$AJ$47</definedName>
    <definedName name="_xlnm.Print_Area" localSheetId="17">III_E_3!$A$1:$N$44</definedName>
    <definedName name="_xlnm.Print_Area" localSheetId="18">'III_F_1 '!$A$1:$J$67</definedName>
    <definedName name="_xlnm.Print_Area" localSheetId="19">III_G_1!$A$1:$R$40</definedName>
    <definedName name="_xlnm.Print_Area" localSheetId="20">IV_A_1!$A$1:$J$67</definedName>
    <definedName name="_xlnm.Print_Area" localSheetId="21">IV_A_2!$A$1:$K$18</definedName>
    <definedName name="_xlnm.Print_Area" localSheetId="22">'IV_A_3 '!$A$1:$H$17</definedName>
    <definedName name="_xlnm.Print_Area" localSheetId="23">IV_B_1!$A$1:$K$20</definedName>
    <definedName name="_xlnm.Print_Area" localSheetId="24">IV_B_2!$A$1:$H$16</definedName>
    <definedName name="_xlnm.Print_Area" localSheetId="25">V_1!$A$1:$J$58</definedName>
  </definedNames>
  <calcPr calcId="145621"/>
  <pivotCaches>
    <pivotCache cacheId="0" r:id="rId32"/>
    <pivotCache cacheId="1" r:id="rId33"/>
  </pivotCaches>
</workbook>
</file>

<file path=xl/calcChain.xml><?xml version="1.0" encoding="utf-8"?>
<calcChain xmlns="http://schemas.openxmlformats.org/spreadsheetml/2006/main">
  <c r="L211" i="14" l="1"/>
  <c r="L210" i="14"/>
  <c r="L161" i="14"/>
  <c r="L160" i="14"/>
  <c r="L159" i="14"/>
  <c r="L4" i="14" l="1"/>
  <c r="L199" i="14" l="1"/>
  <c r="L196" i="14"/>
  <c r="L192" i="14"/>
  <c r="M189" i="14"/>
  <c r="M188" i="14"/>
  <c r="M187" i="14"/>
  <c r="M185" i="14"/>
  <c r="L127" i="14"/>
  <c r="M109" i="14"/>
  <c r="M108" i="14"/>
  <c r="L11" i="14"/>
  <c r="L24" i="14"/>
  <c r="L44" i="14"/>
  <c r="N35" i="11"/>
  <c r="K22" i="35"/>
  <c r="J22" i="35"/>
  <c r="K21" i="35"/>
  <c r="J21" i="35"/>
  <c r="K20" i="35"/>
  <c r="J20" i="35"/>
  <c r="K19" i="35"/>
  <c r="J19" i="35"/>
  <c r="K18" i="35"/>
  <c r="J18" i="35"/>
  <c r="K17" i="35"/>
  <c r="J17" i="35"/>
  <c r="K16" i="35"/>
  <c r="J16" i="35"/>
  <c r="K15" i="35"/>
  <c r="J15" i="35"/>
  <c r="K14" i="35"/>
  <c r="J14" i="35"/>
  <c r="K13" i="35"/>
  <c r="J13" i="35"/>
  <c r="K12" i="35"/>
  <c r="J12" i="35"/>
  <c r="K11" i="35"/>
  <c r="J11" i="35"/>
  <c r="K10" i="35"/>
  <c r="J10" i="35"/>
  <c r="K9" i="35"/>
  <c r="J9" i="35"/>
  <c r="K8" i="35"/>
  <c r="J8" i="35"/>
  <c r="K7" i="35"/>
  <c r="J7" i="35"/>
  <c r="K6" i="35"/>
  <c r="J6" i="35"/>
  <c r="K5" i="35"/>
  <c r="J5" i="35"/>
  <c r="K4" i="35"/>
  <c r="J4" i="35"/>
  <c r="M28" i="33"/>
  <c r="L28" i="33"/>
  <c r="I28" i="33"/>
  <c r="M27" i="33"/>
  <c r="L27" i="33"/>
  <c r="I27" i="33"/>
  <c r="M26" i="33"/>
  <c r="L26" i="33"/>
  <c r="I26" i="33"/>
  <c r="M25" i="33"/>
  <c r="L25" i="33"/>
  <c r="I25" i="33"/>
  <c r="M24" i="33"/>
  <c r="L24" i="33"/>
  <c r="I24" i="33"/>
  <c r="M23" i="33"/>
  <c r="L23" i="33"/>
  <c r="I23" i="33"/>
  <c r="M22" i="33"/>
  <c r="L22" i="33"/>
  <c r="I22" i="33"/>
  <c r="M21" i="33"/>
  <c r="L21" i="33"/>
  <c r="I21" i="33"/>
  <c r="M20" i="33"/>
  <c r="L20" i="33"/>
  <c r="I20" i="33"/>
  <c r="M19" i="33"/>
  <c r="L19" i="33"/>
  <c r="I19" i="33"/>
  <c r="M18" i="33"/>
  <c r="L18" i="33"/>
  <c r="I18" i="33"/>
  <c r="M17" i="33"/>
  <c r="L17" i="33"/>
  <c r="I17" i="33"/>
  <c r="M16" i="33"/>
  <c r="L16" i="33"/>
  <c r="I16" i="33"/>
  <c r="M15" i="33"/>
  <c r="L15" i="33"/>
  <c r="I15" i="33"/>
  <c r="M14" i="33"/>
  <c r="L14" i="33"/>
  <c r="I14" i="33"/>
  <c r="M13" i="33"/>
  <c r="L13" i="33"/>
  <c r="I13" i="33"/>
  <c r="M12" i="33"/>
  <c r="L12" i="33"/>
  <c r="I12" i="33"/>
  <c r="M11" i="33"/>
  <c r="L11" i="33"/>
  <c r="I11" i="33"/>
  <c r="M10" i="33"/>
  <c r="L10" i="33"/>
  <c r="I10" i="33"/>
  <c r="M9" i="33"/>
  <c r="L9" i="33"/>
  <c r="I9" i="33"/>
  <c r="M8" i="33"/>
  <c r="L8" i="33"/>
  <c r="I8" i="33"/>
  <c r="M7" i="33"/>
  <c r="L7" i="33"/>
  <c r="I7" i="33"/>
  <c r="M6" i="33"/>
  <c r="L6" i="33"/>
  <c r="I6" i="33"/>
  <c r="M5" i="33"/>
  <c r="L5" i="33"/>
  <c r="I5" i="33"/>
  <c r="M4" i="33"/>
  <c r="L4" i="33"/>
  <c r="I4" i="33"/>
  <c r="K16" i="39"/>
  <c r="J16" i="39"/>
  <c r="G16" i="39"/>
  <c r="K15" i="39"/>
  <c r="J15" i="39"/>
  <c r="G15" i="39"/>
  <c r="K14" i="39"/>
  <c r="J14" i="39"/>
  <c r="G14" i="39"/>
  <c r="K13" i="39"/>
  <c r="J13" i="39"/>
  <c r="G13" i="39"/>
  <c r="K12" i="39"/>
  <c r="J12" i="39"/>
  <c r="G12" i="39"/>
  <c r="K11" i="39"/>
  <c r="J11" i="39"/>
  <c r="G11" i="39"/>
  <c r="K6" i="39"/>
  <c r="J6" i="39"/>
  <c r="G6" i="39"/>
  <c r="K5" i="39"/>
  <c r="J5" i="39"/>
  <c r="G5" i="39"/>
  <c r="K4" i="39"/>
  <c r="J4" i="39"/>
  <c r="G4" i="39"/>
  <c r="N285" i="11"/>
  <c r="N451" i="11"/>
  <c r="N284" i="11"/>
  <c r="N471" i="11"/>
  <c r="N450" i="11"/>
  <c r="N412" i="11"/>
  <c r="N390" i="11"/>
  <c r="N388" i="11"/>
  <c r="N380" i="11"/>
  <c r="N361" i="11"/>
  <c r="N341" i="11"/>
  <c r="N319" i="11"/>
  <c r="N263" i="11"/>
  <c r="N245" i="11"/>
  <c r="N219" i="11"/>
  <c r="N196" i="11"/>
  <c r="N162" i="11"/>
  <c r="N154" i="11"/>
  <c r="N153" i="11"/>
  <c r="N115" i="11"/>
  <c r="N103" i="11"/>
  <c r="N102" i="11"/>
  <c r="N87" i="11"/>
  <c r="N86" i="11"/>
  <c r="N28" i="11"/>
  <c r="N481" i="11"/>
  <c r="N470" i="11"/>
  <c r="N469" i="11"/>
  <c r="N449" i="11"/>
  <c r="N448" i="11"/>
  <c r="N447" i="11"/>
  <c r="N439" i="11"/>
  <c r="N419" i="11"/>
  <c r="N411" i="11"/>
  <c r="N402" i="11"/>
  <c r="N389" i="11"/>
  <c r="N387" i="11"/>
  <c r="N378" i="11"/>
  <c r="N375" i="11"/>
  <c r="N360" i="11"/>
  <c r="N359" i="11"/>
  <c r="N340" i="11"/>
  <c r="N310" i="11"/>
  <c r="N296" i="11"/>
  <c r="N276" i="11"/>
  <c r="N262" i="11"/>
  <c r="N244" i="11"/>
  <c r="N218" i="11"/>
  <c r="N217" i="11"/>
  <c r="N195" i="11"/>
  <c r="N184" i="11"/>
  <c r="N161" i="11"/>
  <c r="N152" i="11"/>
  <c r="N151" i="11"/>
  <c r="N150" i="11"/>
  <c r="N149" i="11"/>
  <c r="N148" i="11"/>
  <c r="N114" i="11"/>
  <c r="N101" i="11"/>
  <c r="N85" i="11"/>
  <c r="N84" i="11"/>
  <c r="N83" i="11"/>
  <c r="N82" i="11"/>
  <c r="N27" i="11"/>
  <c r="N490" i="11"/>
  <c r="N486" i="11"/>
  <c r="N480" i="11"/>
  <c r="N479" i="11"/>
  <c r="N478" i="11"/>
  <c r="N477" i="11"/>
  <c r="N468" i="11"/>
  <c r="N467" i="11"/>
  <c r="N466" i="11"/>
  <c r="N465" i="11"/>
  <c r="N464" i="11"/>
  <c r="N460" i="11"/>
  <c r="N457" i="11"/>
  <c r="N456" i="11"/>
  <c r="N446" i="11"/>
  <c r="N445" i="11"/>
  <c r="N444" i="11"/>
  <c r="N440" i="11"/>
  <c r="N438" i="11"/>
  <c r="N437" i="11"/>
  <c r="N436" i="11"/>
  <c r="N435" i="11"/>
  <c r="N434" i="11"/>
  <c r="N433" i="11"/>
  <c r="N428" i="11"/>
  <c r="N425" i="11"/>
  <c r="N423" i="11"/>
  <c r="N422" i="11"/>
  <c r="N418" i="11"/>
  <c r="N417" i="11"/>
  <c r="N416" i="11"/>
  <c r="N415" i="11"/>
  <c r="N410" i="11"/>
  <c r="N409" i="11"/>
  <c r="N408" i="11"/>
  <c r="N407" i="11"/>
  <c r="N401" i="11"/>
  <c r="N400" i="11"/>
  <c r="N399" i="11"/>
  <c r="N398" i="11"/>
  <c r="N397" i="11"/>
  <c r="N396" i="11"/>
  <c r="N386" i="11"/>
  <c r="N383" i="11"/>
  <c r="N377" i="11"/>
  <c r="N374" i="11"/>
  <c r="N373" i="11"/>
  <c r="N372" i="11"/>
  <c r="N371" i="11"/>
  <c r="N370" i="11"/>
  <c r="N365" i="11"/>
  <c r="N358" i="11"/>
  <c r="N357" i="11"/>
  <c r="N356" i="11"/>
  <c r="N355" i="11"/>
  <c r="N354" i="11"/>
  <c r="N353" i="11"/>
  <c r="N352" i="11"/>
  <c r="N351" i="11"/>
  <c r="N350" i="11"/>
  <c r="N339" i="11"/>
  <c r="N338" i="11"/>
  <c r="N334" i="11"/>
  <c r="N333" i="11"/>
  <c r="N330" i="11"/>
  <c r="N329" i="11"/>
  <c r="N327" i="11"/>
  <c r="N325" i="11"/>
  <c r="N324" i="11"/>
  <c r="N321" i="11"/>
  <c r="N318" i="11"/>
  <c r="N317" i="11"/>
  <c r="N311" i="11"/>
  <c r="N306" i="11"/>
  <c r="N305" i="11"/>
  <c r="N304" i="11"/>
  <c r="N298" i="11"/>
  <c r="N295" i="11"/>
  <c r="N294" i="11"/>
  <c r="N293" i="11"/>
  <c r="N292" i="11"/>
  <c r="N291" i="11"/>
  <c r="N290" i="11"/>
  <c r="N283" i="11"/>
  <c r="N282" i="11"/>
  <c r="N281" i="11"/>
  <c r="N275" i="11"/>
  <c r="N274" i="11"/>
  <c r="N273" i="11"/>
  <c r="N272" i="11"/>
  <c r="N271" i="11"/>
  <c r="N270" i="11"/>
  <c r="N261" i="11"/>
  <c r="N260" i="11"/>
  <c r="N259" i="11"/>
  <c r="N258" i="11"/>
  <c r="N257" i="11"/>
  <c r="N256" i="11"/>
  <c r="N255" i="11"/>
  <c r="N254" i="11"/>
  <c r="N253" i="11"/>
  <c r="N243" i="11"/>
  <c r="N242" i="11"/>
  <c r="N241" i="11"/>
  <c r="N240" i="11"/>
  <c r="N239" i="11"/>
  <c r="N228" i="11"/>
  <c r="N227" i="11"/>
  <c r="N226" i="11"/>
  <c r="N220" i="11"/>
  <c r="N216" i="11"/>
  <c r="N215" i="11"/>
  <c r="N214" i="11"/>
  <c r="N213" i="11"/>
  <c r="N212" i="11"/>
  <c r="N211" i="11"/>
  <c r="N210" i="11"/>
  <c r="N209" i="11"/>
  <c r="N208" i="11"/>
  <c r="N194" i="11"/>
  <c r="N193" i="11"/>
  <c r="N192" i="11"/>
  <c r="N191" i="11"/>
  <c r="N188" i="11"/>
  <c r="N187" i="11"/>
  <c r="N183" i="11"/>
  <c r="N182" i="11"/>
  <c r="N181" i="11"/>
  <c r="N173" i="11"/>
  <c r="N171" i="11"/>
  <c r="N170" i="11"/>
  <c r="N169" i="11"/>
  <c r="N168" i="11"/>
  <c r="N160" i="11"/>
  <c r="N159" i="11"/>
  <c r="N147" i="11"/>
  <c r="N146" i="11"/>
  <c r="N145" i="11"/>
  <c r="N144" i="11"/>
  <c r="N143" i="11"/>
  <c r="N142" i="11"/>
  <c r="N141" i="11"/>
  <c r="N132" i="11"/>
  <c r="N130" i="11"/>
  <c r="N129" i="11"/>
  <c r="N128" i="11"/>
  <c r="N127" i="11"/>
  <c r="N126" i="11"/>
  <c r="N125" i="11"/>
  <c r="N119" i="11"/>
  <c r="N118" i="11"/>
  <c r="N113" i="11"/>
  <c r="N112" i="11"/>
  <c r="N111" i="11"/>
  <c r="N107" i="11"/>
  <c r="N106" i="11"/>
  <c r="N100" i="11"/>
  <c r="N99" i="11"/>
  <c r="N98" i="11"/>
  <c r="N97" i="11"/>
  <c r="N91" i="11"/>
  <c r="N88" i="11"/>
  <c r="N81" i="11"/>
  <c r="N80" i="11"/>
  <c r="N79" i="11"/>
  <c r="N78" i="11"/>
  <c r="N77" i="11"/>
  <c r="N76" i="11"/>
  <c r="N75" i="11"/>
  <c r="N67" i="11"/>
  <c r="N66" i="11"/>
  <c r="N63" i="11"/>
  <c r="N59" i="11"/>
  <c r="N57" i="11"/>
  <c r="N56" i="11"/>
  <c r="N54" i="11"/>
  <c r="N53" i="11"/>
  <c r="N52" i="11"/>
  <c r="N50" i="11"/>
  <c r="N47" i="11"/>
  <c r="N46" i="11"/>
  <c r="N44" i="11"/>
  <c r="N42" i="11"/>
  <c r="N41" i="11"/>
  <c r="N40" i="11"/>
  <c r="N37" i="11"/>
  <c r="N36" i="11"/>
  <c r="N34" i="11"/>
  <c r="N33" i="11"/>
  <c r="N29" i="11"/>
  <c r="N26" i="11"/>
  <c r="N25" i="11"/>
  <c r="N24" i="11"/>
  <c r="N23" i="11"/>
  <c r="N21" i="11"/>
  <c r="N20" i="11"/>
  <c r="N19" i="11"/>
  <c r="N18" i="11"/>
  <c r="N17" i="11"/>
  <c r="N16" i="11"/>
  <c r="N11" i="11"/>
  <c r="N8" i="11"/>
  <c r="N7" i="11"/>
  <c r="N6" i="11"/>
  <c r="N489" i="11"/>
  <c r="N488" i="11"/>
  <c r="N487" i="11"/>
  <c r="N485" i="11"/>
  <c r="N484" i="11"/>
  <c r="N483" i="11"/>
  <c r="N482" i="11"/>
  <c r="N476" i="11"/>
  <c r="N475" i="11"/>
  <c r="N474" i="11"/>
  <c r="N473" i="11"/>
  <c r="N472" i="11"/>
  <c r="N463" i="11"/>
  <c r="N462" i="11"/>
  <c r="N461" i="11"/>
  <c r="N459" i="11"/>
  <c r="N458" i="11"/>
  <c r="N455" i="11"/>
  <c r="N454" i="11"/>
  <c r="N453" i="11"/>
  <c r="N452" i="11"/>
  <c r="N443" i="11"/>
  <c r="N442" i="11"/>
  <c r="N441" i="11"/>
  <c r="N432" i="11"/>
  <c r="N431" i="11"/>
  <c r="N430" i="11"/>
  <c r="N429" i="11"/>
  <c r="N427" i="11"/>
  <c r="N426" i="11"/>
  <c r="N424" i="11"/>
  <c r="N421" i="11"/>
  <c r="N420" i="11"/>
  <c r="N414" i="11"/>
  <c r="N413" i="11"/>
  <c r="N406" i="11"/>
  <c r="N405" i="11"/>
  <c r="N404" i="11"/>
  <c r="N403" i="11"/>
  <c r="N395" i="11"/>
  <c r="N394" i="11"/>
  <c r="N393" i="11"/>
  <c r="N392" i="11"/>
  <c r="N391" i="11"/>
  <c r="N385" i="11"/>
  <c r="N384" i="11"/>
  <c r="N382" i="11"/>
  <c r="N381" i="11"/>
  <c r="N379" i="11"/>
  <c r="N376" i="11"/>
  <c r="N369" i="11"/>
  <c r="N368" i="11"/>
  <c r="N367" i="11"/>
  <c r="N366" i="11"/>
  <c r="N364" i="11"/>
  <c r="N363" i="11"/>
  <c r="N362" i="11"/>
  <c r="N349" i="11"/>
  <c r="N348" i="11"/>
  <c r="N347" i="11"/>
  <c r="N346" i="11"/>
  <c r="N345" i="11"/>
  <c r="N344" i="11"/>
  <c r="N343" i="11"/>
  <c r="N342" i="11"/>
  <c r="N337" i="11"/>
  <c r="N336" i="11"/>
  <c r="N335" i="11"/>
  <c r="N332" i="11"/>
  <c r="N331" i="11"/>
  <c r="N328" i="11"/>
  <c r="N326" i="11"/>
  <c r="N323" i="11"/>
  <c r="N322" i="11"/>
  <c r="N320" i="11"/>
  <c r="N316" i="11"/>
  <c r="N315" i="11"/>
  <c r="N314" i="11"/>
  <c r="N313" i="11"/>
  <c r="N312" i="11"/>
  <c r="N309" i="11"/>
  <c r="N308" i="11"/>
  <c r="N307" i="11"/>
  <c r="N303" i="11"/>
  <c r="N302" i="11"/>
  <c r="N301" i="11"/>
  <c r="N300" i="11"/>
  <c r="N299" i="11"/>
  <c r="N297" i="11"/>
  <c r="N289" i="11"/>
  <c r="N288" i="11"/>
  <c r="N287" i="11"/>
  <c r="N286" i="11"/>
  <c r="N280" i="11"/>
  <c r="N279" i="11"/>
  <c r="N278" i="11"/>
  <c r="N269" i="11"/>
  <c r="N268" i="11"/>
  <c r="N267" i="11"/>
  <c r="N266" i="11"/>
  <c r="N265" i="11"/>
  <c r="N264" i="11"/>
  <c r="N252" i="11"/>
  <c r="N251" i="11"/>
  <c r="N250" i="11"/>
  <c r="N249" i="11"/>
  <c r="N248" i="11"/>
  <c r="N247" i="11"/>
  <c r="N246" i="11"/>
  <c r="N238" i="11"/>
  <c r="N237" i="11"/>
  <c r="N236" i="11"/>
  <c r="N235" i="11"/>
  <c r="N234" i="11"/>
  <c r="N233" i="11"/>
  <c r="N232" i="11"/>
  <c r="N231" i="11"/>
  <c r="N230" i="11"/>
  <c r="N229" i="11"/>
  <c r="N225" i="11"/>
  <c r="N224" i="11"/>
  <c r="N223" i="11"/>
  <c r="N222" i="11"/>
  <c r="N221" i="11"/>
  <c r="N207" i="11"/>
  <c r="N206" i="11"/>
  <c r="N205" i="11"/>
  <c r="N204" i="11"/>
  <c r="N203" i="11"/>
  <c r="N202" i="11"/>
  <c r="N201" i="11"/>
  <c r="N200" i="11"/>
  <c r="N199" i="11"/>
  <c r="N198" i="11"/>
  <c r="N197" i="11"/>
  <c r="N190" i="11"/>
  <c r="N189" i="11"/>
  <c r="N186" i="11"/>
  <c r="N185" i="11"/>
  <c r="N180" i="11"/>
  <c r="N179" i="11"/>
  <c r="N178" i="11"/>
  <c r="N177" i="11"/>
  <c r="N176" i="11"/>
  <c r="N175" i="11"/>
  <c r="N174" i="11"/>
  <c r="N172" i="11"/>
  <c r="N167" i="11"/>
  <c r="N166" i="11"/>
  <c r="N165" i="11"/>
  <c r="N164" i="11"/>
  <c r="N163" i="11"/>
  <c r="N158" i="11"/>
  <c r="N157" i="11"/>
  <c r="N156" i="11"/>
  <c r="N155" i="11"/>
  <c r="N140" i="11"/>
  <c r="N139" i="11"/>
  <c r="N138" i="11"/>
  <c r="N137" i="11"/>
  <c r="N136" i="11"/>
  <c r="N135" i="11"/>
  <c r="N134" i="11"/>
  <c r="N133" i="11"/>
  <c r="N131" i="11"/>
  <c r="N124" i="11"/>
  <c r="N123" i="11"/>
  <c r="N122" i="11"/>
  <c r="N121" i="11"/>
  <c r="N120" i="11"/>
  <c r="N117" i="11"/>
  <c r="N116" i="11"/>
  <c r="N110" i="11"/>
  <c r="N109" i="11"/>
  <c r="N108" i="11"/>
  <c r="N105" i="11"/>
  <c r="N104" i="11"/>
  <c r="N96" i="11"/>
  <c r="N95" i="11"/>
  <c r="N94" i="11"/>
  <c r="N93" i="11"/>
  <c r="N92" i="11"/>
  <c r="N90" i="11"/>
  <c r="N89" i="11"/>
  <c r="N74" i="11"/>
  <c r="N73" i="11"/>
  <c r="N72" i="11"/>
  <c r="N71" i="11"/>
  <c r="N70" i="11"/>
  <c r="N69" i="11"/>
  <c r="N68" i="11"/>
  <c r="N65" i="11"/>
  <c r="N64" i="11"/>
  <c r="N62" i="11"/>
  <c r="N61" i="11"/>
  <c r="N60" i="11"/>
  <c r="N58" i="11"/>
  <c r="N55" i="11"/>
  <c r="N51" i="11"/>
  <c r="N49" i="11"/>
  <c r="N48" i="11"/>
  <c r="N45" i="11"/>
  <c r="N43" i="11"/>
  <c r="N39" i="11"/>
  <c r="N38" i="11"/>
  <c r="N32" i="11"/>
  <c r="N31" i="11"/>
  <c r="N30" i="11"/>
  <c r="N22" i="11"/>
  <c r="N15" i="11"/>
  <c r="N14" i="11"/>
  <c r="N13" i="11"/>
  <c r="N12" i="11"/>
  <c r="N10" i="11"/>
  <c r="N9" i="11"/>
  <c r="N5" i="11"/>
  <c r="N277" i="11"/>
  <c r="E5" i="48"/>
  <c r="P28" i="31"/>
  <c r="P27" i="31"/>
  <c r="P26" i="31"/>
  <c r="P25" i="31"/>
  <c r="P24" i="31"/>
  <c r="P23" i="31"/>
  <c r="P22" i="31"/>
  <c r="P21" i="31"/>
  <c r="P20" i="31"/>
  <c r="P19" i="31"/>
  <c r="P18" i="31"/>
  <c r="P17" i="31"/>
  <c r="P16" i="31"/>
  <c r="P15" i="31"/>
  <c r="P14" i="31"/>
  <c r="P13" i="31"/>
  <c r="P12" i="31"/>
  <c r="P11" i="31"/>
  <c r="P10" i="31"/>
  <c r="P9" i="31"/>
  <c r="P8" i="31"/>
  <c r="P7" i="31"/>
  <c r="P6" i="31"/>
  <c r="P4" i="31"/>
  <c r="L62" i="8"/>
  <c r="L61" i="8"/>
  <c r="L60" i="8"/>
  <c r="L59" i="8"/>
  <c r="L58" i="8"/>
  <c r="L57" i="8"/>
  <c r="L56" i="8"/>
  <c r="L38" i="8"/>
  <c r="L37" i="8"/>
  <c r="L36" i="8"/>
  <c r="L35" i="8"/>
  <c r="L34" i="8"/>
  <c r="L33" i="8"/>
  <c r="L32" i="8"/>
  <c r="L31" i="8"/>
  <c r="L30" i="8"/>
  <c r="L19" i="8"/>
  <c r="L18" i="8"/>
  <c r="L12" i="8"/>
  <c r="L11" i="8"/>
  <c r="L10" i="8"/>
  <c r="L9" i="8"/>
  <c r="I130" i="6"/>
  <c r="H130" i="6"/>
  <c r="G130" i="6"/>
  <c r="I129" i="6"/>
  <c r="H129" i="6"/>
  <c r="G129" i="6"/>
  <c r="I120" i="6"/>
  <c r="G120" i="6"/>
  <c r="I97" i="6"/>
  <c r="H97" i="6"/>
  <c r="G97" i="6"/>
  <c r="I68" i="6"/>
  <c r="H68" i="6"/>
  <c r="G68" i="6"/>
  <c r="I67" i="6"/>
  <c r="H67" i="6"/>
  <c r="G67" i="6"/>
  <c r="I60" i="6"/>
  <c r="H60" i="6"/>
  <c r="G60" i="6"/>
  <c r="I49" i="6"/>
  <c r="H49" i="6"/>
  <c r="G49" i="6"/>
  <c r="I47" i="6"/>
  <c r="H47" i="6"/>
  <c r="G47" i="6"/>
  <c r="I40" i="6"/>
  <c r="H40" i="6"/>
  <c r="G40" i="6"/>
  <c r="I30" i="6"/>
  <c r="H30" i="6"/>
  <c r="G30" i="6"/>
  <c r="I27" i="6"/>
  <c r="H27" i="6"/>
  <c r="G27" i="6"/>
  <c r="I23" i="6"/>
  <c r="H23" i="6"/>
  <c r="G23" i="6"/>
  <c r="L33" i="14"/>
  <c r="U21" i="17"/>
  <c r="T21" i="17"/>
  <c r="U20" i="17"/>
  <c r="T20" i="17"/>
  <c r="M19" i="17"/>
  <c r="U19" i="17"/>
  <c r="T19" i="17"/>
  <c r="U18" i="17"/>
  <c r="T18" i="17"/>
  <c r="U15" i="17"/>
  <c r="T14" i="17"/>
  <c r="U13" i="17"/>
  <c r="T13" i="17"/>
  <c r="U12" i="17"/>
  <c r="T11" i="17"/>
  <c r="U10" i="17"/>
  <c r="T10" i="17"/>
  <c r="U9" i="17"/>
  <c r="T9" i="17"/>
  <c r="U8" i="17"/>
  <c r="T8" i="17"/>
  <c r="U7" i="17"/>
  <c r="T7" i="17"/>
  <c r="U6" i="17"/>
  <c r="T6" i="17"/>
  <c r="U5" i="17"/>
  <c r="T5" i="17"/>
  <c r="M209" i="14"/>
  <c r="L208" i="14"/>
  <c r="M208" i="14"/>
  <c r="L207" i="14"/>
  <c r="M207" i="14"/>
  <c r="M206" i="14"/>
  <c r="M201" i="14"/>
  <c r="L200" i="14"/>
  <c r="M200" i="14"/>
  <c r="M199" i="14"/>
  <c r="L198" i="14"/>
  <c r="M198" i="14"/>
  <c r="L197" i="14"/>
  <c r="M197" i="14"/>
  <c r="M196" i="14"/>
  <c r="M195" i="14"/>
  <c r="L194" i="14"/>
  <c r="M194" i="14"/>
  <c r="M193" i="14"/>
  <c r="M192" i="14"/>
  <c r="L191" i="14"/>
  <c r="M191" i="14"/>
  <c r="L190" i="14"/>
  <c r="M190" i="14"/>
  <c r="L188" i="14"/>
  <c r="L187" i="14"/>
  <c r="L186" i="14"/>
  <c r="M186" i="14"/>
  <c r="L185" i="14"/>
  <c r="L184" i="14"/>
  <c r="M184" i="14"/>
  <c r="M183" i="14"/>
  <c r="L182" i="14"/>
  <c r="M182" i="14"/>
  <c r="M181" i="14"/>
  <c r="M180" i="14"/>
  <c r="M179" i="14"/>
  <c r="M178" i="14"/>
  <c r="M169" i="14"/>
  <c r="L168" i="14"/>
  <c r="M168" i="14"/>
  <c r="L167" i="14"/>
  <c r="M167" i="14"/>
  <c r="L166" i="14"/>
  <c r="M166" i="14"/>
  <c r="M165" i="14"/>
  <c r="L162" i="14"/>
  <c r="M162" i="14"/>
  <c r="M157" i="14"/>
  <c r="M156" i="14"/>
  <c r="M155" i="14"/>
  <c r="L154" i="14"/>
  <c r="M154" i="14"/>
  <c r="L150" i="14"/>
  <c r="M145" i="14"/>
  <c r="L142" i="14"/>
  <c r="M142" i="14"/>
  <c r="M141" i="14"/>
  <c r="L140" i="14"/>
  <c r="M140" i="14"/>
  <c r="L139" i="14"/>
  <c r="M139" i="14"/>
  <c r="L138" i="14"/>
  <c r="M138" i="14"/>
  <c r="M137" i="14"/>
  <c r="L136" i="14"/>
  <c r="M136" i="14"/>
  <c r="M135" i="14"/>
  <c r="L134" i="14"/>
  <c r="M134" i="14"/>
  <c r="M133" i="14"/>
  <c r="L132" i="14"/>
  <c r="M132" i="14"/>
  <c r="L131" i="14"/>
  <c r="M131" i="14"/>
  <c r="L130" i="14"/>
  <c r="M130" i="14"/>
  <c r="M129" i="14"/>
  <c r="L128" i="14"/>
  <c r="M128" i="14"/>
  <c r="M127" i="14"/>
  <c r="L126" i="14"/>
  <c r="M126" i="14"/>
  <c r="M125" i="14"/>
  <c r="M124" i="14"/>
  <c r="M123" i="14"/>
  <c r="L122" i="14"/>
  <c r="M122" i="14"/>
  <c r="L121" i="14"/>
  <c r="M121" i="14"/>
  <c r="M120" i="14"/>
  <c r="L119" i="14"/>
  <c r="M119" i="14"/>
  <c r="M118" i="14"/>
  <c r="L115" i="14"/>
  <c r="M115" i="14"/>
  <c r="M114" i="14"/>
  <c r="L113" i="14"/>
  <c r="M113" i="14"/>
  <c r="M112" i="14"/>
  <c r="M111" i="14"/>
  <c r="M110" i="14"/>
  <c r="L109" i="14"/>
  <c r="L108" i="14"/>
  <c r="L107" i="14"/>
  <c r="M107" i="14"/>
  <c r="M106" i="14"/>
  <c r="L105" i="14"/>
  <c r="M105" i="14"/>
  <c r="L104" i="14"/>
  <c r="M104" i="14"/>
  <c r="L103" i="14"/>
  <c r="M103" i="14"/>
  <c r="M102" i="14"/>
  <c r="L101" i="14"/>
  <c r="M101" i="14"/>
  <c r="M100" i="14"/>
  <c r="L99" i="14"/>
  <c r="M99" i="14"/>
  <c r="L98" i="14"/>
  <c r="M98" i="14"/>
  <c r="L96" i="14"/>
  <c r="M96" i="14"/>
  <c r="M94" i="14"/>
  <c r="L93" i="14"/>
  <c r="M93" i="14"/>
  <c r="M92" i="14"/>
  <c r="L91" i="14"/>
  <c r="M91" i="14"/>
  <c r="M90" i="14"/>
  <c r="M89" i="14"/>
  <c r="M88" i="14"/>
  <c r="M87" i="14"/>
  <c r="M86" i="14"/>
  <c r="L85" i="14"/>
  <c r="M85" i="14"/>
  <c r="M82" i="14"/>
  <c r="L81" i="14"/>
  <c r="M81" i="14"/>
  <c r="M80" i="14"/>
  <c r="M79" i="14"/>
  <c r="M78" i="14"/>
  <c r="M77" i="14"/>
  <c r="L76" i="14"/>
  <c r="M76" i="14"/>
  <c r="L75" i="14"/>
  <c r="M75" i="14"/>
  <c r="L71" i="14"/>
  <c r="M69" i="14"/>
  <c r="L68" i="14"/>
  <c r="M68" i="14"/>
  <c r="M67" i="14"/>
  <c r="M66" i="14"/>
  <c r="L65" i="14"/>
  <c r="M65" i="14"/>
  <c r="M64" i="14"/>
  <c r="M63" i="14"/>
  <c r="L62" i="14"/>
  <c r="M62" i="14"/>
  <c r="M60" i="14"/>
  <c r="L59" i="14"/>
  <c r="M59" i="14"/>
  <c r="M58" i="14"/>
  <c r="L57" i="14"/>
  <c r="M57" i="14"/>
  <c r="M56" i="14"/>
  <c r="M55" i="14"/>
  <c r="L54" i="14"/>
  <c r="M54" i="14"/>
  <c r="M53" i="14"/>
  <c r="M52" i="14"/>
  <c r="M51" i="14"/>
  <c r="M50" i="14"/>
  <c r="M49" i="14"/>
  <c r="L48" i="14"/>
  <c r="M48" i="14"/>
  <c r="L47" i="14"/>
  <c r="M47" i="14"/>
  <c r="L46" i="14"/>
  <c r="M46" i="14"/>
  <c r="M45" i="14"/>
  <c r="M44" i="14"/>
  <c r="L43" i="14"/>
  <c r="M43" i="14"/>
  <c r="L42" i="14"/>
  <c r="M42" i="14"/>
  <c r="L41" i="14"/>
  <c r="M41" i="14"/>
  <c r="M40" i="14"/>
  <c r="M39" i="14"/>
  <c r="M38" i="14"/>
  <c r="M37" i="14"/>
  <c r="M36" i="14"/>
  <c r="L35" i="14"/>
  <c r="M35" i="14"/>
  <c r="L34" i="14"/>
  <c r="M34" i="14"/>
  <c r="M33" i="14"/>
  <c r="M32" i="14"/>
  <c r="M31" i="14"/>
  <c r="M30" i="14"/>
  <c r="M29" i="14"/>
  <c r="M28" i="14"/>
  <c r="M27" i="14"/>
  <c r="M26" i="14"/>
  <c r="M25" i="14"/>
  <c r="M24" i="14"/>
  <c r="L23" i="14"/>
  <c r="M23" i="14"/>
  <c r="L22" i="14"/>
  <c r="M22" i="14"/>
  <c r="M17" i="14"/>
  <c r="M14" i="14"/>
  <c r="M13" i="14"/>
  <c r="L12" i="14"/>
  <c r="M12" i="14"/>
  <c r="M11" i="14"/>
  <c r="M10" i="14"/>
  <c r="L9" i="14"/>
  <c r="M9" i="14"/>
  <c r="M8" i="14"/>
  <c r="M7" i="14"/>
  <c r="M6" i="14"/>
</calcChain>
</file>

<file path=xl/comments1.xml><?xml version="1.0" encoding="utf-8"?>
<comments xmlns="http://schemas.openxmlformats.org/spreadsheetml/2006/main">
  <authors>
    <author>Kirsten Birch Håkansson</author>
  </authors>
  <commentList>
    <comment ref="C3" authorId="0">
      <text>
        <r>
          <rPr>
            <b/>
            <sz val="9"/>
            <color indexed="81"/>
            <rFont val="Tahoma"/>
            <family val="2"/>
          </rPr>
          <t>Kirsten Birch Håkansson:</t>
        </r>
        <r>
          <rPr>
            <sz val="9"/>
            <color indexed="81"/>
            <rFont val="Tahoma"/>
            <family val="2"/>
          </rPr>
          <t xml:space="preserve">
Det ved jeg ikke noget om</t>
        </r>
      </text>
    </comment>
  </commentList>
</comments>
</file>

<file path=xl/sharedStrings.xml><?xml version="1.0" encoding="utf-8"?>
<sst xmlns="http://schemas.openxmlformats.org/spreadsheetml/2006/main" count="30562" uniqueCount="1973">
  <si>
    <t xml:space="preserve">  NP years</t>
  </si>
  <si>
    <t>MS</t>
  </si>
  <si>
    <t>RFMO</t>
  </si>
  <si>
    <t>Attendance</t>
  </si>
  <si>
    <t>SWE</t>
  </si>
  <si>
    <t>X</t>
  </si>
  <si>
    <t>WGNSSK</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</si>
  <si>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</si>
  <si>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</si>
  <si>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</si>
  <si>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</si>
  <si>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</si>
  <si>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</si>
  <si>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</si>
  <si>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</si>
  <si>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</si>
  <si>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</si>
  <si>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</si>
  <si>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</si>
  <si>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</si>
  <si>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</si>
  <si>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</si>
  <si>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</si>
  <si>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</si>
  <si>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</si>
  <si>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</si>
  <si>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</si>
  <si>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</si>
  <si>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</si>
  <si>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</si>
  <si>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</si>
  <si>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</si>
  <si>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</si>
  <si>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</si>
  <si>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</si>
  <si>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</si>
  <si>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Achieved Sample  no.</t>
  </si>
  <si>
    <t>Achieved Sample rate</t>
  </si>
  <si>
    <t>Achieved Sample no. / Planned sampled no.</t>
  </si>
  <si>
    <t>ESP</t>
  </si>
  <si>
    <t>Baltic Sea, North Sea and Eastern Arctic, and North Atlantic</t>
  </si>
  <si>
    <t>5</t>
  </si>
  <si>
    <t>(b) planned sample can be modified based on updated information on the total population (fleet register)</t>
  </si>
  <si>
    <t>Table III.B.2 - Economic Clustering of fleet segments</t>
  </si>
  <si>
    <t>Name of the clustered fleet segments</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</si>
  <si>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</si>
  <si>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</si>
  <si>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r>
      <t>Number of vessels in the segment by the 1</t>
    </r>
    <r>
      <rPr>
        <b/>
        <vertAlign val="superscript"/>
        <sz val="10"/>
        <rFont val="Arial"/>
        <family val="2"/>
      </rPr>
      <t>st</t>
    </r>
    <r>
      <rPr>
        <b/>
        <sz val="10"/>
        <rFont val="Arial"/>
        <family val="2"/>
      </rPr>
      <t xml:space="preserve"> of January of the sampling year</t>
    </r>
  </si>
  <si>
    <t>FRA</t>
  </si>
  <si>
    <t>Table III.B.3 - Economic Data collection strategy</t>
  </si>
  <si>
    <t>NP years</t>
  </si>
  <si>
    <t>Variable group</t>
  </si>
  <si>
    <t>Variables</t>
  </si>
  <si>
    <t>Data sources</t>
  </si>
  <si>
    <t>Income</t>
  </si>
  <si>
    <t>all segments</t>
  </si>
  <si>
    <t>Other income</t>
  </si>
  <si>
    <t>Table III.C.1 - List of identified metiers</t>
  </si>
  <si>
    <t>Fishing ground</t>
  </si>
  <si>
    <t>Metier LVL6</t>
  </si>
  <si>
    <t>Effort Days</t>
  </si>
  <si>
    <t>Total Landings (tonnes)</t>
  </si>
  <si>
    <t>Total Value (euros)</t>
  </si>
  <si>
    <t>IV, VIId</t>
  </si>
  <si>
    <t>Y</t>
  </si>
  <si>
    <t>Sampling year</t>
  </si>
  <si>
    <t>Baltic</t>
  </si>
  <si>
    <t>MS participating in sampling</t>
  </si>
  <si>
    <t>Sampling Year</t>
  </si>
  <si>
    <t>Sampling frame codes</t>
  </si>
  <si>
    <t>Sampling strategy</t>
  </si>
  <si>
    <t>Sampling scheme</t>
  </si>
  <si>
    <t>Time stratification</t>
  </si>
  <si>
    <t>Q</t>
  </si>
  <si>
    <t>MS partcipating in sampling</t>
  </si>
  <si>
    <t>Species</t>
  </si>
  <si>
    <t>Species Group</t>
  </si>
  <si>
    <t>From the unsorted
catches</t>
  </si>
  <si>
    <t>From the retained
catches and/or landings</t>
  </si>
  <si>
    <t>From the discards</t>
  </si>
  <si>
    <t>Solea solea</t>
  </si>
  <si>
    <t>GSA 7</t>
  </si>
  <si>
    <t>Parapenaeus longirostris</t>
  </si>
  <si>
    <t>Pleuronectes platessa</t>
  </si>
  <si>
    <t>Age</t>
  </si>
  <si>
    <t>Metier level 6</t>
  </si>
  <si>
    <t>Achieved length sampling</t>
  </si>
  <si>
    <t>OTB_DEF_70-99_0_0</t>
  </si>
  <si>
    <t>Table III.E.1 – List of required stocks (Appendix VII)</t>
  </si>
  <si>
    <t>Area / Stock</t>
  </si>
  <si>
    <t>Average
landings
---
tons</t>
  </si>
  <si>
    <t>Share in
EU landings
---
%</t>
  </si>
  <si>
    <t>Selected for sampling</t>
  </si>
  <si>
    <t>Gadus morhua</t>
  </si>
  <si>
    <t>VIIa</t>
  </si>
  <si>
    <t>VIIe</t>
  </si>
  <si>
    <t>Nephrops norvegicus</t>
  </si>
  <si>
    <t>ITA</t>
  </si>
  <si>
    <t>Boops boops</t>
  </si>
  <si>
    <t>GFCM</t>
  </si>
  <si>
    <t>Merluccius merluccius</t>
  </si>
  <si>
    <t>1</t>
  </si>
  <si>
    <t>Table III.E.2 - Long-term planning of sampling for stock-based variables</t>
  </si>
  <si>
    <t>NP Years</t>
  </si>
  <si>
    <t>Weight</t>
  </si>
  <si>
    <t>Sex ratio</t>
  </si>
  <si>
    <t>Sexual maturity</t>
  </si>
  <si>
    <t>Fecundity</t>
  </si>
  <si>
    <t>IV</t>
  </si>
  <si>
    <t>Not applicable</t>
  </si>
  <si>
    <t>Table III.E.3 - Sampling intensity for stock-based variables</t>
  </si>
  <si>
    <t>Variable (*)</t>
  </si>
  <si>
    <t>Survey</t>
  </si>
  <si>
    <t>IIIa, IV, VI, VII, VIIIab</t>
  </si>
  <si>
    <t>Abundance of smolt</t>
  </si>
  <si>
    <t>Abundance of parr</t>
  </si>
  <si>
    <t>Number of ascending individuals</t>
  </si>
  <si>
    <t>Table III.F.1 – Transversal Variables Data collection strategy</t>
  </si>
  <si>
    <t>Capacity</t>
  </si>
  <si>
    <t>Number of vessels</t>
  </si>
  <si>
    <t>Effort</t>
  </si>
  <si>
    <t>Days at sea</t>
  </si>
  <si>
    <t>Hours fished</t>
  </si>
  <si>
    <t>Fishing days</t>
  </si>
  <si>
    <t>Landings</t>
  </si>
  <si>
    <t>FIN</t>
  </si>
  <si>
    <t>Table III.G.1-  List of surveys</t>
  </si>
  <si>
    <t>Name of survey</t>
  </si>
  <si>
    <t>Area(s)
covered</t>
  </si>
  <si>
    <t>Period (Month)</t>
  </si>
  <si>
    <t>Max. days eligible</t>
  </si>
  <si>
    <t>Type of Sampling activities</t>
  </si>
  <si>
    <t>Ecosystem indicators collected</t>
  </si>
  <si>
    <t>Map</t>
  </si>
  <si>
    <t>Relevant international planning group</t>
  </si>
  <si>
    <t>Upload in international database</t>
  </si>
  <si>
    <t>Achieved Days at sea</t>
  </si>
  <si>
    <t>Achieved Target</t>
  </si>
  <si>
    <t>% achievement no days ----- A/P %</t>
  </si>
  <si>
    <t>% achievement target ----- A/P %</t>
  </si>
  <si>
    <t>Demersal Young Fish Survey</t>
  </si>
  <si>
    <t>Fish Hauls</t>
  </si>
  <si>
    <t>12</t>
  </si>
  <si>
    <t>NS Herring Acoustic Survey</t>
  </si>
  <si>
    <t>IIIa, IV</t>
  </si>
  <si>
    <t>Echo Nm</t>
  </si>
  <si>
    <t>15</t>
  </si>
  <si>
    <t>14</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</si>
  <si>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</si>
  <si>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</si>
  <si>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</si>
  <si>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</si>
  <si>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</si>
  <si>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</si>
  <si>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</si>
  <si>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</si>
  <si>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</si>
  <si>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</si>
  <si>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</si>
  <si>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</si>
  <si>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Salmon (a)</t>
  </si>
  <si>
    <t>Eel (b)</t>
  </si>
  <si>
    <t>Sea bass and Sea Bream (c)</t>
  </si>
  <si>
    <t>Other marine fish (d)</t>
  </si>
  <si>
    <t>Mussel (i)</t>
  </si>
  <si>
    <t>Oyster (j)</t>
  </si>
  <si>
    <t>Clam (k)</t>
  </si>
  <si>
    <t>Other shellfish (l)</t>
  </si>
  <si>
    <t>Fresh water fish (m)</t>
  </si>
  <si>
    <t>Carp (o)</t>
  </si>
  <si>
    <t>(a) Salmo salar</t>
  </si>
  <si>
    <t>(d) This row contains all other not listed marine species</t>
  </si>
  <si>
    <t>(l) This row contains all other not listed shellfish species</t>
  </si>
  <si>
    <t>(m) This row contains all other not listed fresh water species</t>
  </si>
  <si>
    <t>Table IV.A.2 - Population segments for collection of aquaculture data</t>
  </si>
  <si>
    <t>Segment</t>
  </si>
  <si>
    <t xml:space="preserve">Frame population no. F </t>
  </si>
  <si>
    <t>Achieved no.sample</t>
  </si>
  <si>
    <t>Achieved Sample rate / Planned sampled rate</t>
  </si>
  <si>
    <t>Table IV.A.3 – Sampling strategy  - Aquaculture sector</t>
  </si>
  <si>
    <t>Variables (as listed in Appendix X)</t>
  </si>
  <si>
    <t>Turnover</t>
  </si>
  <si>
    <t>Financial accounts</t>
  </si>
  <si>
    <t>Energy costs</t>
  </si>
  <si>
    <t>Table IV.B.1 - Processing industry: Population segments for collection of economic data</t>
  </si>
  <si>
    <t>Total 
population no.
-----
N</t>
  </si>
  <si>
    <t>Planned
sample no. (a)
-----
P</t>
  </si>
  <si>
    <t>Achieved no. sample</t>
  </si>
  <si>
    <t>Companies &lt;= 10</t>
  </si>
  <si>
    <t>Companies 11-49</t>
  </si>
  <si>
    <t>(c) A - Census; B - Probability Sample Survey; C - Non-Probability Sample Survey</t>
  </si>
  <si>
    <t>Table IV.B.2 – Sampling strategy - Processing industry</t>
  </si>
  <si>
    <t>Variables (as listed in Appendix XII)</t>
  </si>
  <si>
    <t>financial accounts</t>
  </si>
  <si>
    <t>Other operational costs</t>
  </si>
  <si>
    <t xml:space="preserve">Table V.1 - Indicators to measure the effects of fisheries on the marine ecosystem </t>
  </si>
  <si>
    <t>Code specification</t>
  </si>
  <si>
    <t xml:space="preserve"> Indicator</t>
  </si>
  <si>
    <t>Data required</t>
  </si>
  <si>
    <t>Data collection</t>
  </si>
  <si>
    <t>Effective time lag for availability</t>
  </si>
  <si>
    <t>Time interval for position reports</t>
  </si>
  <si>
    <t xml:space="preserve">Position and vessel registration </t>
  </si>
  <si>
    <t>Discarding rates of commercially exploited species</t>
  </si>
  <si>
    <t>Fuel efficiency of fish capture</t>
  </si>
  <si>
    <t>Value of landings and cost of fuel.</t>
  </si>
  <si>
    <t>Achieved no of fish measured at a national level by metier 
(= J + K + L)</t>
  </si>
  <si>
    <t>Target 
population no. (b)
-----
N</t>
  </si>
  <si>
    <t xml:space="preserve">Frame population no. 
----
F </t>
  </si>
  <si>
    <t>Reference year</t>
  </si>
  <si>
    <t>3LMNO</t>
  </si>
  <si>
    <t>NAFO</t>
  </si>
  <si>
    <t>Type of data collection scheme  (a)</t>
  </si>
  <si>
    <t>Response rate</t>
  </si>
  <si>
    <t>18-&lt; 24 m</t>
  </si>
  <si>
    <t>40 m or larger</t>
  </si>
  <si>
    <t>12-&lt; 18 m</t>
  </si>
  <si>
    <t>Variable group (a)</t>
  </si>
  <si>
    <t>Type of data collection scheme (c)</t>
  </si>
  <si>
    <t>Achieved sample rate</t>
  </si>
  <si>
    <t>Fleet segments vessels</t>
  </si>
  <si>
    <t>Fleet segments vessels lenght classes</t>
  </si>
  <si>
    <t>Beam trawlers</t>
  </si>
  <si>
    <t>0-&lt; 10 m</t>
  </si>
  <si>
    <t>Demersal trawlers and/or demersal seiners</t>
  </si>
  <si>
    <t>0-&lt; 6 m</t>
  </si>
  <si>
    <t>Pelagic trawlers</t>
  </si>
  <si>
    <t>10-&lt; 12 m</t>
  </si>
  <si>
    <t>Purse seiners</t>
  </si>
  <si>
    <t>6-&lt; 12 m</t>
  </si>
  <si>
    <t>Dredgers</t>
  </si>
  <si>
    <t>Vessel using other active gears</t>
  </si>
  <si>
    <t>Vessels using Polyvalent ‘active’ gears only</t>
  </si>
  <si>
    <t>24-&lt; 40 m</t>
  </si>
  <si>
    <t>Vessels using hooks</t>
  </si>
  <si>
    <t>Drift and/or fixed netters</t>
  </si>
  <si>
    <t>Vessels using Pots and/or traps</t>
  </si>
  <si>
    <t>Vessels using other Passive gears</t>
  </si>
  <si>
    <t>Vessels using Polyvalent ‘passive’ gears only</t>
  </si>
  <si>
    <t>Vessels using active and passive gears</t>
  </si>
  <si>
    <t>Fleet segments (a)</t>
  </si>
  <si>
    <t>Type of data collection scheme (b)</t>
  </si>
  <si>
    <t>Achieved sample rate (c )</t>
  </si>
  <si>
    <t>Response rate (c )</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</si>
  <si>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</si>
  <si>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</si>
  <si>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</si>
  <si>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</si>
  <si>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Frame population no. 
----
F</t>
  </si>
  <si>
    <t>National name of the survey (d)</t>
  </si>
  <si>
    <t xml:space="preserve">Achieved sample rate </t>
  </si>
  <si>
    <t xml:space="preserve">Response rate </t>
  </si>
  <si>
    <t>(b)  segments can be reported as "all segments" in the case the sampling strategy is the same for all segments, otherwise MS should specify the segments for which a specific sampling strategy has been used</t>
  </si>
  <si>
    <t>(d) name of the survey as reported in the NP if applicable. Not mandatory</t>
  </si>
  <si>
    <t xml:space="preserve">  AR year</t>
  </si>
  <si>
    <t>AR year</t>
  </si>
  <si>
    <t>AR Year</t>
  </si>
  <si>
    <t>National name of the survey (c)</t>
  </si>
  <si>
    <t>Planned
sample no. (b)
-----
P</t>
  </si>
  <si>
    <t xml:space="preserve"> Planned 
sample rate (b)
-----
(P/F)*100 (%)</t>
  </si>
  <si>
    <t>(a) put an asterisk in the case the segment has been clustered with other segment(s)</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</si>
  <si>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</si>
  <si>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</si>
  <si>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</si>
  <si>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</si>
  <si>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</si>
  <si>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</si>
  <si>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</si>
  <si>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</si>
  <si>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</si>
  <si>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Table III.C.6 - Achieved length sampling of catches, landings and discards by metier and species</t>
  </si>
  <si>
    <t>Conservation status of fish species</t>
  </si>
  <si>
    <t>Proportion of large fish</t>
  </si>
  <si>
    <t>Mean maximum length of fishes</t>
  </si>
  <si>
    <t>Size at maturation of exploited fish species</t>
  </si>
  <si>
    <t>LLS_DEF_0_0_0</t>
  </si>
  <si>
    <t>ICCAT</t>
  </si>
  <si>
    <t>(a) capital value (apart from the value of quota and other fishing rights), capital costs and transversal variables should not be reported in this table.  Transversal variables have to be reported only in table III.F.1.</t>
  </si>
  <si>
    <t>Achieved Sampled rate
-----
A/F</t>
  </si>
  <si>
    <t>Table III.D.1 – Recreational Fisheries</t>
  </si>
  <si>
    <t>Approved Derrogation?</t>
  </si>
  <si>
    <t>Type of Survey</t>
  </si>
  <si>
    <t>Cod</t>
  </si>
  <si>
    <t>Sharks</t>
  </si>
  <si>
    <t>Questionnaires</t>
  </si>
  <si>
    <t>Note: Please ensure data for active and inactive vessels are presented seperately.</t>
  </si>
  <si>
    <t>Sampling frame code</t>
  </si>
  <si>
    <t>Sampling frame (fishing activities)</t>
  </si>
  <si>
    <t>Sampling frame (geographical location)</t>
  </si>
  <si>
    <t>Sampling frame (seasonality)</t>
  </si>
  <si>
    <t>Type of data collection scheme</t>
  </si>
  <si>
    <t>Planned no. trips to be sampled at sea by MS</t>
  </si>
  <si>
    <t>.</t>
  </si>
  <si>
    <t>Table III.C.3 - Sampled trips by metier</t>
  </si>
  <si>
    <t>Table III.C.4 - sampling strategy</t>
  </si>
  <si>
    <t>year</t>
  </si>
  <si>
    <t xml:space="preserve">Achieved No of individuals at a national level </t>
  </si>
  <si>
    <t>Days at sea planned according to NP</t>
  </si>
  <si>
    <t>Acronym</t>
  </si>
  <si>
    <t>Name of the meeting</t>
  </si>
  <si>
    <t>Identified Effort</t>
  </si>
  <si>
    <t>Identified Landings</t>
  </si>
  <si>
    <t>Identified Value</t>
  </si>
  <si>
    <t>Identified Other (1)</t>
  </si>
  <si>
    <t>Identified Discards</t>
  </si>
  <si>
    <t>RFMO/RFO/IO</t>
  </si>
  <si>
    <t>Is metier merged with other metiers for sampling?</t>
  </si>
  <si>
    <t>Total No. of fishing trips during the Sampling year</t>
  </si>
  <si>
    <t>Comments</t>
  </si>
  <si>
    <t>Multi-lateral agreement</t>
  </si>
  <si>
    <t>Source</t>
  </si>
  <si>
    <t>Follow-up action</t>
  </si>
  <si>
    <t>Topic</t>
  </si>
  <si>
    <t>Table II.B.2 - Follow-up of recommendations</t>
  </si>
  <si>
    <t>Metier related variables</t>
  </si>
  <si>
    <t>III.C</t>
  </si>
  <si>
    <t>III.F</t>
  </si>
  <si>
    <t>Recommendation/Agreement</t>
  </si>
  <si>
    <t>Section</t>
  </si>
  <si>
    <t>Recommendation number</t>
  </si>
  <si>
    <t>Reference period</t>
  </si>
  <si>
    <t>Fishing technique ( a)</t>
  </si>
  <si>
    <t>Length class</t>
  </si>
  <si>
    <t>Fishing technique (b)</t>
  </si>
  <si>
    <t>Length class (b)</t>
  </si>
  <si>
    <t>No. of attendees by MS</t>
  </si>
  <si>
    <t>Planned target according to NP</t>
  </si>
  <si>
    <r>
      <t xml:space="preserve">(b) </t>
    </r>
    <r>
      <rPr>
        <i/>
        <sz val="10"/>
        <rFont val="Arial"/>
        <family val="2"/>
      </rPr>
      <t>Anguila anguilla</t>
    </r>
  </si>
  <si>
    <r>
      <t xml:space="preserve">(e) </t>
    </r>
    <r>
      <rPr>
        <i/>
        <sz val="10"/>
        <rFont val="Arial"/>
        <family val="2"/>
      </rPr>
      <t>Thunnus thynnus</t>
    </r>
  </si>
  <si>
    <r>
      <t xml:space="preserve">(c) </t>
    </r>
    <r>
      <rPr>
        <i/>
        <sz val="10"/>
        <rFont val="Arial"/>
        <family val="2"/>
      </rPr>
      <t>Dicentrarchus labrax</t>
    </r>
    <r>
      <rPr>
        <sz val="10"/>
        <rFont val="Arial"/>
        <family val="2"/>
      </rPr>
      <t xml:space="preserve"> and </t>
    </r>
    <r>
      <rPr>
        <i/>
        <sz val="10"/>
        <rFont val="Arial"/>
        <family val="2"/>
      </rPr>
      <t>Sparus aurata</t>
    </r>
  </si>
  <si>
    <r>
      <t xml:space="preserve">(f) </t>
    </r>
    <r>
      <rPr>
        <i/>
        <sz val="10"/>
        <rFont val="Arial"/>
        <family val="2"/>
      </rPr>
      <t>Melanogrammus aeglefinus</t>
    </r>
  </si>
  <si>
    <r>
      <t xml:space="preserve">(g) </t>
    </r>
    <r>
      <rPr>
        <i/>
        <sz val="10"/>
        <rFont val="Arial"/>
        <family val="2"/>
      </rPr>
      <t>Psetta maxima</t>
    </r>
  </si>
  <si>
    <r>
      <t xml:space="preserve">(h) </t>
    </r>
    <r>
      <rPr>
        <i/>
        <sz val="10"/>
        <rFont val="Arial"/>
        <family val="2"/>
      </rPr>
      <t>Gadus morhua</t>
    </r>
  </si>
  <si>
    <r>
      <t xml:space="preserve">(i) </t>
    </r>
    <r>
      <rPr>
        <i/>
        <sz val="10"/>
        <rFont val="Arial"/>
        <family val="2"/>
      </rPr>
      <t>Mytilus edulis, Mytilus galoprovincialis</t>
    </r>
  </si>
  <si>
    <r>
      <t xml:space="preserve">(j) </t>
    </r>
    <r>
      <rPr>
        <i/>
        <sz val="10"/>
        <rFont val="Arial"/>
        <family val="2"/>
      </rPr>
      <t>Ostrea edulis, Crassostrea gigas</t>
    </r>
  </si>
  <si>
    <r>
      <t xml:space="preserve">(k) </t>
    </r>
    <r>
      <rPr>
        <i/>
        <sz val="10"/>
        <rFont val="Arial"/>
        <family val="2"/>
      </rPr>
      <t xml:space="preserve">Venus verucosa </t>
    </r>
    <r>
      <rPr>
        <sz val="10"/>
        <rFont val="Arial"/>
        <family val="2"/>
      </rPr>
      <t>or Veneridae</t>
    </r>
  </si>
  <si>
    <r>
      <t xml:space="preserve">(n) </t>
    </r>
    <r>
      <rPr>
        <i/>
        <sz val="10"/>
        <rFont val="Arial"/>
        <family val="2"/>
      </rPr>
      <t>Salmo trutta</t>
    </r>
    <r>
      <rPr>
        <sz val="10"/>
        <rFont val="Arial"/>
        <family val="2"/>
      </rPr>
      <t xml:space="preserve"> and ....</t>
    </r>
  </si>
  <si>
    <t>LVA</t>
  </si>
  <si>
    <t>DNK</t>
  </si>
  <si>
    <t>GBR</t>
  </si>
  <si>
    <t>NLD</t>
  </si>
  <si>
    <t>LTU</t>
  </si>
  <si>
    <t>DEU</t>
  </si>
  <si>
    <t>Austria</t>
  </si>
  <si>
    <t>AUT</t>
  </si>
  <si>
    <t>Belgium</t>
  </si>
  <si>
    <t>BEL</t>
  </si>
  <si>
    <t>Bulgaria</t>
  </si>
  <si>
    <t>BGR</t>
  </si>
  <si>
    <t>Croatia</t>
  </si>
  <si>
    <t>HRV</t>
  </si>
  <si>
    <t>Cyprus</t>
  </si>
  <si>
    <t>CYP</t>
  </si>
  <si>
    <t>Czech Republic</t>
  </si>
  <si>
    <t>CZE</t>
  </si>
  <si>
    <t>Denmark</t>
  </si>
  <si>
    <t>Estonia</t>
  </si>
  <si>
    <t>EST</t>
  </si>
  <si>
    <t>Finland</t>
  </si>
  <si>
    <t>France</t>
  </si>
  <si>
    <t>Germany</t>
  </si>
  <si>
    <t>Greece</t>
  </si>
  <si>
    <t>GRC</t>
  </si>
  <si>
    <t>Hungary</t>
  </si>
  <si>
    <t>HUN</t>
  </si>
  <si>
    <t>Ireland</t>
  </si>
  <si>
    <t>IRL</t>
  </si>
  <si>
    <t>Italy</t>
  </si>
  <si>
    <t>Latvia</t>
  </si>
  <si>
    <t>Lithuania</t>
  </si>
  <si>
    <t>Luxembourg</t>
  </si>
  <si>
    <t>LUX</t>
  </si>
  <si>
    <t>Malta</t>
  </si>
  <si>
    <t>MLT</t>
  </si>
  <si>
    <t>Netherlands</t>
  </si>
  <si>
    <t>Poland</t>
  </si>
  <si>
    <t>POL</t>
  </si>
  <si>
    <t>Portugal</t>
  </si>
  <si>
    <t>PRT</t>
  </si>
  <si>
    <t>Romania</t>
  </si>
  <si>
    <t>ROU</t>
  </si>
  <si>
    <t>Slovakia</t>
  </si>
  <si>
    <t>SVK</t>
  </si>
  <si>
    <t>Slovenia</t>
  </si>
  <si>
    <t>SVN</t>
  </si>
  <si>
    <t>Spain</t>
  </si>
  <si>
    <t>Sweden</t>
  </si>
  <si>
    <t>United Kingdom of Great Britain and Northern Ireland</t>
  </si>
  <si>
    <t>Year of the Survey</t>
  </si>
  <si>
    <t>Name of metier to sample (Table III_C_3 column G)</t>
  </si>
  <si>
    <t xml:space="preserve">(b) MS should specify the segments for which a specific sampling strategy has been used. </t>
  </si>
  <si>
    <t>Note:</t>
  </si>
  <si>
    <t xml:space="preserve">(a) MS should specify the segments for which a specific sampling strategy has been used. </t>
  </si>
  <si>
    <t>(b ) segments can be reported as "all segments" in the case the sampling strategy is the same for all segments, otherwise MS should specify the segments for which a specific sampling strategy has been used</t>
  </si>
  <si>
    <t>Table I.A.1 - Derogations</t>
  </si>
  <si>
    <t>Short title of derogation</t>
  </si>
  <si>
    <t>NP proposal section</t>
  </si>
  <si>
    <t>Type of data - Variables</t>
  </si>
  <si>
    <t>Derogation approved or rejected</t>
  </si>
  <si>
    <t>Year of approval or rejection</t>
  </si>
  <si>
    <t>Reason / Justification for derogation</t>
  </si>
  <si>
    <t>MSs</t>
  </si>
  <si>
    <t>content</t>
  </si>
  <si>
    <t>coordination</t>
  </si>
  <si>
    <t>description of sampling / sampling protocol / sampling intensity</t>
  </si>
  <si>
    <t>data transmission</t>
  </si>
  <si>
    <t>costs</t>
  </si>
  <si>
    <t>access to vessels</t>
  </si>
  <si>
    <t>validity</t>
  </si>
  <si>
    <t>na</t>
  </si>
  <si>
    <t>Length and age of discards and landings, in accordance with the respective NP.
Levels and coverage of sampling to be as agreed at the annual RCMs Baltic and NS&amp;EA.</t>
  </si>
  <si>
    <t>NP 2011-2013 III.E.5</t>
  </si>
  <si>
    <t>Approved</t>
  </si>
  <si>
    <t>Member States should update the grey cells only (the white cells should contain identical information to that in the National Programmes)</t>
  </si>
  <si>
    <t>Planned minimum No of individuals to be measured at the national level</t>
  </si>
  <si>
    <t>% achievement (100*L/M)</t>
  </si>
  <si>
    <t>Achieved no. of sampled fishing trips at sea</t>
  </si>
  <si>
    <t>Achieved no. of sampled fishing trips on shore</t>
  </si>
  <si>
    <t>Total achieved no. of sampled fishing trips (J+K)</t>
  </si>
  <si>
    <t>Planned no. trips to be sampled on shore by MS</t>
  </si>
  <si>
    <t>Planned total no. trips to be sampled by MS (N+O)</t>
  </si>
  <si>
    <t>Other regions</t>
  </si>
  <si>
    <t>Country / MS</t>
  </si>
  <si>
    <t>CECAF</t>
  </si>
  <si>
    <t>SPRFMO</t>
  </si>
  <si>
    <t>IOTC</t>
  </si>
  <si>
    <t>IATTC</t>
  </si>
  <si>
    <t>WCPFC</t>
  </si>
  <si>
    <t>SEAFO</t>
  </si>
  <si>
    <t>SIOFA</t>
  </si>
  <si>
    <t>CCAMLR</t>
  </si>
  <si>
    <t>WECAFC</t>
  </si>
  <si>
    <r>
      <t>Regions</t>
    </r>
    <r>
      <rPr>
        <sz val="10"/>
        <rFont val="Arial"/>
        <family val="2"/>
      </rPr>
      <t xml:space="preserve"> (according to Reg. 665/2008)</t>
    </r>
  </si>
  <si>
    <r>
      <rPr>
        <b/>
        <sz val="10"/>
        <rFont val="Arial"/>
        <family val="2"/>
      </rPr>
      <t>Supra-regions</t>
    </r>
    <r>
      <rPr>
        <sz val="10"/>
        <rFont val="Arial"/>
        <family val="2"/>
      </rPr>
      <t xml:space="preserve"> (Decision 2010/93/EU, Appendix III)</t>
    </r>
  </si>
  <si>
    <r>
      <t xml:space="preserve">Vessel length classes (LOA) </t>
    </r>
    <r>
      <rPr>
        <sz val="10"/>
        <rFont val="Arial"/>
        <family val="2"/>
      </rPr>
      <t>(Decision 2010/93/EU, Appendix III)</t>
    </r>
  </si>
  <si>
    <t xml:space="preserve">12-&lt; 18 m </t>
  </si>
  <si>
    <t xml:space="preserve">18-&lt; 24 m </t>
  </si>
  <si>
    <t xml:space="preserve">24-&lt; 40 m </t>
  </si>
  <si>
    <t xml:space="preserve">40 m or larger </t>
  </si>
  <si>
    <t>0-&lt; 6 m (Med)</t>
  </si>
  <si>
    <t>6-&lt; 12 m (Med)</t>
  </si>
  <si>
    <r>
      <t xml:space="preserve">Fleet economic variables </t>
    </r>
    <r>
      <rPr>
        <sz val="10"/>
        <rFont val="Arial"/>
        <family val="2"/>
      </rPr>
      <t>(Decision 2010/93/EU, Appendix VI)</t>
    </r>
  </si>
  <si>
    <r>
      <t xml:space="preserve">Fleet economic variable groups </t>
    </r>
    <r>
      <rPr>
        <sz val="10"/>
        <rFont val="Arial"/>
        <family val="2"/>
      </rPr>
      <t>(Decision 2010/93/EU, Appendix VI)</t>
    </r>
  </si>
  <si>
    <t>Personnel costs</t>
  </si>
  <si>
    <t>Repair and maintenance costs</t>
  </si>
  <si>
    <t>Capital value</t>
  </si>
  <si>
    <t>Investments</t>
  </si>
  <si>
    <t>Financial position</t>
  </si>
  <si>
    <t>Employment</t>
  </si>
  <si>
    <t>Number of fishing enterprises/units</t>
  </si>
  <si>
    <t xml:space="preserve">Income from leasing out quota or other fishing rights </t>
  </si>
  <si>
    <t>Direct subsidies</t>
  </si>
  <si>
    <t>Wages and salaries of crew</t>
  </si>
  <si>
    <t>Imputed value of upaid labour</t>
  </si>
  <si>
    <t>Variable costs</t>
  </si>
  <si>
    <t>Non-variable costs</t>
  </si>
  <si>
    <t>Value of quota and other fishing rights</t>
  </si>
  <si>
    <t>Lease/rental payments for quota or other fishing rights</t>
  </si>
  <si>
    <t>Investments in physical capital</t>
  </si>
  <si>
    <t>Debt/asset ratio</t>
  </si>
  <si>
    <t>Engaged crew</t>
  </si>
  <si>
    <t>FTE national</t>
  </si>
  <si>
    <t>FTE harmonised</t>
  </si>
  <si>
    <t>Energy consumption</t>
  </si>
  <si>
    <t>A - Census</t>
  </si>
  <si>
    <t>B - Probability Sample Survey</t>
  </si>
  <si>
    <t>C - Non-Probability Sample Survey</t>
  </si>
  <si>
    <t>Concurrent, other</t>
  </si>
  <si>
    <t>Concurrent-at-sea</t>
  </si>
  <si>
    <r>
      <rPr>
        <b/>
        <sz val="10"/>
        <rFont val="Arial"/>
        <family val="2"/>
      </rPr>
      <t>Sampling strategy</t>
    </r>
    <r>
      <rPr>
        <sz val="10"/>
        <rFont val="Arial"/>
        <family val="2"/>
      </rPr>
      <t xml:space="preserve"> (Decision 2010/93/EU, chapter III.B.B1.3 f, g, i)</t>
    </r>
  </si>
  <si>
    <t>Concurrent on-shore</t>
  </si>
  <si>
    <t>Stock-specific at-sea</t>
  </si>
  <si>
    <t>Stock-specific on-shore</t>
  </si>
  <si>
    <t>Stock-specific self-sampling</t>
  </si>
  <si>
    <t>Stock-specific, other</t>
  </si>
  <si>
    <t>Concurrent self-sampling</t>
  </si>
  <si>
    <t>Salmon</t>
  </si>
  <si>
    <t>Sea bass</t>
  </si>
  <si>
    <t>Eel</t>
  </si>
  <si>
    <t>Bluefin tuna</t>
  </si>
  <si>
    <r>
      <t>Species for recreational fisheries</t>
    </r>
    <r>
      <rPr>
        <sz val="10"/>
        <rFont val="Arial"/>
        <family val="2"/>
      </rPr>
      <t xml:space="preserve"> (Decision 2010/93/EU, Appendix IV)</t>
    </r>
  </si>
  <si>
    <t>Alepocephalus bairdii</t>
  </si>
  <si>
    <t>Alopias superciliosus</t>
  </si>
  <si>
    <t>Alopias vulpinus</t>
  </si>
  <si>
    <t>Ammodytidae</t>
  </si>
  <si>
    <t>Anguilla anguilla</t>
  </si>
  <si>
    <t>Aphanopus carbo</t>
  </si>
  <si>
    <t>Argyrosomus regius</t>
  </si>
  <si>
    <t>Aristeomorpha foliacea</t>
  </si>
  <si>
    <t>Aristeus antennatus</t>
  </si>
  <si>
    <t>Aspitrigla cuculus</t>
  </si>
  <si>
    <t>Auxis rochei</t>
  </si>
  <si>
    <t>Brosme brosme</t>
  </si>
  <si>
    <t>Cancer pagurus</t>
  </si>
  <si>
    <t>Carcharhinus falciformis</t>
  </si>
  <si>
    <t>Carcharhinus plumbeus</t>
  </si>
  <si>
    <t>Carcharias taurus</t>
  </si>
  <si>
    <t>Centrophorus granulosus</t>
  </si>
  <si>
    <t>Centrophorus squamosus</t>
  </si>
  <si>
    <t>Centroscyllium fabricii</t>
  </si>
  <si>
    <t>Centroscymnus coelolepis</t>
  </si>
  <si>
    <t>Centroscymnus crepidater</t>
  </si>
  <si>
    <t>Cetorhinus maximus</t>
  </si>
  <si>
    <t>Clupea harengus</t>
  </si>
  <si>
    <t>Conger conger</t>
  </si>
  <si>
    <t>Coregonus lavaretus</t>
  </si>
  <si>
    <t>Coryphaena equiselis</t>
  </si>
  <si>
    <t>Coryphaena hippurus</t>
  </si>
  <si>
    <t>Coryphaenoides rupestris</t>
  </si>
  <si>
    <t>Crangon crangon</t>
  </si>
  <si>
    <t>Dalatias licha</t>
  </si>
  <si>
    <t>Dasyatis pastinaca</t>
  </si>
  <si>
    <t>Deania calcea</t>
  </si>
  <si>
    <t>Dicentrarchus labrax</t>
  </si>
  <si>
    <t>Dicologoglosa cuneata</t>
  </si>
  <si>
    <t>Dipturus batis</t>
  </si>
  <si>
    <t>Dipturus oxyrinchus</t>
  </si>
  <si>
    <t>Eledone cirrosa</t>
  </si>
  <si>
    <t>Eledone moschata</t>
  </si>
  <si>
    <t>Engraulis encrasicolus</t>
  </si>
  <si>
    <t>Esox lucius</t>
  </si>
  <si>
    <t>Etmopterus spinax</t>
  </si>
  <si>
    <t>Euthynnus alleteratus</t>
  </si>
  <si>
    <t>Eutrigla gurnardus</t>
  </si>
  <si>
    <t>Farfantepenaeus notialis</t>
  </si>
  <si>
    <t>Galeorhinus galeus</t>
  </si>
  <si>
    <t>Galeus melastomus</t>
  </si>
  <si>
    <t>Glyptocephalus cynoglossus</t>
  </si>
  <si>
    <t>Gymnura altavela</t>
  </si>
  <si>
    <t>Helicolenus dactylopterus</t>
  </si>
  <si>
    <t>Heptranchias perlo</t>
  </si>
  <si>
    <t>Hexanchus griseus</t>
  </si>
  <si>
    <t>Hippoglossoides platessoides</t>
  </si>
  <si>
    <t>Homarus gammarus</t>
  </si>
  <si>
    <t>Hoplostethus atlanticus</t>
  </si>
  <si>
    <t>Istiophoridae</t>
  </si>
  <si>
    <t>Isurus oxyrinchus</t>
  </si>
  <si>
    <t>Katsuwonus pelamis</t>
  </si>
  <si>
    <t>Lamna nasus</t>
  </si>
  <si>
    <t>Lepidopus caudatus</t>
  </si>
  <si>
    <t>Lepidorhombus boscii</t>
  </si>
  <si>
    <t>Lepidorhombus whiffiagonis</t>
  </si>
  <si>
    <t>Leucoraja circularis</t>
  </si>
  <si>
    <t>Leucoraja fullonica</t>
  </si>
  <si>
    <t>Leucoraja melitensis</t>
  </si>
  <si>
    <t>Limanda ferruginea</t>
  </si>
  <si>
    <t>Limanda limanda</t>
  </si>
  <si>
    <t>Loligo vulgaris</t>
  </si>
  <si>
    <t>Lophius budegassa</t>
  </si>
  <si>
    <t>Lophius piscatorious</t>
  </si>
  <si>
    <t>Lutjanus purpureus</t>
  </si>
  <si>
    <t>Macrouridae</t>
  </si>
  <si>
    <t>Macrourus berglax</t>
  </si>
  <si>
    <t>Mallotus villosus</t>
  </si>
  <si>
    <t>Melanogrammus aeglefinus</t>
  </si>
  <si>
    <t>Merlangius merlangus</t>
  </si>
  <si>
    <t>Microchirus variegatus</t>
  </si>
  <si>
    <t>Micromesistius poutassou</t>
  </si>
  <si>
    <t>Microstomus kitt</t>
  </si>
  <si>
    <t>Molva dypterygia</t>
  </si>
  <si>
    <t>Molva molva</t>
  </si>
  <si>
    <t>Mugilidae</t>
  </si>
  <si>
    <t>Mullus barbatus</t>
  </si>
  <si>
    <t>Mullus surmuletus</t>
  </si>
  <si>
    <t>Mustelus asterias</t>
  </si>
  <si>
    <t>Mustelus mustelus</t>
  </si>
  <si>
    <t>Mustelus punctulatus</t>
  </si>
  <si>
    <t>Myliobatis aquila</t>
  </si>
  <si>
    <t>Octopus vulgaris</t>
  </si>
  <si>
    <t>Odontaspis ferox</t>
  </si>
  <si>
    <t>Oxynotus centrina</t>
  </si>
  <si>
    <t>Pagellus bogaraveo</t>
  </si>
  <si>
    <t>Pagellus erythrinus</t>
  </si>
  <si>
    <t>Pandalus borealis</t>
  </si>
  <si>
    <t>Pecten maximus</t>
  </si>
  <si>
    <t>Penaeus kerathurus</t>
  </si>
  <si>
    <t>Penaeus subtilis</t>
  </si>
  <si>
    <t>Perca fluviatilis</t>
  </si>
  <si>
    <t>Phycis blennoides</t>
  </si>
  <si>
    <t>Phycis phycis</t>
  </si>
  <si>
    <t>Platichthys flesus</t>
  </si>
  <si>
    <t>Pollachius pollachius</t>
  </si>
  <si>
    <t>Pollachius virens</t>
  </si>
  <si>
    <t>Polyprion americanus</t>
  </si>
  <si>
    <t>Prionace glauca</t>
  </si>
  <si>
    <t>Pristis pectinata</t>
  </si>
  <si>
    <t>Pristis pristis</t>
  </si>
  <si>
    <t>Psetta maxima</t>
  </si>
  <si>
    <t>Pteroplatytrygon violacea</t>
  </si>
  <si>
    <t>Raja alba</t>
  </si>
  <si>
    <t>Raja asterias</t>
  </si>
  <si>
    <t>Raja brachyura</t>
  </si>
  <si>
    <t>Raja clavata</t>
  </si>
  <si>
    <t>Raja microocellata</t>
  </si>
  <si>
    <t>Raja miraletus</t>
  </si>
  <si>
    <t>Raja montagui</t>
  </si>
  <si>
    <t>Raja naevus</t>
  </si>
  <si>
    <t>Raja radiata</t>
  </si>
  <si>
    <t>Raja undulata</t>
  </si>
  <si>
    <t>Rajidae</t>
  </si>
  <si>
    <t>Reinhardtius hippoglossoides</t>
  </si>
  <si>
    <t>Rhinobatos cemiculus</t>
  </si>
  <si>
    <t>Rhinobatos rhinobatos</t>
  </si>
  <si>
    <t>Rostroraja alba</t>
  </si>
  <si>
    <t>Salmo salar</t>
  </si>
  <si>
    <t>Salmo trutta</t>
  </si>
  <si>
    <t>Sander lucioperca</t>
  </si>
  <si>
    <t>Sarda sarda</t>
  </si>
  <si>
    <t>Sardina pilchardus</t>
  </si>
  <si>
    <t>Sardinella maderensis</t>
  </si>
  <si>
    <t>Sardinella aurita</t>
  </si>
  <si>
    <t>Scomber japonicus</t>
  </si>
  <si>
    <t>Scomber scombrus</t>
  </si>
  <si>
    <t>Scophthalmus rhombus</t>
  </si>
  <si>
    <t>Scyliorhinus canicula</t>
  </si>
  <si>
    <t>Scyliorhinus stellaris</t>
  </si>
  <si>
    <t>Sebastes marinus</t>
  </si>
  <si>
    <t>Sebastes mentella</t>
  </si>
  <si>
    <t>Sepia hierredda</t>
  </si>
  <si>
    <t>Sepia officinalis</t>
  </si>
  <si>
    <t>Shark-like Selachii</t>
  </si>
  <si>
    <t>Sparidae</t>
  </si>
  <si>
    <t>Sparus aurata</t>
  </si>
  <si>
    <t>Sphyrna lewini</t>
  </si>
  <si>
    <t>Sphyrna mokarran</t>
  </si>
  <si>
    <t>Sphyrna tudes</t>
  </si>
  <si>
    <t>Sphyrna zygaena</t>
  </si>
  <si>
    <t>Spicara smaris</t>
  </si>
  <si>
    <t>Sprattus sprattus</t>
  </si>
  <si>
    <t>Squaliformes</t>
  </si>
  <si>
    <t>Squalus acanthias</t>
  </si>
  <si>
    <t>Squalus blainvillei</t>
  </si>
  <si>
    <t>Squatina aculeata</t>
  </si>
  <si>
    <t>Squatina oculata</t>
  </si>
  <si>
    <t>Squatina squatina</t>
  </si>
  <si>
    <t>Squilla mantis</t>
  </si>
  <si>
    <t>Thunnus albacares</t>
  </si>
  <si>
    <t>Thunnus alalunga</t>
  </si>
  <si>
    <t>Thunnus obesus</t>
  </si>
  <si>
    <t>Thunnus thynnus</t>
  </si>
  <si>
    <t>Torpedo marmorata</t>
  </si>
  <si>
    <t>Trachurus mediterraneus</t>
  </si>
  <si>
    <t>Trachurus picturatus</t>
  </si>
  <si>
    <t>Trachurus trachurus</t>
  </si>
  <si>
    <t>Trigla lucerna</t>
  </si>
  <si>
    <t>Trisopterus esmarki</t>
  </si>
  <si>
    <t>Veneridae</t>
  </si>
  <si>
    <t>Xiphias gladius</t>
  </si>
  <si>
    <t>Zeus faber</t>
  </si>
  <si>
    <r>
      <t>Species</t>
    </r>
    <r>
      <rPr>
        <sz val="10"/>
        <rFont val="Arial"/>
        <family val="2"/>
      </rPr>
      <t xml:space="preserve"> (Decision 2010/93/EU, Appendix VII)</t>
    </r>
  </si>
  <si>
    <t>Table III.E.3: variables</t>
  </si>
  <si>
    <t>Weight-at-length</t>
  </si>
  <si>
    <t>Weight-at-age</t>
  </si>
  <si>
    <t>Maturity-at-length</t>
  </si>
  <si>
    <t>Maturity-at-age</t>
  </si>
  <si>
    <t>Sex-ratio-at-length</t>
  </si>
  <si>
    <t>Sex-ratio-at-age</t>
  </si>
  <si>
    <t>Fecundity-at-length</t>
  </si>
  <si>
    <t>Fecundity-at-age</t>
  </si>
  <si>
    <r>
      <t>Anarhichas</t>
    </r>
    <r>
      <rPr>
        <sz val="10"/>
        <color rgb="FF000000"/>
        <rFont val="Arial"/>
        <family val="2"/>
      </rPr>
      <t xml:space="preserve"> spp.</t>
    </r>
  </si>
  <si>
    <r>
      <t>Aphanopus</t>
    </r>
    <r>
      <rPr>
        <sz val="10"/>
        <color rgb="FF000000"/>
        <rFont val="Arial"/>
        <family val="2"/>
      </rPr>
      <t xml:space="preserve"> spp.</t>
    </r>
  </si>
  <si>
    <r>
      <t xml:space="preserve">Argentina </t>
    </r>
    <r>
      <rPr>
        <sz val="10"/>
        <color rgb="FF000000"/>
        <rFont val="Arial"/>
        <family val="2"/>
      </rPr>
      <t>spp.</t>
    </r>
  </si>
  <si>
    <r>
      <t xml:space="preserve">Beryx </t>
    </r>
    <r>
      <rPr>
        <sz val="10"/>
        <color rgb="FF000000"/>
        <rFont val="Arial"/>
        <family val="2"/>
      </rPr>
      <t>spp.</t>
    </r>
  </si>
  <si>
    <r>
      <t xml:space="preserve">Illex </t>
    </r>
    <r>
      <rPr>
        <sz val="10"/>
        <color rgb="FF000000"/>
        <rFont val="Arial"/>
        <family val="2"/>
      </rPr>
      <t>spp</t>
    </r>
    <r>
      <rPr>
        <i/>
        <sz val="10"/>
        <color rgb="FF000000"/>
        <rFont val="Arial"/>
        <family val="2"/>
      </rPr>
      <t xml:space="preserve">., Todarodes </t>
    </r>
    <r>
      <rPr>
        <sz val="10"/>
        <color rgb="FF000000"/>
        <rFont val="Arial"/>
        <family val="2"/>
      </rPr>
      <t>spp.</t>
    </r>
  </si>
  <si>
    <r>
      <t xml:space="preserve">Merluccius </t>
    </r>
    <r>
      <rPr>
        <sz val="10"/>
        <color rgb="FF000000"/>
        <rFont val="Arial"/>
        <family val="2"/>
      </rPr>
      <t>spp</t>
    </r>
    <r>
      <rPr>
        <i/>
        <sz val="10"/>
        <color rgb="FF000000"/>
        <rFont val="Arial"/>
        <family val="2"/>
      </rPr>
      <t>.</t>
    </r>
  </si>
  <si>
    <r>
      <t xml:space="preserve">Mustelus </t>
    </r>
    <r>
      <rPr>
        <sz val="10"/>
        <color rgb="FF000000"/>
        <rFont val="Arial"/>
        <family val="2"/>
      </rPr>
      <t>spp.</t>
    </r>
  </si>
  <si>
    <r>
      <t>Pandalus</t>
    </r>
    <r>
      <rPr>
        <sz val="10"/>
        <color rgb="FF000000"/>
        <rFont val="Arial"/>
        <family val="2"/>
      </rPr>
      <t xml:space="preserve"> spp.</t>
    </r>
  </si>
  <si>
    <r>
      <t xml:space="preserve">Raja </t>
    </r>
    <r>
      <rPr>
        <sz val="10"/>
        <color rgb="FF000000"/>
        <rFont val="Arial"/>
        <family val="2"/>
      </rPr>
      <t>spp.</t>
    </r>
  </si>
  <si>
    <r>
      <t xml:space="preserve">Scomber </t>
    </r>
    <r>
      <rPr>
        <sz val="10"/>
        <color rgb="FF000000"/>
        <rFont val="Arial"/>
        <family val="2"/>
      </rPr>
      <t>spp.</t>
    </r>
  </si>
  <si>
    <r>
      <t xml:space="preserve">Sebastes </t>
    </r>
    <r>
      <rPr>
        <sz val="10"/>
        <color rgb="FF000000"/>
        <rFont val="Arial"/>
        <family val="2"/>
      </rPr>
      <t>spp.</t>
    </r>
  </si>
  <si>
    <r>
      <t>Trachurus</t>
    </r>
    <r>
      <rPr>
        <sz val="10"/>
        <color rgb="FF000000"/>
        <rFont val="Arial"/>
        <family val="2"/>
      </rPr>
      <t xml:space="preserve"> spp.</t>
    </r>
  </si>
  <si>
    <r>
      <t xml:space="preserve">Trisopterus </t>
    </r>
    <r>
      <rPr>
        <sz val="10"/>
        <color rgb="FF000000"/>
        <rFont val="Arial"/>
        <family val="2"/>
      </rPr>
      <t>spp.</t>
    </r>
  </si>
  <si>
    <r>
      <rPr>
        <b/>
        <sz val="10"/>
        <rFont val="Arial"/>
        <family val="2"/>
      </rPr>
      <t>Transversal variable groups</t>
    </r>
    <r>
      <rPr>
        <sz val="10"/>
        <rFont val="Arial"/>
        <family val="2"/>
      </rPr>
      <t xml:space="preserve"> (Decision 2010/93/EU, Appendix VIII)</t>
    </r>
  </si>
  <si>
    <r>
      <rPr>
        <b/>
        <sz val="10"/>
        <rFont val="Arial"/>
        <family val="2"/>
      </rPr>
      <t>Transversal variables</t>
    </r>
    <r>
      <rPr>
        <sz val="10"/>
        <rFont val="Arial"/>
        <family val="2"/>
      </rPr>
      <t xml:space="preserve"> (Decision 2010/93/EU, Appendix VIII)</t>
    </r>
  </si>
  <si>
    <t>Live Weight of landings total and per species</t>
  </si>
  <si>
    <t>Conversion factor per species</t>
  </si>
  <si>
    <t>GT, kW, Vessel age</t>
  </si>
  <si>
    <t>GT * Fishing days</t>
  </si>
  <si>
    <t>kW * Fishing days</t>
  </si>
  <si>
    <t>Number of trips</t>
  </si>
  <si>
    <t>Number of rigs</t>
  </si>
  <si>
    <t>Number of fishing operations</t>
  </si>
  <si>
    <t>Number of nets/Length</t>
  </si>
  <si>
    <t>Number of hooks, Number of lines</t>
  </si>
  <si>
    <t>Numbers of pots, traps</t>
  </si>
  <si>
    <t>Soaking time</t>
  </si>
  <si>
    <t>Value of landings total and per commercial species</t>
  </si>
  <si>
    <t>Prices by commercial species</t>
  </si>
  <si>
    <t>Sprat Acoustic Survey</t>
  </si>
  <si>
    <t>Rügen Herring Larvae Survey</t>
  </si>
  <si>
    <t>North Sea Beam Trawl Survey</t>
  </si>
  <si>
    <t>Sole Net Survey</t>
  </si>
  <si>
    <t>North Sea Sandeels Survey</t>
  </si>
  <si>
    <t>Redfish Survey in the Norwegian Sea and adjacent waters</t>
  </si>
  <si>
    <t>Herring Larvae survey</t>
  </si>
  <si>
    <t>International Redfish Trawl and Acoustic Survey (Biennial)</t>
  </si>
  <si>
    <t>Flemish Cap Groundfish survey</t>
  </si>
  <si>
    <t>Greenland Groundfish survey</t>
  </si>
  <si>
    <t>3LNO Groundfish survey</t>
  </si>
  <si>
    <t>Scottish Western IBTS</t>
  </si>
  <si>
    <t>ISBCBTS September</t>
  </si>
  <si>
    <t>WCBTS</t>
  </si>
  <si>
    <t>Blue whiting survey</t>
  </si>
  <si>
    <t>International Mackerel and Horse Mackerel Egg Survey (Triennial)</t>
  </si>
  <si>
    <t>Sardine DEPM (Triennial)</t>
  </si>
  <si>
    <t>Biomass of Anchovy</t>
  </si>
  <si>
    <t>Nephrops UWTV Irish Sea</t>
  </si>
  <si>
    <t>Mediterranean International bottom trawl survey</t>
  </si>
  <si>
    <t>Pan-Mediterranean pelagic survey</t>
  </si>
  <si>
    <r>
      <t xml:space="preserve">Names of surveys </t>
    </r>
    <r>
      <rPr>
        <sz val="10"/>
        <rFont val="Arial"/>
        <family val="2"/>
      </rPr>
      <t>(Decision 2010/93/EU, Appendix IX)</t>
    </r>
  </si>
  <si>
    <t>Bottom Trawl Survey (Black Sea)</t>
  </si>
  <si>
    <t>Pelagic Trawl Survey (Black Sea)</t>
  </si>
  <si>
    <t>Baltic International Trawl Survey</t>
  </si>
  <si>
    <t>Baltic International Acoustic Survey (Autumn)</t>
  </si>
  <si>
    <t>Gulf of Riga Acoustic Herring Survey</t>
  </si>
  <si>
    <t>International Bottom Trawl Survey</t>
  </si>
  <si>
    <t>International Ecosystem Survey in the Nordic Seas</t>
  </si>
  <si>
    <t>Mackerel egg Survey (Triennial)</t>
  </si>
  <si>
    <t>Nephrops TV survey (FU 3&amp;4)</t>
  </si>
  <si>
    <t>Western IBTS 4th quarter (including Porcupine survey)</t>
  </si>
  <si>
    <t>Sardine, Anchovy Horse Mackerel Acoustic Survey</t>
  </si>
  <si>
    <t>Spawning/Pre spawning Herring acoustic survey</t>
  </si>
  <si>
    <t>Nephrops UWTV survey (offshore)</t>
  </si>
  <si>
    <t>Nephrops UWTV survey Aran Grounds</t>
  </si>
  <si>
    <t>Nephrops UWTV survey Celtic Sea</t>
  </si>
  <si>
    <t>Nephrops TV Survey Offshore Portugal</t>
  </si>
  <si>
    <r>
      <rPr>
        <b/>
        <sz val="10"/>
        <rFont val="Arial"/>
        <family val="2"/>
      </rPr>
      <t>Variables for aquaculture</t>
    </r>
    <r>
      <rPr>
        <sz val="10"/>
        <rFont val="Arial"/>
        <family val="2"/>
      </rPr>
      <t xml:space="preserve"> (Decision 2010/93/EU, Appendix X)</t>
    </r>
  </si>
  <si>
    <t>Livestock costs</t>
  </si>
  <si>
    <t>Feed costs</t>
  </si>
  <si>
    <t>Repair and maintenance</t>
  </si>
  <si>
    <t>Depreciation of capital</t>
  </si>
  <si>
    <t>Extraordinary costs, net</t>
  </si>
  <si>
    <t>Total value of assets</t>
  </si>
  <si>
    <t>Debt</t>
  </si>
  <si>
    <t>Livestock</t>
  </si>
  <si>
    <t>Number of persons employed</t>
  </si>
  <si>
    <t>Number of enterprises</t>
  </si>
  <si>
    <t>Imputed value of unpaid labour</t>
  </si>
  <si>
    <t>Subsidies</t>
  </si>
  <si>
    <t>Wages and salaries</t>
  </si>
  <si>
    <t>Financial costs, net</t>
  </si>
  <si>
    <t>Volume of sales</t>
  </si>
  <si>
    <t>Fish feed</t>
  </si>
  <si>
    <t>Net investments</t>
  </si>
  <si>
    <r>
      <rPr>
        <b/>
        <sz val="10"/>
        <rFont val="Arial"/>
        <family val="2"/>
      </rPr>
      <t>Variables for processing industry</t>
    </r>
    <r>
      <rPr>
        <sz val="10"/>
        <rFont val="Arial"/>
        <family val="2"/>
      </rPr>
      <t xml:space="preserve"> (Decision 2010/93/EU, Appendix XII)</t>
    </r>
  </si>
  <si>
    <t>Purchase of fish and other raw material for production</t>
  </si>
  <si>
    <t>Wages and salaries of staff</t>
  </si>
  <si>
    <t>Nephrops TV survey (FU 6)</t>
  </si>
  <si>
    <t>Nephrops TV survey (FU 7)</t>
  </si>
  <si>
    <t>Nephrops TV survey (FU 8)</t>
  </si>
  <si>
    <t>Nephrops TV survey (FU 9)</t>
  </si>
  <si>
    <t>Distribution of fishing activities</t>
  </si>
  <si>
    <t>Aggregation of fishing activities</t>
  </si>
  <si>
    <t>Areas not impacted by mobile bottom gears</t>
  </si>
  <si>
    <r>
      <rPr>
        <b/>
        <sz val="10"/>
        <rFont val="Arial"/>
        <family val="2"/>
      </rPr>
      <t>Ecosystem indicators</t>
    </r>
    <r>
      <rPr>
        <sz val="10"/>
        <rFont val="Arial"/>
        <family val="2"/>
      </rPr>
      <t xml:space="preserve"> (Decision 2010/93/EU, Appendix XIII)</t>
    </r>
  </si>
  <si>
    <t>Table I.A.2 - Bi- and multilateral agreements</t>
  </si>
  <si>
    <t>M</t>
  </si>
  <si>
    <t>Length-at-age</t>
  </si>
  <si>
    <t xml:space="preserve">Classification of segments which have been clustered </t>
  </si>
  <si>
    <t>Reference period:</t>
  </si>
  <si>
    <t>Share in
EU TAC
---
%</t>
  </si>
  <si>
    <t>None</t>
  </si>
  <si>
    <r>
      <rPr>
        <b/>
        <sz val="10"/>
        <color rgb="FFFF0000"/>
        <rFont val="Arial"/>
        <family val="2"/>
      </rPr>
      <t>Metiers level 6</t>
    </r>
    <r>
      <rPr>
        <sz val="10"/>
        <color rgb="FFFF0000"/>
        <rFont val="Arial"/>
        <family val="2"/>
      </rPr>
      <t xml:space="preserve"> (?)</t>
    </r>
  </si>
  <si>
    <t>Table II.B.1 - International co-ordination</t>
  </si>
  <si>
    <t>LM 2014</t>
  </si>
  <si>
    <t>Quarterly weight of Catch? Y/N</t>
  </si>
  <si>
    <t>N</t>
  </si>
  <si>
    <t>Fishing grounds</t>
  </si>
  <si>
    <t>NS&amp;EA (source: RCM NS&amp;EA 2009)</t>
  </si>
  <si>
    <t>NA (source: RCM NA 2009)</t>
  </si>
  <si>
    <t>Bay of Biscay (ICEs divisions VIIIabde</t>
  </si>
  <si>
    <t>Celtic Sea (ICES divisions VIIfgh)</t>
  </si>
  <si>
    <t>Irish Sea (ICES division VIIa)</t>
  </si>
  <si>
    <t>Western Channel (ICES division VIIe)</t>
  </si>
  <si>
    <t>Faeroe Islands (ICES division Vb)</t>
  </si>
  <si>
    <t>Western Scotland (ICES division VI)</t>
  </si>
  <si>
    <t>Western Ireland (ICES VIIbcjk)</t>
  </si>
  <si>
    <t>Iberian (ICES sub-area IX and ICES Division VIIIc)</t>
  </si>
  <si>
    <t>Azores (ICES Division X)</t>
  </si>
  <si>
    <r>
      <t xml:space="preserve">Med&amp;BS (source 2014 Annual Reports </t>
    </r>
    <r>
      <rPr>
        <sz val="10"/>
        <rFont val="Arial"/>
        <family val="2"/>
      </rPr>
      <t>Cyprus, France, Greece, Italy, Malta, Slovenia, Spain, Bulgaria and Romania</t>
    </r>
    <r>
      <rPr>
        <b/>
        <sz val="11"/>
        <color theme="1"/>
        <rFont val="Calibri"/>
        <family val="2"/>
        <scheme val="minor"/>
      </rPr>
      <t>)</t>
    </r>
  </si>
  <si>
    <t>GSA 1</t>
  </si>
  <si>
    <t>GSA 2</t>
  </si>
  <si>
    <t>GSA 5</t>
  </si>
  <si>
    <t>GSA 6</t>
  </si>
  <si>
    <t>GSA 8</t>
  </si>
  <si>
    <t>GSA 9</t>
  </si>
  <si>
    <t>GSA 10</t>
  </si>
  <si>
    <t>GSA 11</t>
  </si>
  <si>
    <t>GSA 15</t>
  </si>
  <si>
    <t>GSA 16</t>
  </si>
  <si>
    <t>GSA 17</t>
  </si>
  <si>
    <t>GSA 18</t>
  </si>
  <si>
    <t>GSA 19</t>
  </si>
  <si>
    <t>GSA 20</t>
  </si>
  <si>
    <t>GSA 22</t>
  </si>
  <si>
    <t>GSA 23</t>
  </si>
  <si>
    <t>GSA 25</t>
  </si>
  <si>
    <t>GSA 29</t>
  </si>
  <si>
    <t>CECAF (source: RCMLDF 2015)</t>
  </si>
  <si>
    <t>WECAF (source 2014 Annual Reports FRA)</t>
  </si>
  <si>
    <t>WECAF</t>
  </si>
  <si>
    <t>ICCATMed (source 2014 Annual Reports)</t>
  </si>
  <si>
    <t>BFT 59</t>
  </si>
  <si>
    <t>AL 35</t>
  </si>
  <si>
    <t>BIL 95</t>
  </si>
  <si>
    <t>MED</t>
  </si>
  <si>
    <t>ICCAT Atl (source 2014 Annual Reports FRA, ESP, POR)</t>
  </si>
  <si>
    <t>BFT 54</t>
  </si>
  <si>
    <t>BFT 55</t>
  </si>
  <si>
    <t>AL 31</t>
  </si>
  <si>
    <t>BIL94 A+B, BIL96, BIL97</t>
  </si>
  <si>
    <t>ATL (CAN)</t>
  </si>
  <si>
    <t>ATL (ETRO)</t>
  </si>
  <si>
    <t>IOTC(source 2014 Annual Reports FRA, ESP)</t>
  </si>
  <si>
    <t>FAO 51+57</t>
  </si>
  <si>
    <t>IATTC+WCPFC(source 2014 Annual Reports FRA, ESP)</t>
  </si>
  <si>
    <t>IATTC+WCPFC</t>
  </si>
  <si>
    <t>no, metiers could change year on year?</t>
  </si>
  <si>
    <t>SD 22-24</t>
  </si>
  <si>
    <t>SD 25-32</t>
  </si>
  <si>
    <t>Inland</t>
  </si>
  <si>
    <t>Baltic Sea (source AR 2014)</t>
  </si>
  <si>
    <t>Madeira (FAO 34.1.2)</t>
  </si>
  <si>
    <t>Canary (FAO 34.1.2)</t>
  </si>
  <si>
    <t>From Morocco to Guinea Bissau (FAO 34.1.1, 34.1.3 and 34.3.1)</t>
  </si>
  <si>
    <t>XII, XIV and Va</t>
  </si>
  <si>
    <t>I, II</t>
  </si>
  <si>
    <t>IIIa</t>
  </si>
  <si>
    <t>answers</t>
  </si>
  <si>
    <t>Haddock (f)</t>
  </si>
  <si>
    <t>Tuna (e)</t>
  </si>
  <si>
    <t>Turbot (g)</t>
  </si>
  <si>
    <t>Cod (h)</t>
  </si>
  <si>
    <t>Trout (n)</t>
  </si>
  <si>
    <t>(o) Cyprinus carpio</t>
  </si>
  <si>
    <t>ISO code Source: http://unstats.un.org/unsd/methods/m49/m49alpha.htm</t>
  </si>
  <si>
    <t>VI.1 – Data transmission to end-users</t>
  </si>
  <si>
    <t>End-user</t>
  </si>
  <si>
    <t>Expert group, data call
or
Project</t>
  </si>
  <si>
    <t>Achievement rate</t>
  </si>
  <si>
    <t>Applicable (Species present in the region?)</t>
  </si>
  <si>
    <t>Amblyraja radiata</t>
  </si>
  <si>
    <t>G1</t>
  </si>
  <si>
    <t>Survey            Observer at sea</t>
  </si>
  <si>
    <t>-</t>
  </si>
  <si>
    <t xml:space="preserve">Ammodytidae </t>
  </si>
  <si>
    <t>G2</t>
  </si>
  <si>
    <t>Harbour sampling  Observer at sea</t>
  </si>
  <si>
    <t>Harbour sampling Survey Observer at sea</t>
  </si>
  <si>
    <t>22-32</t>
  </si>
  <si>
    <t>Survey and harbour sampling</t>
  </si>
  <si>
    <t>Not collected</t>
  </si>
  <si>
    <t>Capros aper</t>
  </si>
  <si>
    <t>I-IX, XII, XIV</t>
  </si>
  <si>
    <t>Harbour sampling</t>
  </si>
  <si>
    <t>her-2529+32(-GOR)</t>
  </si>
  <si>
    <t>her-3a22</t>
  </si>
  <si>
    <t xml:space="preserve">Clupea harengus </t>
  </si>
  <si>
    <t>her-noss</t>
  </si>
  <si>
    <t>her-47d3</t>
  </si>
  <si>
    <t>22-24</t>
  </si>
  <si>
    <t>Harbour sampling      Survey            Observer at sea</t>
  </si>
  <si>
    <t>25-32</t>
  </si>
  <si>
    <t xml:space="preserve">Survey </t>
  </si>
  <si>
    <t xml:space="preserve">Gadus morhua </t>
  </si>
  <si>
    <r>
      <t>IIIaN</t>
    </r>
    <r>
      <rPr>
        <vertAlign val="superscript"/>
        <sz val="8"/>
        <rFont val="Arial"/>
        <family val="2"/>
      </rPr>
      <t>1</t>
    </r>
  </si>
  <si>
    <r>
      <t>IIIaS</t>
    </r>
    <r>
      <rPr>
        <vertAlign val="superscript"/>
        <sz val="8"/>
        <rFont val="Arial"/>
        <family val="2"/>
      </rPr>
      <t>1</t>
    </r>
  </si>
  <si>
    <r>
      <t>IV</t>
    </r>
    <r>
      <rPr>
        <vertAlign val="superscript"/>
        <sz val="8"/>
        <rFont val="Arial"/>
        <family val="2"/>
      </rPr>
      <t>1</t>
    </r>
  </si>
  <si>
    <t xml:space="preserve">Glyptocephalus cynoglossus </t>
  </si>
  <si>
    <t>Leucoraja naevus</t>
  </si>
  <si>
    <t xml:space="preserve">Lophius piscatorius </t>
  </si>
  <si>
    <r>
      <t>IV (norweigian waters)</t>
    </r>
    <r>
      <rPr>
        <vertAlign val="superscript"/>
        <sz val="8"/>
        <rFont val="Arial"/>
        <family val="2"/>
      </rPr>
      <t>1</t>
    </r>
  </si>
  <si>
    <t>Observer at sea</t>
  </si>
  <si>
    <t xml:space="preserve">Melanogrammus aeglefinus </t>
  </si>
  <si>
    <r>
      <t>IIIa</t>
    </r>
    <r>
      <rPr>
        <vertAlign val="superscript"/>
        <sz val="8"/>
        <rFont val="Arial"/>
        <family val="2"/>
      </rPr>
      <t>1</t>
    </r>
  </si>
  <si>
    <t xml:space="preserve">Merlangius merlangus </t>
  </si>
  <si>
    <t xml:space="preserve">Merluccius merluccius </t>
  </si>
  <si>
    <t xml:space="preserve">Micromesistius poutassou </t>
  </si>
  <si>
    <t>Survey and        Observer at sea</t>
  </si>
  <si>
    <t>G3</t>
  </si>
  <si>
    <t>IV, IIIa</t>
  </si>
  <si>
    <t xml:space="preserve">Nephrops norvegicus </t>
  </si>
  <si>
    <r>
      <t>IIa, IV</t>
    </r>
    <r>
      <rPr>
        <vertAlign val="superscript"/>
        <sz val="8"/>
        <rFont val="Arial"/>
        <family val="2"/>
      </rPr>
      <t>1</t>
    </r>
  </si>
  <si>
    <t>Survey and observer at sea</t>
  </si>
  <si>
    <t xml:space="preserve">Pandalus borealis </t>
  </si>
  <si>
    <t xml:space="preserve">Pleuronectes platessa </t>
  </si>
  <si>
    <t xml:space="preserve">Pollachius virens </t>
  </si>
  <si>
    <t>IV, IIIa, VI</t>
  </si>
  <si>
    <t xml:space="preserve">Psetta maxima </t>
  </si>
  <si>
    <t>Raja batis</t>
  </si>
  <si>
    <t>22-31</t>
  </si>
  <si>
    <t xml:space="preserve"> Harbour sampling</t>
  </si>
  <si>
    <t xml:space="preserve">Scomber scombrus </t>
  </si>
  <si>
    <t>II, IIIa, IV, V, VI, VII, VIII, IX</t>
  </si>
  <si>
    <t>Harbour sampling  Survey</t>
  </si>
  <si>
    <t xml:space="preserve">Solea solea </t>
  </si>
  <si>
    <t xml:space="preserve">Sprattus sprattus </t>
  </si>
  <si>
    <t>IIIa, IVbc, VIId</t>
  </si>
  <si>
    <t>Trisopterus esmarkii</t>
  </si>
  <si>
    <t>2011-2014</t>
  </si>
  <si>
    <t>International Ecosystem Survey in the Nordic Sea</t>
  </si>
  <si>
    <t>International Herring Larvae survey</t>
  </si>
  <si>
    <t>Baltic International Acoustic survey</t>
  </si>
  <si>
    <t>Blue Whiting Survey</t>
  </si>
  <si>
    <t>Nephrops UWTV survey (FU 3&amp;4)</t>
  </si>
  <si>
    <t>North Sea Sandeel Survey</t>
  </si>
  <si>
    <t>Joint research-industry survey for sole in the southern Skagerrak and the Kattegat</t>
  </si>
  <si>
    <t>Survey for cod in the Kattegat</t>
  </si>
  <si>
    <t>IIId</t>
  </si>
  <si>
    <t>1-4</t>
  </si>
  <si>
    <t xml:space="preserve">Figure III.G.1 </t>
  </si>
  <si>
    <t>ICES WGBIFS</t>
  </si>
  <si>
    <t>17</t>
  </si>
  <si>
    <t>52</t>
  </si>
  <si>
    <t>IIIaS, IIIb-c</t>
  </si>
  <si>
    <t xml:space="preserve">Figure III.G.2 </t>
  </si>
  <si>
    <t>18</t>
  </si>
  <si>
    <t>49</t>
  </si>
  <si>
    <t xml:space="preserve">Figure III.G.3 </t>
  </si>
  <si>
    <t xml:space="preserve">Figure III.G.4 </t>
  </si>
  <si>
    <t>20</t>
  </si>
  <si>
    <t xml:space="preserve">Figure III.G.5 </t>
  </si>
  <si>
    <t>ICES IBTSWG</t>
  </si>
  <si>
    <t>40</t>
  </si>
  <si>
    <t xml:space="preserve">Figure III.G.6 </t>
  </si>
  <si>
    <t>59</t>
  </si>
  <si>
    <t>IIa-IIb</t>
  </si>
  <si>
    <t>N/A</t>
  </si>
  <si>
    <t>Figure III.G.7</t>
  </si>
  <si>
    <t>ICES WGIPS</t>
  </si>
  <si>
    <t>30</t>
  </si>
  <si>
    <t>3320</t>
  </si>
  <si>
    <t>Plankton Hauls</t>
  </si>
  <si>
    <t xml:space="preserve">Figure III.G.8 </t>
  </si>
  <si>
    <t>76</t>
  </si>
  <si>
    <t xml:space="preserve">Figure III.G.9 </t>
  </si>
  <si>
    <t>1801</t>
  </si>
  <si>
    <t>IIIa, IIIb-d</t>
  </si>
  <si>
    <t>Denmark participates on other MS research vessel</t>
  </si>
  <si>
    <t>VI, VII</t>
  </si>
  <si>
    <t>Denmark participates on other MS research vessels</t>
  </si>
  <si>
    <t>TV-tracks</t>
  </si>
  <si>
    <t xml:space="preserve">Figure III.G.10 </t>
  </si>
  <si>
    <t>ICES WGNEPS</t>
  </si>
  <si>
    <t>98</t>
  </si>
  <si>
    <t>IVa, IVb</t>
  </si>
  <si>
    <t>Positions</t>
  </si>
  <si>
    <t>Figure III.G.11</t>
  </si>
  <si>
    <t>ICES WGNSSK</t>
  </si>
  <si>
    <t>25</t>
  </si>
  <si>
    <t>89</t>
  </si>
  <si>
    <t>IIIa (south)</t>
  </si>
  <si>
    <t>2 * 12</t>
  </si>
  <si>
    <t>2 * 40</t>
  </si>
  <si>
    <t>Figure III.G.12</t>
  </si>
  <si>
    <t>ICES WGBFAS</t>
  </si>
  <si>
    <t>24</t>
  </si>
  <si>
    <t>78</t>
  </si>
  <si>
    <t>2 * 6</t>
  </si>
  <si>
    <t>2 * 20</t>
  </si>
  <si>
    <t>Figure III.G.13</t>
  </si>
  <si>
    <t>2015</t>
  </si>
  <si>
    <r>
      <t>1</t>
    </r>
    <r>
      <rPr>
        <vertAlign val="superscript"/>
        <sz val="10"/>
        <rFont val="Calibri"/>
        <family val="2"/>
      </rPr>
      <t>st</t>
    </r>
    <r>
      <rPr>
        <sz val="10"/>
        <rFont val="Arial"/>
        <family val="2"/>
      </rPr>
      <t xml:space="preserve"> quarter (Feb. - March)</t>
    </r>
  </si>
  <si>
    <r>
      <t>4</t>
    </r>
    <r>
      <rPr>
        <vertAlign val="superscript"/>
        <sz val="10"/>
        <rFont val="Arial"/>
        <family val="2"/>
      </rPr>
      <t>th</t>
    </r>
    <r>
      <rPr>
        <sz val="10"/>
        <rFont val="Arial"/>
        <family val="2"/>
      </rPr>
      <t xml:space="preserve"> quarter (Oct. - Nov.)</t>
    </r>
  </si>
  <si>
    <r>
      <t>1</t>
    </r>
    <r>
      <rPr>
        <vertAlign val="superscript"/>
        <sz val="10"/>
        <rFont val="Calibri"/>
        <family val="2"/>
      </rPr>
      <t xml:space="preserve">st </t>
    </r>
    <r>
      <rPr>
        <sz val="10"/>
        <rFont val="Arial"/>
        <family val="2"/>
      </rPr>
      <t>quarter (Jan. - Feb.)</t>
    </r>
  </si>
  <si>
    <r>
      <t>3</t>
    </r>
    <r>
      <rPr>
        <vertAlign val="superscript"/>
        <sz val="10"/>
        <rFont val="Arial"/>
        <family val="2"/>
      </rPr>
      <t>th</t>
    </r>
    <r>
      <rPr>
        <sz val="10"/>
        <rFont val="Arial"/>
        <family val="2"/>
      </rPr>
      <t xml:space="preserve"> quarter (July - Aug.)</t>
    </r>
  </si>
  <si>
    <r>
      <t>2</t>
    </r>
    <r>
      <rPr>
        <vertAlign val="superscript"/>
        <sz val="10"/>
        <rFont val="Arial"/>
        <family val="2"/>
      </rPr>
      <t>nd</t>
    </r>
    <r>
      <rPr>
        <sz val="10"/>
        <rFont val="Arial"/>
        <family val="2"/>
      </rPr>
      <t xml:space="preserve"> quarter (April - May)</t>
    </r>
  </si>
  <si>
    <r>
      <t>2</t>
    </r>
    <r>
      <rPr>
        <vertAlign val="superscript"/>
        <sz val="10"/>
        <rFont val="Arial"/>
        <family val="2"/>
      </rPr>
      <t>nd</t>
    </r>
    <r>
      <rPr>
        <sz val="10"/>
        <rFont val="Arial"/>
        <family val="2"/>
      </rPr>
      <t xml:space="preserve"> and 3</t>
    </r>
    <r>
      <rPr>
        <vertAlign val="superscript"/>
        <sz val="10"/>
        <rFont val="Arial"/>
        <family val="2"/>
      </rPr>
      <t>rd</t>
    </r>
    <r>
      <rPr>
        <sz val="10"/>
        <rFont val="Arial"/>
        <family val="2"/>
      </rPr>
      <t xml:space="preserve"> quarter (June - July)</t>
    </r>
  </si>
  <si>
    <r>
      <t>2</t>
    </r>
    <r>
      <rPr>
        <vertAlign val="superscript"/>
        <sz val="11"/>
        <color theme="1"/>
        <rFont val="Calibri"/>
        <family val="2"/>
        <scheme val="minor"/>
      </rPr>
      <t>nd</t>
    </r>
    <r>
      <rPr>
        <sz val="10"/>
        <rFont val="Arial"/>
        <family val="2"/>
      </rPr>
      <t xml:space="preserve"> and 3</t>
    </r>
    <r>
      <rPr>
        <vertAlign val="superscript"/>
        <sz val="11"/>
        <color theme="1"/>
        <rFont val="Calibri"/>
        <family val="2"/>
        <scheme val="minor"/>
      </rPr>
      <t>rd</t>
    </r>
    <r>
      <rPr>
        <sz val="10"/>
        <rFont val="Arial"/>
        <family val="2"/>
      </rPr>
      <t xml:space="preserve"> quarter (Sept. - Oct.)</t>
    </r>
  </si>
  <si>
    <r>
      <t>1</t>
    </r>
    <r>
      <rPr>
        <vertAlign val="superscript"/>
        <sz val="10"/>
        <rFont val="Calibri"/>
        <family val="2"/>
      </rPr>
      <t>st</t>
    </r>
    <r>
      <rPr>
        <sz val="10"/>
        <rFont val="Arial"/>
        <family val="2"/>
      </rPr>
      <t xml:space="preserve"> and 2</t>
    </r>
    <r>
      <rPr>
        <vertAlign val="superscript"/>
        <sz val="10"/>
        <rFont val="Arial"/>
        <family val="2"/>
      </rPr>
      <t xml:space="preserve">nd </t>
    </r>
    <r>
      <rPr>
        <sz val="10"/>
        <rFont val="Arial"/>
        <family val="2"/>
      </rPr>
      <t>quarter (March - April)</t>
    </r>
  </si>
  <si>
    <r>
      <t>2</t>
    </r>
    <r>
      <rPr>
        <vertAlign val="superscript"/>
        <sz val="10"/>
        <rFont val="Arial"/>
        <family val="2"/>
      </rPr>
      <t>nd</t>
    </r>
    <r>
      <rPr>
        <sz val="10"/>
        <rFont val="Arial"/>
        <family val="2"/>
      </rPr>
      <t xml:space="preserve"> and 3</t>
    </r>
    <r>
      <rPr>
        <vertAlign val="superscript"/>
        <sz val="10"/>
        <rFont val="Arial"/>
        <family val="2"/>
      </rPr>
      <t>th</t>
    </r>
    <r>
      <rPr>
        <sz val="10"/>
        <rFont val="Arial"/>
        <family val="2"/>
      </rPr>
      <t xml:space="preserve"> quarter (April - Sept.)</t>
    </r>
  </si>
  <si>
    <r>
      <t>4</t>
    </r>
    <r>
      <rPr>
        <vertAlign val="superscript"/>
        <sz val="10"/>
        <rFont val="Arial"/>
        <family val="2"/>
      </rPr>
      <t>th</t>
    </r>
    <r>
      <rPr>
        <sz val="10"/>
        <rFont val="Arial"/>
        <family val="2"/>
      </rPr>
      <t xml:space="preserve"> quarter (Nov. - Dec.)</t>
    </r>
  </si>
  <si>
    <r>
      <t>4</t>
    </r>
    <r>
      <rPr>
        <vertAlign val="superscript"/>
        <sz val="11"/>
        <color theme="1"/>
        <rFont val="Calibri"/>
        <family val="2"/>
        <scheme val="minor"/>
      </rPr>
      <t>th</t>
    </r>
    <r>
      <rPr>
        <sz val="10"/>
        <rFont val="Arial"/>
        <family val="2"/>
      </rPr>
      <t xml:space="preserve"> quarter (November)</t>
    </r>
  </si>
  <si>
    <r>
      <t>4</t>
    </r>
    <r>
      <rPr>
        <vertAlign val="superscript"/>
        <sz val="11"/>
        <color theme="1"/>
        <rFont val="Calibri"/>
        <family val="2"/>
        <scheme val="minor"/>
      </rPr>
      <t>th</t>
    </r>
    <r>
      <rPr>
        <sz val="10"/>
        <rFont val="Arial"/>
        <family val="2"/>
      </rPr>
      <t xml:space="preserve"> quarter (Nov. - Dec.)</t>
    </r>
  </si>
  <si>
    <t xml:space="preserve">Indices for stock abundance for cod and flatfish. </t>
  </si>
  <si>
    <t xml:space="preserve">Indices for recruitment and stock abundance for commercial and non-commercial species. </t>
  </si>
  <si>
    <t xml:space="preserve">Acoustic abundance estimate of herring stocks. </t>
  </si>
  <si>
    <t xml:space="preserve">Recruitment  indices for herring. </t>
  </si>
  <si>
    <t xml:space="preserve">Acoustic abundance estimate of blue whiting stocks. </t>
  </si>
  <si>
    <t xml:space="preserve">Abundance and recruitment estimate of sandeel. </t>
  </si>
  <si>
    <t>Indices for recruitment and stock abundance for cod.</t>
  </si>
  <si>
    <t xml:space="preserve">Indices for recruitment and stock abundance for cod. </t>
  </si>
  <si>
    <t>Estimate of Nephrops abundance. Technical problems, bad weather.</t>
  </si>
  <si>
    <t>Abundance indices for sole. Two vessels in parallel</t>
  </si>
  <si>
    <t>Abundance indices for cod. Two vessels in parallel</t>
  </si>
  <si>
    <t>2009-2010</t>
  </si>
  <si>
    <t>27.SD22-24</t>
  </si>
  <si>
    <t>FPN_ANA_&gt;0_0_0</t>
  </si>
  <si>
    <t>FPN_CAT_&gt;0_0_0</t>
  </si>
  <si>
    <t>FPN_DEF_&gt;0_0_0</t>
  </si>
  <si>
    <t>FPN_FWS_&gt;0_0_0</t>
  </si>
  <si>
    <t>FPN_SPF_&gt;0_0_0</t>
  </si>
  <si>
    <t>GNS_CAT_&gt;0_0_0</t>
  </si>
  <si>
    <t>GNS_CRU_&gt;0_0_0</t>
  </si>
  <si>
    <t>GNS_DEF_&gt;=157_0_0</t>
  </si>
  <si>
    <t>GNS_DEF_110-156_0_0</t>
  </si>
  <si>
    <t>GNS_DEF_90-109_0_0</t>
  </si>
  <si>
    <t>GNS_FWS_&gt;0_0_0</t>
  </si>
  <si>
    <t>GNS_SPF_110-156_0_0</t>
  </si>
  <si>
    <t>GNS_SPF_32-109_0_0</t>
  </si>
  <si>
    <t>LHP_FIF_0_0_0</t>
  </si>
  <si>
    <t>LLD_ANA_0_0_0</t>
  </si>
  <si>
    <t>LLS_CAT_0_0_0</t>
  </si>
  <si>
    <t>OTB_CRU_&gt;0_0_0</t>
  </si>
  <si>
    <t>OTB_DEF_&lt;16_0_0</t>
  </si>
  <si>
    <t>OTB_DEF_&gt;=105_1_120</t>
  </si>
  <si>
    <t>OTB_DEF_90-104_0_0</t>
  </si>
  <si>
    <t>OTB_SPF_32-104_0_0</t>
  </si>
  <si>
    <t>PTM_SPF_32-89_0_0</t>
  </si>
  <si>
    <t>OTB_SPF_32-89_0_0</t>
  </si>
  <si>
    <t>OTM_DEF_&gt;=105_1_120</t>
  </si>
  <si>
    <t>OTM_SPF_16-31_0_0</t>
  </si>
  <si>
    <t>PTM_SPF_16-31_0_0</t>
  </si>
  <si>
    <t>PTB_DEF_&lt;16_0_0</t>
  </si>
  <si>
    <t>PTM_DEF_&lt;16_0_0</t>
  </si>
  <si>
    <t>PTB_DEF_&gt;=105_1_120</t>
  </si>
  <si>
    <t>PTB_SPF_16-31_0_0</t>
  </si>
  <si>
    <t>PTB_SPF_32-104_0_0</t>
  </si>
  <si>
    <t>PTB_SPF_32-89_0_0</t>
  </si>
  <si>
    <t>PTM_DEF_16-31_0_0</t>
  </si>
  <si>
    <t>PTM_DEF_90-104_0_0</t>
  </si>
  <si>
    <t>PTM_SPF_32-104_0_0</t>
  </si>
  <si>
    <t>SDN_DEF_&gt;=105_1_120</t>
  </si>
  <si>
    <t>SSC_DEF_&gt;=105_1_110</t>
  </si>
  <si>
    <t>SSC_DEF_&gt;=105_1_120</t>
  </si>
  <si>
    <t>27.SD25-32</t>
  </si>
  <si>
    <t>OTB_SPF_16-31_0_0</t>
  </si>
  <si>
    <t>PTM_SPF_16-104_0_0</t>
  </si>
  <si>
    <t>OTM_SPF_16-104_0_0</t>
  </si>
  <si>
    <t>27.VII-VIII</t>
  </si>
  <si>
    <t>OTM_SPF_32-69_0_0</t>
  </si>
  <si>
    <t>OTB_SPF_32-69_0_0</t>
  </si>
  <si>
    <t>27.I+II</t>
  </si>
  <si>
    <t>PS__SPF_ALL_0_0</t>
  </si>
  <si>
    <t>27.IIIaN</t>
  </si>
  <si>
    <t>GNS_DEF_120-219_0_0</t>
  </si>
  <si>
    <t>OTB_CRU_32-69_0_0</t>
  </si>
  <si>
    <t>OTB_MCD_&gt;=120_0_0</t>
  </si>
  <si>
    <t>OTB_MCD_90-119_0_0</t>
  </si>
  <si>
    <t>OTM_DEF_&lt;16_0_0</t>
  </si>
  <si>
    <t>PTB_MCD_&gt;=120_0_0</t>
  </si>
  <si>
    <t>PTM_SPF_32-69_0_0</t>
  </si>
  <si>
    <t>SDN_DEF_&gt;=120_0_0</t>
  </si>
  <si>
    <t>SDN_DEF_90-119_0_0</t>
  </si>
  <si>
    <t>GNS_DEF_&gt;=220_0_0</t>
  </si>
  <si>
    <t>GNS_DEF_100-119_0_0</t>
  </si>
  <si>
    <t>GNS_DEF_50-70_0_0</t>
  </si>
  <si>
    <t>GNS_DEF_90-99_0_0</t>
  </si>
  <si>
    <t>GNS_SPF_100-119_0_0</t>
  </si>
  <si>
    <t>GNS_SPF_120-219_0_0</t>
  </si>
  <si>
    <t>GNS_SPF_50-70_0_0</t>
  </si>
  <si>
    <t>OTB_DEF_32-69_0_0</t>
  </si>
  <si>
    <t>SSC_DEF_&gt;=120_0_0</t>
  </si>
  <si>
    <t>TBB_DEF_&gt;=120_0_0</t>
  </si>
  <si>
    <t>TBB_DEF_90-119_0_0</t>
  </si>
  <si>
    <t>27.IIIaS</t>
  </si>
  <si>
    <t>PTB_MCD_90-119_0_0</t>
  </si>
  <si>
    <t>PTB_SPF_32-69_0_0</t>
  </si>
  <si>
    <t>GNS_SPF_10-30_0_0</t>
  </si>
  <si>
    <t>OTB_CRU_70-89_2_35</t>
  </si>
  <si>
    <t>OTB_DEF_70-89_2_35</t>
  </si>
  <si>
    <t>OTM_SPF_&lt;16_0_0</t>
  </si>
  <si>
    <t>27.IV+VIId</t>
  </si>
  <si>
    <t>OTB_DEF_16-31_0_0</t>
  </si>
  <si>
    <t>OTB_MCD_100-119_0_0</t>
  </si>
  <si>
    <t>OTM_DEF_16-31_0_0</t>
  </si>
  <si>
    <t>SDN_DEF_100-119_0_0</t>
  </si>
  <si>
    <t>TBB_CRU_16-31_0_0</t>
  </si>
  <si>
    <t>LLS_FIF_0_0_0</t>
  </si>
  <si>
    <t>SSC_DEF_70-99_0_0</t>
  </si>
  <si>
    <t>TBB_DEF_100-119_0_0</t>
  </si>
  <si>
    <t>2011-2015</t>
  </si>
  <si>
    <r>
      <t>22-24</t>
    </r>
    <r>
      <rPr>
        <vertAlign val="superscript"/>
        <sz val="10"/>
        <rFont val="Arial"/>
        <family val="2"/>
      </rPr>
      <t>b</t>
    </r>
  </si>
  <si>
    <r>
      <t>Ivab</t>
    </r>
    <r>
      <rPr>
        <vertAlign val="superscript"/>
        <sz val="10"/>
        <rFont val="Arial"/>
        <family val="2"/>
      </rPr>
      <t>b</t>
    </r>
  </si>
  <si>
    <r>
      <t>I, II</t>
    </r>
    <r>
      <rPr>
        <vertAlign val="superscript"/>
        <sz val="10"/>
        <rFont val="Arial"/>
        <family val="2"/>
      </rPr>
      <t>b</t>
    </r>
  </si>
  <si>
    <r>
      <t>IIIa</t>
    </r>
    <r>
      <rPr>
        <vertAlign val="superscript"/>
        <sz val="10"/>
        <rFont val="Arial"/>
        <family val="2"/>
      </rPr>
      <t>b</t>
    </r>
  </si>
  <si>
    <t xml:space="preserve">Crangon crangon </t>
  </si>
  <si>
    <r>
      <t>IV</t>
    </r>
    <r>
      <rPr>
        <vertAlign val="superscript"/>
        <sz val="10"/>
        <rFont val="Arial"/>
        <family val="2"/>
      </rPr>
      <t>b</t>
    </r>
  </si>
  <si>
    <r>
      <t>IIIaN</t>
    </r>
    <r>
      <rPr>
        <vertAlign val="superscript"/>
        <sz val="10"/>
        <rFont val="Arial"/>
        <family val="2"/>
      </rPr>
      <t>b</t>
    </r>
  </si>
  <si>
    <r>
      <t>IIIaS</t>
    </r>
    <r>
      <rPr>
        <vertAlign val="superscript"/>
        <sz val="10"/>
        <rFont val="Arial"/>
        <family val="2"/>
      </rPr>
      <t>b</t>
    </r>
  </si>
  <si>
    <t xml:space="preserve">Microstomus kitt </t>
  </si>
  <si>
    <t xml:space="preserve">Limanda limanda </t>
  </si>
  <si>
    <t>IIa, IV</t>
  </si>
  <si>
    <r>
      <t>IIIabcd, IV, IIa</t>
    </r>
    <r>
      <rPr>
        <vertAlign val="superscript"/>
        <sz val="10"/>
        <rFont val="Arial"/>
        <family val="2"/>
      </rPr>
      <t>b</t>
    </r>
  </si>
  <si>
    <t xml:space="preserve">Molva molva </t>
  </si>
  <si>
    <t xml:space="preserve">Trisopterus esmarki </t>
  </si>
  <si>
    <t>Fleet register</t>
  </si>
  <si>
    <t>All registered vessels</t>
  </si>
  <si>
    <t>NA</t>
  </si>
  <si>
    <t>Logbook register</t>
  </si>
  <si>
    <t>All vessel keeping a logbook</t>
  </si>
  <si>
    <t>Sales note register</t>
  </si>
  <si>
    <t>All active vessels</t>
  </si>
  <si>
    <t>Annual update</t>
  </si>
  <si>
    <t>EU/National list for commercial species</t>
  </si>
  <si>
    <r>
      <t xml:space="preserve">Vessel length classes (LOA) </t>
    </r>
    <r>
      <rPr>
        <sz val="10"/>
        <rFont val="Arial"/>
        <family val="2"/>
      </rPr>
      <t>(Decision 2010/93/EU, Appendix III)</t>
    </r>
  </si>
  <si>
    <r>
      <rPr>
        <b/>
        <sz val="10"/>
        <rFont val="Arial"/>
        <family val="2"/>
      </rPr>
      <t>Sampling strategy</t>
    </r>
    <r>
      <rPr>
        <sz val="10"/>
        <rFont val="Arial"/>
        <family val="2"/>
      </rPr>
      <t xml:space="preserve"> (Decision 2010/93/EU, chapter III.B.B1.3 f, g, i)</t>
    </r>
  </si>
  <si>
    <r>
      <t>Species</t>
    </r>
    <r>
      <rPr>
        <sz val="10"/>
        <rFont val="Arial"/>
        <family val="2"/>
      </rPr>
      <t xml:space="preserve"> (Decision 2010/93/EU, Appendix VII)</t>
    </r>
  </si>
  <si>
    <r>
      <rPr>
        <b/>
        <sz val="10"/>
        <rFont val="Arial"/>
        <family val="2"/>
      </rPr>
      <t>Transversal variable groups</t>
    </r>
    <r>
      <rPr>
        <sz val="10"/>
        <rFont val="Arial"/>
        <family val="2"/>
      </rPr>
      <t xml:space="preserve"> (Decision 2010/93/EU, Appendix VIII)</t>
    </r>
  </si>
  <si>
    <r>
      <t xml:space="preserve">Names of surveys </t>
    </r>
    <r>
      <rPr>
        <sz val="10"/>
        <rFont val="Arial"/>
        <family val="2"/>
      </rPr>
      <t>(Decision 2010/93/EU, Appendix IX)</t>
    </r>
  </si>
  <si>
    <r>
      <rPr>
        <b/>
        <sz val="10"/>
        <rFont val="Arial"/>
        <family val="2"/>
      </rPr>
      <t>Variables for aquaculture</t>
    </r>
    <r>
      <rPr>
        <sz val="10"/>
        <rFont val="Arial"/>
        <family val="2"/>
      </rPr>
      <t xml:space="preserve"> (Decision 2010/93/EU, Appendix X)</t>
    </r>
  </si>
  <si>
    <r>
      <rPr>
        <b/>
        <sz val="10"/>
        <rFont val="Arial"/>
        <family val="2"/>
      </rPr>
      <t>Ecosystem indicators</t>
    </r>
    <r>
      <rPr>
        <sz val="10"/>
        <rFont val="Arial"/>
        <family val="2"/>
      </rPr>
      <t xml:space="preserve"> (Decision 2010/93/EU, Appendix XIII)</t>
    </r>
  </si>
  <si>
    <r>
      <t>Anarhichas</t>
    </r>
    <r>
      <rPr>
        <sz val="10"/>
        <rFont val="Arial"/>
        <family val="2"/>
      </rPr>
      <t xml:space="preserve"> spp.</t>
    </r>
  </si>
  <si>
    <r>
      <rPr>
        <b/>
        <sz val="10"/>
        <rFont val="Arial"/>
        <family val="2"/>
      </rPr>
      <t>Transversal variables</t>
    </r>
    <r>
      <rPr>
        <sz val="10"/>
        <rFont val="Arial"/>
        <family val="2"/>
      </rPr>
      <t xml:space="preserve"> (Decision 2010/93/EU, Appendix VIII)</t>
    </r>
  </si>
  <si>
    <r>
      <t>Aphanopus</t>
    </r>
    <r>
      <rPr>
        <sz val="10"/>
        <rFont val="Arial"/>
        <family val="2"/>
      </rPr>
      <t xml:space="preserve"> spp.</t>
    </r>
  </si>
  <si>
    <r>
      <t xml:space="preserve">Argentina </t>
    </r>
    <r>
      <rPr>
        <sz val="10"/>
        <rFont val="Arial"/>
        <family val="2"/>
      </rPr>
      <t>spp.</t>
    </r>
  </si>
  <si>
    <r>
      <t xml:space="preserve">Fleet economic variable groups </t>
    </r>
    <r>
      <rPr>
        <sz val="10"/>
        <rFont val="Arial"/>
        <family val="2"/>
      </rPr>
      <t>(Decision 2010/93/EU, Appendix VI)</t>
    </r>
  </si>
  <si>
    <r>
      <t xml:space="preserve">Beryx </t>
    </r>
    <r>
      <rPr>
        <sz val="10"/>
        <rFont val="Arial"/>
        <family val="2"/>
      </rPr>
      <t>spp.</t>
    </r>
  </si>
  <si>
    <r>
      <rPr>
        <b/>
        <sz val="10"/>
        <rFont val="Arial"/>
        <family val="2"/>
      </rPr>
      <t>Metiers level 6</t>
    </r>
    <r>
      <rPr>
        <sz val="10"/>
        <rFont val="Arial"/>
        <family val="2"/>
      </rPr>
      <t xml:space="preserve"> (?)</t>
    </r>
  </si>
  <si>
    <r>
      <t>Regions</t>
    </r>
    <r>
      <rPr>
        <sz val="10"/>
        <rFont val="Arial"/>
        <family val="2"/>
      </rPr>
      <t xml:space="preserve"> (according to Reg. 665/2008)</t>
    </r>
  </si>
  <si>
    <r>
      <rPr>
        <b/>
        <sz val="10"/>
        <rFont val="Arial"/>
        <family val="2"/>
      </rPr>
      <t>Supra-regions</t>
    </r>
    <r>
      <rPr>
        <sz val="10"/>
        <rFont val="Arial"/>
        <family val="2"/>
      </rPr>
      <t xml:space="preserve"> (Decision 2010/93/EU, Appendix III)</t>
    </r>
  </si>
  <si>
    <r>
      <t xml:space="preserve">Illex </t>
    </r>
    <r>
      <rPr>
        <sz val="10"/>
        <rFont val="Arial"/>
        <family val="2"/>
      </rPr>
      <t>spp</t>
    </r>
    <r>
      <rPr>
        <i/>
        <sz val="10"/>
        <rFont val="Arial"/>
        <family val="2"/>
      </rPr>
      <t xml:space="preserve">., Todarodes </t>
    </r>
    <r>
      <rPr>
        <sz val="10"/>
        <rFont val="Arial"/>
        <family val="2"/>
      </rPr>
      <t>spp.</t>
    </r>
  </si>
  <si>
    <r>
      <t xml:space="preserve">Med&amp;BS (source 2014 Annual Reports </t>
    </r>
    <r>
      <rPr>
        <sz val="10"/>
        <rFont val="Arial"/>
        <family val="2"/>
      </rPr>
      <t>Cyprus, France, Greece, Italy, Malta, Slovenia, Spain, Bulgaria and Romania</t>
    </r>
    <r>
      <rPr>
        <b/>
        <sz val="11"/>
        <rFont val="Calibri"/>
        <family val="2"/>
        <scheme val="minor"/>
      </rPr>
      <t>)</t>
    </r>
  </si>
  <si>
    <r>
      <t xml:space="preserve">Merluccius </t>
    </r>
    <r>
      <rPr>
        <sz val="10"/>
        <rFont val="Arial"/>
        <family val="2"/>
      </rPr>
      <t>spp</t>
    </r>
    <r>
      <rPr>
        <i/>
        <sz val="10"/>
        <rFont val="Arial"/>
        <family val="2"/>
      </rPr>
      <t>.</t>
    </r>
  </si>
  <si>
    <r>
      <t xml:space="preserve">Mustelus </t>
    </r>
    <r>
      <rPr>
        <sz val="10"/>
        <rFont val="Arial"/>
        <family val="2"/>
      </rPr>
      <t>spp.</t>
    </r>
  </si>
  <si>
    <r>
      <t>Pandalus</t>
    </r>
    <r>
      <rPr>
        <sz val="10"/>
        <rFont val="Arial"/>
        <family val="2"/>
      </rPr>
      <t xml:space="preserve"> spp.</t>
    </r>
  </si>
  <si>
    <r>
      <t xml:space="preserve">Raja </t>
    </r>
    <r>
      <rPr>
        <sz val="10"/>
        <rFont val="Arial"/>
        <family val="2"/>
      </rPr>
      <t>spp.</t>
    </r>
  </si>
  <si>
    <r>
      <t xml:space="preserve">Scomber </t>
    </r>
    <r>
      <rPr>
        <sz val="10"/>
        <rFont val="Arial"/>
        <family val="2"/>
      </rPr>
      <t>spp.</t>
    </r>
  </si>
  <si>
    <r>
      <t xml:space="preserve">Sebastes </t>
    </r>
    <r>
      <rPr>
        <sz val="10"/>
        <rFont val="Arial"/>
        <family val="2"/>
      </rPr>
      <t>spp.</t>
    </r>
  </si>
  <si>
    <r>
      <t>Trachurus</t>
    </r>
    <r>
      <rPr>
        <sz val="10"/>
        <rFont val="Arial"/>
        <family val="2"/>
      </rPr>
      <t xml:space="preserve"> spp.</t>
    </r>
  </si>
  <si>
    <r>
      <t xml:space="preserve">Trisopterus </t>
    </r>
    <r>
      <rPr>
        <sz val="10"/>
        <rFont val="Arial"/>
        <family val="2"/>
      </rPr>
      <t>spp.</t>
    </r>
  </si>
  <si>
    <t>Trout</t>
  </si>
  <si>
    <t>Outside shark distribution area</t>
  </si>
  <si>
    <t>WGBFAS</t>
  </si>
  <si>
    <t>RCM</t>
  </si>
  <si>
    <t>F</t>
  </si>
  <si>
    <t>RCM NS&amp;EA</t>
  </si>
  <si>
    <t>RCM NA</t>
  </si>
  <si>
    <t>HAWG</t>
  </si>
  <si>
    <t>WGBAST</t>
  </si>
  <si>
    <t>WGSFD</t>
  </si>
  <si>
    <t>WGBYC</t>
  </si>
  <si>
    <t>JRC</t>
  </si>
  <si>
    <t>STECF-FDI</t>
  </si>
  <si>
    <t>WGCSE</t>
  </si>
  <si>
    <t>WGWIDE</t>
  </si>
  <si>
    <t>NWWG</t>
  </si>
  <si>
    <t>WGMIXFISH</t>
  </si>
  <si>
    <t>WGBIE</t>
  </si>
  <si>
    <t>AFWG</t>
  </si>
  <si>
    <t>WGEF</t>
  </si>
  <si>
    <t>WGHANSA</t>
  </si>
  <si>
    <t>WGCRAN</t>
  </si>
  <si>
    <t>No ladnings and/ or discard</t>
  </si>
  <si>
    <t>WGDEEP</t>
  </si>
  <si>
    <t>WKNSEA</t>
  </si>
  <si>
    <t>WKLIFE</t>
  </si>
  <si>
    <t>WKPROXY</t>
  </si>
  <si>
    <t>RCM BS</t>
  </si>
  <si>
    <t>WGCEPH</t>
  </si>
  <si>
    <t>NIPAG</t>
  </si>
  <si>
    <t>assesment on stock</t>
  </si>
  <si>
    <t>3-4 month</t>
  </si>
  <si>
    <t>not relevant</t>
  </si>
  <si>
    <t>survey / commercial data</t>
  </si>
  <si>
    <t>3 month</t>
  </si>
  <si>
    <t>1 hours</t>
  </si>
  <si>
    <t>Fuel efficiencN of fish capture</t>
  </si>
  <si>
    <t>12 month</t>
  </si>
  <si>
    <t>Areas not impacted bymobile bottom gears</t>
  </si>
  <si>
    <t>Species of catches and discards + length of catches and discards</t>
  </si>
  <si>
    <t>Western Baltic</t>
  </si>
  <si>
    <t>April-June</t>
  </si>
  <si>
    <t>Sand eel fishery (OTB_DEF_&lt;16)</t>
  </si>
  <si>
    <t>Follows the fishery</t>
  </si>
  <si>
    <t>C</t>
  </si>
  <si>
    <t>All year</t>
  </si>
  <si>
    <t>At-sea self-sampling. The fishermen collect a sample from each third haul. Afterward the samples are stratified by ICES rectangle and fishing day - and a single sample is collected per strata.</t>
  </si>
  <si>
    <t>Norway pout fishery (OTB_DEF_16-31)</t>
  </si>
  <si>
    <t>Sand eel - North Sea - On-shore</t>
  </si>
  <si>
    <t>Sand eel - North Sea - Self-sampling</t>
  </si>
  <si>
    <t>Sand eel - Baltic - On-shore</t>
  </si>
  <si>
    <t>Norway pout - North Sea - On-shore</t>
  </si>
  <si>
    <t>Sprat - North Sea - Self-sampling</t>
  </si>
  <si>
    <t>Sprat - North Sea - On-shore</t>
  </si>
  <si>
    <t>Sprat - Baltic - On-shore</t>
  </si>
  <si>
    <t>Sprat fishery (PTM_SPF_16-31)</t>
  </si>
  <si>
    <t>Sprat fishery (PTM_SPF_16-104)</t>
  </si>
  <si>
    <t>Other small pelagic fishery (PTM_SPF_32-69)</t>
  </si>
  <si>
    <t>Other SPF - Baltic - On-shore</t>
  </si>
  <si>
    <t>Other SPF - North Atlantic - On-shore</t>
  </si>
  <si>
    <t>Other SPF - Norway Sea - On-shore</t>
  </si>
  <si>
    <t>Other SPF - North Sea - On-shore</t>
  </si>
  <si>
    <t>OTM_SPF_32-104_0_0</t>
  </si>
  <si>
    <t xml:space="preserve">Other small pelagic fishery (PTM_SPF_32-69) </t>
  </si>
  <si>
    <t>III_C_3</t>
  </si>
  <si>
    <t>Row Labels</t>
  </si>
  <si>
    <t>Grand Total</t>
  </si>
  <si>
    <t>Sum of Achieved no. of sampled fishing trips at sea</t>
  </si>
  <si>
    <t>Sum of Achieved no. of sampled fishing trips on shore</t>
  </si>
  <si>
    <t>III_C_4</t>
  </si>
  <si>
    <t>Sum of Planned no. trips to be sampled at sea by MS</t>
  </si>
  <si>
    <t>Sum of Planned no. trips to be sampled on shore by MS</t>
  </si>
  <si>
    <t>Sum of Total achieved no. of sampled fishing trips (J+K)</t>
  </si>
  <si>
    <t>HUC - Small harbours - Hirtshals</t>
  </si>
  <si>
    <t>B</t>
  </si>
  <si>
    <t>HUC - Small harbours - Charlottenlund</t>
  </si>
  <si>
    <t>HUC - Big harbours - Hirtshals</t>
  </si>
  <si>
    <t>All</t>
  </si>
  <si>
    <t>Other sampling</t>
  </si>
  <si>
    <t>Trawler/ Seiner - Charlottenlund - At-sea</t>
  </si>
  <si>
    <t>Trawler/ Seiner - Bornholm - At-sea</t>
  </si>
  <si>
    <t>FDF - Hirthals - At-sea</t>
  </si>
  <si>
    <t>FDF - Fully documented fishery</t>
  </si>
  <si>
    <t>Vessels fishing mainly with trawl/ seiner</t>
  </si>
  <si>
    <t>Vessels fishing mainly with trawl/ seiner under FDF</t>
  </si>
  <si>
    <t>Crangon - At-sea</t>
  </si>
  <si>
    <t>Pandalus - At-sea</t>
  </si>
  <si>
    <t>Trawler/ Seiner - North sea - At-sea</t>
  </si>
  <si>
    <t>Trawler/ Seiner - Skaggerak - At-sea</t>
  </si>
  <si>
    <t>Vessels fishing mainly with trawl/ seiner in the North sea</t>
  </si>
  <si>
    <t>Vessel fishing mainly with OTB_CRU_32-69_0_0</t>
  </si>
  <si>
    <t>Vessel fishing mainly with TBB_CRU_16-31_0_0</t>
  </si>
  <si>
    <t>Vessels fishing mainly with trawl/ seiner in Skaggerak</t>
  </si>
  <si>
    <t>Gillnet - Skagerrak</t>
  </si>
  <si>
    <t>Gillnetters</t>
  </si>
  <si>
    <t>Reference fleet</t>
  </si>
  <si>
    <t>HUC - Small harbours - Bornholm</t>
  </si>
  <si>
    <t>HUC - Big harbours - Bornholm</t>
  </si>
  <si>
    <t>IV,</t>
  </si>
  <si>
    <t>IV, IIVd</t>
  </si>
  <si>
    <r>
      <rPr>
        <sz val="10"/>
        <rFont val="Arial"/>
        <family val="2"/>
      </rPr>
      <t>IV (norweigian waters)</t>
    </r>
    <r>
      <rPr>
        <vertAlign val="superscript"/>
        <sz val="10"/>
        <rFont val="Arial"/>
        <family val="2"/>
      </rPr>
      <t>1</t>
    </r>
  </si>
  <si>
    <t>IV,VIId</t>
  </si>
  <si>
    <t>DKK</t>
  </si>
  <si>
    <t>IIIa,Ivbc, VIId</t>
  </si>
  <si>
    <t>44</t>
  </si>
  <si>
    <t>28.1</t>
  </si>
  <si>
    <t>0</t>
  </si>
  <si>
    <t>31</t>
  </si>
  <si>
    <t>19</t>
  </si>
  <si>
    <t>25-27,28.2,29,32</t>
  </si>
  <si>
    <t>3039</t>
  </si>
  <si>
    <t>2</t>
  </si>
  <si>
    <t>Coregorius lavaretus</t>
  </si>
  <si>
    <t>10929</t>
  </si>
  <si>
    <t>23</t>
  </si>
  <si>
    <t>6222</t>
  </si>
  <si>
    <t>846</t>
  </si>
  <si>
    <t>10</t>
  </si>
  <si>
    <t>1567</t>
  </si>
  <si>
    <t>1760</t>
  </si>
  <si>
    <t>72</t>
  </si>
  <si>
    <t>125</t>
  </si>
  <si>
    <t>32</t>
  </si>
  <si>
    <t>50</t>
  </si>
  <si>
    <t>21</t>
  </si>
  <si>
    <t>3</t>
  </si>
  <si>
    <t>4</t>
  </si>
  <si>
    <t>88</t>
  </si>
  <si>
    <t>113</t>
  </si>
  <si>
    <r>
      <t>Note</t>
    </r>
    <r>
      <rPr>
        <vertAlign val="superscript"/>
        <sz val="10"/>
        <rFont val="Arial"/>
        <family val="2"/>
      </rPr>
      <t>c</t>
    </r>
  </si>
  <si>
    <t>97</t>
  </si>
  <si>
    <t>47941</t>
  </si>
  <si>
    <t>VI, XII</t>
  </si>
  <si>
    <t>VIa</t>
  </si>
  <si>
    <t xml:space="preserve">Anguilla anguilla </t>
  </si>
  <si>
    <t>all areas</t>
  </si>
  <si>
    <t>Aphanopus spp.</t>
  </si>
  <si>
    <t>Argentina spp.</t>
  </si>
  <si>
    <t xml:space="preserve">Argyrosomus regius </t>
  </si>
  <si>
    <t>Beryx spp.</t>
  </si>
  <si>
    <t>all areas, excluding X and IXa</t>
  </si>
  <si>
    <t>IXa and X</t>
  </si>
  <si>
    <t xml:space="preserve">Cancer pagurus </t>
  </si>
  <si>
    <t xml:space="preserve">Centrophorus granulosus </t>
  </si>
  <si>
    <t xml:space="preserve">Centrophorus squamosus </t>
  </si>
  <si>
    <t xml:space="preserve">Centroscymnus coelolepis </t>
  </si>
  <si>
    <t>VIaN</t>
  </si>
  <si>
    <t>VIa S, VIIbc</t>
  </si>
  <si>
    <t>VIIj</t>
  </si>
  <si>
    <t xml:space="preserve">Conger conger </t>
  </si>
  <si>
    <t>all areas, excluding X</t>
  </si>
  <si>
    <t xml:space="preserve">Coryphaenoides rupestris </t>
  </si>
  <si>
    <t xml:space="preserve">Dicentrarchus labrax </t>
  </si>
  <si>
    <t>all areas, excluding IX</t>
  </si>
  <si>
    <t>IX</t>
  </si>
  <si>
    <t>VIIIc, IX</t>
  </si>
  <si>
    <t xml:space="preserve">Engraulis encrasicolus </t>
  </si>
  <si>
    <t>IXa (only Cádiz)</t>
  </si>
  <si>
    <t>VIII</t>
  </si>
  <si>
    <t xml:space="preserve">Eutrigla gurnardus </t>
  </si>
  <si>
    <t>VIId,e</t>
  </si>
  <si>
    <t>Va/Vb/VIa/VIb/VIIa/VIIe-k</t>
  </si>
  <si>
    <t>2J 3KL</t>
  </si>
  <si>
    <t>3M</t>
  </si>
  <si>
    <t>3NO</t>
  </si>
  <si>
    <t>3Ps</t>
  </si>
  <si>
    <t>SA 1</t>
  </si>
  <si>
    <t xml:space="preserve">Helicolenus dactylopterus </t>
  </si>
  <si>
    <t xml:space="preserve">Hippoglossoides platessoides </t>
  </si>
  <si>
    <t>3LNO</t>
  </si>
  <si>
    <t xml:space="preserve">Homarus gammarus </t>
  </si>
  <si>
    <t xml:space="preserve">Hoplostethus atlanticus </t>
  </si>
  <si>
    <t>IXa</t>
  </si>
  <si>
    <t xml:space="preserve">Lepidorhombus boscii </t>
  </si>
  <si>
    <t>VIIIc, IXa</t>
  </si>
  <si>
    <t xml:space="preserve">Lepidorhombus whiffiagonis </t>
  </si>
  <si>
    <t>VI/VII, VIIIabd/VIIIc, IXa</t>
  </si>
  <si>
    <t xml:space="preserve">Limanda ferruginea </t>
  </si>
  <si>
    <t>VIIe/VIIa,f-h</t>
  </si>
  <si>
    <t xml:space="preserve">Loligo vulgaris </t>
  </si>
  <si>
    <t>all areas, excluding VIIIc, IXa</t>
  </si>
  <si>
    <t xml:space="preserve">Lophius budegassa </t>
  </si>
  <si>
    <t>IV, VI/VIIb-k, VIIIabd</t>
  </si>
  <si>
    <t xml:space="preserve">Lophius piscatorious </t>
  </si>
  <si>
    <t xml:space="preserve">Macrouridae </t>
  </si>
  <si>
    <t>SA 2+3</t>
  </si>
  <si>
    <t xml:space="preserve">Mallotus villosus </t>
  </si>
  <si>
    <t>XIV</t>
  </si>
  <si>
    <t>Va/Vb</t>
  </si>
  <si>
    <t>VIa/VIb/VIIa/VIIb-k</t>
  </si>
  <si>
    <t>VIII/IX, X</t>
  </si>
  <si>
    <t>Vb/VIa/VIb/VIIa/VIIe-k</t>
  </si>
  <si>
    <t>IIIa, IV, VI, VII, VIIIab / VIIIc, IXa</t>
  </si>
  <si>
    <t xml:space="preserve">Microchirus variegatus </t>
  </si>
  <si>
    <r>
      <t>10</t>
    </r>
    <r>
      <rPr>
        <vertAlign val="superscript"/>
        <sz val="10"/>
        <rFont val="Arial"/>
        <family val="2"/>
      </rPr>
      <t>l</t>
    </r>
  </si>
  <si>
    <r>
      <t>20</t>
    </r>
    <r>
      <rPr>
        <vertAlign val="superscript"/>
        <sz val="10"/>
        <rFont val="Arial"/>
        <family val="2"/>
      </rPr>
      <t>d</t>
    </r>
  </si>
  <si>
    <t>7</t>
  </si>
  <si>
    <t xml:space="preserve">Molva dypterygia </t>
  </si>
  <si>
    <t xml:space="preserve">Mullus surmuletus </t>
  </si>
  <si>
    <t>VI Fuctional unit</t>
  </si>
  <si>
    <t>VII Functional unit</t>
  </si>
  <si>
    <t>VIII, IX Functional unit</t>
  </si>
  <si>
    <t xml:space="preserve">Octopus vulgaris </t>
  </si>
  <si>
    <t>IXa, X</t>
  </si>
  <si>
    <t>Pandalus spp.</t>
  </si>
  <si>
    <t>All areas</t>
  </si>
  <si>
    <t>3L</t>
  </si>
  <si>
    <t xml:space="preserve">Parapenaeus longirostris </t>
  </si>
  <si>
    <t xml:space="preserve">Phycis blennoides </t>
  </si>
  <si>
    <t xml:space="preserve">Phycis phycis </t>
  </si>
  <si>
    <t>VIIa/VIIe/VIIfg</t>
  </si>
  <si>
    <t>VIIbc/VIIh-k/VIII, IX, X</t>
  </si>
  <si>
    <t xml:space="preserve">Pollachius pollachius </t>
  </si>
  <si>
    <t>all areas except IX, X</t>
  </si>
  <si>
    <t xml:space="preserve">IX, X </t>
  </si>
  <si>
    <t>Va</t>
  </si>
  <si>
    <t>Vb</t>
  </si>
  <si>
    <t>VII, VIII</t>
  </si>
  <si>
    <t xml:space="preserve">Polyprion americanus </t>
  </si>
  <si>
    <t xml:space="preserve">Raja brachyura </t>
  </si>
  <si>
    <t xml:space="preserve">Raja clavata </t>
  </si>
  <si>
    <t xml:space="preserve">Raja montagui </t>
  </si>
  <si>
    <t xml:space="preserve">Raja naevus </t>
  </si>
  <si>
    <t>Raja spp.</t>
  </si>
  <si>
    <t>SA 3</t>
  </si>
  <si>
    <t xml:space="preserve">Rajidae </t>
  </si>
  <si>
    <t xml:space="preserve">Reinhardtius hippoglossoides </t>
  </si>
  <si>
    <t>V, XIV/VI</t>
  </si>
  <si>
    <t>3KLMNO</t>
  </si>
  <si>
    <t xml:space="preserve">Salmo salar </t>
  </si>
  <si>
    <t>ICES Sub-area XIV &amp;NAFO Sub-area 1</t>
  </si>
  <si>
    <t xml:space="preserve">Sardina pilchardus </t>
  </si>
  <si>
    <t>VIIIabd</t>
  </si>
  <si>
    <t>29</t>
  </si>
  <si>
    <t xml:space="preserve">Scomber japonicus </t>
  </si>
  <si>
    <t>VIII, IX</t>
  </si>
  <si>
    <t>6</t>
  </si>
  <si>
    <t xml:space="preserve">Scophthalmus rhombus </t>
  </si>
  <si>
    <t>ICES Sub areas V, VI, XII, XIV &amp; NAFO SA 2 + (Div. 1F + 3K).</t>
  </si>
  <si>
    <t>ICES Sub areas V, VI, XII, XIV &amp; NAFO SA 2 + (Div. 1F + 3K)</t>
  </si>
  <si>
    <t>Sebastes mentella.</t>
  </si>
  <si>
    <t>Sebastes spp.</t>
  </si>
  <si>
    <t>3LN</t>
  </si>
  <si>
    <t>3O</t>
  </si>
  <si>
    <t xml:space="preserve">Sepia officinalis </t>
  </si>
  <si>
    <t>VIIa/VIIfg</t>
  </si>
  <si>
    <t>VIIbc / VIIhjk / Ixa / VIIIc</t>
  </si>
  <si>
    <t>VIIIab</t>
  </si>
  <si>
    <t xml:space="preserve">Sparidae </t>
  </si>
  <si>
    <t xml:space="preserve">Squalus acanthias </t>
  </si>
  <si>
    <t xml:space="preserve">Trachurus mediterraneus </t>
  </si>
  <si>
    <t xml:space="preserve">Trachurus picturatus </t>
  </si>
  <si>
    <t xml:space="preserve">Trachurus trachurus </t>
  </si>
  <si>
    <r>
      <t>VI, VII, VIIIabde, Vb, XII, XIV</t>
    </r>
    <r>
      <rPr>
        <vertAlign val="superscript"/>
        <sz val="10"/>
        <rFont val="Arial"/>
        <family val="2"/>
      </rPr>
      <t>1</t>
    </r>
  </si>
  <si>
    <t>9</t>
  </si>
  <si>
    <t>Trisopterus spp.</t>
  </si>
  <si>
    <t>224380</t>
  </si>
  <si>
    <t>94</t>
  </si>
  <si>
    <t>92</t>
  </si>
  <si>
    <t>14261</t>
  </si>
  <si>
    <t>Anarhichas spp.</t>
  </si>
  <si>
    <t>123</t>
  </si>
  <si>
    <t>87</t>
  </si>
  <si>
    <t>46</t>
  </si>
  <si>
    <t xml:space="preserve">Brosme brosme </t>
  </si>
  <si>
    <t>68</t>
  </si>
  <si>
    <r>
      <t>56</t>
    </r>
    <r>
      <rPr>
        <vertAlign val="superscript"/>
        <sz val="10"/>
        <rFont val="Arial"/>
        <family val="2"/>
      </rPr>
      <t>h</t>
    </r>
  </si>
  <si>
    <t>33</t>
  </si>
  <si>
    <t>54347</t>
  </si>
  <si>
    <t>28</t>
  </si>
  <si>
    <t>28787</t>
  </si>
  <si>
    <t>34</t>
  </si>
  <si>
    <t>24163</t>
  </si>
  <si>
    <t>56</t>
  </si>
  <si>
    <t>3486</t>
  </si>
  <si>
    <t>1031</t>
  </si>
  <si>
    <t>16</t>
  </si>
  <si>
    <t>61</t>
  </si>
  <si>
    <t>83</t>
  </si>
  <si>
    <t>3944</t>
  </si>
  <si>
    <t>2613</t>
  </si>
  <si>
    <r>
      <t>83</t>
    </r>
    <r>
      <rPr>
        <vertAlign val="superscript"/>
        <sz val="10"/>
        <rFont val="Arial"/>
        <family val="2"/>
      </rPr>
      <t>k</t>
    </r>
  </si>
  <si>
    <t>272</t>
  </si>
  <si>
    <t>62</t>
  </si>
  <si>
    <t>562</t>
  </si>
  <si>
    <t>413</t>
  </si>
  <si>
    <r>
      <t>15</t>
    </r>
    <r>
      <rPr>
        <vertAlign val="superscript"/>
        <sz val="10"/>
        <rFont val="Arial"/>
        <family val="2"/>
      </rPr>
      <t>f</t>
    </r>
  </si>
  <si>
    <t>987</t>
  </si>
  <si>
    <t>677</t>
  </si>
  <si>
    <r>
      <t>10</t>
    </r>
    <r>
      <rPr>
        <i/>
        <vertAlign val="superscript"/>
        <sz val="10"/>
        <rFont val="Arial"/>
        <family val="2"/>
      </rPr>
      <t>e</t>
    </r>
  </si>
  <si>
    <t>8</t>
  </si>
  <si>
    <t>60</t>
  </si>
  <si>
    <t>524</t>
  </si>
  <si>
    <t>91</t>
  </si>
  <si>
    <t>1274</t>
  </si>
  <si>
    <t>90</t>
  </si>
  <si>
    <t xml:space="preserve">Macrourus berglax </t>
  </si>
  <si>
    <t>1149</t>
  </si>
  <si>
    <t>84</t>
  </si>
  <si>
    <t>74</t>
  </si>
  <si>
    <r>
      <t>IIa, IV</t>
    </r>
    <r>
      <rPr>
        <vertAlign val="superscript"/>
        <sz val="10"/>
        <rFont val="Arial"/>
        <family val="2"/>
      </rPr>
      <t>b</t>
    </r>
  </si>
  <si>
    <t>664</t>
  </si>
  <si>
    <t>1264</t>
  </si>
  <si>
    <t>304</t>
  </si>
  <si>
    <t>1692</t>
  </si>
  <si>
    <r>
      <t>131</t>
    </r>
    <r>
      <rPr>
        <vertAlign val="superscript"/>
        <sz val="10"/>
        <rFont val="Arial"/>
        <family val="2"/>
      </rPr>
      <t>l</t>
    </r>
  </si>
  <si>
    <r>
      <t>Note</t>
    </r>
    <r>
      <rPr>
        <vertAlign val="superscript"/>
        <sz val="10"/>
        <rFont val="Arial"/>
        <family val="2"/>
      </rPr>
      <t>d</t>
    </r>
  </si>
  <si>
    <t>99</t>
  </si>
  <si>
    <t>67</t>
  </si>
  <si>
    <t>574</t>
  </si>
  <si>
    <t xml:space="preserve">Mullus barbatus </t>
  </si>
  <si>
    <t>3216</t>
  </si>
  <si>
    <t>1122</t>
  </si>
  <si>
    <t>2113</t>
  </si>
  <si>
    <t>65</t>
  </si>
  <si>
    <t>149</t>
  </si>
  <si>
    <t xml:space="preserve">Pecten maximus </t>
  </si>
  <si>
    <t>VIId</t>
  </si>
  <si>
    <t>8172</t>
  </si>
  <si>
    <t>6875</t>
  </si>
  <si>
    <t>81</t>
  </si>
  <si>
    <t>7436</t>
  </si>
  <si>
    <t>13</t>
  </si>
  <si>
    <t>117</t>
  </si>
  <si>
    <t>118</t>
  </si>
  <si>
    <t>439</t>
  </si>
  <si>
    <r>
      <t>17</t>
    </r>
    <r>
      <rPr>
        <vertAlign val="superscript"/>
        <sz val="10"/>
        <rFont val="Arial"/>
        <family val="2"/>
      </rPr>
      <t>g</t>
    </r>
  </si>
  <si>
    <t>79</t>
  </si>
  <si>
    <t xml:space="preserve">Raja radiata </t>
  </si>
  <si>
    <t>25338</t>
  </si>
  <si>
    <t>Sebastes marinus.</t>
  </si>
  <si>
    <r>
      <t>Shark-like Selachii (Deepwater)</t>
    </r>
    <r>
      <rPr>
        <vertAlign val="superscript"/>
        <sz val="10"/>
        <rFont val="Arial"/>
        <family val="2"/>
      </rPr>
      <t>a</t>
    </r>
  </si>
  <si>
    <t>Shark-like Selachii (Small)</t>
  </si>
  <si>
    <t>460</t>
  </si>
  <si>
    <t>447</t>
  </si>
  <si>
    <r>
      <t>84</t>
    </r>
    <r>
      <rPr>
        <vertAlign val="superscript"/>
        <sz val="10"/>
        <rFont val="Arial"/>
        <family val="2"/>
      </rPr>
      <t>c</t>
    </r>
  </si>
  <si>
    <t>VIIde</t>
  </si>
  <si>
    <t>86646</t>
  </si>
  <si>
    <t>7545</t>
  </si>
  <si>
    <t>77</t>
  </si>
  <si>
    <t xml:space="preserve">Squalidae </t>
  </si>
  <si>
    <t>IIIa N</t>
  </si>
  <si>
    <t>43</t>
  </si>
  <si>
    <t>37</t>
  </si>
  <si>
    <t>Trachurus trachurus.</t>
  </si>
  <si>
    <r>
      <t>IV, VIId</t>
    </r>
    <r>
      <rPr>
        <vertAlign val="superscript"/>
        <sz val="10"/>
        <rFont val="Arial"/>
        <family val="2"/>
      </rPr>
      <t>b</t>
    </r>
  </si>
  <si>
    <t>183</t>
  </si>
  <si>
    <t xml:space="preserve">Trigla lucerna </t>
  </si>
  <si>
    <t>17424</t>
  </si>
  <si>
    <t>100</t>
  </si>
  <si>
    <r>
      <t xml:space="preserve">a. </t>
    </r>
    <r>
      <rPr>
        <i/>
        <sz val="10"/>
        <rFont val="Arial"/>
        <family val="2"/>
      </rPr>
      <t>Etmopterus spinax</t>
    </r>
  </si>
  <si>
    <t>b. Management area</t>
  </si>
  <si>
    <r>
      <t xml:space="preserve">c. The quota for </t>
    </r>
    <r>
      <rPr>
        <i/>
        <sz val="10"/>
        <rFont val="Arial"/>
        <family val="2"/>
      </rPr>
      <t>Solea solea</t>
    </r>
    <r>
      <rPr>
        <sz val="10"/>
        <rFont val="Arial"/>
        <family val="2"/>
      </rPr>
      <t xml:space="preserve"> is common for IIIa and IIIbcd</t>
    </r>
  </si>
  <si>
    <r>
      <t>d. The quota for</t>
    </r>
    <r>
      <rPr>
        <i/>
        <sz val="10"/>
        <rFont val="Arial"/>
        <family val="2"/>
      </rPr>
      <t xml:space="preserve"> Micromesistius poutassou</t>
    </r>
    <r>
      <rPr>
        <sz val="10"/>
        <rFont val="Arial"/>
        <family val="2"/>
      </rPr>
      <t xml:space="preserve"> is common in EU and International water for area I-VII, VIIIabcde, XII-XIV</t>
    </r>
  </si>
  <si>
    <r>
      <t>e. The quota for</t>
    </r>
    <r>
      <rPr>
        <i/>
        <sz val="10"/>
        <rFont val="Arial"/>
        <family val="2"/>
      </rPr>
      <t xml:space="preserve"> Limanda limanda </t>
    </r>
    <r>
      <rPr>
        <sz val="10"/>
        <rFont val="Arial"/>
        <family val="2"/>
      </rPr>
      <t xml:space="preserve">and </t>
    </r>
    <r>
      <rPr>
        <i/>
        <sz val="10"/>
        <rFont val="Arial"/>
        <family val="2"/>
      </rPr>
      <t>Platichthys flesus</t>
    </r>
    <r>
      <rPr>
        <sz val="10"/>
        <rFont val="Arial"/>
        <family val="2"/>
      </rPr>
      <t xml:space="preserve"> is common in IV</t>
    </r>
  </si>
  <si>
    <r>
      <t xml:space="preserve">f. The quota for </t>
    </r>
    <r>
      <rPr>
        <i/>
        <sz val="10"/>
        <rFont val="Arial"/>
        <family val="2"/>
      </rPr>
      <t>Microstomus kitt</t>
    </r>
    <r>
      <rPr>
        <sz val="10"/>
        <rFont val="Arial"/>
        <family val="2"/>
      </rPr>
      <t xml:space="preserve"> and </t>
    </r>
    <r>
      <rPr>
        <i/>
        <sz val="10"/>
        <rFont val="Arial"/>
        <family val="2"/>
      </rPr>
      <t>Glyptocephalus cynoglossus</t>
    </r>
    <r>
      <rPr>
        <sz val="10"/>
        <rFont val="Arial"/>
        <family val="2"/>
      </rPr>
      <t xml:space="preserve"> is common in IV</t>
    </r>
  </si>
  <si>
    <r>
      <t>g. The quota for</t>
    </r>
    <r>
      <rPr>
        <i/>
        <sz val="10"/>
        <rFont val="Arial"/>
        <family val="2"/>
      </rPr>
      <t xml:space="preserve"> Psetta maxima </t>
    </r>
    <r>
      <rPr>
        <sz val="10"/>
        <rFont val="Arial"/>
        <family val="2"/>
      </rPr>
      <t xml:space="preserve">and </t>
    </r>
    <r>
      <rPr>
        <i/>
        <sz val="10"/>
        <rFont val="Arial"/>
        <family val="2"/>
      </rPr>
      <t>Scophthalmus rhombus</t>
    </r>
    <r>
      <rPr>
        <sz val="10"/>
        <rFont val="Arial"/>
        <family val="2"/>
      </rPr>
      <t xml:space="preserve">  is common in IV</t>
    </r>
  </si>
  <si>
    <t xml:space="preserve">h. The majority of the stock is taken by Norway </t>
  </si>
  <si>
    <t>i. Based on data from EUROSTAT. Since data for 2009 are not available in EUROSTAT - the ratios are based on data from 2008.</t>
  </si>
  <si>
    <t>k. The figures in EOROSTAT are for IIIa.</t>
  </si>
  <si>
    <t>l. Figures from 2010, see text</t>
  </si>
  <si>
    <t>2008-2010</t>
  </si>
  <si>
    <r>
      <t xml:space="preserve">Vessel length classes (LOA) </t>
    </r>
    <r>
      <rPr>
        <sz val="10"/>
        <rFont val="Arial"/>
        <family val="2"/>
      </rPr>
      <t>(Decision 2010/93/EU, Appendix III)</t>
    </r>
  </si>
  <si>
    <r>
      <rPr>
        <b/>
        <sz val="10"/>
        <rFont val="Arial"/>
        <family val="2"/>
      </rPr>
      <t>Sampling strategy</t>
    </r>
    <r>
      <rPr>
        <sz val="10"/>
        <rFont val="Arial"/>
        <family val="2"/>
      </rPr>
      <t xml:space="preserve"> (Decision 2010/93/EU, chapter III.B.B1.3 f, g, i)</t>
    </r>
  </si>
  <si>
    <r>
      <t>Species</t>
    </r>
    <r>
      <rPr>
        <sz val="10"/>
        <rFont val="Arial"/>
        <family val="2"/>
      </rPr>
      <t xml:space="preserve"> (Decision 2010/93/EU, Appendix VII)</t>
    </r>
  </si>
  <si>
    <r>
      <rPr>
        <b/>
        <sz val="10"/>
        <rFont val="Arial"/>
        <family val="2"/>
      </rPr>
      <t>Transversal variable groups</t>
    </r>
    <r>
      <rPr>
        <sz val="10"/>
        <rFont val="Arial"/>
        <family val="2"/>
      </rPr>
      <t xml:space="preserve"> (Decision 2010/93/EU, Appendix VIII)</t>
    </r>
  </si>
  <si>
    <r>
      <t xml:space="preserve">Names of surveys </t>
    </r>
    <r>
      <rPr>
        <sz val="10"/>
        <rFont val="Arial"/>
        <family val="2"/>
      </rPr>
      <t>(Decision 2010/93/EU, Appendix IX)</t>
    </r>
  </si>
  <si>
    <r>
      <rPr>
        <b/>
        <sz val="10"/>
        <rFont val="Arial"/>
        <family val="2"/>
      </rPr>
      <t>Variables for aquaculture</t>
    </r>
    <r>
      <rPr>
        <sz val="10"/>
        <rFont val="Arial"/>
        <family val="2"/>
      </rPr>
      <t xml:space="preserve"> (Decision 2010/93/EU, Appendix X)</t>
    </r>
  </si>
  <si>
    <r>
      <rPr>
        <b/>
        <sz val="10"/>
        <rFont val="Arial"/>
        <family val="2"/>
      </rPr>
      <t>Ecosystem indicators</t>
    </r>
    <r>
      <rPr>
        <sz val="10"/>
        <rFont val="Arial"/>
        <family val="2"/>
      </rPr>
      <t xml:space="preserve"> (Decision 2010/93/EU, Appendix XIII)</t>
    </r>
  </si>
  <si>
    <r>
      <t>Anarhichas</t>
    </r>
    <r>
      <rPr>
        <sz val="10"/>
        <rFont val="Arial"/>
        <family val="2"/>
      </rPr>
      <t xml:space="preserve"> spp.</t>
    </r>
  </si>
  <si>
    <r>
      <rPr>
        <b/>
        <sz val="10"/>
        <rFont val="Arial"/>
        <family val="2"/>
      </rPr>
      <t>Transversal variables</t>
    </r>
    <r>
      <rPr>
        <sz val="10"/>
        <rFont val="Arial"/>
        <family val="2"/>
      </rPr>
      <t xml:space="preserve"> (Decision 2010/93/EU, Appendix VIII)</t>
    </r>
  </si>
  <si>
    <r>
      <t>Aphanopus</t>
    </r>
    <r>
      <rPr>
        <sz val="10"/>
        <rFont val="Arial"/>
        <family val="2"/>
      </rPr>
      <t xml:space="preserve"> spp.</t>
    </r>
  </si>
  <si>
    <r>
      <t xml:space="preserve">Argentina </t>
    </r>
    <r>
      <rPr>
        <sz val="10"/>
        <rFont val="Arial"/>
        <family val="2"/>
      </rPr>
      <t>spp.</t>
    </r>
  </si>
  <si>
    <r>
      <t xml:space="preserve">Fleet economic variable groups </t>
    </r>
    <r>
      <rPr>
        <sz val="10"/>
        <rFont val="Arial"/>
        <family val="2"/>
      </rPr>
      <t>(Decision 2010/93/EU, Appendix VI)</t>
    </r>
  </si>
  <si>
    <r>
      <t xml:space="preserve">Beryx </t>
    </r>
    <r>
      <rPr>
        <sz val="10"/>
        <rFont val="Arial"/>
        <family val="2"/>
      </rPr>
      <t>spp.</t>
    </r>
  </si>
  <si>
    <r>
      <rPr>
        <b/>
        <sz val="10"/>
        <rFont val="Arial"/>
        <family val="2"/>
      </rPr>
      <t>Metiers level 6</t>
    </r>
    <r>
      <rPr>
        <sz val="10"/>
        <rFont val="Arial"/>
        <family val="2"/>
      </rPr>
      <t xml:space="preserve"> (?)</t>
    </r>
  </si>
  <si>
    <r>
      <t xml:space="preserve">Fleet economic variables </t>
    </r>
    <r>
      <rPr>
        <sz val="10"/>
        <rFont val="Arial"/>
        <family val="2"/>
      </rPr>
      <t>(Decision 2010/93/EU, Appendix VI)</t>
    </r>
  </si>
  <si>
    <r>
      <t>Species for recreational fisheries</t>
    </r>
    <r>
      <rPr>
        <sz val="10"/>
        <rFont val="Arial"/>
        <family val="2"/>
      </rPr>
      <t xml:space="preserve"> (Decision 2010/93/EU, Appendix IV)</t>
    </r>
  </si>
  <si>
    <r>
      <rPr>
        <b/>
        <sz val="10"/>
        <rFont val="Arial"/>
        <family val="2"/>
      </rPr>
      <t>Variables for processing industry</t>
    </r>
    <r>
      <rPr>
        <sz val="10"/>
        <rFont val="Arial"/>
        <family val="2"/>
      </rPr>
      <t xml:space="preserve"> (Decision 2010/93/EU, Appendix XII)</t>
    </r>
  </si>
  <si>
    <r>
      <t>Regions</t>
    </r>
    <r>
      <rPr>
        <sz val="10"/>
        <rFont val="Arial"/>
        <family val="2"/>
      </rPr>
      <t xml:space="preserve"> (according to Reg. 665/2008)</t>
    </r>
  </si>
  <si>
    <r>
      <rPr>
        <b/>
        <sz val="10"/>
        <rFont val="Arial"/>
        <family val="2"/>
      </rPr>
      <t>Supra-regions</t>
    </r>
    <r>
      <rPr>
        <sz val="10"/>
        <rFont val="Arial"/>
        <family val="2"/>
      </rPr>
      <t xml:space="preserve"> (Decision 2010/93/EU, Appendix III)</t>
    </r>
  </si>
  <si>
    <r>
      <t xml:space="preserve">Illex </t>
    </r>
    <r>
      <rPr>
        <sz val="10"/>
        <rFont val="Arial"/>
        <family val="2"/>
      </rPr>
      <t>spp</t>
    </r>
    <r>
      <rPr>
        <i/>
        <sz val="10"/>
        <rFont val="Arial"/>
        <family val="2"/>
      </rPr>
      <t xml:space="preserve">., Todarodes </t>
    </r>
    <r>
      <rPr>
        <sz val="10"/>
        <rFont val="Arial"/>
        <family val="2"/>
      </rPr>
      <t>spp.</t>
    </r>
  </si>
  <si>
    <r>
      <t xml:space="preserve">Med&amp;BS (source 2014 Annual Reports </t>
    </r>
    <r>
      <rPr>
        <sz val="10"/>
        <rFont val="Arial"/>
        <family val="2"/>
      </rPr>
      <t>Cyprus, France, Greece, Italy, Malta, Slovenia, Spain, Bulgaria and Romania</t>
    </r>
    <r>
      <rPr>
        <b/>
        <sz val="11"/>
        <rFont val="Calibri"/>
        <family val="2"/>
        <scheme val="minor"/>
      </rPr>
      <t>)</t>
    </r>
  </si>
  <si>
    <r>
      <t xml:space="preserve">Merluccius </t>
    </r>
    <r>
      <rPr>
        <sz val="10"/>
        <rFont val="Arial"/>
        <family val="2"/>
      </rPr>
      <t>spp</t>
    </r>
    <r>
      <rPr>
        <i/>
        <sz val="10"/>
        <rFont val="Arial"/>
        <family val="2"/>
      </rPr>
      <t>.</t>
    </r>
  </si>
  <si>
    <r>
      <t xml:space="preserve">Mustelus </t>
    </r>
    <r>
      <rPr>
        <sz val="10"/>
        <rFont val="Arial"/>
        <family val="2"/>
      </rPr>
      <t>spp.</t>
    </r>
  </si>
  <si>
    <r>
      <t>Pandalus</t>
    </r>
    <r>
      <rPr>
        <sz val="10"/>
        <rFont val="Arial"/>
        <family val="2"/>
      </rPr>
      <t xml:space="preserve"> spp.</t>
    </r>
  </si>
  <si>
    <r>
      <t xml:space="preserve">Raja </t>
    </r>
    <r>
      <rPr>
        <sz val="10"/>
        <rFont val="Arial"/>
        <family val="2"/>
      </rPr>
      <t>spp.</t>
    </r>
  </si>
  <si>
    <r>
      <t xml:space="preserve">Scomber </t>
    </r>
    <r>
      <rPr>
        <sz val="10"/>
        <rFont val="Arial"/>
        <family val="2"/>
      </rPr>
      <t>spp.</t>
    </r>
  </si>
  <si>
    <r>
      <t xml:space="preserve">Sebastes </t>
    </r>
    <r>
      <rPr>
        <sz val="10"/>
        <rFont val="Arial"/>
        <family val="2"/>
      </rPr>
      <t>spp.</t>
    </r>
  </si>
  <si>
    <r>
      <t>Trachurus</t>
    </r>
    <r>
      <rPr>
        <sz val="10"/>
        <rFont val="Arial"/>
        <family val="2"/>
      </rPr>
      <t xml:space="preserve"> spp.</t>
    </r>
  </si>
  <si>
    <r>
      <t xml:space="preserve">Trisopterus </t>
    </r>
    <r>
      <rPr>
        <sz val="10"/>
        <rFont val="Arial"/>
        <family val="2"/>
      </rPr>
      <t>spp.</t>
    </r>
  </si>
  <si>
    <t>LLS_ANA_0_0_0</t>
  </si>
  <si>
    <t>Salmon - Longline - At-sea</t>
  </si>
  <si>
    <t>MIS_MIS_0_0_0</t>
  </si>
  <si>
    <t>SSC_DEF_90-119_0_0</t>
  </si>
  <si>
    <t>70% of the planned number of samples was archived. In the period August to November the fishery was very much reduced (both in landing and effort) compared to previous years and it was difficult to get observers on-board due to the low activity in the fishery.</t>
  </si>
  <si>
    <t>OTB_MCD_70-99_0_0</t>
  </si>
  <si>
    <t>ICEs</t>
  </si>
  <si>
    <t>LLS_ANA</t>
  </si>
  <si>
    <t>1st quarter</t>
  </si>
  <si>
    <t>Note figures in this table are planned number of market*days - not fishing trips. In the Danish sampling design for auctions market*day is the primary sampling unit (PSU) and box is the secondary sampling unit (SSU). Fishing trip is not a sampling unit in the Danish program.</t>
  </si>
  <si>
    <t>Rie du kan ikke bruge dette til at sammenligne for HUC havne, da den ene tabel er market*days og den anden er fisketure</t>
  </si>
  <si>
    <r>
      <t xml:space="preserve">Vessel length classes (LOA) </t>
    </r>
    <r>
      <rPr>
        <sz val="10"/>
        <rFont val="Arial"/>
        <family val="2"/>
      </rPr>
      <t>(Decision 2010/93/EU, Appendix III)</t>
    </r>
  </si>
  <si>
    <r>
      <rPr>
        <b/>
        <sz val="10"/>
        <rFont val="Arial"/>
        <family val="2"/>
      </rPr>
      <t>Sampling strategy</t>
    </r>
    <r>
      <rPr>
        <sz val="10"/>
        <rFont val="Arial"/>
        <family val="2"/>
      </rPr>
      <t xml:space="preserve"> (Decision 2010/93/EU, chapter III.B.B1.3 f, g, i)</t>
    </r>
  </si>
  <si>
    <r>
      <t>Species</t>
    </r>
    <r>
      <rPr>
        <sz val="10"/>
        <rFont val="Arial"/>
        <family val="2"/>
      </rPr>
      <t xml:space="preserve"> (Decision 2010/93/EU, Appendix VII)</t>
    </r>
  </si>
  <si>
    <r>
      <rPr>
        <b/>
        <sz val="10"/>
        <rFont val="Arial"/>
        <family val="2"/>
      </rPr>
      <t>Transversal variable groups</t>
    </r>
    <r>
      <rPr>
        <sz val="10"/>
        <rFont val="Arial"/>
        <family val="2"/>
      </rPr>
      <t xml:space="preserve"> (Decision 2010/93/EU, Appendix VIII)</t>
    </r>
  </si>
  <si>
    <r>
      <t xml:space="preserve">Names of surveys </t>
    </r>
    <r>
      <rPr>
        <sz val="10"/>
        <rFont val="Arial"/>
        <family val="2"/>
      </rPr>
      <t>(Decision 2010/93/EU, Appendix IX)</t>
    </r>
  </si>
  <si>
    <r>
      <rPr>
        <b/>
        <sz val="10"/>
        <rFont val="Arial"/>
        <family val="2"/>
      </rPr>
      <t>Variables for aquaculture</t>
    </r>
    <r>
      <rPr>
        <sz val="10"/>
        <rFont val="Arial"/>
        <family val="2"/>
      </rPr>
      <t xml:space="preserve"> (Decision 2010/93/EU, Appendix X)</t>
    </r>
  </si>
  <si>
    <r>
      <rPr>
        <b/>
        <sz val="10"/>
        <rFont val="Arial"/>
        <family val="2"/>
      </rPr>
      <t>Ecosystem indicators</t>
    </r>
    <r>
      <rPr>
        <sz val="10"/>
        <rFont val="Arial"/>
        <family val="2"/>
      </rPr>
      <t xml:space="preserve"> (Decision 2010/93/EU, Appendix XIII)</t>
    </r>
  </si>
  <si>
    <t>Agonus cataphractus</t>
  </si>
  <si>
    <t>Alosa alosa</t>
  </si>
  <si>
    <r>
      <t xml:space="preserve">Illex </t>
    </r>
    <r>
      <rPr>
        <sz val="10"/>
        <rFont val="Arial"/>
        <family val="2"/>
      </rPr>
      <t>spp</t>
    </r>
    <r>
      <rPr>
        <i/>
        <sz val="10"/>
        <rFont val="Arial"/>
        <family val="2"/>
      </rPr>
      <t xml:space="preserve">., Todarodes </t>
    </r>
    <r>
      <rPr>
        <sz val="10"/>
        <rFont val="Arial"/>
        <family val="2"/>
      </rPr>
      <t>spp.</t>
    </r>
  </si>
  <si>
    <t>Alosa fallax</t>
  </si>
  <si>
    <t>Ammodytes marinus</t>
  </si>
  <si>
    <t>Anarhichas lupus</t>
  </si>
  <si>
    <t>Argentina sphyraena</t>
  </si>
  <si>
    <r>
      <t xml:space="preserve">Med&amp;BS (source 2014 Annual Reports </t>
    </r>
    <r>
      <rPr>
        <sz val="10"/>
        <rFont val="Arial"/>
        <family val="2"/>
      </rPr>
      <t>Cyprus, France, Greece, Italy, Malta, Slovenia, Spain, Bulgaria and Romania</t>
    </r>
    <r>
      <rPr>
        <b/>
        <sz val="11"/>
        <rFont val="Calibri"/>
        <family val="2"/>
        <scheme val="minor"/>
      </rPr>
      <t>)</t>
    </r>
  </si>
  <si>
    <r>
      <t xml:space="preserve">Merluccius </t>
    </r>
    <r>
      <rPr>
        <sz val="10"/>
        <rFont val="Arial"/>
        <family val="2"/>
      </rPr>
      <t>spp</t>
    </r>
    <r>
      <rPr>
        <i/>
        <sz val="10"/>
        <rFont val="Arial"/>
        <family val="2"/>
      </rPr>
      <t>.</t>
    </r>
  </si>
  <si>
    <t>Arnoglossus laterna</t>
  </si>
  <si>
    <t>Buglossidium luteum</t>
  </si>
  <si>
    <t>Callionymus lyra</t>
  </si>
  <si>
    <t>Callionymus maculatus</t>
  </si>
  <si>
    <t>Chelidonichthys cuculus</t>
  </si>
  <si>
    <r>
      <t xml:space="preserve">Mustelus </t>
    </r>
    <r>
      <rPr>
        <sz val="10"/>
        <rFont val="Arial"/>
        <family val="2"/>
      </rPr>
      <t>spp.</t>
    </r>
  </si>
  <si>
    <t>Chelidonichthys lucerna</t>
  </si>
  <si>
    <t>Chimaera monstrosa</t>
  </si>
  <si>
    <t>Ctenolabrus rupestris</t>
  </si>
  <si>
    <t>Cyclopterus lumpus</t>
  </si>
  <si>
    <t>Enchelyopus cimbrius</t>
  </si>
  <si>
    <r>
      <t>Pandalus</t>
    </r>
    <r>
      <rPr>
        <sz val="10"/>
        <rFont val="Arial"/>
        <family val="2"/>
      </rPr>
      <t xml:space="preserve"> spp.</t>
    </r>
  </si>
  <si>
    <t>Gadiculus argenteus</t>
  </si>
  <si>
    <t>Gaidropsarus vulgaris</t>
  </si>
  <si>
    <r>
      <t xml:space="preserve">Raja </t>
    </r>
    <r>
      <rPr>
        <sz val="10"/>
        <rFont val="Arial"/>
        <family val="2"/>
      </rPr>
      <t>spp.</t>
    </r>
  </si>
  <si>
    <t>Hippoglossus hippoglossus</t>
  </si>
  <si>
    <t>Hyperoplus lanceolatus</t>
  </si>
  <si>
    <t>Leptoclinus maculatus</t>
  </si>
  <si>
    <t>Lophius piscatorius</t>
  </si>
  <si>
    <r>
      <t xml:space="preserve">Scomber </t>
    </r>
    <r>
      <rPr>
        <sz val="10"/>
        <rFont val="Arial"/>
        <family val="2"/>
      </rPr>
      <t>spp.</t>
    </r>
  </si>
  <si>
    <t>Lycodes vahlii</t>
  </si>
  <si>
    <r>
      <t xml:space="preserve">Sebastes </t>
    </r>
    <r>
      <rPr>
        <sz val="10"/>
        <rFont val="Arial"/>
        <family val="2"/>
      </rPr>
      <t>spp.</t>
    </r>
  </si>
  <si>
    <t>Maurolicus muelleri</t>
  </si>
  <si>
    <r>
      <t>Trachurus</t>
    </r>
    <r>
      <rPr>
        <sz val="10"/>
        <rFont val="Arial"/>
        <family val="2"/>
      </rPr>
      <t xml:space="preserve"> spp.</t>
    </r>
  </si>
  <si>
    <t>Modiolus modiolus</t>
  </si>
  <si>
    <r>
      <t xml:space="preserve">Trisopterus </t>
    </r>
    <r>
      <rPr>
        <sz val="10"/>
        <rFont val="Arial"/>
        <family val="2"/>
      </rPr>
      <t>spp.</t>
    </r>
  </si>
  <si>
    <t>Myoxocephalus scorpius</t>
  </si>
  <si>
    <t>Myxine glutinosa</t>
  </si>
  <si>
    <t>Notoscopelus elongatus</t>
  </si>
  <si>
    <t>Pomatoschistus</t>
  </si>
  <si>
    <t>Scophthalmus maximus</t>
  </si>
  <si>
    <t>Sebastes norvegicus</t>
  </si>
  <si>
    <t>Sebastes viviparus</t>
  </si>
  <si>
    <t>Trachinus draco</t>
  </si>
  <si>
    <t>Trisopterus luscus</t>
  </si>
  <si>
    <t>Trisopterus minutus</t>
  </si>
  <si>
    <t>Zeugopterus punctatus</t>
  </si>
  <si>
    <t>Ammodytes tobianus</t>
  </si>
  <si>
    <t>Aphia minuta</t>
  </si>
  <si>
    <t>Argentina silus</t>
  </si>
  <si>
    <t>Belone belone</t>
  </si>
  <si>
    <t>Caridea</t>
  </si>
  <si>
    <t>Ciliata mustela</t>
  </si>
  <si>
    <t>Gasterosteus aculeatus</t>
  </si>
  <si>
    <t>Gymnammodytes semisquamatus</t>
  </si>
  <si>
    <t>Liparis liparis</t>
  </si>
  <si>
    <t>Osmerus eperlanus</t>
  </si>
  <si>
    <t>Petromyzon marinus</t>
  </si>
  <si>
    <t>Pholis gunnellus</t>
  </si>
  <si>
    <t>Spinachia spinachia</t>
  </si>
  <si>
    <t>Zoarces viviparus</t>
  </si>
  <si>
    <t>Pungitius pungitius</t>
  </si>
  <si>
    <t xml:space="preserve">The National Danish Account Statistics </t>
  </si>
  <si>
    <t>Companies 50-249</t>
  </si>
  <si>
    <t>Companies 250 -</t>
  </si>
  <si>
    <t>Segment by Species</t>
  </si>
  <si>
    <t>“Cod, flatfish etc.”, provides more than 50% of the enterprises turnover.</t>
  </si>
  <si>
    <t>2013</t>
  </si>
  <si>
    <t>“Mackerel”and "Herring", provides more than 50% of the enterprises turnover.</t>
  </si>
  <si>
    <t>“Molluscs”and “Shrimps and crustaceans”, provides more than 50% of the enterprises turnover.</t>
  </si>
  <si>
    <t>“Mixed species production”, provides more than 50% of the enterprises turnover.</t>
  </si>
  <si>
    <t>“Salmonoids”, provides more than 50% of the enterprises turnover.</t>
  </si>
  <si>
    <t>“Fish meal factories”</t>
  </si>
  <si>
    <t>100%</t>
  </si>
  <si>
    <t>Total income</t>
  </si>
  <si>
    <t>0m-&lt;10m</t>
  </si>
  <si>
    <t>Regnskabsstatistik for fiskeri</t>
  </si>
  <si>
    <t>Account statistics for fishery</t>
  </si>
  <si>
    <t>Vessels using polyvalent passive gears only</t>
  </si>
  <si>
    <t>10m-&lt;12m</t>
  </si>
  <si>
    <t>Demersal trawlers and/or demersal seiners *</t>
  </si>
  <si>
    <t>12m-&lt;18m</t>
  </si>
  <si>
    <t>18m-&lt;24m</t>
  </si>
  <si>
    <t>Vessels using active and passive gears *</t>
  </si>
  <si>
    <t>24m-&lt;40m</t>
  </si>
  <si>
    <t>over 40m</t>
  </si>
  <si>
    <t>Non active vessels</t>
  </si>
  <si>
    <t>Administrative registre</t>
  </si>
  <si>
    <t>Administrative registers</t>
  </si>
  <si>
    <t xml:space="preserve"> 40 m or larger</t>
  </si>
  <si>
    <t>Demersal trawlers and/or demersal seiners 10-&lt; 12 m</t>
  </si>
  <si>
    <t>Pelagic trawlers 10-12m</t>
  </si>
  <si>
    <t>No statistiscs for this segment. The individual units has been classified to the clustered segment.</t>
  </si>
  <si>
    <t>Demersal trawlers 10-12m</t>
  </si>
  <si>
    <t>AREA27DTSVL1012</t>
  </si>
  <si>
    <t>Demersal trawlers and/or demersal seiners 18-&lt; 24 m</t>
  </si>
  <si>
    <t>Pelagic trawlers 18-24m</t>
  </si>
  <si>
    <t>Demersal trawlers 18-24m</t>
  </si>
  <si>
    <t>AREA27DTSVL1824</t>
  </si>
  <si>
    <t>Vessels using active and passive gears      18-&lt; 24 m</t>
  </si>
  <si>
    <t>Vessels using polyvalent passive gears 18-24m</t>
  </si>
  <si>
    <t>Vessels using active and passive gears 18-24m</t>
  </si>
  <si>
    <t>AREA27PMPVL1824</t>
  </si>
  <si>
    <t>Demersal trawlers and/or demersal seiners 24-&lt; 40 m</t>
  </si>
  <si>
    <t>Pelagic trawlers 24-40m</t>
  </si>
  <si>
    <t>Demersal trawlers 24-40m</t>
  </si>
  <si>
    <t>AREA27DTSVL2440</t>
  </si>
  <si>
    <t>Demersal trawlers and/or demersal seiners &gt;= 40 m</t>
  </si>
  <si>
    <t>Beam trawlers &gt;= 40m</t>
  </si>
  <si>
    <t>Demersal trawlers &gt;= 40m</t>
  </si>
  <si>
    <t>AREA27DTSVL40XX</t>
  </si>
  <si>
    <t>Capital</t>
  </si>
  <si>
    <t>Depreciated replacement value</t>
  </si>
  <si>
    <t>Harmonized accounts for fishery</t>
  </si>
  <si>
    <t>Financial position (%)</t>
  </si>
  <si>
    <t>Fishing rights</t>
  </si>
  <si>
    <t>FTE</t>
  </si>
  <si>
    <t>FTE (harmonised)</t>
  </si>
  <si>
    <t>Total employed</t>
  </si>
  <si>
    <t>Expenditure</t>
  </si>
  <si>
    <t>Annual depreciation</t>
  </si>
  <si>
    <t>Crew wage costs</t>
  </si>
  <si>
    <t xml:space="preserve">Energy costs </t>
  </si>
  <si>
    <t>Other non-variable costs</t>
  </si>
  <si>
    <t>Other variable costs</t>
  </si>
  <si>
    <t>Repair costs</t>
  </si>
  <si>
    <t>Rights costs</t>
  </si>
  <si>
    <t>Unpaid labour</t>
  </si>
  <si>
    <t>Direct income subsidies</t>
  </si>
  <si>
    <t>Fishing rights income</t>
  </si>
  <si>
    <t xml:space="preserve">Landings income </t>
  </si>
  <si>
    <t>Fish farming - Land based farms - Combined - Trout</t>
  </si>
  <si>
    <t>34-93</t>
  </si>
  <si>
    <t>37-100%</t>
  </si>
  <si>
    <t>A or C</t>
  </si>
  <si>
    <t>Account statistics for aquaculture</t>
  </si>
  <si>
    <t>Sample rate depending on sampling method for the particular variable, see table IV. A.3</t>
  </si>
  <si>
    <t>Fish farming - Land based farms - Combined - Other</t>
  </si>
  <si>
    <t>5-9</t>
  </si>
  <si>
    <t>56-100%</t>
  </si>
  <si>
    <t>Fish farming - Cages - Cages - Trout</t>
  </si>
  <si>
    <t>5-7</t>
  </si>
  <si>
    <t>71-100%</t>
  </si>
  <si>
    <t>Shellfish farming - Long line - Mussel</t>
  </si>
  <si>
    <t>3-6</t>
  </si>
  <si>
    <t>50-100%</t>
  </si>
  <si>
    <t>Register data</t>
  </si>
  <si>
    <t>A</t>
  </si>
  <si>
    <t>Imputed value of labour</t>
  </si>
  <si>
    <t>Calculated from register data</t>
  </si>
  <si>
    <t>Exstraordinary costs, net</t>
  </si>
  <si>
    <t>Fish Feed</t>
  </si>
  <si>
    <t>FTE National</t>
  </si>
  <si>
    <t>Number of interprises</t>
  </si>
  <si>
    <t>Yes</t>
  </si>
  <si>
    <t>No</t>
  </si>
  <si>
    <t>75% of the trips were achived as the 2 Baltic areas are in the same sampling frame</t>
  </si>
  <si>
    <t xml:space="preserve">64% of the planned trips were achived from this list. This sampling frame is covered in three different ways, with camera (census list) and from the fishermans logbook (census list) and then with observers as well from a random draw list with camera vessels only. This is to be able to quality asure the camera results.The camera list is one list independed on the area they are fishing or metier used in the fishery indicating that fishery in either  the North Sea IIIa is a post stratification. </t>
  </si>
  <si>
    <t>The gilnet list has been sampled with 138% compared to what was planned for this list. The gillnet drawlist is a combined reference fleet and observer programe indicating that from the reference fleet a random trip is drawn and observer is goining on sea. This is used as control for the rest of the gillnet group. On the vessels were no observer is going with out the fisherman is asked to land the total catch, including discards and the discards is then measurred at shore by the observers. There is only 1 reference draw list for the gillnetters independed on the mesh size used and the sub areas they are fishing in</t>
  </si>
  <si>
    <t>12 harbour sampling trips were planned in this list and 9 were achived.Note figures given in this table are number of fishing trips sampled per domain. Denmark sample boxes and not fishing trips at the auctions, boxes per size sorting and stock. This means that by change every single box sampled at a market*day could be from different fishing trips. Number of market*days in total (this compares to figures in III_C_4) - 9</t>
  </si>
  <si>
    <t>5 harbour visits to this frame was planned and 6 was achived. Note figures given in this table are number of fishing trips sampled per domain. Denmark sample boxes and not fishing trips at the auctions, boxes per size sorting and stock. This means that by change every single box sampled at a market*day could be from different fishing trips. Number of market*days in total (this compares to figures in III_C_4) - 6</t>
  </si>
  <si>
    <t>17 harbour samplind days were planned for this sampling frame and 21 was achived. Note figures given in this table are number of fishing trips sampled per domain. Denmark sample boxes and not fishing trips at the auctions, boxes per size sorting and stock. This means that by change every single box sampled at a market*day could be from different fishing trips. Number of market*days in total (this compares to figures in III_C_4) - 21</t>
  </si>
  <si>
    <t>10 visits to small harbours in this sampling frame were planned and 14 achived. Note figures given in this table are number of fishing trips sampled per domain. Denmark sample boxes and not fishing trips at the auctions, boxes per size sorting and stock. This means that by change every single box sampled at a market*day could be from different fishing trips. Number of market*days in total (this compares to figures in III_C_4) - 14</t>
  </si>
  <si>
    <t>Quota sampling is conducted at harbour sites. In average one sample per 1000 t landed is conducted. The small pelagic fishery is very fluctuatingbetween years and therefore quota sampling has been estimated to be the most optimal way to sample these stocks. The planned number of samples were included on the basis from the refernece year</t>
  </si>
  <si>
    <t xml:space="preserve">All industrial fishery is sampled as a quata sampling. In the Norway pout fishery 18% of all trips were sampled in 2015 </t>
  </si>
  <si>
    <t>4050 t herring was landed in the Baltic Sea in 2015 as Denmark only utilized 14% of the herring qouta in SD 25-32 and 85% in SD 22-24 Baltic area. As the sampling programe for the small pelagic is a quota sampling with 1 sample per 2000 t landed the sampled level is considered adequate</t>
  </si>
  <si>
    <t>Quota sampling is conducted at harbour sites. In average one sample per 2000 t landed is conducted. The small pelagic fishery is very fluctuatingbetween years and therefore quota sampling has been estimated to be the most optimal way to sample these stocks. The planned number of samples were included on the basis from the refernece year</t>
  </si>
  <si>
    <t>In total Danmark had planned for 34 samples within this metier and 34 samples were achived. However, small pelagic is sampled as qouta sampling as the landings are very fluctuating between years. Denmark has sampled the 1 conducted trip within this metier</t>
  </si>
  <si>
    <t>In total Danmark had planned for 34 samples within this metier and 34 samples were achived. However, small pelagic is sampled as qouta sampling as the landings are very fluctuating between years. Denmark has sampled 24 trips althoug only 22 were conducted on Dnaish vessels this is because only 8 samplesderived from Danish vessels, the remaing comes from NOR and SCT</t>
  </si>
  <si>
    <t xml:space="preserve">In total Danmark had planned for 34 samples within this metier and 34 samples were achived. However, small pelagic is sampled as qouta sampling as the landings are very fluctuating between years. Denmark has sampled p trip from this metier and 15 trips were conducted by Danish vessels. Also vessels from Norway has been sampled within this metier. </t>
  </si>
  <si>
    <t xml:space="preserve">26% of all trips has been sampled in the sampling frame. 100 samples were planned on the small pelagic in the North Sea but as the small pelagic landings are fluctuating very much betwen year quota sampling is conducted with 1 sample per 2000 t landed. </t>
  </si>
  <si>
    <t>This metier has not been covered in our sampling programe in 2015 mainly do to the low numbers of trips conducted. However, ekstra effort will be planned in 2016 to get samples from are I and II</t>
  </si>
  <si>
    <t xml:space="preserve">7 trips were planned in this sampling frame and 5 were achieved. Only 2472 t were landed in this meiter in 2015.  The sampling level is therefore considered adequate. </t>
  </si>
  <si>
    <t>As the small pelagic landings are fluctuating very much betwen year quota sampling is conducted with 1 sample per 2000 t landed. For this sampling frame allthoug relativly many trips were conducted the total landings were below 3000 t and the stock is estimated to have been adequate sampled in 2015.</t>
  </si>
  <si>
    <t>As a selfsampling program is conducted on the sandell as well., the harbour samples are used mainly has control for the selfsampling. The planned number of samples were included on the basis from the refernece year</t>
  </si>
  <si>
    <t xml:space="preserve">In this sampling frame 21% of all trips are covered. The same fishery is sampled in 2 parallel frames a self sampling program were the fishermen are sampling from every 3rd haul and a control program were random landed trips are sampled. This fishery is considered adequate sampled.  </t>
  </si>
  <si>
    <t>10% of the Danish trips in area 22-24 is covered in the sampling. 23409 t sprat was landed in the Baltic area SD 22-24 and 25-32 in 2015 and the sampling is therefore considered adequate.</t>
  </si>
  <si>
    <t>7% of all trips in this frame were sampled. The sprat fishery in area IIIa is covered by a quota sampling system to cover the fluctuating fishery between years. The metier is considered covered adequate.</t>
  </si>
  <si>
    <t>14% of the trips in the North Sea sprat Fishery is covered by one of two sampling program. Either the self sampling or the harbor sampling. Generally the self sampling holds a higher quality as information is haul based and the fish is frozen directly after the catch. However, the harbor sampling program is maintained to have a control group to the self sampling. The metier is considered covered adequate.</t>
  </si>
  <si>
    <t>26 observer trips were planned and conducted in this sampling frame. Although the sampling frame is trawlers and Seiners in the Baltic, the system is working in such a way the every list has a unique vessel list but if a vessel is conducting a fishery were are covering on another list than the list it has been selected for - we still conduct the trip. Indicating that even if this list is a Bornholm list it has covered 3 trips in area IIIa because the vessels were going there.</t>
  </si>
  <si>
    <t>90% of the planned trips were conducted on this sampling list.</t>
  </si>
  <si>
    <t>90% of the planned trips were conducted on this sampling list. Although the sampling frame is trawlers and Seiners in Carlottenlund, the system is working in such a way the every list has a unique vessel list but if a vessel is conducting a fishery we are covering on an other list than the list it has been selected for - we still conduct the trip. Indicating that even if this list is a Charlottenlund list it has covered 1 trips in the Baltic (SD 25-32) because the vessels were going there.</t>
  </si>
  <si>
    <t>31 trips were planned for the sampling frame and 31 trips were conducted. The trips are divided in different metiers and areas however, they have all been selected within the same list.</t>
  </si>
  <si>
    <t>64% of the planned trips were achived from this list. Allthoug the trips are covering different metiers and areas they have all been selected from the same list. More effort will be used in 2016 to increase the numbers of trips within this draw list.</t>
  </si>
  <si>
    <t>Observer program were effort has been allocated to the different list accoring to the relative numbers of trips conducted the year before</t>
  </si>
  <si>
    <t>WKHERTAC</t>
  </si>
  <si>
    <t>RCM Mediterranean and Black SeaWorkshop to evaluate the TAC calculation for herring in IIIa and management plan for herring in the North Sea</t>
  </si>
  <si>
    <t>WGIPS</t>
  </si>
  <si>
    <t>Working Group for International Pelagic Surveys</t>
  </si>
  <si>
    <t>WGCHAIRS</t>
  </si>
  <si>
    <t>Annual Meeting of Advisory Working Group Chairs</t>
  </si>
  <si>
    <t xml:space="preserve">WGISDAA </t>
  </si>
  <si>
    <t>Working Group on Improving use of Survey Data for Assessment and Advice</t>
  </si>
  <si>
    <t>WGISUR</t>
  </si>
  <si>
    <t>Working Group on Integrating Surveys for the Ecosystem Approch</t>
  </si>
  <si>
    <t>Working Group on Bycatch of Protected Species</t>
  </si>
  <si>
    <t xml:space="preserve">WKNSEA  </t>
  </si>
  <si>
    <t>Benchmark Workshop for North Sea Stocks</t>
  </si>
  <si>
    <t>WGBIODIV</t>
  </si>
  <si>
    <t>Working Group on Biodiversity Science</t>
  </si>
  <si>
    <t xml:space="preserve">WKPLE </t>
  </si>
  <si>
    <t xml:space="preserve">Benchmark Workshop on Plaice </t>
  </si>
  <si>
    <t>WKGMSFDD4-II</t>
  </si>
  <si>
    <t xml:space="preserve">Workshop on guidance for the review of MSFD Decision Descriptor 4 - foodwebs II </t>
  </si>
  <si>
    <t>WKBALTCOD</t>
  </si>
  <si>
    <t xml:space="preserve">Benchmark Workshop on Baltic Cod Stocks </t>
  </si>
  <si>
    <t>WKPASM</t>
  </si>
  <si>
    <t xml:space="preserve">Workshop on Probabilistic Assessments for Spatial Management </t>
  </si>
  <si>
    <t>WGIAB</t>
  </si>
  <si>
    <t>ICES/HELCOM Working Group on Integrated Assessments of the Baltic Sea</t>
  </si>
  <si>
    <t>Herring Assessment Working Group for the Area South of 62ºN</t>
  </si>
  <si>
    <t>WGMPCZM</t>
  </si>
  <si>
    <t>Working Group on marine planning and coastal zone management</t>
  </si>
  <si>
    <t xml:space="preserve">WGIMM </t>
  </si>
  <si>
    <t xml:space="preserve">Working Group on Integrating Ecological and Economic Models </t>
  </si>
  <si>
    <t>WGNAS</t>
  </si>
  <si>
    <t>Working Group on North Atlantic Salmon</t>
  </si>
  <si>
    <t>WGBIFS</t>
  </si>
  <si>
    <t xml:space="preserve">Baltic International Fish Survey Working Group </t>
  </si>
  <si>
    <t>IBTSWG</t>
  </si>
  <si>
    <t>International Bottom Trawl Survey Working Group</t>
  </si>
  <si>
    <t>Baltic Salmon and Trout Assessment Working Group</t>
  </si>
  <si>
    <t>Baltic Fisheries Assessment Working Group</t>
  </si>
  <si>
    <t>WGMEGS</t>
  </si>
  <si>
    <t xml:space="preserve">Working Group on Mackerel and Horse Mackerel Egg Surveys </t>
  </si>
  <si>
    <t>Working Group on the Assessment of Demersal Stocks in the North Sea and Skagerrak</t>
  </si>
  <si>
    <t>BEWG</t>
  </si>
  <si>
    <t>Benthos Ecology Working Group</t>
  </si>
  <si>
    <t>WGFTFB</t>
  </si>
  <si>
    <t>Working Group on Fishing Technology and Fish</t>
  </si>
  <si>
    <t>WGMHM</t>
  </si>
  <si>
    <t>Working Group on Marine Habitat Mapping</t>
  </si>
  <si>
    <t>Working Group on Mixed fisheries advice for the North Sea</t>
  </si>
  <si>
    <t>WGFAST</t>
  </si>
  <si>
    <t>Working Group on Fisheries Acoustics and Technology</t>
  </si>
  <si>
    <t>WGRFS</t>
  </si>
  <si>
    <t>Working Group on Recreational Fisheries Surveys</t>
  </si>
  <si>
    <t xml:space="preserve">Working Group on Spatial Fisheries Data  </t>
  </si>
  <si>
    <t>Working Group on Elasmobranch Fishes</t>
  </si>
  <si>
    <t xml:space="preserve">WGVHES </t>
  </si>
  <si>
    <t>Working Group on the value of Coastal Habitats for Exploited Species</t>
  </si>
  <si>
    <t>PGDATA</t>
  </si>
  <si>
    <t>Planning Group on Data Needs for Assessments and Advice</t>
  </si>
  <si>
    <t>WGIPS-IESSNS</t>
  </si>
  <si>
    <t>Working Group for International Pelagic Surveys / post cruise meeting</t>
  </si>
  <si>
    <t>WKEVAL</t>
  </si>
  <si>
    <t>Workshop on evaluating current national acoustic abundance estimation methods for HERAS surveys</t>
  </si>
  <si>
    <t>Working Group on Widely Distributed Stocks</t>
  </si>
  <si>
    <t>WGBIOP</t>
  </si>
  <si>
    <t>Working Group on Biological Parameters</t>
  </si>
  <si>
    <t xml:space="preserve">WKSCRUT </t>
  </si>
  <si>
    <t>Workshop on scrutinisation procedures for pelagic ecosystem surveys</t>
  </si>
  <si>
    <t>Joint NAFO/ICES Pandalus Assessment Working Group</t>
  </si>
  <si>
    <t>WGEEL</t>
  </si>
  <si>
    <t xml:space="preserve">Joint GFCM/EIFAAC/ICES Working Group on Eels </t>
  </si>
  <si>
    <t>WGCATCH</t>
  </si>
  <si>
    <t xml:space="preserve">Working Group on Commercial Catches Sampling </t>
  </si>
  <si>
    <t>ACOM</t>
  </si>
  <si>
    <t>Advisory Committee ASC</t>
  </si>
  <si>
    <t>WKLIFE5</t>
  </si>
  <si>
    <t>WGECO</t>
  </si>
  <si>
    <t>Working Group on the Ecosystem Effects of Fishing Activities</t>
  </si>
  <si>
    <t>RCM Baltic</t>
  </si>
  <si>
    <t>RCM North Sea and Eatsern Arctic</t>
  </si>
  <si>
    <t>Liaison meeting</t>
  </si>
  <si>
    <t>NC meetings</t>
  </si>
  <si>
    <t>North Sea &amp; Eastern Arctic</t>
  </si>
  <si>
    <t>LM.2</t>
  </si>
  <si>
    <t>Implications of the landing obligation ‑ Scientific data collection and at sea sampling</t>
  </si>
  <si>
    <t>Scientific institutions to prepare sampling protocols appropriate for at‑sea sampling of the retained fraction and extra fraction (landing part for industrial purpose of fish under the minimum reference size) due to the landings obligations and modify their sampling protocol. MS &amp; ICES to consider if modifications are needed for recording, storage and estimation processes (data exchange format, IT systems, ...)</t>
  </si>
  <si>
    <t>LM.3</t>
  </si>
  <si>
    <t>Implications of the landing obligation ‑ Scientific data storage, IT systems and estimation</t>
  </si>
  <si>
    <t>ICES and Scientific institutions ensure that data recording systems, IT systems and estimation routines are able to appropriately deal with the retained discard fraction. Also, authorities should adjust logbooks and IT systems to accommodate the accurate recordings of all catch components, including the part that can be released under the de minimis exemptions.</t>
  </si>
  <si>
    <t>Transversal variables</t>
  </si>
  <si>
    <t>LM.4</t>
  </si>
  <si>
    <t>Implications of the landing obligation ‑ Monitoring catch data collection</t>
  </si>
  <si>
    <t>Monitoring catch data collected by control agencies should be maintained and enhanced to account for the additional need to assess the impact of the landing obligation. Specifically the logbook system should be able to record continuing discards and the retained discard fraction as well as the landed fraction.Selective gear measures adopted by vessels should be recorded in logbooks.</t>
  </si>
  <si>
    <t>LM.5</t>
  </si>
  <si>
    <t>Quality assurance – Agreed metiers and updated list</t>
  </si>
  <si>
    <t>RCM NS&amp;EA to update the list of metiers including
detailed description of each. These lists should be
implemented in the RDB. It should not be possible to
upload data for metiers outside the list without permission
from the RCM chair. The updated table of metiers should
take all metiers standardized and accepted by RCMs over
the last years into account.</t>
  </si>
  <si>
    <t>Metier and stock related variables</t>
  </si>
  <si>
    <t>LM. A1</t>
  </si>
  <si>
    <t>Quality assurance – Upload of historical data to RDB FishFrame</t>
  </si>
  <si>
    <t>The RCM agrees on a data call demanding all MS to ensure that all historical data (including data in salmon and eel) for the period 2009-‑2013 are uploaded to RDB FishFrame.</t>
  </si>
  <si>
    <t>LM. A2</t>
  </si>
  <si>
    <t>Quality control documentation</t>
  </si>
  <si>
    <t>It is agreed that all MS attending the RCM NS&amp;EA will document their data checks and quality control procedures in reference to the data capture and data processing stages of their national sampling programmes.</t>
  </si>
  <si>
    <t>III.G</t>
  </si>
  <si>
    <t>Surveys</t>
  </si>
  <si>
    <t>LM. A3</t>
  </si>
  <si>
    <t>Regional Coordination ‑ Cost sharing of International Ecosystem Survey in Nordic Waters and Blue Whiting joint research surveys</t>
  </si>
  <si>
    <t>RCM NS&amp;EA 2014 agreed that the cost sharing model where those MS having a EU‑TAC share &gt;= 5% is sharing the survey cost according to their EU‑TAC shares for the main species concerned: i) the International Ecosystem Survey in the Nordic (Atlanto‑Scandian herring), ii) the Blue Whiting Survey (blue whiting). This model will be used for the International Ecosystem Survey in the Nordic Seas (IESNS) carried out by the Danish R/V Dana and the Blue Whiting Survey carried out by the Irish R/V Celtic Explorer and the Dutch R/V Tridens for years 2014 and 2015 or until a new data regulation is in place.</t>
  </si>
  <si>
    <t>2014-2016</t>
  </si>
  <si>
    <t>Denmark has by January 1. 2016 changed the e-logbook to accomodate information of the different fractions of the catch.</t>
  </si>
  <si>
    <t>The Danish biological database can accomodate inforamtion of the different fractions of the catch.</t>
  </si>
  <si>
    <t>As far as Denmark has been informed by ICES the ICES InterCatch can accomodate information of the different fractions of the catch.</t>
  </si>
  <si>
    <t>Denmark has updated the metier lists in accordance with agreed national reference lists</t>
  </si>
  <si>
    <t xml:space="preserve">Denmark is the process in uploaded all data including eel and salmon in the RDB. </t>
  </si>
  <si>
    <t>The model has for years been approved by Denmark</t>
  </si>
  <si>
    <t xml:space="preserve">Denmark is one of the partners  in the FishPi project were datachecks are developed. </t>
  </si>
  <si>
    <t>Discard sampling FPN_MDC_&gt;0_0_0</t>
  </si>
  <si>
    <t>Discard length/weight information</t>
  </si>
  <si>
    <t>Baltic 27.SD22-24</t>
  </si>
  <si>
    <t>Historic sampling information has confirmed that discard (release) for this metiér in periods is higher than 10%. However the survival of the released fish is assumed very high and this metier is therefore not selected for discard sampling.</t>
  </si>
  <si>
    <t>Discard sampling PTM_SPF_32-89_0_0</t>
  </si>
  <si>
    <t xml:space="preserve">This is a fishery for herring. No discard occur for this fishery as all catches are landed unsorted in the harbours. Therefore, catches can be sampled in the harbours. This minimizes the cost for sampling. It is not physical possible for the vessels participating in this fishery to discard the catches when it has been taking onboard.  </t>
  </si>
  <si>
    <t>Discard sampling PTM_SPF_16-31_0_0</t>
  </si>
  <si>
    <t>This is a fishery for sprat.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</si>
  <si>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OTB_DEF_90-104_0_0</t>
  </si>
  <si>
    <t>This is a very small fishery landing only 170t in average a year mostly conducted on smaller vessels. Therefore it would be very expansive to case the few trips conducted by this metier</t>
  </si>
  <si>
    <t>Discard sampling PTM_DEF_&lt;16_0_0</t>
  </si>
  <si>
    <t>This is a fishery for sandell.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</si>
  <si>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GNS_DEF_110-156_0_0</t>
  </si>
  <si>
    <t>The metier is at present not included in the sea-sampling programme as the discard rate has been estimated to be below 10% and derogations is therefore applied for.</t>
  </si>
  <si>
    <t>Baltic 27.SD25-32</t>
  </si>
  <si>
    <t>Discard sampling LLS_DEF_0_0_0</t>
  </si>
  <si>
    <t>This is a very small (125 t) and very clean fishery for cod. Historic information confirms that the discard is below 10% for this metier and therefore there is applied for derogations</t>
  </si>
  <si>
    <t>Discard sampling PTM_SPF_16-104_0_0</t>
  </si>
  <si>
    <t>This is a sprat fishery.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</si>
  <si>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OTM_SPF_32-69_0_0</t>
  </si>
  <si>
    <t>NS&amp;EA 27.I+II</t>
  </si>
  <si>
    <t>This is a fishery for herring and mackerel. Discard occur for this fishery but previous years’ experience when sampling this metiér has often shown change of fishing pattern when having observer onboard. Furthermore, discarding occurs seldom however if it occurs discarding is in large quantities. Catches can be sampled in the harbours. This minimizes the cost for sampling. It is not physical possible for the vessels participating in this fishery to discard the catches when it has been taking onboard.</t>
  </si>
  <si>
    <t>Discard sampling OTB_SPF_32-69_0_0</t>
  </si>
  <si>
    <t>NS&amp;EA 27.IIIaN</t>
  </si>
  <si>
    <t>This is a fishery for herring. Discard occur for this fishery but previous years’ experience when sampling this metiér has often shown change of fishing pattern when having observer onboard. Furthermore, when discarding it occurs seldom but when discarding it is large quantities. Catches can be sampled in the harbours. This minimizes the cost for sampling. It is not physical possible for the vessels participating in this fishery to discard the catches when it has been taking onboard.</t>
  </si>
  <si>
    <t>Discard sampling OTB_DEF_&lt;16_0_0</t>
  </si>
  <si>
    <t>This is a fishery for sandeel.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</si>
  <si>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Discard sampling OTM_SPF_16-31_0_0</t>
  </si>
  <si>
    <t>NS&amp;EA 27.IIIa</t>
  </si>
  <si>
    <t>This is a fishery for sprat. No discard occur for this fishery as all catches are landed unsorted in the harbours. Therefore, catches can be sampled in the harbours. This minimizes the cost for sampling. It is not physical possible for the vessels participating in this fishery to discard the catches when it has been taking onboard.</t>
  </si>
  <si>
    <t>Discard sampling PTM_SPF_32-69_0_0</t>
  </si>
  <si>
    <t>NS&amp;EA 27.IIIaS</t>
  </si>
  <si>
    <t>This is a fishery for herring. No discard occur for this fishery as all catches are landed unsorted in the harbours. Therefore, catches can be sampled in the harbours. This minimizes the cost for sampling. It is not physical possible for the vessels participating in this fishery to discard the catches when it has been taking onboard.</t>
  </si>
  <si>
    <t>Discard sampling GNS_DEF_100-119_0_0</t>
  </si>
  <si>
    <t>NS&amp;EA 27.IV+VIId</t>
  </si>
  <si>
    <t>This is a sole fishery with a very small amount of annual landings accounting for below 200 t. in average in the reference period. To sample this metier with observers would be much cost consuming compared to the very small fishery.</t>
  </si>
  <si>
    <t>Discard sampling GNS_DEF_&gt;=220_0_0</t>
  </si>
  <si>
    <t>This is a turbot fishery with large mesh sizes. It is a relatively small fishery 282t in average and due to the very large mesh sizes it is believed to have relatively little discard. To sample this metier with observers would be much cost consuming compared to the very small fishery.</t>
  </si>
  <si>
    <t>This is a fishery for sandeel. No discard occur for this fishery as all catches are landed unsorted and used for fish meal and oil production. Therefore, catches can be sampled in the harbours. There is a cooperation between the industry and DTU Aqua and samples a collected by haul. This minimizes the cost for sampling. It is not physical possible for the vessels participating in this fishery to discard the catches when it has been taking onboard.</t>
  </si>
  <si>
    <t>Discard sampling OTB_DEF_16-31_0_0</t>
  </si>
  <si>
    <t>This is a fishery for Norway pout. No discard occur for this fishery as all catches are landed unsorted and used for fish meal and oil production. Therefore, catches can be sampled in the harbours. This minimizes the cost for sampling. It is not physical possible for the vessels participating in this fishery to discard the catches when it has been taking onboard.</t>
  </si>
  <si>
    <t>This is a fishery for herring and mackerel. Discard occur for this fishery but previous years’ experience when sampling this metiér has often shown change of fishing pattern when having observer onboard. Furthermore, when discarding it occurs seldom but when discarding it is large quantities. Catches can be sampled in the harbours. This minimizes the cost for sampling.  It is not physical possible for the vessels participating in this fishery to discard the catches when it has been taking onboard.</t>
  </si>
  <si>
    <t>Discard sampling All fleets</t>
  </si>
  <si>
    <t>No discard occurs in the Danish fisheries carried out for this region. The fisheries carried out are historically the blue whiting fishery and a limited fishery for horse mackerel. A fishery for boar fish started a few years ago, but no discards occur in this fishery.. Therefore, Denmark request for derogation for discard sampling for this region.</t>
  </si>
  <si>
    <t>Salmon genetics</t>
  </si>
  <si>
    <t>Genetics</t>
  </si>
  <si>
    <t>Denmark asks derogation not to carry out any genetically analysis on salmon.</t>
  </si>
  <si>
    <t>NS&amp;EA</t>
  </si>
  <si>
    <t>As Denmark is not conducting any research vessel survey in areas and periods where data on fecundity for mackerel and horse mackerel can be collected, Denmark asks for derogation for collecting the data.</t>
  </si>
  <si>
    <t>Transversal data</t>
  </si>
  <si>
    <t>‘Hours fished’, ‘Number of rigs’, ‘Number of fishing operations’, ‘Number of nets, length’, ‘Number of hook, number of lines’, ‘Number of pots, traps’ and ‘Soaking time’</t>
  </si>
  <si>
    <t>All regions</t>
  </si>
  <si>
    <t xml:space="preserve">‘Hours fished’: It is not possible to estimate ‘Hours fished’ since this is not recorded in the Danish logbooks and according to the EU logbook regulation it is not mandatory to record that. Therefore, Denmark request for derogation for recording and submitting. The variables concerning numbers of gear (‘Number of rigs’, ‘Number of fishing operations’, ‘Number of nets, length’, ‘Number of hook, number of lines’, ‘Number of pots, traps’) and ‘Soaking time’ are not recorded in the Danish logbooks. According to the EU logbook regulation it is not mandatory to record this detailed information. Therefore, Denmark request for derogation for recording and submitting this information. </t>
  </si>
  <si>
    <t>Aquaculture</t>
  </si>
  <si>
    <t>It is suggested that the segmentation of the aquaculture sector should be according to the number of persons employed (SBS 16 11 0) in each enterprise. The Danish aquaculture sector only contains very few enterprises with more than 5 persons employed. Hence, for reasons of discretion the suggested segmentation may not be carried out.</t>
  </si>
  <si>
    <t xml:space="preserve">NP 2011-2013 III.C.6 </t>
  </si>
  <si>
    <t>NP 2011-2013 III.F.2.5</t>
  </si>
  <si>
    <t>NP 2011-2013 IV.A.7</t>
  </si>
  <si>
    <t>DNK- BEL</t>
  </si>
  <si>
    <t>a) BEL to conduct age reading of all brill and turbot sampled by DNK in Skagerrak and North Sea from the IBTS, the commercial harbour and at sea sampling.
b) DNK to sample genetics from 50-70 individuals of brill and turbot from the IBTS and commercial sampling.</t>
  </si>
  <si>
    <t>Sampling intensity (si) in accordance with the stated programme level, based on last year's landings, if decrease or increase amount of samples to be adjusted:
turbot: DNK to sample in North Sea, Skagerrak, Kattegat and Baltic Sea. si: 100 age readings in total, 300 length measurements, 0 individual weight/sample.
brill: DNK to sample in North Sea, Skagerrak, Kattegat and Baltic Sea. si: 100 age readings in total, 200 length measurements, 0 individual weight/sample.</t>
  </si>
  <si>
    <t>DNK obtains samples by market sampling from landings, data to be delivered to BE regularly at latest by February each year. BE responsible for submitting data to the respective end-users.</t>
  </si>
  <si>
    <t>No bilateral cost agreement needed.</t>
  </si>
  <si>
    <t>This agreement has been in place since 2009 and both parties agreed to continue the bi-lateral agreement until further notice.</t>
  </si>
  <si>
    <t>DNK - DEU</t>
  </si>
  <si>
    <t>a) DEU vessels landing for first sale in DNK to be covered under DEU NP.
b) DNK vessels landing for first sale in DEU to be covered under DNK NP.</t>
  </si>
  <si>
    <t>DEU/DNK responsible for submitting data from each own vessels to the respective end-users and to each other.</t>
  </si>
  <si>
    <t>a) Eventual additional sampling costs will be included within DEU NP 2011-2013.
b) Eventual additional sampling costs will be included within DNK NP 2011-2013.</t>
  </si>
  <si>
    <t>Country responsible for sampling ensures access to vessels</t>
  </si>
  <si>
    <t>According to NP 2011-2013</t>
  </si>
  <si>
    <t>DNK - FIN</t>
  </si>
  <si>
    <t>Salmon fishing vessels operating in the Baltic Sea Main Basin landing for first sale in DNK to be covered under DNK NP.
National Institute for Aquatic Resources (DTU Aqua) to deliver collected salmon samples to the Finnish Game and Fisheries Research Institute (FGFRI) for genetic analysis, to be carried out under FI NP.</t>
  </si>
  <si>
    <t>Landings, in accordance with DNK NP.
Sampling intensity: levels and coverage as agreed at the annual RCM Baltic.</t>
  </si>
  <si>
    <t>FGFRI to deliver the results of genetic analysis to DTU Aqua as well as to the respective end-users.</t>
  </si>
  <si>
    <t>Eventual additional sampling costs will be included within DNK NP 2011-2013.
Costs of genetic analysis will be included within FI NP 2011-2013.</t>
  </si>
  <si>
    <t>Started in 2009 and continues from until other agreements is made.</t>
  </si>
  <si>
    <t>DNK - IRL</t>
  </si>
  <si>
    <t xml:space="preserve">5 DNK vessels operating/landing for first sale in IRL to be covered under 2009 and 2011-2013 NP. </t>
  </si>
  <si>
    <t>Length, maturity and age of blue whiting landings, in accordance with IRL NP.
Sampling intensity: max 3 samples of blue whiting to be collected from DNK vessels landing in IE ports.</t>
  </si>
  <si>
    <t>Data on age, sex, length, maturity from processed samples to be sent to DNK scientists, and these to end-users.
DNK responsible for submitting the data to the respective end-users.
IRL to provide data to the respective end-users and to DNK.</t>
  </si>
  <si>
    <t>Eventual additional sampling costs will be included within DNK NP 2011-2013.</t>
  </si>
  <si>
    <t>Started in 2010 and continues from until other agreements is made.</t>
  </si>
  <si>
    <t>DNK - NLD</t>
  </si>
  <si>
    <t xml:space="preserve">a) NLD obliged to sample plaice from IIIa for biological parameters. DNK to take over this obligation by extra sampling accounting 1273t. Samples added to the normal DNK sampling schedule.
b) DNK obliged to sample plaice and sole from IV for biological parameters. NLD to take over this obligation by extra sampling accounting 240t of sole and 580t of place. Samples added to the normal NLD sampling schedule.
</t>
  </si>
  <si>
    <t>a) Sampling of biological variables to be carried out in accordance with DNK NP. DNK to describe the additional samples in its NP and AR. Sampling intensity and strategy in full complience with DNK sampling schedule and samples treated as normal DNK samples.
b) Sampling of biological variables to be carried out in accordance with NLD NP. NLD to describe the additional samples in its NP and AR. Sampling intensity and strategy in full complience with NLD sampling schedule and samples treated as normal NLD samples.</t>
  </si>
  <si>
    <t>a) DNK responsible for submitting the data to the respective end-users.
b) NLD responsible for submitting the data to the respective end-users.</t>
  </si>
  <si>
    <t>DNK - SVE</t>
  </si>
  <si>
    <t>a) Sampling of the following species has been discussed and agreed: plaice in Skagerrak and Kattegat, cod in North Sea, haddock in div.IIIa, saithe in div.IIIa, sole in div.IIIa, whiting in div.IIIa, norway lobster in Kattegat and Skagerrak, hake in div.IIIa, salmon in Baltic Sea.
b) Special agreements for: pandalus in div.IIIa, herring in div.IIIa and div.IIIb-d, sprat in div.IIIa and div.IIIb-d, witch flounder in div.IIIa.</t>
  </si>
  <si>
    <t>a) plaice: only DNK to sample, age reading calibration between DNK and SE to be carried out on routine basis. cod: only DNK to sample. haddock: only DNK to sample. saithe: only DNK to sample. sole: only DNK to sample. whiting: discard rates will continue to be obtained. norway lobster: DNK&amp;SE to sample. hake: DNK to sample. salmon: DNK to sample scales from Baltic and send them to SE for age reading.
b) For 2011, sampling intensity (si) based on last year's landings, if decrease or increase amount of samples to be adjusted:
pandalus: SE to sample, si: 2 samples, 0 age readings/sample, 400 length measurements/sample, 0 individual weight/sample.
herring IIIa: DNK to sample from trawl fisheries targeting small pelagic fish, si: 2 samples, 50 age readings/sample, 50 length measurements/sample, 50 individual weight/sample.
sprat IIIa: DNK to sample from trawl fisheries targeting small pelagic fish, si: 1 sample, 100 age readings/sample, 100 length measurements/sample, 100 individual weight/sample.
herring IIIb-d: DNK to sample from trawl fisheries targeting small pelagic fish, si: 34 samples, 50 age readings/sample, 50 length measurements/sample, 50 individual weight/sample.
sprat IIIb-d: DNK to sample from trawl fisheries targeting small pelagic fish, si: 43 samples, 50 age readings/sample, 50 length measurements/sample, 50 individual weight/sample.
witch flounder IIIa: samples collected in DNK and SE, SE to conduct age reading of DNK samples and then data shared for rising, si: 4 samples, 50 age readings/sample, 50 length measurements/sample, 50 individual weight/sample.</t>
  </si>
  <si>
    <t>b) pandalus: SE obtains samples by market sampling from landings, data to be delivered to DNK regularly at latest 01/02/12. DNK responsible for submittin data the respective end-users.
herring IIIa: DNK obtains samples by market sampling from unsorted catches stratified by fishery. DNK to sample length, age and weight, otoliths stored in paper bags. Raw data and otoliths sent to SE for age determination, data to be delivered to SE regularly at latest 01/02/12. Subset of otoliths to be returned to DNK for cross-checking of age interpretation. SE responsible for submitting data to the respective end-users.
sprat IIIa: DNK obtains samples by market sampling from unsorted catches stratified by fishery. DNK to sample lenght, age and weight, otoliths mounted on glass plates. Otoliths to be age determined in DNK and the otoliths and obtained raw-data to be sent to SE afterwards for cross-checking of the age interpretation. SE responsible for submitting the data to relevant ICES WG and to the EC. Data to be delivered to SE regularly and at latest 1 February 2012.
herring IIIb-d: DNK obtains samples by market sampling from unsorted catches stratified by fishery. DNK to sample length, age and weight, otoliths stored in paper bags. Raw data and otoliths sent to SE for age determination, data to be delivered to SE regularly at latest 01/02/12. SE responsible for submitting data to the respective end-users.
sprat IIIb-d: DNK obtains samples by market sampling from unsorted catches stratified by fishery. DNK to send frozen samples to SE every quarter, data to be delivered to SE regularly at latest 01/02/12. SE to measure length and weight, age reading. SE responsible for submitting data to the respective end-users.
witch flounder IIIa: DNK collect data from market sampling and sea sampling, and sends otoliths to SE for age reading, otoliths delivered to SE regularly at latest 01/02/12 and SE to return with age reading latest 01/03/12. DNK responsible for submitting data to the respective end-users.</t>
  </si>
  <si>
    <t>a) Eventual additional sampling costs will be included within NP 2011-2013.</t>
  </si>
  <si>
    <t>Yearly updated</t>
  </si>
  <si>
    <t>DNK - SWE (IBTS)</t>
  </si>
  <si>
    <t>To optimize and exchange the age reading expertise for species collected in the IBTS survey. A list of species are collected during the survey according to the Manual for the International Bottom Trawl Surveys ICES CM 2000/D:07. but for some species only a small amount are caught and there is a need for collaboration and task sharing.
DNK and SWE seeks for a balanced share of tasks and the species of interests are described:</t>
  </si>
  <si>
    <t>Age samples will be collected during the IBTS survey according to the manual (ICES CM 2007/D:07). Otoliths will be stored in paperbags and sent to the country in charge for age reading.
Norway pout - SWE sends the collected otoliths to DNK for age reading. App 200-300 individuals per year.
Sole - SWE sends the collected otoliths to DNK for age reading. App 50-100 individuals per year.
Witch flounders - DNK sends the collected otoliths to SWE for age reading. App 50-100 individuals per year.
Whiting - SWE sends the collected otoliths to DNK for age reading. App 1000 individuals per year.</t>
  </si>
  <si>
    <t>For norway pout, sole and whiting, SWE responsible for submitting the data to the relevant ICES Expert Groups, and to the EC under the requirements of its DCF.
For witch flounder, DNK responsible for submitting the data to the relevant ICES Expert Groups, and to the EC under the requirements of its DCF.</t>
  </si>
  <si>
    <t>No additional sampling costs are involved and cost for analysis will be covered in the National Sampling Programme for 2011-2013</t>
  </si>
  <si>
    <t>DNK - POL</t>
  </si>
  <si>
    <t xml:space="preserve">While sprat in the Baltic is managed as one single stock and that the stock is well covered concerning biological samples, vessels fishing under the Polish register, which land for first sale into Denmark, will be sampled as part of the Polish National Programme under the requirements of the EC Data Collection Framework (199/2008). </t>
  </si>
  <si>
    <t>Length and age of discards and landings, in  accordance with POL NP.</t>
  </si>
  <si>
    <t>DNK responsible for submitting data from DNK vessels, and POL from POL vessels, to the respective end-users.</t>
  </si>
  <si>
    <t>From 2013 onwards</t>
  </si>
  <si>
    <t>DNK - GBR</t>
  </si>
  <si>
    <t xml:space="preserve">Scotland GBR has a verbal agreement with Denmark to rescind the bilateral agreement between the two MS, which has been in place for three years, regarding the sampling of blue whiting. It has been agreed that the need for the bilateral can be re-instated at any time, depending on the changing pattern of the fishery landing ports. </t>
  </si>
  <si>
    <t>DNK - SWE- GBR - DEU - NLD - IRL</t>
  </si>
  <si>
    <t>The International Ecosystem Survey in the Nordic Seas (IESNS, previously ASH) is carried as a joint EU survey with participation of UK, Ireland, Netherlands, Germany, Sweden and Denmark. The Danish R/V DANA is carrying out the survey and scientific staff from all the above mentioned MS is carrying out the scientific work onboard the vessel.</t>
  </si>
  <si>
    <t>The survey planning is carried out by an ICES survey planning group and.</t>
  </si>
  <si>
    <t xml:space="preserve">An ICES survey manual exists </t>
  </si>
  <si>
    <t>DNK is responsible for providing data to the relevant ICES groups.</t>
  </si>
  <si>
    <t>The involved MS is sharing the vessel costs according to their quota share of Norwegian spring spawning herring.</t>
  </si>
  <si>
    <t>The agrrements has existed since 2004 and has after the impelemtation of the EMFF been renewed for 2014-2016.</t>
  </si>
  <si>
    <t>DNK - GBR - DEU - NLD - IRL</t>
  </si>
  <si>
    <t>International blue whiting spawning stock survey (IBWSS) in areas VI and VII. Denmark has participated with one scientific staff member on the Dutch R/V Tridens and the Irish R/V Celtic Explorer in 2014.</t>
  </si>
  <si>
    <t>NLD and IRL are responsible for providing data to the relevant ICES groups.</t>
  </si>
  <si>
    <t>The involved MS is sharing the vessel costs according to their quota share of bluewhiting.</t>
  </si>
  <si>
    <t>The agrrements has existed for a number of year and has after the impelemtation of the EMFF been renewed for 2014-2016.</t>
  </si>
  <si>
    <t>Cephalopoda</t>
  </si>
  <si>
    <t>Gobiidae</t>
  </si>
  <si>
    <t>Syngnathidae</t>
  </si>
  <si>
    <t xml:space="preserve">ells are collected for length and weight. Eels are presently not aged in Denmark as there are no consensus in ICES on how to age eel properly. </t>
  </si>
  <si>
    <t>sandell maturity and sex is only obtained from the sandell survey conducted in November, if now stations were present in area IIIa all samples have been collcted from area IV.</t>
  </si>
  <si>
    <t>Denmark only utilized 14% of the quota in 2015 and the numbers of sampled mesurred were therefore decreased</t>
  </si>
  <si>
    <t xml:space="preserve">all spicemann caught in the survey are meassured for length, </t>
  </si>
  <si>
    <t>more observer trips have been conducted in the crangon fishery and therefor more samples have been worked up.</t>
  </si>
  <si>
    <t>all cod caught in the IBTS 1st quarter survey are sexed and matured</t>
  </si>
  <si>
    <t>all Witch floundes caught in the IBTS 1st quarter survey are sexed and matured</t>
  </si>
  <si>
    <t>The dab fishery is mainly conducted in IIIa were the main part of the samples have been obtained. Therefore, many samples can be found in this adjacent area</t>
  </si>
  <si>
    <t>The blue whiting fishery is a very fluctuating fishery with some years with nearly no landings and the next years moderate or even high landings. The fishery is quota sampled and therefore sampled adequate</t>
  </si>
  <si>
    <t>survey</t>
  </si>
  <si>
    <t>In 2016 larger effort has been put into achieving more flounders from the commercial fishery. As a large fraction of the fish is discarded and therefore not landed it was decided to sample flounders from observer trips only (also the landed fraction). This should hopefully increase the numbers by next year.</t>
  </si>
  <si>
    <t xml:space="preserve">sampled at surveys </t>
  </si>
  <si>
    <t>undersampled. A referencefleet program has been initiated to account for the very low commerical sampling size</t>
  </si>
  <si>
    <t>sampled from survey - all fish caught are sexed and matured</t>
  </si>
  <si>
    <t>10% of the Danish trips in area 22-24 is covered in the sampling. 23409 t sprat was landed in the Baltic area SD 22-24 and 25-32 in 2015 and the sampling is therefore considered adequate. The main part of the landings is from SD 25-32 and from othet countries. 2 samples from DNK - rest from DEU, EST, FIN, LTU and POL.</t>
  </si>
  <si>
    <t>Norway pout is a very fluctuating speices and in 2015 Denmark utilized 14% of the quota</t>
  </si>
  <si>
    <t>Sharks were included in 2015</t>
  </si>
  <si>
    <t>As an appendix IV species all stingrays are measured when encountered at sea on observer trips or at surveys. However, they are not directly targeted in the fishery and therefore not planned to be sampled.</t>
  </si>
  <si>
    <t>As an appendix IV species all sharks are measured when encountered at sea on observer trips or at surveys. However, they are not directly targeted in the fishery and therefore not planned to be sampled.</t>
  </si>
  <si>
    <t>does not have to be collected for maturity according to the IBTS manual</t>
  </si>
  <si>
    <t>nephros are only sexed not maturity staged</t>
  </si>
  <si>
    <t>Some data were re-submitted after deadline due to wrong coding of xxx in the first submission. This later submission was agreed with the chairman and the ICES secretariate and was not jeopardizing the assessment work.</t>
  </si>
  <si>
    <t>By correspondance</t>
  </si>
  <si>
    <t>Annual Report on the Danish National Data Collection Programmes for 2015 - Tables (fisheries data)</t>
  </si>
  <si>
    <t>By National Institute for Aquatic Resources, Danish AgriFish Agency, Department of Food and Resource Economics and Statistics Denmark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</si>
</sst>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_-* #,##0.00_-;\-* #,##0.00_-;_-* &quot;-&quot;??_-;_-@_-"/>
    <numFmt numFmtId="166" formatCode="_-* #,##0.00\ _€_-;\-* #,##0.00\ _€_-;_-* \-??\ _€_-;_-@_-"/>
    <numFmt numFmtId="167" formatCode="_-* #,##0.00\ &quot;€&quot;_-;\-* #,##0.00\ &quot;€&quot;_-;_-* &quot;-&quot;??\ &quot;€&quot;_-;_-@_-"/>
  </numFmts>
  <fonts count="10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b/>
      <sz val="10"/>
      <color indexed="8"/>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i/>
      <sz val="10"/>
      <name val="Arial"/>
      <family val="2"/>
    </font>
    <font>
      <b/>
      <sz val="14"/>
      <name val="Arial"/>
      <family val="2"/>
    </font>
    <font>
      <sz val="10"/>
      <name val="Arial"/>
      <family val="2"/>
    </font>
    <font>
      <b/>
      <sz val="8"/>
      <name val="Arial"/>
      <family val="2"/>
    </font>
    <font>
      <sz val="12"/>
      <name val="Arial"/>
      <family val="2"/>
    </font>
    <font>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sz val="10"/>
      <color theme="0" tint="-0.499984740745262"/>
      <name val="Arial"/>
      <family val="2"/>
    </font>
    <font>
      <sz val="10"/>
      <color theme="0" tint="-0.34998626667073579"/>
      <name val="Arial"/>
      <family val="2"/>
    </font>
    <font>
      <b/>
      <i/>
      <sz val="12"/>
      <color rgb="FFFC70E1"/>
      <name val="Arial"/>
      <family val="2"/>
    </font>
    <font>
      <sz val="11"/>
      <color indexed="62"/>
      <name val="Calibri"/>
      <family val="2"/>
    </font>
    <font>
      <u/>
      <sz val="10"/>
      <color theme="10"/>
      <name val="Arial"/>
      <family val="2"/>
    </font>
    <font>
      <u/>
      <sz val="10"/>
      <color theme="11"/>
      <name val="Arial"/>
      <family val="2"/>
    </font>
    <font>
      <sz val="11"/>
      <name val="Arial"/>
      <family val="2"/>
    </font>
    <font>
      <b/>
      <sz val="10"/>
      <color rgb="FFFF0000"/>
      <name val="Arial"/>
      <family val="2"/>
    </font>
    <font>
      <sz val="8"/>
      <color rgb="FFFF0000"/>
      <name val="Arial"/>
      <family val="2"/>
    </font>
    <font>
      <b/>
      <sz val="10"/>
      <color theme="1"/>
      <name val="Arial"/>
      <family val="2"/>
    </font>
    <font>
      <sz val="10"/>
      <color theme="1"/>
      <name val="Arial"/>
      <family val="2"/>
    </font>
    <font>
      <i/>
      <sz val="10"/>
      <color rgb="FF000000"/>
      <name val="Arial"/>
      <family val="2"/>
    </font>
    <font>
      <sz val="10"/>
      <color rgb="FF000000"/>
      <name val="Arial"/>
      <family val="2"/>
    </font>
    <font>
      <sz val="10"/>
      <color rgb="FFFF0000"/>
      <name val="Arial"/>
      <family val="2"/>
    </font>
    <font>
      <i/>
      <sz val="11"/>
      <name val="Calibri"/>
      <family val="2"/>
    </font>
    <font>
      <b/>
      <sz val="11"/>
      <color theme="1"/>
      <name val="Calibri"/>
      <family val="2"/>
      <scheme val="minor"/>
    </font>
    <font>
      <sz val="10"/>
      <color theme="1"/>
      <name val="Arial"/>
      <family val="2"/>
    </font>
    <font>
      <b/>
      <sz val="12"/>
      <color rgb="FFFF0000"/>
      <name val="Arial"/>
      <family val="2"/>
    </font>
    <font>
      <b/>
      <sz val="11"/>
      <color rgb="FFFF0000"/>
      <name val="Arial"/>
      <family val="2"/>
    </font>
    <font>
      <b/>
      <i/>
      <sz val="10"/>
      <name val="Arial"/>
      <family val="2"/>
    </font>
    <font>
      <b/>
      <sz val="10"/>
      <color theme="1"/>
      <name val="Arial"/>
      <family val="2"/>
    </font>
    <font>
      <b/>
      <sz val="10"/>
      <color theme="0" tint="-0.499984740745262"/>
      <name val="Arial"/>
      <family val="2"/>
    </font>
    <font>
      <b/>
      <sz val="10"/>
      <color indexed="63"/>
      <name val="Arial"/>
      <family val="2"/>
    </font>
    <font>
      <b/>
      <sz val="10"/>
      <color indexed="52"/>
      <name val="Arial"/>
      <family val="2"/>
    </font>
    <font>
      <sz val="11"/>
      <color indexed="17"/>
      <name val="Calibri"/>
      <family val="2"/>
    </font>
    <font>
      <i/>
      <sz val="10"/>
      <color indexed="23"/>
      <name val="Arial"/>
      <family val="2"/>
    </font>
    <font>
      <sz val="11"/>
      <name val="Calibri"/>
      <family val="2"/>
      <scheme val="minor"/>
    </font>
    <font>
      <vertAlign val="superscript"/>
      <sz val="8"/>
      <name val="Arial"/>
      <family val="2"/>
    </font>
    <font>
      <sz val="11"/>
      <color rgb="FFFF0000"/>
      <name val="Calibri"/>
      <family val="2"/>
      <scheme val="minor"/>
    </font>
    <font>
      <vertAlign val="superscript"/>
      <sz val="10"/>
      <name val="Calibri"/>
      <family val="2"/>
    </font>
    <font>
      <vertAlign val="superscript"/>
      <sz val="10"/>
      <name val="Arial"/>
      <family val="2"/>
    </font>
    <font>
      <vertAlign val="superscript"/>
      <sz val="11"/>
      <color theme="1"/>
      <name val="Calibri"/>
      <family val="2"/>
      <scheme val="minor"/>
    </font>
    <font>
      <b/>
      <sz val="11"/>
      <name val="Calibri"/>
      <family val="2"/>
      <scheme val="minor"/>
    </font>
    <font>
      <sz val="9"/>
      <color indexed="81"/>
      <name val="Tahoma"/>
      <family val="2"/>
    </font>
    <font>
      <b/>
      <sz val="9"/>
      <color indexed="81"/>
      <name val="Tahoma"/>
      <family val="2"/>
    </font>
    <font>
      <i/>
      <vertAlign val="superscript"/>
      <sz val="10"/>
      <name val="Arial"/>
      <family val="2"/>
    </font>
    <font>
      <i/>
      <sz val="10"/>
      <color rgb="FFFF0000"/>
      <name val="Arial"/>
      <family val="2"/>
    </font>
    <font>
      <sz val="11"/>
      <name val="Calibri"/>
      <family val="2"/>
    </font>
    <font>
      <sz val="9"/>
      <name val="Arial"/>
      <family val="2"/>
    </font>
    <font>
      <sz val="10"/>
      <name val="Times New Roman"/>
      <family val="1"/>
    </font>
    <font>
      <sz val="11"/>
      <color rgb="FF9C6500"/>
      <name val="Calibri"/>
      <family val="2"/>
      <scheme val="minor"/>
    </font>
    <font>
      <sz val="10"/>
      <name val="MS Sans Serif"/>
      <family val="2"/>
    </font>
    <font>
      <b/>
      <sz val="11"/>
      <color indexed="63"/>
      <name val="Calibri"/>
      <family val="2"/>
    </font>
    <font>
      <sz val="11"/>
      <color indexed="10"/>
      <name val="Calibri"/>
      <family val="2"/>
    </font>
    <font>
      <sz val="18"/>
      <color theme="3"/>
      <name val="Cambria"/>
      <family val="2"/>
      <scheme val="major"/>
    </font>
    <font>
      <b/>
      <sz val="18"/>
      <color indexed="62"/>
      <name val="Cambria"/>
      <family val="2"/>
    </font>
    <font>
      <b/>
      <sz val="15"/>
      <color indexed="62"/>
      <name val="Calibri"/>
      <family val="2"/>
    </font>
    <font>
      <b/>
      <sz val="13"/>
      <color indexed="62"/>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s>
  <fills count="6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indexed="9"/>
        <bgColor indexed="26"/>
      </patternFill>
    </fill>
    <fill>
      <patternFill patternType="solid">
        <fgColor rgb="FFDDDDDD"/>
        <bgColor indexed="41"/>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99"/>
        <bgColor indexed="41"/>
      </patternFill>
    </fill>
    <fill>
      <patternFill patternType="solid">
        <fgColor theme="0"/>
        <bgColor indexed="64"/>
      </patternFill>
    </fill>
    <fill>
      <patternFill patternType="solid">
        <fgColor theme="0" tint="-0.14999847407452621"/>
        <bgColor indexed="41"/>
      </patternFill>
    </fill>
    <fill>
      <patternFill patternType="solid">
        <fgColor theme="0" tint="-0.249977111117893"/>
        <bgColor indexed="64"/>
      </patternFill>
    </fill>
    <fill>
      <patternFill patternType="solid">
        <fgColor rgb="FFFFFFCC"/>
      </patternFill>
    </fill>
    <fill>
      <patternFill patternType="solid">
        <fgColor rgb="FFFFEB9C"/>
      </patternFill>
    </fill>
    <fill>
      <patternFill patternType="solid">
        <fgColor indexed="51"/>
        <bgColor indexed="13"/>
      </patternFill>
    </fill>
    <fill>
      <patternFill patternType="solid">
        <fgColor indexed="52"/>
        <bgColor indexed="51"/>
      </patternFill>
    </fill>
    <fill>
      <patternFill patternType="solid">
        <fgColor indexed="53"/>
        <bgColor indexed="52"/>
      </patternFill>
    </fill>
  </fills>
  <borders count="2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style="medium">
        <color indexed="8"/>
      </right>
      <top/>
      <bottom/>
      <diagonal/>
    </border>
    <border>
      <left style="thin">
        <color indexed="8"/>
      </left>
      <right style="thin">
        <color indexed="8"/>
      </right>
      <top style="medium">
        <color indexed="8"/>
      </top>
      <bottom style="thin">
        <color indexed="8"/>
      </bottom>
      <diagonal/>
    </border>
    <border>
      <left style="medium">
        <color indexed="8"/>
      </left>
      <right style="medium">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indexed="8"/>
      </left>
      <right/>
      <top/>
      <bottom style="thin">
        <color indexed="8"/>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indexed="8"/>
      </left>
      <right style="medium">
        <color indexed="8"/>
      </right>
      <top/>
      <bottom style="medium">
        <color indexed="8"/>
      </bottom>
      <diagonal/>
    </border>
    <border>
      <left style="thin">
        <color auto="1"/>
      </left>
      <right style="thin">
        <color auto="1"/>
      </right>
      <top/>
      <bottom/>
      <diagonal/>
    </border>
    <border>
      <left/>
      <right style="thin">
        <color indexed="8"/>
      </right>
      <top style="thin">
        <color indexed="8"/>
      </top>
      <bottom/>
      <diagonal/>
    </border>
    <border>
      <left style="medium">
        <color indexed="8"/>
      </left>
      <right style="thin">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auto="1"/>
      </left>
      <right style="medium">
        <color auto="1"/>
      </right>
      <top style="medium">
        <color auto="1"/>
      </top>
      <bottom style="medium">
        <color auto="1"/>
      </bottom>
      <diagonal/>
    </border>
    <border>
      <left style="thin">
        <color rgb="FF000000"/>
      </left>
      <right style="thin">
        <color rgb="FF000000"/>
      </right>
      <top style="medium">
        <color rgb="FF000000"/>
      </top>
      <bottom style="medium">
        <color rgb="FF000000"/>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8"/>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diagonal/>
    </border>
    <border>
      <left style="medium">
        <color auto="1"/>
      </left>
      <right style="medium">
        <color indexed="8"/>
      </right>
      <top style="medium">
        <color auto="1"/>
      </top>
      <bottom style="medium">
        <color indexed="8"/>
      </bottom>
      <diagonal/>
    </border>
    <border>
      <left style="medium">
        <color indexed="8"/>
      </left>
      <right style="medium">
        <color auto="1"/>
      </right>
      <top style="medium">
        <color auto="1"/>
      </top>
      <bottom style="medium">
        <color indexed="8"/>
      </bottom>
      <diagonal/>
    </border>
    <border>
      <left style="medium">
        <color indexed="8"/>
      </left>
      <right style="medium">
        <color auto="1"/>
      </right>
      <top style="medium">
        <color indexed="8"/>
      </top>
      <bottom style="medium">
        <color indexed="8"/>
      </bottom>
      <diagonal/>
    </border>
    <border>
      <left style="medium">
        <color auto="1"/>
      </left>
      <right style="medium">
        <color auto="1"/>
      </right>
      <top style="medium">
        <color auto="1"/>
      </top>
      <bottom/>
      <diagonal/>
    </border>
    <border>
      <left/>
      <right style="medium">
        <color auto="1"/>
      </right>
      <top style="medium">
        <color indexed="8"/>
      </top>
      <bottom/>
      <diagonal/>
    </border>
    <border>
      <left style="medium">
        <color auto="1"/>
      </left>
      <right style="medium">
        <color auto="1"/>
      </right>
      <top style="medium">
        <color auto="1"/>
      </top>
      <bottom style="medium">
        <color auto="1"/>
      </bottom>
      <diagonal/>
    </border>
    <border>
      <left/>
      <right style="thin">
        <color indexed="8"/>
      </right>
      <top style="medium">
        <color indexed="8"/>
      </top>
      <bottom style="medium">
        <color indexed="8"/>
      </bottom>
      <diagonal/>
    </border>
    <border>
      <left style="medium">
        <color auto="1"/>
      </left>
      <right style="medium">
        <color indexed="8"/>
      </right>
      <top style="medium">
        <color indexed="8"/>
      </top>
      <bottom/>
      <diagonal/>
    </border>
    <border>
      <left style="medium">
        <color indexed="8"/>
      </left>
      <right style="thin">
        <color indexed="8"/>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indexed="8"/>
      </bottom>
      <diagonal/>
    </border>
    <border>
      <left/>
      <right style="medium">
        <color auto="1"/>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thin">
        <color rgb="FF000000"/>
      </left>
      <right style="medium">
        <color auto="1"/>
      </right>
      <top style="medium">
        <color auto="1"/>
      </top>
      <bottom style="medium">
        <color rgb="FF000000"/>
      </bottom>
      <diagonal/>
    </border>
    <border>
      <left style="thin">
        <color indexed="8"/>
      </left>
      <right style="thin">
        <color indexed="8"/>
      </right>
      <top style="thin">
        <color indexed="8"/>
      </top>
      <bottom style="thin">
        <color indexed="8"/>
      </bottom>
      <diagonal/>
    </border>
    <border>
      <left style="thin">
        <color auto="1"/>
      </left>
      <right style="medium">
        <color auto="1"/>
      </right>
      <top/>
      <bottom style="thin">
        <color auto="1"/>
      </bottom>
      <diagonal/>
    </border>
    <border>
      <left style="thin">
        <color indexed="8"/>
      </left>
      <right/>
      <top style="thin">
        <color auto="1"/>
      </top>
      <bottom style="thin">
        <color auto="1"/>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auto="1"/>
      </top>
      <bottom style="medium">
        <color auto="1"/>
      </bottom>
      <diagonal/>
    </border>
    <border>
      <left style="medium">
        <color indexed="8"/>
      </left>
      <right style="medium">
        <color indexed="8"/>
      </right>
      <top style="medium">
        <color indexed="8"/>
      </top>
      <bottom style="medium">
        <color auto="1"/>
      </bottom>
      <diagonal/>
    </border>
    <border>
      <left style="thin">
        <color indexed="8"/>
      </left>
      <right style="medium">
        <color auto="1"/>
      </right>
      <top style="medium">
        <color indexed="8"/>
      </top>
      <bottom style="medium">
        <color indexed="8"/>
      </bottom>
      <diagonal/>
    </border>
    <border>
      <left style="thin">
        <color indexed="8"/>
      </left>
      <right style="thin">
        <color indexed="8"/>
      </right>
      <top style="medium">
        <color indexed="8"/>
      </top>
      <bottom style="medium">
        <color auto="1"/>
      </bottom>
      <diagonal/>
    </border>
    <border>
      <left/>
      <right/>
      <top style="thin">
        <color indexed="8"/>
      </top>
      <bottom style="thin">
        <color indexed="8"/>
      </bottom>
      <diagonal/>
    </border>
    <border>
      <left style="thin">
        <color indexed="8"/>
      </left>
      <right style="thin">
        <color rgb="FF000000"/>
      </right>
      <top style="medium">
        <color indexed="8"/>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8"/>
      </right>
      <top style="medium">
        <color indexed="8"/>
      </top>
      <bottom style="medium">
        <color indexed="8"/>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indexed="8"/>
      </left>
      <right/>
      <top style="medium">
        <color indexed="8"/>
      </top>
      <bottom style="thin">
        <color indexed="8"/>
      </bottom>
      <diagonal/>
    </border>
    <border>
      <left style="medium">
        <color indexed="8"/>
      </left>
      <right style="medium">
        <color auto="1"/>
      </right>
      <top style="medium">
        <color indexed="8"/>
      </top>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top style="medium">
        <color indexed="8"/>
      </top>
      <bottom style="medium">
        <color indexed="8"/>
      </bottom>
      <diagonal/>
    </border>
    <border>
      <left style="medium">
        <color auto="1"/>
      </left>
      <right/>
      <top style="medium">
        <color indexed="8"/>
      </top>
      <bottom/>
      <diagonal/>
    </border>
    <border>
      <left style="medium">
        <color auto="1"/>
      </left>
      <right/>
      <top style="medium">
        <color auto="1"/>
      </top>
      <bottom/>
      <diagonal/>
    </border>
    <border>
      <left/>
      <right style="medium">
        <color auto="1"/>
      </right>
      <top style="medium">
        <color auto="1"/>
      </top>
      <bottom/>
      <diagonal/>
    </border>
    <border>
      <left style="thin">
        <color indexed="8"/>
      </left>
      <right style="thin">
        <color indexed="8"/>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rgb="FF000000"/>
      </left>
      <right style="medium">
        <color auto="1"/>
      </right>
      <top style="medium">
        <color auto="1"/>
      </top>
      <bottom style="medium">
        <color auto="1"/>
      </bottom>
      <diagonal/>
    </border>
    <border>
      <left/>
      <right/>
      <top style="medium">
        <color indexed="8"/>
      </top>
      <bottom style="medium">
        <color indexed="8"/>
      </bottom>
      <diagonal/>
    </border>
    <border>
      <left style="medium">
        <color indexed="8"/>
      </left>
      <right/>
      <top style="medium">
        <color indexed="8"/>
      </top>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auto="1"/>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8"/>
      </top>
      <bottom style="thin">
        <color indexed="8"/>
      </bottom>
      <diagonal/>
    </border>
    <border>
      <left/>
      <right/>
      <top/>
      <bottom style="thin">
        <color indexed="8"/>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64"/>
      </left>
      <right style="medium">
        <color indexed="8"/>
      </right>
      <top style="medium">
        <color indexed="64"/>
      </top>
      <bottom style="thin">
        <color indexed="8"/>
      </bottom>
      <diagonal/>
    </border>
    <border>
      <left style="medium">
        <color indexed="8"/>
      </left>
      <right style="medium">
        <color indexed="8"/>
      </right>
      <top style="medium">
        <color indexed="64"/>
      </top>
      <bottom style="thin">
        <color indexed="8"/>
      </bottom>
      <diagonal/>
    </border>
    <border>
      <left style="hair">
        <color indexed="8"/>
      </left>
      <right style="hair">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medium">
        <color indexed="8"/>
      </left>
      <right style="medium">
        <color indexed="8"/>
      </right>
      <top style="medium">
        <color indexed="64"/>
      </top>
      <bottom/>
      <diagonal/>
    </border>
    <border>
      <left style="thin">
        <color indexed="8"/>
      </left>
      <right style="medium">
        <color indexed="64"/>
      </right>
      <top style="medium">
        <color indexed="64"/>
      </top>
      <bottom style="medium">
        <color indexed="8"/>
      </bottom>
      <diagonal/>
    </border>
    <border>
      <left style="medium">
        <color indexed="64"/>
      </left>
      <right style="medium">
        <color indexed="8"/>
      </right>
      <top/>
      <bottom style="medium">
        <color indexed="64"/>
      </bottom>
      <diagonal/>
    </border>
    <border>
      <left style="medium">
        <color indexed="8"/>
      </left>
      <right style="medium">
        <color indexed="8"/>
      </right>
      <top/>
      <bottom style="medium">
        <color indexed="64"/>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8"/>
      </top>
      <bottom style="medium">
        <color indexed="64"/>
      </bottom>
      <diagonal/>
    </border>
    <border>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auto="1"/>
      </left>
      <right style="medium">
        <color indexed="64"/>
      </right>
      <top style="medium">
        <color indexed="64"/>
      </top>
      <bottom style="thin">
        <color auto="1"/>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medium">
        <color auto="1"/>
      </left>
      <right style="thin">
        <color indexed="8"/>
      </right>
      <top style="medium">
        <color auto="1"/>
      </top>
      <bottom/>
      <diagonal/>
    </border>
    <border>
      <left style="thin">
        <color indexed="8"/>
      </left>
      <right style="thin">
        <color indexed="8"/>
      </right>
      <top style="medium">
        <color auto="1"/>
      </top>
      <bottom/>
      <diagonal/>
    </border>
    <border>
      <left style="thin">
        <color rgb="FF000000"/>
      </left>
      <right style="medium">
        <color auto="1"/>
      </right>
      <top style="medium">
        <color auto="1"/>
      </top>
      <bottom/>
      <diagonal/>
    </border>
    <border>
      <left style="thin">
        <color indexed="8"/>
      </left>
      <right style="thin">
        <color indexed="8"/>
      </right>
      <top style="medium">
        <color indexed="64"/>
      </top>
      <bottom style="thin">
        <color indexed="8"/>
      </bottom>
      <diagonal/>
    </border>
    <border>
      <left/>
      <right style="thin">
        <color indexed="8"/>
      </right>
      <top style="medium">
        <color indexed="64"/>
      </top>
      <bottom style="thin">
        <color indexed="8"/>
      </bottom>
      <diagonal/>
    </border>
    <border>
      <left/>
      <right style="thin">
        <color indexed="8"/>
      </right>
      <top style="thin">
        <color indexed="8"/>
      </top>
      <bottom style="medium">
        <color indexed="64"/>
      </bottom>
      <diagonal/>
    </border>
    <border>
      <left/>
      <right style="thin">
        <color indexed="8"/>
      </right>
      <top style="medium">
        <color indexed="8"/>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8"/>
      </left>
      <right style="medium">
        <color indexed="8"/>
      </right>
      <top style="medium">
        <color indexed="8"/>
      </top>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8"/>
      </left>
      <right style="medium">
        <color indexed="8"/>
      </right>
      <top style="medium">
        <color indexed="8"/>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8"/>
      </top>
      <bottom style="thin">
        <color indexed="64"/>
      </bottom>
      <diagonal/>
    </border>
    <border>
      <left/>
      <right/>
      <top style="thin">
        <color indexed="8"/>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auto="1"/>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medium">
        <color auto="1"/>
      </left>
      <right style="thin">
        <color auto="1"/>
      </right>
      <top style="thin">
        <color auto="1"/>
      </top>
      <bottom style="medium">
        <color auto="1"/>
      </bottom>
      <diagonal/>
    </border>
    <border>
      <left style="thin">
        <color indexed="8"/>
      </left>
      <right style="medium">
        <color auto="1"/>
      </right>
      <top style="thin">
        <color auto="1"/>
      </top>
      <bottom style="medium">
        <color auto="1"/>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style="thin">
        <color indexed="8"/>
      </left>
      <right style="thin">
        <color indexed="8"/>
      </right>
      <top style="medium">
        <color indexed="8"/>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thick">
        <color indexed="62"/>
      </bottom>
      <diagonal/>
    </border>
    <border>
      <left/>
      <right/>
      <top/>
      <bottom style="medium">
        <color indexed="30"/>
      </bottom>
      <diagonal/>
    </border>
  </borders>
  <cellStyleXfs count="546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18"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7" borderId="0" applyNumberFormat="0" applyBorder="0" applyAlignment="0" applyProtection="0"/>
    <xf numFmtId="0" fontId="10" fillId="8" borderId="1" applyNumberFormat="0" applyAlignment="0" applyProtection="0"/>
    <xf numFmtId="0" fontId="11" fillId="24" borderId="2" applyNumberFormat="0" applyAlignment="0" applyProtection="0"/>
    <xf numFmtId="0" fontId="12" fillId="0" borderId="3" applyNumberFormat="0" applyFill="0" applyAlignment="0" applyProtection="0"/>
    <xf numFmtId="164" fontId="5" fillId="0" borderId="0" applyFill="0" applyBorder="0" applyAlignment="0" applyProtection="0"/>
    <xf numFmtId="0" fontId="13" fillId="7" borderId="1" applyNumberFormat="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15" fillId="0" borderId="4" applyNumberFormat="0" applyFill="0" applyAlignment="0" applyProtection="0"/>
    <xf numFmtId="0" fontId="16" fillId="4" borderId="0" applyNumberFormat="0" applyBorder="0" applyAlignment="0" applyProtection="0"/>
    <xf numFmtId="0" fontId="17" fillId="3" borderId="0" applyNumberFormat="0" applyBorder="0" applyAlignment="0" applyProtection="0"/>
    <xf numFmtId="0" fontId="18" fillId="15" borderId="0" applyNumberFormat="0" applyBorder="0" applyAlignment="0" applyProtection="0"/>
    <xf numFmtId="0" fontId="34" fillId="0" borderId="0"/>
    <xf numFmtId="0" fontId="34" fillId="0" borderId="0"/>
    <xf numFmtId="0" fontId="34" fillId="0" borderId="0"/>
    <xf numFmtId="0" fontId="34" fillId="0" borderId="0"/>
    <xf numFmtId="9" fontId="34" fillId="0" borderId="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38" fillId="29" borderId="0" applyNumberFormat="0" applyBorder="0" applyAlignment="0" applyProtection="0"/>
    <xf numFmtId="0" fontId="39" fillId="30" borderId="0" applyNumberFormat="0" applyBorder="0" applyAlignment="0" applyProtection="0"/>
    <xf numFmtId="0" fontId="40" fillId="31" borderId="39" applyNumberFormat="0" applyAlignment="0" applyProtection="0"/>
    <xf numFmtId="0" fontId="41" fillId="32" borderId="40" applyNumberFormat="0" applyAlignment="0" applyProtection="0"/>
    <xf numFmtId="0" fontId="42" fillId="32" borderId="39" applyNumberFormat="0" applyAlignment="0" applyProtection="0"/>
    <xf numFmtId="0" fontId="43" fillId="0" borderId="0" applyNumberFormat="0" applyFill="0" applyBorder="0" applyAlignment="0" applyProtection="0"/>
    <xf numFmtId="0" fontId="44"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4" fillId="52" borderId="0" applyNumberFormat="0" applyBorder="0" applyAlignment="0" applyProtection="0"/>
    <xf numFmtId="0" fontId="44" fillId="53" borderId="0" applyNumberFormat="0" applyBorder="0" applyAlignment="0" applyProtection="0"/>
    <xf numFmtId="0" fontId="45" fillId="54" borderId="0" applyNumberFormat="0" applyBorder="0" applyAlignment="0" applyProtection="0"/>
    <xf numFmtId="0" fontId="45" fillId="55" borderId="0" applyNumberFormat="0" applyBorder="0" applyAlignment="0" applyProtection="0"/>
    <xf numFmtId="0" fontId="44" fillId="56" borderId="0" applyNumberFormat="0" applyBorder="0" applyAlignment="0" applyProtection="0"/>
    <xf numFmtId="0" fontId="5" fillId="0" borderId="0"/>
    <xf numFmtId="9" fontId="5" fillId="0" borderId="0" applyFont="0" applyFill="0" applyBorder="0" applyAlignment="0" applyProtection="0"/>
    <xf numFmtId="0" fontId="5" fillId="0" borderId="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49" fillId="7" borderId="1" applyNumberFormat="0" applyAlignment="0" applyProtection="0"/>
    <xf numFmtId="9" fontId="5" fillId="0" borderId="0" applyFill="0" applyBorder="0" applyAlignment="0" applyProtection="0"/>
    <xf numFmtId="0" fontId="5" fillId="0" borderId="0"/>
    <xf numFmtId="0" fontId="50" fillId="0" borderId="0" applyNumberFormat="0" applyFill="0" applyBorder="0" applyAlignment="0" applyProtection="0"/>
    <xf numFmtId="0" fontId="51" fillId="0" borderId="0" applyNumberFormat="0" applyFill="0" applyBorder="0" applyAlignment="0" applyProtection="0"/>
    <xf numFmtId="0" fontId="4" fillId="0" borderId="0"/>
    <xf numFmtId="0" fontId="50" fillId="0" borderId="0" applyNumberFormat="0" applyFill="0" applyBorder="0" applyAlignment="0" applyProtection="0"/>
    <xf numFmtId="0" fontId="51" fillId="0" borderId="0" applyNumberFormat="0" applyFill="0" applyBorder="0" applyAlignment="0" applyProtection="0"/>
    <xf numFmtId="0" fontId="3" fillId="0" borderId="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 fillId="0" borderId="0"/>
    <xf numFmtId="0" fontId="3" fillId="0" borderId="0"/>
    <xf numFmtId="0" fontId="44" fillId="33" borderId="0" applyNumberFormat="0" applyBorder="0" applyAlignment="0" applyProtection="0"/>
    <xf numFmtId="0" fontId="44" fillId="37" borderId="0" applyNumberFormat="0" applyBorder="0" applyAlignment="0" applyProtection="0"/>
    <xf numFmtId="0" fontId="44" fillId="41" borderId="0" applyNumberFormat="0" applyBorder="0" applyAlignment="0" applyProtection="0"/>
    <xf numFmtId="0" fontId="44" fillId="45" borderId="0" applyNumberFormat="0" applyBorder="0" applyAlignment="0" applyProtection="0"/>
    <xf numFmtId="0" fontId="44" fillId="49" borderId="0" applyNumberFormat="0" applyBorder="0" applyAlignment="0" applyProtection="0"/>
    <xf numFmtId="0" fontId="44" fillId="53" borderId="0" applyNumberFormat="0" applyBorder="0" applyAlignment="0" applyProtection="0"/>
    <xf numFmtId="0" fontId="68" fillId="14" borderId="111" applyNumberFormat="0" applyAlignment="0" applyProtection="0"/>
    <xf numFmtId="0" fontId="41" fillId="32" borderId="40" applyNumberFormat="0" applyAlignment="0" applyProtection="0"/>
    <xf numFmtId="0" fontId="68" fillId="14" borderId="111" applyNumberFormat="0" applyAlignment="0" applyProtection="0"/>
    <xf numFmtId="0" fontId="69" fillId="14" borderId="1" applyNumberFormat="0" applyAlignment="0" applyProtection="0"/>
    <xf numFmtId="0" fontId="42" fillId="32" borderId="39" applyNumberFormat="0" applyAlignment="0" applyProtection="0"/>
    <xf numFmtId="0" fontId="69" fillId="14" borderId="1" applyNumberFormat="0" applyAlignment="0" applyProtection="0"/>
    <xf numFmtId="0" fontId="70" fillId="4" borderId="0" applyNumberFormat="0" applyBorder="0" applyAlignment="0" applyProtection="0"/>
    <xf numFmtId="0" fontId="10" fillId="8" borderId="1" applyNumberFormat="0" applyAlignment="0" applyProtection="0"/>
    <xf numFmtId="0" fontId="10" fillId="8" borderId="1" applyNumberFormat="0" applyAlignment="0" applyProtection="0"/>
    <xf numFmtId="164" fontId="5" fillId="0" borderId="0" applyFill="0" applyBorder="0" applyAlignment="0" applyProtection="0"/>
    <xf numFmtId="0" fontId="13" fillId="7" borderId="1" applyNumberFormat="0" applyAlignment="0" applyProtection="0"/>
    <xf numFmtId="0" fontId="13" fillId="7" borderId="1" applyNumberFormat="0" applyAlignment="0" applyProtection="0"/>
    <xf numFmtId="0" fontId="49" fillId="7" borderId="1" applyNumberFormat="0" applyAlignment="0" applyProtection="0"/>
    <xf numFmtId="0" fontId="49" fillId="7" borderId="1" applyNumberFormat="0" applyAlignment="0" applyProtection="0"/>
    <xf numFmtId="0" fontId="40" fillId="31" borderId="39" applyNumberFormat="0" applyAlignment="0" applyProtection="0"/>
    <xf numFmtId="0" fontId="15" fillId="0" borderId="4" applyNumberFormat="0" applyFill="0" applyAlignment="0" applyProtection="0"/>
    <xf numFmtId="0" fontId="15" fillId="0" borderId="4" applyNumberFormat="0" applyFill="0" applyAlignment="0" applyProtection="0"/>
    <xf numFmtId="0" fontId="71" fillId="0" borderId="0" applyNumberFormat="0" applyFill="0" applyBorder="0" applyAlignment="0" applyProtection="0"/>
    <xf numFmtId="0" fontId="43" fillId="0" borderId="0" applyNumberFormat="0" applyFill="0" applyBorder="0" applyAlignment="0" applyProtection="0"/>
    <xf numFmtId="0" fontId="18" fillId="1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2" fillId="0" borderId="0"/>
    <xf numFmtId="0" fontId="2" fillId="0" borderId="0"/>
    <xf numFmtId="0" fontId="68" fillId="14" borderId="223" applyNumberFormat="0" applyAlignment="0" applyProtection="0"/>
    <xf numFmtId="0" fontId="68" fillId="14" borderId="223" applyNumberFormat="0" applyAlignment="0" applyProtection="0"/>
    <xf numFmtId="0" fontId="69" fillId="14" borderId="224" applyNumberFormat="0" applyAlignment="0" applyProtection="0"/>
    <xf numFmtId="0" fontId="69" fillId="14"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49" fillId="7" borderId="224" applyNumberFormat="0" applyAlignment="0" applyProtection="0"/>
    <xf numFmtId="0" fontId="40" fillId="31" borderId="39" applyNumberFormat="0" applyAlignment="0" applyProtection="0"/>
    <xf numFmtId="0" fontId="49" fillId="7" borderId="224" applyNumberFormat="0" applyAlignment="0" applyProtection="0"/>
    <xf numFmtId="0" fontId="49" fillId="7" borderId="224" applyNumberFormat="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1" fillId="0" borderId="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6" fillId="66" borderId="0" applyNumberFormat="0" applyBorder="0" applyAlignment="0" applyProtection="0"/>
    <xf numFmtId="0" fontId="6" fillId="13" borderId="0" applyNumberFormat="0" applyBorder="0" applyAlignment="0" applyProtection="0"/>
    <xf numFmtId="0" fontId="8" fillId="67" borderId="0" applyNumberFormat="0" applyBorder="0" applyAlignment="0" applyProtection="0"/>
    <xf numFmtId="0" fontId="8" fillId="19" borderId="0" applyNumberFormat="0" applyBorder="0" applyAlignment="0" applyProtection="0"/>
    <xf numFmtId="0" fontId="8" fillId="68" borderId="0" applyNumberFormat="0" applyBorder="0" applyAlignment="0" applyProtection="0"/>
    <xf numFmtId="0" fontId="8" fillId="23" borderId="0" applyNumberFormat="0" applyBorder="0" applyAlignment="0" applyProtection="0"/>
    <xf numFmtId="0" fontId="8" fillId="68"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68" fillId="14" borderId="223" applyNumberFormat="0" applyAlignment="0" applyProtection="0"/>
    <xf numFmtId="0" fontId="68" fillId="14" borderId="223" applyNumberFormat="0" applyAlignment="0" applyProtection="0"/>
    <xf numFmtId="0" fontId="68" fillId="14" borderId="223" applyNumberFormat="0" applyAlignment="0" applyProtection="0"/>
    <xf numFmtId="0" fontId="68" fillId="14" borderId="223" applyNumberFormat="0" applyAlignment="0" applyProtection="0"/>
    <xf numFmtId="0" fontId="68" fillId="14" borderId="223" applyNumberFormat="0" applyAlignment="0" applyProtection="0"/>
    <xf numFmtId="0" fontId="68" fillId="14" borderId="223" applyNumberFormat="0" applyAlignment="0" applyProtection="0"/>
    <xf numFmtId="0" fontId="68" fillId="14" borderId="223" applyNumberFormat="0" applyAlignment="0" applyProtection="0"/>
    <xf numFmtId="0" fontId="68" fillId="14" borderId="223" applyNumberFormat="0" applyAlignment="0" applyProtection="0"/>
    <xf numFmtId="0" fontId="68" fillId="14" borderId="223" applyNumberFormat="0" applyAlignment="0" applyProtection="0"/>
    <xf numFmtId="0" fontId="68" fillId="14" borderId="223" applyNumberFormat="0" applyAlignment="0" applyProtection="0"/>
    <xf numFmtId="0" fontId="68" fillId="14" borderId="223" applyNumberFormat="0" applyAlignment="0" applyProtection="0"/>
    <xf numFmtId="0" fontId="69" fillId="14" borderId="224" applyNumberFormat="0" applyAlignment="0" applyProtection="0"/>
    <xf numFmtId="0" fontId="69" fillId="14" borderId="224" applyNumberFormat="0" applyAlignment="0" applyProtection="0"/>
    <xf numFmtId="0" fontId="69" fillId="14" borderId="224" applyNumberFormat="0" applyAlignment="0" applyProtection="0"/>
    <xf numFmtId="0" fontId="69" fillId="14" borderId="224" applyNumberFormat="0" applyAlignment="0" applyProtection="0"/>
    <xf numFmtId="0" fontId="69" fillId="14" borderId="224" applyNumberFormat="0" applyAlignment="0" applyProtection="0"/>
    <xf numFmtId="0" fontId="69" fillId="14" borderId="224" applyNumberFormat="0" applyAlignment="0" applyProtection="0"/>
    <xf numFmtId="0" fontId="69" fillId="14" borderId="224" applyNumberFormat="0" applyAlignment="0" applyProtection="0"/>
    <xf numFmtId="0" fontId="69" fillId="14" borderId="224" applyNumberFormat="0" applyAlignment="0" applyProtection="0"/>
    <xf numFmtId="0" fontId="69" fillId="14" borderId="224" applyNumberFormat="0" applyAlignment="0" applyProtection="0"/>
    <xf numFmtId="0" fontId="69" fillId="14" borderId="224" applyNumberFormat="0" applyAlignment="0" applyProtection="0"/>
    <xf numFmtId="0" fontId="69" fillId="14"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0" fontId="10" fillId="8" borderId="224" applyNumberFormat="0" applyAlignment="0" applyProtection="0"/>
    <xf numFmtId="166" fontId="5" fillId="0" borderId="0" applyFill="0" applyBorder="0" applyAlignment="0" applyProtection="0"/>
    <xf numFmtId="165" fontId="5" fillId="0" borderId="0" applyFont="0" applyFill="0" applyBorder="0" applyAlignment="0" applyProtection="0"/>
    <xf numFmtId="166" fontId="5" fillId="0" borderId="0" applyFill="0" applyBorder="0" applyAlignment="0" applyProtection="0"/>
    <xf numFmtId="164" fontId="5" fillId="0" borderId="0" applyFill="0" applyBorder="0" applyAlignment="0" applyProtection="0"/>
    <xf numFmtId="164" fontId="5" fillId="0" borderId="0" applyFill="0" applyBorder="0" applyAlignment="0" applyProtection="0"/>
    <xf numFmtId="164" fontId="5" fillId="0" borderId="0" applyFill="0" applyBorder="0" applyAlignment="0" applyProtection="0"/>
    <xf numFmtId="166" fontId="5" fillId="0" borderId="0" applyFill="0" applyBorder="0" applyAlignment="0" applyProtection="0"/>
    <xf numFmtId="165" fontId="5" fillId="0" borderId="0" applyFont="0" applyFill="0" applyBorder="0" applyAlignment="0" applyProtection="0"/>
    <xf numFmtId="166" fontId="5" fillId="0" borderId="0" applyFill="0" applyBorder="0" applyAlignment="0" applyProtection="0"/>
    <xf numFmtId="164" fontId="5" fillId="0" borderId="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13" fillId="7" borderId="224" applyNumberFormat="0" applyAlignment="0" applyProtection="0"/>
    <xf numFmtId="0" fontId="9" fillId="68" borderId="0" applyNumberFormat="0" applyBorder="0" applyAlignment="0" applyProtection="0"/>
    <xf numFmtId="0" fontId="9" fillId="23" borderId="0" applyNumberFormat="0" applyBorder="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49" fillId="7" borderId="224" applyNumberFormat="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15" fillId="0" borderId="225" applyNumberFormat="0" applyFill="0" applyAlignment="0" applyProtection="0"/>
    <xf numFmtId="0" fontId="5" fillId="0" borderId="0"/>
    <xf numFmtId="0" fontId="5" fillId="0" borderId="0"/>
    <xf numFmtId="0" fontId="5" fillId="0" borderId="0"/>
    <xf numFmtId="0" fontId="86" fillId="65" borderId="0" applyNumberFormat="0" applyBorder="0" applyAlignment="0" applyProtection="0"/>
    <xf numFmtId="0" fontId="18" fillId="15" borderId="0" applyNumberFormat="0" applyBorder="0" applyAlignment="0" applyProtection="0"/>
    <xf numFmtId="0" fontId="86" fillId="65" borderId="0" applyNumberFormat="0" applyBorder="0" applyAlignment="0" applyProtection="0"/>
    <xf numFmtId="0" fontId="18" fillId="15" borderId="0" applyNumberFormat="0" applyBorder="0" applyAlignment="0" applyProtection="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87" fillId="0" borderId="0"/>
    <xf numFmtId="0" fontId="87" fillId="0" borderId="0"/>
    <xf numFmtId="0" fontId="87"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5" fillId="0" borderId="0"/>
    <xf numFmtId="0" fontId="1" fillId="0" borderId="0"/>
    <xf numFmtId="0" fontId="1" fillId="0" borderId="0"/>
    <xf numFmtId="0" fontId="5" fillId="0" borderId="0"/>
    <xf numFmtId="0" fontId="5" fillId="0" borderId="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1" fillId="64" borderId="227" applyNumberFormat="0" applyFon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0" fontId="5" fillId="9" borderId="229" applyNumberFormat="0" applyAlignment="0" applyProtection="0"/>
    <xf numFmtId="9" fontId="1"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ill="0" applyBorder="0" applyAlignment="0" applyProtection="0"/>
    <xf numFmtId="9" fontId="5" fillId="0" borderId="0" applyFill="0" applyBorder="0" applyAlignment="0" applyProtection="0"/>
    <xf numFmtId="0" fontId="88" fillId="8" borderId="223" applyNumberFormat="0" applyAlignment="0" applyProtection="0"/>
    <xf numFmtId="0" fontId="88" fillId="8" borderId="223" applyNumberFormat="0" applyAlignment="0" applyProtection="0"/>
    <xf numFmtId="0" fontId="88" fillId="8" borderId="223" applyNumberFormat="0" applyAlignment="0" applyProtection="0"/>
    <xf numFmtId="0" fontId="88" fillId="8" borderId="223" applyNumberFormat="0" applyAlignment="0" applyProtection="0"/>
    <xf numFmtId="0" fontId="88" fillId="8" borderId="223" applyNumberFormat="0" applyAlignment="0" applyProtection="0"/>
    <xf numFmtId="0" fontId="88" fillId="8" borderId="223" applyNumberFormat="0" applyAlignment="0" applyProtection="0"/>
    <xf numFmtId="0" fontId="88" fillId="8" borderId="223" applyNumberFormat="0" applyAlignment="0" applyProtection="0"/>
    <xf numFmtId="0" fontId="88" fillId="8" borderId="223" applyNumberFormat="0" applyAlignment="0" applyProtection="0"/>
    <xf numFmtId="0" fontId="88" fillId="8" borderId="223" applyNumberFormat="0" applyAlignment="0" applyProtection="0"/>
    <xf numFmtId="0" fontId="88" fillId="8" borderId="223" applyNumberFormat="0" applyAlignment="0" applyProtection="0"/>
    <xf numFmtId="0" fontId="88" fillId="8" borderId="223" applyNumberFormat="0" applyAlignment="0" applyProtection="0"/>
    <xf numFmtId="0" fontId="88" fillId="8" borderId="22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230" applyNumberFormat="0" applyFill="0" applyAlignment="0" applyProtection="0"/>
    <xf numFmtId="0" fontId="93" fillId="0" borderId="231" applyNumberFormat="0" applyFill="0" applyAlignment="0" applyProtection="0"/>
    <xf numFmtId="0" fontId="14" fillId="0" borderId="232"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61" fillId="0" borderId="228"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61" fillId="0" borderId="228"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21" fillId="0" borderId="226" applyNumberFormat="0" applyFill="0" applyAlignment="0" applyProtection="0"/>
    <xf numFmtId="0" fontId="94" fillId="0" borderId="0" applyNumberFormat="0" applyFill="0" applyBorder="0" applyAlignment="0" applyProtection="0"/>
    <xf numFmtId="0" fontId="95" fillId="0" borderId="233" applyNumberFormat="0" applyFill="0" applyAlignment="0" applyProtection="0"/>
    <xf numFmtId="0" fontId="96" fillId="0" borderId="231" applyNumberFormat="0" applyFill="0" applyAlignment="0" applyProtection="0"/>
    <xf numFmtId="0" fontId="97" fillId="0" borderId="234"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0" applyNumberFormat="0" applyFill="0" applyBorder="0" applyAlignment="0" applyProtection="0"/>
    <xf numFmtId="0" fontId="100" fillId="24" borderId="2" applyNumberFormat="0" applyAlignment="0" applyProtection="0"/>
  </cellStyleXfs>
  <cellXfs count="1033">
    <xf numFmtId="0" fontId="0" fillId="0" borderId="0" xfId="0"/>
    <xf numFmtId="0" fontId="0" fillId="0" borderId="0" xfId="0" applyFont="1"/>
    <xf numFmtId="49" fontId="22" fillId="0" borderId="0" xfId="0" applyNumberFormat="1" applyFont="1" applyFill="1" applyBorder="1" applyAlignment="1">
      <alignment vertical="center"/>
    </xf>
    <xf numFmtId="0" fontId="24" fillId="0" borderId="6" xfId="0" applyFont="1" applyFill="1" applyBorder="1" applyAlignment="1">
      <alignment horizontal="center" vertical="center" wrapText="1"/>
    </xf>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26" fillId="0" borderId="8" xfId="0" applyNumberFormat="1" applyFont="1" applyFill="1" applyBorder="1" applyAlignment="1">
      <alignment vertical="center"/>
    </xf>
    <xf numFmtId="0" fontId="27" fillId="0" borderId="10" xfId="0" applyFont="1" applyFill="1" applyBorder="1" applyAlignment="1">
      <alignment horizontal="left" vertical="center"/>
    </xf>
    <xf numFmtId="0" fontId="0" fillId="0" borderId="12" xfId="0" applyFont="1" applyBorder="1"/>
    <xf numFmtId="49" fontId="26" fillId="0" borderId="13" xfId="0" applyNumberFormat="1" applyFont="1" applyFill="1" applyBorder="1" applyAlignment="1">
      <alignment vertical="center"/>
    </xf>
    <xf numFmtId="49" fontId="26" fillId="0" borderId="14" xfId="0" applyNumberFormat="1" applyFont="1" applyFill="1" applyBorder="1" applyAlignment="1">
      <alignment vertical="center"/>
    </xf>
    <xf numFmtId="49" fontId="24" fillId="0" borderId="15" xfId="0" applyNumberFormat="1" applyFont="1" applyFill="1" applyBorder="1" applyAlignment="1">
      <alignment horizontal="center" vertical="center" wrapText="1"/>
    </xf>
    <xf numFmtId="0" fontId="0" fillId="0" borderId="0" xfId="0" applyFont="1" applyFill="1" applyBorder="1" applyAlignment="1">
      <alignment vertical="center"/>
    </xf>
    <xf numFmtId="0" fontId="29" fillId="0" borderId="0" xfId="0" applyFont="1" applyFill="1" applyBorder="1" applyAlignment="1">
      <alignment horizontal="left" vertical="center"/>
    </xf>
    <xf numFmtId="0" fontId="0" fillId="0" borderId="0" xfId="0" applyFont="1" applyBorder="1"/>
    <xf numFmtId="49" fontId="27" fillId="0" borderId="10" xfId="55" applyNumberFormat="1" applyFont="1" applyFill="1" applyBorder="1" applyAlignment="1">
      <alignment vertical="center"/>
    </xf>
    <xf numFmtId="0" fontId="0" fillId="0" borderId="13" xfId="0" applyFont="1" applyBorder="1"/>
    <xf numFmtId="0" fontId="24" fillId="0" borderId="10" xfId="0" applyFont="1" applyBorder="1" applyAlignment="1">
      <alignment horizontal="center"/>
    </xf>
    <xf numFmtId="0" fontId="27" fillId="0" borderId="10" xfId="55" applyFont="1" applyFill="1" applyBorder="1" applyAlignment="1">
      <alignment horizontal="center" vertical="center"/>
    </xf>
    <xf numFmtId="0" fontId="24" fillId="0" borderId="6" xfId="0" applyFont="1" applyBorder="1" applyAlignment="1">
      <alignment horizontal="center" vertical="center"/>
    </xf>
    <xf numFmtId="0" fontId="29" fillId="0" borderId="0" xfId="0" applyFont="1" applyBorder="1" applyAlignment="1">
      <alignment wrapText="1"/>
    </xf>
    <xf numFmtId="0" fontId="26" fillId="0" borderId="0" xfId="0" applyFont="1" applyBorder="1" applyAlignment="1">
      <alignment vertical="center"/>
    </xf>
    <xf numFmtId="0" fontId="27" fillId="0" borderId="10" xfId="0" applyFont="1" applyFill="1" applyBorder="1" applyAlignment="1">
      <alignment horizontal="center" vertical="center"/>
    </xf>
    <xf numFmtId="0" fontId="31" fillId="0" borderId="10" xfId="0" applyFont="1" applyBorder="1" applyAlignment="1">
      <alignment vertical="center"/>
    </xf>
    <xf numFmtId="0" fontId="31" fillId="0" borderId="0" xfId="0" applyFont="1" applyAlignment="1">
      <alignment horizontal="center" vertical="center"/>
    </xf>
    <xf numFmtId="0" fontId="2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0" fillId="0" borderId="0" xfId="0" applyBorder="1"/>
    <xf numFmtId="0" fontId="26" fillId="0" borderId="0" xfId="0" applyFont="1" applyFill="1" applyBorder="1" applyAlignment="1">
      <alignment vertical="center"/>
    </xf>
    <xf numFmtId="0" fontId="26" fillId="0" borderId="13" xfId="0" applyFont="1" applyFill="1" applyBorder="1" applyAlignment="1">
      <alignment vertical="center"/>
    </xf>
    <xf numFmtId="0" fontId="0" fillId="0" borderId="0" xfId="0" applyFont="1" applyFill="1"/>
    <xf numFmtId="49" fontId="24"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9" xfId="0" applyNumberFormat="1" applyFont="1" applyFill="1" applyBorder="1" applyAlignment="1">
      <alignment vertical="center"/>
    </xf>
    <xf numFmtId="49" fontId="26" fillId="0" borderId="9" xfId="0" applyNumberFormat="1" applyFont="1" applyFill="1" applyBorder="1" applyAlignment="1">
      <alignment vertical="center"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26" fillId="0" borderId="0" xfId="0" applyNumberFormat="1" applyFont="1" applyFill="1" applyBorder="1" applyAlignment="1">
      <alignment vertical="center"/>
    </xf>
    <xf numFmtId="0" fontId="0" fillId="0" borderId="0" xfId="0" applyFont="1" applyBorder="1" applyAlignment="1"/>
    <xf numFmtId="0" fontId="24" fillId="0" borderId="24" xfId="0" applyFont="1" applyBorder="1" applyAlignment="1">
      <alignment horizontal="center" vertic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Fill="1" applyBorder="1"/>
    <xf numFmtId="49" fontId="0" fillId="0" borderId="0" xfId="0" applyNumberFormat="1" applyFill="1" applyBorder="1" applyAlignment="1">
      <alignment vertical="center"/>
    </xf>
    <xf numFmtId="0" fontId="24" fillId="0" borderId="25" xfId="0" applyFont="1" applyBorder="1" applyAlignment="1">
      <alignment horizontal="center" vertical="center"/>
    </xf>
    <xf numFmtId="0" fontId="0" fillId="0" borderId="13"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horizontal="left"/>
    </xf>
    <xf numFmtId="49" fontId="26" fillId="0" borderId="0" xfId="54" applyNumberFormat="1" applyFont="1" applyFill="1" applyBorder="1" applyAlignment="1">
      <alignment vertical="center"/>
    </xf>
    <xf numFmtId="49" fontId="26" fillId="0" borderId="13" xfId="54" applyNumberFormat="1" applyFont="1" applyFill="1" applyBorder="1" applyAlignment="1">
      <alignment vertical="center"/>
    </xf>
    <xf numFmtId="0" fontId="35" fillId="0" borderId="0" xfId="0" applyFont="1"/>
    <xf numFmtId="0" fontId="29" fillId="0" borderId="0" xfId="0" applyFont="1"/>
    <xf numFmtId="49" fontId="34" fillId="0" borderId="0" xfId="54" applyNumberFormat="1" applyFont="1" applyFill="1" applyBorder="1" applyAlignment="1">
      <alignment vertical="center"/>
    </xf>
    <xf numFmtId="0" fontId="0" fillId="0" borderId="0" xfId="0" applyFont="1" applyAlignment="1"/>
    <xf numFmtId="0" fontId="34" fillId="0" borderId="0" xfId="0" applyFont="1"/>
    <xf numFmtId="0" fontId="36" fillId="0" borderId="0" xfId="0" applyFont="1"/>
    <xf numFmtId="0" fontId="34" fillId="0" borderId="0" xfId="0" applyFont="1" applyFill="1"/>
    <xf numFmtId="0" fontId="24" fillId="0" borderId="30" xfId="0" applyFont="1" applyBorder="1" applyAlignment="1">
      <alignment horizontal="center" vertical="center"/>
    </xf>
    <xf numFmtId="0" fontId="0" fillId="0" borderId="0" xfId="0" applyFont="1"/>
    <xf numFmtId="0" fontId="0" fillId="0" borderId="0" xfId="0" applyFill="1"/>
    <xf numFmtId="0" fontId="23" fillId="0" borderId="41" xfId="0" applyFont="1" applyFill="1" applyBorder="1" applyAlignment="1">
      <alignment horizontal="left" vertical="center"/>
    </xf>
    <xf numFmtId="49" fontId="22" fillId="0" borderId="0" xfId="0" applyNumberFormat="1" applyFont="1" applyFill="1" applyBorder="1" applyAlignment="1">
      <alignment horizontal="center" vertical="center"/>
    </xf>
    <xf numFmtId="0" fontId="46" fillId="0" borderId="0" xfId="0" applyFont="1"/>
    <xf numFmtId="0" fontId="31" fillId="0" borderId="10" xfId="0" applyFont="1" applyFill="1" applyBorder="1" applyAlignment="1">
      <alignment horizontal="center" vertical="center"/>
    </xf>
    <xf numFmtId="0" fontId="26" fillId="0" borderId="0" xfId="0" applyFont="1" applyBorder="1" applyAlignment="1">
      <alignment horizontal="center" vertical="center"/>
    </xf>
    <xf numFmtId="0" fontId="26" fillId="0" borderId="13" xfId="0" applyFont="1" applyBorder="1" applyAlignment="1">
      <alignment horizontal="center" vertical="center"/>
    </xf>
    <xf numFmtId="0" fontId="47" fillId="0" borderId="0" xfId="0" applyFont="1" applyFill="1" applyAlignment="1">
      <alignment wrapText="1"/>
    </xf>
    <xf numFmtId="49" fontId="26" fillId="0" borderId="0" xfId="91" applyNumberFormat="1" applyFont="1" applyFill="1" applyBorder="1" applyAlignment="1">
      <alignment vertical="center"/>
    </xf>
    <xf numFmtId="0" fontId="27" fillId="0" borderId="10" xfId="91" applyFont="1" applyFill="1" applyBorder="1" applyAlignment="1">
      <alignment horizontal="left" vertical="center"/>
    </xf>
    <xf numFmtId="49" fontId="27" fillId="0" borderId="10" xfId="91" applyNumberFormat="1" applyFont="1" applyFill="1" applyBorder="1" applyAlignment="1">
      <alignment vertical="center"/>
    </xf>
    <xf numFmtId="49" fontId="26" fillId="0" borderId="13" xfId="91" applyNumberFormat="1" applyFont="1" applyFill="1" applyBorder="1" applyAlignment="1">
      <alignment vertical="center"/>
    </xf>
    <xf numFmtId="49" fontId="48" fillId="0" borderId="13" xfId="91" applyNumberFormat="1" applyFont="1" applyFill="1" applyBorder="1" applyAlignment="1">
      <alignment vertical="center"/>
    </xf>
    <xf numFmtId="49" fontId="27" fillId="27" borderId="10" xfId="91" applyNumberFormat="1" applyFont="1" applyFill="1" applyBorder="1" applyAlignment="1">
      <alignment vertical="center"/>
    </xf>
    <xf numFmtId="49" fontId="28" fillId="0" borderId="0" xfId="91" applyNumberFormat="1" applyFont="1" applyFill="1" applyBorder="1" applyAlignment="1">
      <alignment vertical="center"/>
    </xf>
    <xf numFmtId="0" fontId="5" fillId="26" borderId="0" xfId="91" applyNumberFormat="1" applyFont="1" applyFill="1" applyBorder="1" applyAlignment="1">
      <alignment horizontal="center" vertical="center"/>
    </xf>
    <xf numFmtId="49" fontId="5" fillId="26" borderId="0" xfId="91" applyNumberFormat="1" applyFont="1" applyFill="1" applyBorder="1" applyAlignment="1">
      <alignment vertical="center" wrapText="1"/>
    </xf>
    <xf numFmtId="49" fontId="29" fillId="0" borderId="0" xfId="91" applyNumberFormat="1" applyFont="1" applyFill="1" applyBorder="1" applyAlignment="1">
      <alignment horizontal="left" vertical="center"/>
    </xf>
    <xf numFmtId="49" fontId="5" fillId="0" borderId="0" xfId="91" applyNumberFormat="1" applyFont="1" applyFill="1" applyBorder="1" applyAlignment="1">
      <alignment horizontal="left" vertical="center"/>
    </xf>
    <xf numFmtId="0" fontId="27" fillId="0" borderId="10" xfId="91" applyFont="1" applyFill="1" applyBorder="1" applyAlignment="1">
      <alignment horizontal="center" vertical="center"/>
    </xf>
    <xf numFmtId="49" fontId="27" fillId="0" borderId="10" xfId="91" applyNumberFormat="1" applyFont="1" applyFill="1" applyBorder="1" applyAlignment="1">
      <alignment horizontal="center" vertical="center"/>
    </xf>
    <xf numFmtId="49" fontId="27" fillId="27" borderId="10" xfId="91" applyNumberFormat="1" applyFont="1" applyFill="1" applyBorder="1" applyAlignment="1">
      <alignment horizontal="center" vertical="center"/>
    </xf>
    <xf numFmtId="49" fontId="26" fillId="0" borderId="0" xfId="93" applyNumberFormat="1" applyFont="1" applyFill="1" applyBorder="1" applyAlignment="1">
      <alignment vertical="center"/>
    </xf>
    <xf numFmtId="0" fontId="5" fillId="0" borderId="0" xfId="0" applyFont="1"/>
    <xf numFmtId="49" fontId="26" fillId="0" borderId="13" xfId="93" applyNumberFormat="1" applyFont="1" applyFill="1" applyBorder="1" applyAlignment="1">
      <alignment vertical="center"/>
    </xf>
    <xf numFmtId="49" fontId="5" fillId="0" borderId="11" xfId="93" applyNumberFormat="1" applyFont="1" applyFill="1" applyBorder="1" applyAlignment="1">
      <alignment horizontal="left" vertical="center" wrapText="1"/>
    </xf>
    <xf numFmtId="49" fontId="5" fillId="0" borderId="22" xfId="93" applyNumberFormat="1" applyFont="1" applyFill="1" applyBorder="1" applyAlignment="1">
      <alignment vertical="center" wrapText="1"/>
    </xf>
    <xf numFmtId="49" fontId="29" fillId="0" borderId="0" xfId="93" applyNumberFormat="1" applyFont="1" applyFill="1" applyBorder="1" applyAlignment="1">
      <alignment vertical="center"/>
    </xf>
    <xf numFmtId="49" fontId="5" fillId="0" borderId="0" xfId="93" applyNumberFormat="1" applyFont="1" applyFill="1" applyBorder="1" applyAlignment="1">
      <alignment vertical="center"/>
    </xf>
    <xf numFmtId="49" fontId="0" fillId="0" borderId="0" xfId="93" applyNumberFormat="1" applyFont="1" applyFill="1" applyBorder="1" applyAlignment="1">
      <alignment vertical="center"/>
    </xf>
    <xf numFmtId="0" fontId="5" fillId="0" borderId="0" xfId="0" applyFont="1" applyFill="1"/>
    <xf numFmtId="49" fontId="26" fillId="0" borderId="0" xfId="102" applyNumberFormat="1" applyFont="1" applyFill="1" applyBorder="1" applyAlignment="1">
      <alignment vertical="center"/>
    </xf>
    <xf numFmtId="49" fontId="27" fillId="0" borderId="10" xfId="102" applyNumberFormat="1" applyFont="1" applyFill="1" applyBorder="1" applyAlignment="1">
      <alignment horizontal="center" vertical="center"/>
    </xf>
    <xf numFmtId="49" fontId="26" fillId="0" borderId="13" xfId="102" applyNumberFormat="1" applyFont="1" applyFill="1" applyBorder="1" applyAlignment="1">
      <alignment vertical="center"/>
    </xf>
    <xf numFmtId="49" fontId="29" fillId="0" borderId="0" xfId="102" applyNumberFormat="1" applyFont="1" applyFill="1" applyBorder="1" applyAlignment="1">
      <alignment vertical="center"/>
    </xf>
    <xf numFmtId="49" fontId="29" fillId="0" borderId="0" xfId="102" applyNumberFormat="1" applyFont="1" applyFill="1" applyBorder="1" applyAlignment="1">
      <alignment horizontal="left" vertical="center" wrapText="1"/>
    </xf>
    <xf numFmtId="0" fontId="0" fillId="0" borderId="0" xfId="0" applyFill="1" applyBorder="1"/>
    <xf numFmtId="0" fontId="5" fillId="0" borderId="0" xfId="0" applyFont="1" applyFill="1" applyBorder="1"/>
    <xf numFmtId="0" fontId="34" fillId="0" borderId="0" xfId="0" applyFont="1" applyAlignment="1">
      <alignment horizontal="center"/>
    </xf>
    <xf numFmtId="49" fontId="34" fillId="0" borderId="0" xfId="54" applyNumberFormat="1" applyFont="1" applyFill="1" applyBorder="1" applyAlignment="1">
      <alignment horizontal="center" vertical="center"/>
    </xf>
    <xf numFmtId="0" fontId="29" fillId="0" borderId="0" xfId="0" applyFont="1" applyBorder="1" applyAlignment="1">
      <alignment horizontal="center" wrapText="1"/>
    </xf>
    <xf numFmtId="0" fontId="26" fillId="0" borderId="0" xfId="0" applyFont="1" applyFill="1" applyBorder="1" applyAlignment="1">
      <alignment horizontal="left" vertical="center"/>
    </xf>
    <xf numFmtId="0" fontId="34" fillId="0" borderId="0" xfId="0" applyFont="1" applyFill="1" applyAlignment="1">
      <alignment horizontal="center"/>
    </xf>
    <xf numFmtId="0" fontId="46" fillId="0" borderId="0" xfId="0" applyFont="1" applyFill="1"/>
    <xf numFmtId="0" fontId="23" fillId="0" borderId="43" xfId="0" applyFont="1" applyFill="1" applyBorder="1" applyAlignment="1">
      <alignment horizontal="left" vertical="center"/>
    </xf>
    <xf numFmtId="0" fontId="24" fillId="0" borderId="19" xfId="0" applyFont="1" applyFill="1" applyBorder="1" applyAlignment="1">
      <alignment horizontal="center" vertical="center" wrapText="1"/>
    </xf>
    <xf numFmtId="0" fontId="24" fillId="0" borderId="4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0" fillId="0" borderId="50" xfId="0" applyFont="1" applyBorder="1"/>
    <xf numFmtId="49" fontId="26" fillId="0" borderId="0" xfId="0" applyNumberFormat="1" applyFont="1" applyFill="1" applyBorder="1" applyAlignment="1">
      <alignment vertical="center" wrapText="1"/>
    </xf>
    <xf numFmtId="0" fontId="24" fillId="0" borderId="51" xfId="0" applyFont="1" applyBorder="1" applyAlignment="1">
      <alignment horizontal="center" vertical="center"/>
    </xf>
    <xf numFmtId="49" fontId="24" fillId="0" borderId="52" xfId="0" applyNumberFormat="1" applyFont="1" applyFill="1" applyBorder="1" applyAlignment="1">
      <alignment horizontal="center" vertical="center"/>
    </xf>
    <xf numFmtId="0" fontId="24" fillId="0" borderId="52" xfId="0" applyFont="1" applyBorder="1" applyAlignment="1">
      <alignment horizontal="center" vertical="center"/>
    </xf>
    <xf numFmtId="0" fontId="24" fillId="0" borderId="52" xfId="0" applyFont="1" applyFill="1" applyBorder="1" applyAlignment="1">
      <alignment horizontal="center" vertical="center"/>
    </xf>
    <xf numFmtId="49" fontId="24" fillId="0" borderId="52" xfId="0" applyNumberFormat="1"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7" fillId="0" borderId="55" xfId="0" applyFont="1" applyFill="1" applyBorder="1" applyAlignment="1">
      <alignment horizontal="center" vertical="center"/>
    </xf>
    <xf numFmtId="0" fontId="27" fillId="0" borderId="45" xfId="0" applyFont="1" applyFill="1" applyBorder="1" applyAlignment="1">
      <alignment horizontal="center" vertical="center"/>
    </xf>
    <xf numFmtId="0" fontId="24" fillId="0" borderId="0" xfId="0" applyFont="1" applyFill="1" applyAlignment="1">
      <alignment horizontal="center" vertical="center"/>
    </xf>
    <xf numFmtId="0" fontId="0" fillId="0" borderId="0" xfId="0" applyFill="1" applyBorder="1" applyAlignment="1">
      <alignment wrapText="1"/>
    </xf>
    <xf numFmtId="0" fontId="24" fillId="0" borderId="56" xfId="0" applyFont="1" applyBorder="1" applyAlignment="1">
      <alignment horizontal="center"/>
    </xf>
    <xf numFmtId="49" fontId="27" fillId="0" borderId="57" xfId="0" applyNumberFormat="1" applyFont="1" applyFill="1" applyBorder="1" applyAlignment="1">
      <alignment horizontal="center" vertical="center"/>
    </xf>
    <xf numFmtId="49" fontId="27" fillId="0" borderId="58" xfId="0" applyNumberFormat="1" applyFont="1" applyFill="1" applyBorder="1" applyAlignment="1">
      <alignment horizontal="center" vertical="center"/>
    </xf>
    <xf numFmtId="0" fontId="24" fillId="0" borderId="63" xfId="0" applyFont="1" applyFill="1" applyBorder="1" applyAlignment="1">
      <alignment horizontal="center" vertical="center" wrapText="1"/>
    </xf>
    <xf numFmtId="49" fontId="24" fillId="0" borderId="0" xfId="93" applyNumberFormat="1" applyFont="1" applyFill="1" applyBorder="1" applyAlignment="1">
      <alignment horizontal="left" vertical="center" wrapText="1"/>
    </xf>
    <xf numFmtId="0" fontId="24" fillId="0" borderId="42" xfId="0" applyFont="1" applyFill="1" applyBorder="1" applyAlignment="1">
      <alignment horizontal="center" vertical="center" wrapText="1"/>
    </xf>
    <xf numFmtId="0" fontId="27" fillId="0" borderId="64" xfId="0" applyFont="1" applyFill="1" applyBorder="1" applyAlignment="1">
      <alignment horizontal="center" vertical="center"/>
    </xf>
    <xf numFmtId="49" fontId="24" fillId="0" borderId="38" xfId="0" applyNumberFormat="1" applyFont="1" applyFill="1" applyBorder="1" applyAlignment="1">
      <alignment horizontal="center" vertical="center" wrapText="1"/>
    </xf>
    <xf numFmtId="49" fontId="24" fillId="0" borderId="25" xfId="0" applyNumberFormat="1" applyFont="1" applyFill="1" applyBorder="1" applyAlignment="1">
      <alignment horizontal="center" vertical="center" wrapText="1"/>
    </xf>
    <xf numFmtId="49" fontId="24" fillId="0" borderId="26" xfId="0" applyNumberFormat="1" applyFont="1" applyFill="1" applyBorder="1" applyAlignment="1">
      <alignment horizontal="center" vertical="center" wrapText="1"/>
    </xf>
    <xf numFmtId="0" fontId="24" fillId="0" borderId="25" xfId="0" applyFont="1" applyFill="1" applyBorder="1" applyAlignment="1">
      <alignment horizontal="center" vertical="center" wrapText="1"/>
    </xf>
    <xf numFmtId="49" fontId="24" fillId="0" borderId="66" xfId="0" applyNumberFormat="1" applyFont="1" applyFill="1" applyBorder="1" applyAlignment="1">
      <alignment horizontal="center" vertical="center"/>
    </xf>
    <xf numFmtId="0" fontId="27" fillId="0" borderId="67" xfId="0" applyFont="1" applyFill="1" applyBorder="1" applyAlignment="1">
      <alignment horizontal="center" vertical="center"/>
    </xf>
    <xf numFmtId="9" fontId="0" fillId="0" borderId="0" xfId="0" applyNumberFormat="1" applyFont="1" applyFill="1" applyBorder="1"/>
    <xf numFmtId="49" fontId="24" fillId="0" borderId="71" xfId="102" applyNumberFormat="1" applyFont="1" applyFill="1" applyBorder="1" applyAlignment="1">
      <alignment horizontal="center" vertical="center" wrapText="1"/>
    </xf>
    <xf numFmtId="49" fontId="24" fillId="0" borderId="72" xfId="102" applyNumberFormat="1" applyFont="1" applyFill="1" applyBorder="1" applyAlignment="1">
      <alignment horizontal="center" vertical="center" wrapText="1"/>
    </xf>
    <xf numFmtId="0" fontId="24" fillId="0" borderId="73" xfId="0"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vertical="center" wrapText="1"/>
    </xf>
    <xf numFmtId="0" fontId="27" fillId="0" borderId="67" xfId="0" applyFont="1" applyFill="1" applyBorder="1" applyAlignment="1">
      <alignment horizontal="left" vertical="center"/>
    </xf>
    <xf numFmtId="49" fontId="27" fillId="0" borderId="77" xfId="53" applyNumberFormat="1" applyFont="1" applyFill="1" applyBorder="1" applyAlignment="1">
      <alignment horizontal="center" vertical="center"/>
    </xf>
    <xf numFmtId="0" fontId="52" fillId="0" borderId="0" xfId="0" applyFont="1"/>
    <xf numFmtId="0" fontId="52" fillId="0" borderId="0" xfId="0" applyFont="1" applyBorder="1"/>
    <xf numFmtId="49" fontId="52" fillId="0" borderId="0" xfId="102" applyNumberFormat="1" applyFont="1" applyFill="1" applyBorder="1" applyAlignment="1">
      <alignment vertical="center"/>
    </xf>
    <xf numFmtId="49" fontId="52" fillId="0" borderId="0" xfId="102" applyNumberFormat="1" applyFont="1" applyFill="1" applyBorder="1" applyAlignment="1">
      <alignment horizontal="center" vertical="center"/>
    </xf>
    <xf numFmtId="49" fontId="52" fillId="0" borderId="0" xfId="102" applyNumberFormat="1" applyFont="1" applyFill="1" applyBorder="1" applyAlignment="1">
      <alignment vertical="center" wrapText="1"/>
    </xf>
    <xf numFmtId="0" fontId="52" fillId="0" borderId="0" xfId="0" applyFont="1" applyFill="1" applyBorder="1"/>
    <xf numFmtId="49" fontId="52" fillId="0" borderId="0" xfId="91" applyNumberFormat="1" applyFont="1" applyFill="1" applyBorder="1" applyAlignment="1">
      <alignment horizontal="left" vertical="center"/>
    </xf>
    <xf numFmtId="0" fontId="25" fillId="0" borderId="7" xfId="0" applyFont="1" applyBorder="1" applyAlignment="1">
      <alignment horizontal="center"/>
    </xf>
    <xf numFmtId="0" fontId="25" fillId="0" borderId="7" xfId="0" applyFont="1" applyBorder="1" applyAlignment="1">
      <alignment horizontal="left"/>
    </xf>
    <xf numFmtId="0" fontId="24" fillId="0" borderId="78" xfId="0" applyFont="1" applyFill="1" applyBorder="1" applyAlignment="1">
      <alignment horizontal="center" vertical="center" wrapText="1"/>
    </xf>
    <xf numFmtId="0" fontId="0" fillId="0" borderId="0" xfId="0" applyAlignment="1">
      <alignment wrapText="1"/>
    </xf>
    <xf numFmtId="49" fontId="54" fillId="0" borderId="0" xfId="0" applyNumberFormat="1" applyFont="1" applyAlignment="1"/>
    <xf numFmtId="0" fontId="24" fillId="0" borderId="0" xfId="0" applyFont="1"/>
    <xf numFmtId="0" fontId="55" fillId="0" borderId="0" xfId="105" applyFont="1" applyAlignment="1">
      <alignment vertical="top" wrapText="1"/>
    </xf>
    <xf numFmtId="0" fontId="56" fillId="0" borderId="0" xfId="105" applyFont="1"/>
    <xf numFmtId="0" fontId="56" fillId="0" borderId="0" xfId="105" applyFont="1" applyAlignment="1">
      <alignment vertical="top" wrapText="1"/>
    </xf>
    <xf numFmtId="0" fontId="57" fillId="0" borderId="0" xfId="0" applyFont="1"/>
    <xf numFmtId="0" fontId="58" fillId="0" borderId="0" xfId="0" applyFont="1"/>
    <xf numFmtId="0" fontId="24" fillId="0" borderId="79" xfId="0" applyFont="1" applyFill="1" applyBorder="1" applyAlignment="1">
      <alignment horizontal="center" vertical="center" wrapText="1"/>
    </xf>
    <xf numFmtId="49" fontId="24" fillId="0" borderId="0" xfId="0" applyNumberFormat="1" applyFont="1" applyFill="1" applyBorder="1" applyAlignment="1">
      <alignment vertical="center"/>
    </xf>
    <xf numFmtId="0" fontId="27" fillId="0" borderId="16" xfId="91" applyFont="1" applyFill="1" applyBorder="1" applyAlignment="1">
      <alignment horizontal="center" vertical="center"/>
    </xf>
    <xf numFmtId="0" fontId="24" fillId="0" borderId="14" xfId="0" applyFont="1" applyBorder="1" applyAlignment="1">
      <alignment horizontal="center"/>
    </xf>
    <xf numFmtId="0" fontId="27" fillId="0" borderId="0" xfId="91" applyFont="1" applyFill="1" applyBorder="1" applyAlignment="1">
      <alignment horizontal="left" vertical="center"/>
    </xf>
    <xf numFmtId="49" fontId="27" fillId="0" borderId="0" xfId="91" applyNumberFormat="1" applyFont="1" applyFill="1" applyBorder="1" applyAlignment="1">
      <alignment vertical="center"/>
    </xf>
    <xf numFmtId="0" fontId="24" fillId="0" borderId="0" xfId="0" applyFont="1" applyBorder="1" applyAlignment="1">
      <alignment horizontal="center"/>
    </xf>
    <xf numFmtId="0" fontId="24" fillId="0" borderId="80" xfId="0" applyFont="1" applyBorder="1" applyAlignment="1">
      <alignment horizontal="center"/>
    </xf>
    <xf numFmtId="0" fontId="59" fillId="57" borderId="0" xfId="0" applyFont="1" applyFill="1"/>
    <xf numFmtId="0" fontId="60" fillId="0" borderId="0" xfId="0" applyFont="1"/>
    <xf numFmtId="0" fontId="24" fillId="0" borderId="41" xfId="0" applyFont="1" applyFill="1" applyBorder="1" applyAlignment="1">
      <alignment horizontal="left" vertical="center"/>
    </xf>
    <xf numFmtId="0" fontId="53" fillId="57" borderId="0" xfId="0" applyFont="1" applyFill="1"/>
    <xf numFmtId="0" fontId="61" fillId="0" borderId="0" xfId="0" applyFont="1"/>
    <xf numFmtId="0" fontId="62" fillId="0" borderId="0" xfId="0" applyFont="1" applyAlignment="1">
      <alignment horizontal="justify"/>
    </xf>
    <xf numFmtId="0" fontId="0" fillId="58" borderId="49" xfId="0" applyFont="1" applyFill="1" applyBorder="1"/>
    <xf numFmtId="0" fontId="23" fillId="58" borderId="41" xfId="0" applyFont="1" applyFill="1" applyBorder="1" applyAlignment="1">
      <alignment horizontal="left" vertical="center"/>
    </xf>
    <xf numFmtId="0" fontId="46" fillId="58" borderId="31" xfId="0" applyFont="1" applyFill="1" applyBorder="1"/>
    <xf numFmtId="0" fontId="0" fillId="58" borderId="31" xfId="0" applyFont="1" applyFill="1" applyBorder="1"/>
    <xf numFmtId="0" fontId="0" fillId="0" borderId="0" xfId="0" applyFont="1" applyFill="1" applyAlignment="1">
      <alignment horizontal="center" vertical="center" wrapText="1"/>
    </xf>
    <xf numFmtId="0" fontId="0" fillId="58" borderId="68" xfId="0" applyFont="1" applyFill="1" applyBorder="1" applyAlignment="1">
      <alignment horizontal="center" vertical="center"/>
    </xf>
    <xf numFmtId="0" fontId="0" fillId="0" borderId="0" xfId="0" applyFont="1" applyFill="1" applyAlignment="1">
      <alignment horizontal="center"/>
    </xf>
    <xf numFmtId="49" fontId="27" fillId="58" borderId="18" xfId="55" applyNumberFormat="1" applyFont="1" applyFill="1" applyBorder="1" applyAlignment="1">
      <alignment vertical="center"/>
    </xf>
    <xf numFmtId="0" fontId="0" fillId="0" borderId="0" xfId="0" applyFont="1" applyBorder="1" applyAlignment="1">
      <alignment horizontal="center" vertical="center"/>
    </xf>
    <xf numFmtId="49" fontId="27" fillId="58" borderId="56" xfId="91" applyNumberFormat="1" applyFont="1" applyFill="1" applyBorder="1" applyAlignment="1">
      <alignment vertical="center"/>
    </xf>
    <xf numFmtId="0" fontId="24" fillId="0" borderId="36" xfId="0" applyFont="1" applyFill="1" applyBorder="1" applyAlignment="1">
      <alignment horizontal="center" vertical="center" wrapText="1"/>
    </xf>
    <xf numFmtId="49" fontId="0" fillId="0" borderId="23" xfId="102" applyNumberFormat="1" applyFont="1" applyFill="1" applyBorder="1" applyAlignment="1">
      <alignment vertical="center"/>
    </xf>
    <xf numFmtId="49" fontId="0" fillId="0" borderId="22" xfId="91" applyNumberFormat="1" applyFont="1" applyFill="1" applyBorder="1" applyAlignment="1">
      <alignment horizontal="center" vertical="center" wrapText="1"/>
    </xf>
    <xf numFmtId="49" fontId="0" fillId="27" borderId="74" xfId="102" applyNumberFormat="1" applyFont="1" applyFill="1" applyBorder="1" applyAlignment="1">
      <alignment horizontal="center" vertical="center" wrapText="1"/>
    </xf>
    <xf numFmtId="0" fontId="24" fillId="0" borderId="82" xfId="0" applyFont="1" applyFill="1" applyBorder="1" applyAlignment="1">
      <alignment horizontal="center" vertical="center" wrapText="1"/>
    </xf>
    <xf numFmtId="0" fontId="24" fillId="0" borderId="81"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13" xfId="0" applyFont="1" applyFill="1" applyBorder="1" applyAlignment="1">
      <alignment horizontal="center" vertical="center"/>
    </xf>
    <xf numFmtId="0" fontId="24" fillId="0" borderId="0" xfId="0" applyFont="1" applyAlignment="1">
      <alignment horizontal="center"/>
    </xf>
    <xf numFmtId="0" fontId="29" fillId="0" borderId="0" xfId="0" applyFont="1" applyFill="1" applyBorder="1" applyAlignment="1">
      <alignment horizontal="center" wrapText="1"/>
    </xf>
    <xf numFmtId="49" fontId="27" fillId="0" borderId="70" xfId="91" applyNumberFormat="1" applyFont="1" applyFill="1" applyBorder="1" applyAlignment="1">
      <alignment horizontal="center" vertical="center"/>
    </xf>
    <xf numFmtId="49" fontId="27" fillId="0" borderId="66" xfId="91" applyNumberFormat="1" applyFont="1" applyFill="1" applyBorder="1" applyAlignment="1">
      <alignment horizontal="center" vertical="center"/>
    </xf>
    <xf numFmtId="49" fontId="27" fillId="58" borderId="69" xfId="91" applyNumberFormat="1" applyFont="1" applyFill="1" applyBorder="1" applyAlignment="1">
      <alignment horizontal="center" vertical="center"/>
    </xf>
    <xf numFmtId="49" fontId="27" fillId="58" borderId="44" xfId="91" applyNumberFormat="1" applyFont="1" applyFill="1" applyBorder="1" applyAlignment="1">
      <alignment horizontal="center" vertical="center"/>
    </xf>
    <xf numFmtId="0" fontId="0" fillId="0" borderId="70" xfId="0" applyFont="1" applyFill="1" applyBorder="1" applyAlignment="1">
      <alignment horizontal="center"/>
    </xf>
    <xf numFmtId="0" fontId="0" fillId="0" borderId="66" xfId="0" applyFont="1" applyFill="1" applyBorder="1" applyAlignment="1">
      <alignment horizontal="center"/>
    </xf>
    <xf numFmtId="0" fontId="0" fillId="0" borderId="48" xfId="0" applyFont="1" applyFill="1" applyBorder="1" applyAlignment="1">
      <alignment horizontal="center" vertical="center"/>
    </xf>
    <xf numFmtId="49" fontId="24" fillId="0" borderId="82" xfId="93" applyNumberFormat="1" applyFont="1" applyFill="1" applyBorder="1" applyAlignment="1">
      <alignment horizontal="center" vertical="center" wrapText="1"/>
    </xf>
    <xf numFmtId="49" fontId="24" fillId="0" borderId="84" xfId="93" applyNumberFormat="1" applyFont="1" applyFill="1" applyBorder="1" applyAlignment="1">
      <alignment horizontal="center" vertical="center" wrapText="1"/>
    </xf>
    <xf numFmtId="0" fontId="0" fillId="0" borderId="0" xfId="0" applyFont="1" applyAlignment="1">
      <alignment vertical="center"/>
    </xf>
    <xf numFmtId="0" fontId="26" fillId="0" borderId="0" xfId="0" applyFont="1" applyBorder="1" applyAlignment="1">
      <alignment horizontal="left" vertical="center"/>
    </xf>
    <xf numFmtId="0" fontId="24" fillId="0" borderId="87" xfId="0" applyFont="1" applyFill="1" applyBorder="1" applyAlignment="1">
      <alignment horizontal="center" vertical="center" wrapText="1"/>
    </xf>
    <xf numFmtId="0" fontId="24" fillId="0" borderId="88" xfId="0" applyFont="1" applyFill="1" applyBorder="1" applyAlignment="1">
      <alignment horizontal="center" vertical="center" wrapText="1"/>
    </xf>
    <xf numFmtId="0" fontId="56" fillId="0" borderId="0" xfId="105" applyFont="1" applyAlignment="1"/>
    <xf numFmtId="0" fontId="58" fillId="0" borderId="0" xfId="0" applyFont="1" applyAlignment="1"/>
    <xf numFmtId="0" fontId="57" fillId="0" borderId="0" xfId="0" applyFont="1" applyAlignment="1"/>
    <xf numFmtId="0" fontId="24" fillId="0" borderId="0" xfId="0" applyFont="1" applyAlignment="1"/>
    <xf numFmtId="0" fontId="0" fillId="0" borderId="0" xfId="0" applyAlignment="1"/>
    <xf numFmtId="0" fontId="59" fillId="57" borderId="0" xfId="0" applyFont="1" applyFill="1" applyAlignment="1"/>
    <xf numFmtId="0" fontId="56" fillId="0" borderId="0" xfId="105" applyFont="1" applyAlignment="1">
      <alignment vertical="center"/>
    </xf>
    <xf numFmtId="0" fontId="58" fillId="0" borderId="0" xfId="0" applyFont="1" applyAlignment="1">
      <alignment vertical="center"/>
    </xf>
    <xf numFmtId="0" fontId="57" fillId="0" borderId="0" xfId="0" applyFont="1" applyAlignment="1">
      <alignment vertical="center"/>
    </xf>
    <xf numFmtId="0" fontId="24" fillId="0" borderId="0" xfId="0" applyFont="1" applyAlignment="1">
      <alignment vertical="center"/>
    </xf>
    <xf numFmtId="0" fontId="0" fillId="0" borderId="0" xfId="0" applyAlignment="1">
      <alignment vertical="center"/>
    </xf>
    <xf numFmtId="49" fontId="63" fillId="0" borderId="13" xfId="54" applyNumberFormat="1" applyFont="1" applyFill="1" applyBorder="1" applyAlignment="1">
      <alignment vertical="center"/>
    </xf>
    <xf numFmtId="49" fontId="64" fillId="0" borderId="0" xfId="0" applyNumberFormat="1" applyFont="1" applyFill="1" applyBorder="1" applyAlignment="1">
      <alignment vertical="center"/>
    </xf>
    <xf numFmtId="49" fontId="65" fillId="0" borderId="0" xfId="0" applyNumberFormat="1" applyFont="1" applyFill="1" applyBorder="1" applyAlignment="1">
      <alignment horizontal="right" vertical="center" wrapText="1"/>
    </xf>
    <xf numFmtId="49" fontId="65" fillId="58" borderId="89" xfId="0" applyNumberFormat="1" applyFont="1" applyFill="1" applyBorder="1" applyAlignment="1">
      <alignment horizontal="center" vertical="center" wrapText="1"/>
    </xf>
    <xf numFmtId="49" fontId="65" fillId="58" borderId="89" xfId="0" applyNumberFormat="1" applyFont="1" applyFill="1" applyBorder="1" applyAlignment="1">
      <alignment horizontal="center" vertical="center"/>
    </xf>
    <xf numFmtId="0" fontId="24" fillId="0" borderId="91" xfId="0" applyFont="1" applyFill="1" applyBorder="1" applyAlignment="1">
      <alignment horizontal="center" vertical="center" wrapText="1"/>
    </xf>
    <xf numFmtId="0" fontId="24" fillId="0" borderId="90" xfId="0" applyFont="1" applyFill="1" applyBorder="1" applyAlignment="1">
      <alignment horizontal="center" vertical="center" wrapText="1"/>
    </xf>
    <xf numFmtId="0" fontId="0" fillId="0" borderId="27" xfId="0" applyBorder="1" applyAlignment="1">
      <alignment horizontal="center" vertical="center"/>
    </xf>
    <xf numFmtId="0" fontId="24" fillId="0" borderId="28" xfId="0" applyFont="1" applyBorder="1" applyAlignment="1">
      <alignment horizontal="center" vertical="center"/>
    </xf>
    <xf numFmtId="0" fontId="0" fillId="0" borderId="0" xfId="0" applyFill="1" applyAlignment="1"/>
    <xf numFmtId="0" fontId="35" fillId="0" borderId="0" xfId="0" applyFont="1" applyAlignment="1"/>
    <xf numFmtId="0" fontId="29" fillId="0" borderId="0" xfId="0" applyFont="1" applyAlignment="1"/>
    <xf numFmtId="0" fontId="5" fillId="0" borderId="0" xfId="0" applyFont="1" applyAlignment="1"/>
    <xf numFmtId="0" fontId="53" fillId="57" borderId="0" xfId="0" applyFont="1" applyFill="1" applyAlignment="1"/>
    <xf numFmtId="0" fontId="61" fillId="0" borderId="0" xfId="0" applyFont="1" applyAlignment="1"/>
    <xf numFmtId="0" fontId="32" fillId="0" borderId="0" xfId="0" applyFont="1" applyFill="1"/>
    <xf numFmtId="0" fontId="0" fillId="58" borderId="36" xfId="0" applyFont="1" applyFill="1" applyBorder="1" applyAlignment="1">
      <alignment vertical="center"/>
    </xf>
    <xf numFmtId="0" fontId="0" fillId="58" borderId="75" xfId="0" applyFont="1" applyFill="1" applyBorder="1" applyAlignment="1">
      <alignment vertical="center"/>
    </xf>
    <xf numFmtId="0" fontId="0" fillId="0" borderId="93" xfId="0" applyFont="1" applyFill="1" applyBorder="1" applyAlignment="1">
      <alignment horizontal="center" vertical="center"/>
    </xf>
    <xf numFmtId="9" fontId="0" fillId="60" borderId="76" xfId="0" applyNumberFormat="1" applyFont="1" applyFill="1" applyBorder="1" applyAlignment="1">
      <alignment vertical="center"/>
    </xf>
    <xf numFmtId="0" fontId="66" fillId="0" borderId="0" xfId="105" applyFont="1" applyAlignment="1">
      <alignment vertical="top"/>
    </xf>
    <xf numFmtId="0" fontId="24" fillId="0" borderId="86" xfId="0" applyFont="1" applyFill="1" applyBorder="1" applyAlignment="1">
      <alignment horizontal="center" vertical="center" wrapText="1"/>
    </xf>
    <xf numFmtId="0" fontId="24" fillId="0" borderId="85" xfId="0" applyFont="1" applyFill="1" applyBorder="1" applyAlignment="1">
      <alignment horizontal="center" vertical="center" wrapText="1"/>
    </xf>
    <xf numFmtId="49" fontId="24" fillId="0" borderId="0" xfId="0" applyNumberFormat="1" applyFont="1" applyAlignment="1">
      <alignment vertical="center"/>
    </xf>
    <xf numFmtId="0" fontId="0" fillId="0" borderId="0" xfId="0" applyFill="1" applyBorder="1" applyAlignment="1"/>
    <xf numFmtId="0" fontId="56" fillId="0" borderId="0" xfId="105" applyFont="1" applyAlignment="1">
      <alignment vertical="top"/>
    </xf>
    <xf numFmtId="0" fontId="24" fillId="0" borderId="30" xfId="0" applyFont="1" applyFill="1" applyBorder="1" applyAlignment="1">
      <alignment horizontal="center" vertical="center"/>
    </xf>
    <xf numFmtId="0" fontId="5" fillId="0" borderId="0" xfId="0" applyFont="1" applyFill="1" applyAlignment="1"/>
    <xf numFmtId="49" fontId="24" fillId="0" borderId="15" xfId="0" applyNumberFormat="1" applyFont="1" applyFill="1" applyBorder="1" applyAlignment="1">
      <alignment horizontal="center" vertical="center"/>
    </xf>
    <xf numFmtId="49" fontId="27" fillId="58" borderId="98" xfId="0" applyNumberFormat="1" applyFont="1" applyFill="1" applyBorder="1" applyAlignment="1">
      <alignment horizontal="center" vertical="center"/>
    </xf>
    <xf numFmtId="0" fontId="24" fillId="0" borderId="99" xfId="0" applyFont="1" applyFill="1" applyBorder="1" applyAlignment="1">
      <alignment horizontal="center" vertical="center" wrapText="1"/>
    </xf>
    <xf numFmtId="0" fontId="0" fillId="0" borderId="101" xfId="0" applyBorder="1" applyAlignment="1">
      <alignment horizontal="center" vertical="center"/>
    </xf>
    <xf numFmtId="0" fontId="0" fillId="0" borderId="62" xfId="0" applyFont="1" applyFill="1" applyBorder="1" applyAlignment="1">
      <alignment horizontal="center"/>
    </xf>
    <xf numFmtId="49" fontId="24" fillId="0" borderId="102" xfId="0" applyNumberFormat="1" applyFont="1" applyFill="1" applyBorder="1" applyAlignment="1">
      <alignment vertical="center"/>
    </xf>
    <xf numFmtId="49" fontId="48" fillId="0" borderId="0" xfId="91" applyNumberFormat="1" applyFont="1" applyFill="1" applyBorder="1" applyAlignment="1">
      <alignment vertical="center"/>
    </xf>
    <xf numFmtId="0" fontId="27" fillId="0" borderId="103" xfId="0" applyFont="1" applyFill="1" applyBorder="1" applyAlignment="1">
      <alignment horizontal="left" vertical="center"/>
    </xf>
    <xf numFmtId="0" fontId="0" fillId="58" borderId="104" xfId="0" applyFont="1" applyFill="1" applyBorder="1" applyAlignment="1">
      <alignment horizontal="center"/>
    </xf>
    <xf numFmtId="0" fontId="0" fillId="58" borderId="105" xfId="0" applyFont="1" applyFill="1" applyBorder="1" applyAlignment="1">
      <alignment horizontal="center"/>
    </xf>
    <xf numFmtId="49" fontId="24" fillId="0" borderId="86" xfId="0" applyNumberFormat="1" applyFont="1" applyFill="1" applyBorder="1" applyAlignment="1">
      <alignment horizontal="center" vertical="center" wrapText="1"/>
    </xf>
    <xf numFmtId="49" fontId="24" fillId="0" borderId="106" xfId="0" applyNumberFormat="1" applyFont="1" applyFill="1" applyBorder="1" applyAlignment="1">
      <alignment horizontal="center" vertical="center" wrapText="1"/>
    </xf>
    <xf numFmtId="49" fontId="24" fillId="0" borderId="106" xfId="91" applyNumberFormat="1" applyFont="1" applyFill="1" applyBorder="1" applyAlignment="1">
      <alignment horizontal="center" vertical="center" wrapText="1"/>
    </xf>
    <xf numFmtId="0" fontId="24" fillId="0" borderId="106" xfId="0" applyFont="1" applyFill="1" applyBorder="1" applyAlignment="1">
      <alignment horizontal="center" vertical="center" wrapText="1"/>
    </xf>
    <xf numFmtId="0" fontId="24" fillId="0" borderId="107" xfId="0" applyFont="1" applyFill="1" applyBorder="1" applyAlignment="1">
      <alignment horizontal="center" vertical="center" wrapText="1"/>
    </xf>
    <xf numFmtId="0" fontId="24" fillId="0" borderId="108" xfId="0" applyFont="1" applyFill="1" applyBorder="1" applyAlignment="1">
      <alignment horizontal="center" vertical="center" wrapText="1"/>
    </xf>
    <xf numFmtId="49" fontId="24" fillId="0" borderId="109" xfId="102" applyNumberFormat="1" applyFont="1" applyFill="1" applyBorder="1" applyAlignment="1">
      <alignment horizontal="center" vertical="center" wrapText="1"/>
    </xf>
    <xf numFmtId="49" fontId="24" fillId="0" borderId="86" xfId="102" applyNumberFormat="1" applyFont="1" applyFill="1" applyBorder="1" applyAlignment="1">
      <alignment horizontal="center" vertical="center" wrapText="1"/>
    </xf>
    <xf numFmtId="49" fontId="24" fillId="0" borderId="106" xfId="102" applyNumberFormat="1" applyFont="1" applyFill="1" applyBorder="1" applyAlignment="1">
      <alignment horizontal="center" vertical="center" wrapText="1"/>
    </xf>
    <xf numFmtId="0" fontId="24" fillId="0" borderId="102" xfId="0" applyFont="1" applyFill="1" applyBorder="1" applyAlignment="1">
      <alignment horizontal="center" vertical="center" wrapText="1"/>
    </xf>
    <xf numFmtId="49" fontId="27" fillId="0" borderId="110" xfId="53" applyNumberFormat="1" applyFont="1" applyFill="1" applyBorder="1" applyAlignment="1">
      <alignment horizontal="center" vertical="center"/>
    </xf>
    <xf numFmtId="0" fontId="0" fillId="58" borderId="46" xfId="0" applyFont="1" applyFill="1" applyBorder="1"/>
    <xf numFmtId="0" fontId="46" fillId="58" borderId="33" xfId="0" applyFont="1" applyFill="1" applyBorder="1"/>
    <xf numFmtId="0" fontId="46" fillId="58" borderId="33" xfId="0" applyFont="1" applyFill="1" applyBorder="1" applyAlignment="1"/>
    <xf numFmtId="0" fontId="46" fillId="0" borderId="48" xfId="0" applyFont="1" applyFill="1" applyBorder="1" applyAlignment="1">
      <alignment horizontal="center" vertical="center"/>
    </xf>
    <xf numFmtId="49" fontId="46" fillId="0" borderId="11" xfId="102" applyNumberFormat="1" applyFont="1" applyFill="1" applyBorder="1" applyAlignment="1">
      <alignment vertical="center"/>
    </xf>
    <xf numFmtId="49" fontId="46" fillId="0" borderId="20" xfId="102" applyNumberFormat="1" applyFont="1" applyFill="1" applyBorder="1" applyAlignment="1">
      <alignment horizontal="center" vertical="center"/>
    </xf>
    <xf numFmtId="49" fontId="46" fillId="0" borderId="20" xfId="102" applyNumberFormat="1" applyFont="1" applyFill="1" applyBorder="1" applyAlignment="1">
      <alignment horizontal="left" vertical="center"/>
    </xf>
    <xf numFmtId="49" fontId="46" fillId="0" borderId="32" xfId="91" applyNumberFormat="1" applyFont="1" applyFill="1" applyBorder="1" applyAlignment="1">
      <alignment horizontal="center" vertical="center" wrapText="1"/>
    </xf>
    <xf numFmtId="49" fontId="46" fillId="27" borderId="20" xfId="102" applyNumberFormat="1" applyFont="1" applyFill="1" applyBorder="1" applyAlignment="1">
      <alignment horizontal="center" vertical="center" wrapText="1"/>
    </xf>
    <xf numFmtId="49" fontId="46" fillId="0" borderId="22" xfId="91" applyNumberFormat="1" applyFont="1" applyFill="1" applyBorder="1" applyAlignment="1">
      <alignment horizontal="center" vertical="center" wrapText="1"/>
    </xf>
    <xf numFmtId="0" fontId="46" fillId="0" borderId="20" xfId="102" applyNumberFormat="1" applyFont="1" applyFill="1" applyBorder="1" applyAlignment="1">
      <alignment horizontal="center" vertical="center"/>
    </xf>
    <xf numFmtId="0" fontId="46" fillId="58" borderId="20" xfId="91" applyNumberFormat="1" applyFont="1" applyFill="1" applyBorder="1" applyAlignment="1">
      <alignment horizontal="center" vertical="center"/>
    </xf>
    <xf numFmtId="0" fontId="46" fillId="0" borderId="20" xfId="91" applyNumberFormat="1" applyFont="1" applyFill="1" applyBorder="1" applyAlignment="1">
      <alignment horizontal="center" vertical="center"/>
    </xf>
    <xf numFmtId="9" fontId="46" fillId="59" borderId="20" xfId="92" applyFont="1" applyFill="1" applyBorder="1" applyAlignment="1">
      <alignment horizontal="center" vertical="center" wrapText="1"/>
    </xf>
    <xf numFmtId="0" fontId="46" fillId="27" borderId="20" xfId="0" applyFont="1" applyFill="1" applyBorder="1" applyAlignment="1">
      <alignment vertical="center"/>
    </xf>
    <xf numFmtId="9" fontId="46" fillId="60" borderId="32" xfId="0" applyNumberFormat="1" applyFont="1" applyFill="1" applyBorder="1" applyAlignment="1">
      <alignment vertical="center"/>
    </xf>
    <xf numFmtId="0" fontId="46" fillId="0" borderId="22" xfId="91" applyNumberFormat="1" applyFont="1" applyFill="1" applyBorder="1" applyAlignment="1">
      <alignment horizontal="center" vertical="center"/>
    </xf>
    <xf numFmtId="1" fontId="46" fillId="0" borderId="22" xfId="91" applyNumberFormat="1" applyFont="1" applyFill="1" applyBorder="1" applyAlignment="1">
      <alignment horizontal="center" vertical="center"/>
    </xf>
    <xf numFmtId="0" fontId="46" fillId="58" borderId="47" xfId="0" applyFont="1" applyFill="1" applyBorder="1" applyAlignment="1">
      <alignment vertical="center"/>
    </xf>
    <xf numFmtId="0" fontId="0" fillId="0" borderId="94" xfId="0" applyFont="1" applyBorder="1"/>
    <xf numFmtId="49" fontId="46" fillId="0" borderId="11" xfId="91" applyNumberFormat="1" applyFont="1" applyFill="1" applyBorder="1" applyAlignment="1">
      <alignment vertical="center"/>
    </xf>
    <xf numFmtId="49" fontId="46" fillId="0" borderId="83" xfId="91" applyNumberFormat="1" applyFont="1" applyFill="1" applyBorder="1" applyAlignment="1">
      <alignment vertical="center" wrapText="1"/>
    </xf>
    <xf numFmtId="0" fontId="55" fillId="0" borderId="0" xfId="105" applyFont="1" applyAlignment="1">
      <alignment vertical="top"/>
    </xf>
    <xf numFmtId="49" fontId="33" fillId="0" borderId="0" xfId="197" applyNumberFormat="1" applyFont="1" applyFill="1" applyBorder="1" applyAlignment="1">
      <alignment horizontal="left" vertical="center"/>
    </xf>
    <xf numFmtId="49" fontId="33" fillId="0" borderId="0" xfId="197" applyNumberFormat="1" applyFont="1" applyFill="1" applyBorder="1" applyAlignment="1">
      <alignment horizontal="center" vertical="center"/>
    </xf>
    <xf numFmtId="0" fontId="27" fillId="0" borderId="10" xfId="197" applyFont="1" applyFill="1" applyBorder="1" applyAlignment="1">
      <alignment horizontal="center" vertical="center"/>
    </xf>
    <xf numFmtId="0" fontId="3" fillId="0" borderId="0" xfId="198"/>
    <xf numFmtId="49" fontId="33" fillId="0" borderId="13" xfId="197" applyNumberFormat="1" applyFont="1" applyFill="1" applyBorder="1" applyAlignment="1">
      <alignment horizontal="center" vertical="center"/>
    </xf>
    <xf numFmtId="0" fontId="5" fillId="58" borderId="94" xfId="197" applyFont="1" applyFill="1" applyBorder="1" applyAlignment="1">
      <alignment horizontal="center" vertical="center"/>
    </xf>
    <xf numFmtId="49" fontId="5" fillId="58" borderId="94" xfId="197" applyNumberFormat="1" applyFont="1" applyFill="1" applyBorder="1" applyAlignment="1">
      <alignment horizontal="center" vertical="center"/>
    </xf>
    <xf numFmtId="0" fontId="56" fillId="58" borderId="94" xfId="197" applyFont="1" applyFill="1" applyBorder="1" applyAlignment="1">
      <alignment horizontal="center" vertical="center"/>
    </xf>
    <xf numFmtId="0" fontId="59" fillId="0" borderId="0" xfId="0" applyFont="1" applyFill="1"/>
    <xf numFmtId="0" fontId="24" fillId="0" borderId="0" xfId="0" applyFont="1" applyFill="1"/>
    <xf numFmtId="0" fontId="29" fillId="0" borderId="101" xfId="0" applyFont="1" applyFill="1" applyBorder="1" applyAlignment="1">
      <alignment horizontal="center" vertical="center"/>
    </xf>
    <xf numFmtId="49" fontId="29" fillId="0" borderId="101" xfId="0" applyNumberFormat="1" applyFont="1" applyFill="1" applyBorder="1" applyAlignment="1">
      <alignment horizontal="center" vertical="center"/>
    </xf>
    <xf numFmtId="0" fontId="29" fillId="0" borderId="101" xfId="231" applyFont="1" applyFill="1" applyBorder="1" applyAlignment="1">
      <alignment horizontal="center" vertical="center"/>
    </xf>
    <xf numFmtId="0" fontId="29" fillId="0" borderId="101" xfId="197" applyFont="1" applyFill="1" applyBorder="1" applyAlignment="1">
      <alignment horizontal="center" vertical="center"/>
    </xf>
    <xf numFmtId="0" fontId="29" fillId="0" borderId="101" xfId="0" applyFont="1" applyFill="1" applyBorder="1" applyAlignment="1">
      <alignment horizontal="center" vertical="center" wrapText="1"/>
    </xf>
    <xf numFmtId="0" fontId="29" fillId="0" borderId="94" xfId="0" applyFont="1" applyFill="1" applyBorder="1" applyAlignment="1">
      <alignment horizontal="center" vertical="center"/>
    </xf>
    <xf numFmtId="49" fontId="29" fillId="0" borderId="94" xfId="0" applyNumberFormat="1" applyFont="1" applyFill="1" applyBorder="1" applyAlignment="1">
      <alignment horizontal="center" vertical="center"/>
    </xf>
    <xf numFmtId="0" fontId="29" fillId="0" borderId="94" xfId="231" applyFont="1" applyFill="1" applyBorder="1" applyAlignment="1">
      <alignment horizontal="center" vertical="center"/>
    </xf>
    <xf numFmtId="0" fontId="29" fillId="0" borderId="94" xfId="197" applyFont="1" applyFill="1" applyBorder="1" applyAlignment="1">
      <alignment horizontal="center" vertical="center"/>
    </xf>
    <xf numFmtId="0" fontId="29" fillId="0" borderId="94" xfId="0" applyFont="1" applyFill="1" applyBorder="1" applyAlignment="1">
      <alignment horizontal="center" vertical="center" wrapText="1"/>
    </xf>
    <xf numFmtId="9" fontId="72" fillId="59" borderId="74" xfId="0" applyNumberFormat="1" applyFont="1" applyFill="1" applyBorder="1" applyAlignment="1">
      <alignment horizontal="center" vertical="center"/>
    </xf>
    <xf numFmtId="0" fontId="0" fillId="58" borderId="94" xfId="0" applyFont="1" applyFill="1" applyBorder="1" applyAlignment="1">
      <alignment vertical="center"/>
    </xf>
    <xf numFmtId="0" fontId="29" fillId="0" borderId="100" xfId="0" applyFont="1" applyFill="1" applyBorder="1" applyAlignment="1">
      <alignment horizontal="center" vertical="center"/>
    </xf>
    <xf numFmtId="0" fontId="0" fillId="58" borderId="94" xfId="0" applyFont="1" applyFill="1" applyBorder="1" applyAlignment="1"/>
    <xf numFmtId="0" fontId="29" fillId="0" borderId="94" xfId="0" applyNumberFormat="1" applyFont="1" applyFill="1" applyBorder="1" applyAlignment="1">
      <alignment horizontal="center" vertical="center"/>
    </xf>
    <xf numFmtId="0" fontId="29" fillId="0" borderId="94" xfId="227" applyFont="1" applyFill="1" applyBorder="1" applyAlignment="1">
      <alignment horizontal="center" vertical="center"/>
    </xf>
    <xf numFmtId="49" fontId="29" fillId="0" borderId="94" xfId="0" applyNumberFormat="1" applyFont="1" applyFill="1" applyBorder="1" applyAlignment="1" applyProtection="1">
      <alignment horizontal="center" vertical="center"/>
      <protection locked="0"/>
    </xf>
    <xf numFmtId="49" fontId="29" fillId="0" borderId="94" xfId="0" applyNumberFormat="1" applyFont="1" applyFill="1" applyBorder="1" applyAlignment="1">
      <alignment horizontal="center" vertical="center" wrapText="1"/>
    </xf>
    <xf numFmtId="0" fontId="29" fillId="0" borderId="36" xfId="0" applyFont="1" applyFill="1" applyBorder="1" applyAlignment="1">
      <alignment horizontal="center" vertical="center"/>
    </xf>
    <xf numFmtId="0" fontId="24" fillId="58" borderId="35" xfId="0" applyFont="1" applyFill="1" applyBorder="1" applyAlignment="1">
      <alignment horizontal="center" vertical="center"/>
    </xf>
    <xf numFmtId="49" fontId="0" fillId="0" borderId="112" xfId="0" applyNumberFormat="1" applyFont="1" applyFill="1" applyBorder="1" applyAlignment="1">
      <alignment horizontal="center" vertical="center" wrapText="1"/>
    </xf>
    <xf numFmtId="49" fontId="0" fillId="0" borderId="113" xfId="0" applyNumberFormat="1" applyFont="1" applyFill="1" applyBorder="1" applyAlignment="1">
      <alignment horizontal="center" vertical="center" wrapText="1"/>
    </xf>
    <xf numFmtId="49" fontId="0" fillId="0" borderId="114" xfId="0" applyNumberFormat="1" applyFont="1" applyFill="1" applyBorder="1" applyAlignment="1">
      <alignment horizontal="center" vertical="center" wrapText="1"/>
    </xf>
    <xf numFmtId="49" fontId="0" fillId="0" borderId="115" xfId="0" applyNumberFormat="1" applyFont="1" applyFill="1" applyBorder="1" applyAlignment="1">
      <alignment horizontal="center" vertical="center" wrapText="1"/>
    </xf>
    <xf numFmtId="49" fontId="0" fillId="0" borderId="115" xfId="0" applyNumberFormat="1" applyFill="1" applyBorder="1" applyAlignment="1">
      <alignment horizontal="center" vertical="center" wrapText="1"/>
    </xf>
    <xf numFmtId="49" fontId="0" fillId="0" borderId="114" xfId="0" applyNumberFormat="1" applyFill="1" applyBorder="1" applyAlignment="1">
      <alignment horizontal="center" vertical="center" wrapText="1"/>
    </xf>
    <xf numFmtId="49" fontId="0" fillId="0" borderId="116" xfId="0" applyNumberFormat="1" applyFont="1" applyFill="1" applyBorder="1" applyAlignment="1">
      <alignment horizontal="center" vertical="center" wrapText="1"/>
    </xf>
    <xf numFmtId="49" fontId="0" fillId="0" borderId="117" xfId="0" applyNumberFormat="1" applyFont="1" applyFill="1" applyBorder="1" applyAlignment="1">
      <alignment horizontal="center" vertical="center" wrapText="1"/>
    </xf>
    <xf numFmtId="0" fontId="27" fillId="0" borderId="64" xfId="0" applyFont="1" applyFill="1" applyBorder="1" applyAlignment="1">
      <alignment horizontal="center"/>
    </xf>
    <xf numFmtId="49" fontId="27" fillId="0" borderId="59" xfId="0" applyNumberFormat="1" applyFont="1" applyFill="1" applyBorder="1" applyAlignment="1">
      <alignment horizontal="center" vertical="center"/>
    </xf>
    <xf numFmtId="0" fontId="0" fillId="0" borderId="96" xfId="0" applyFont="1" applyBorder="1"/>
    <xf numFmtId="49" fontId="24" fillId="0" borderId="60" xfId="0" applyNumberFormat="1" applyFont="1" applyFill="1" applyBorder="1" applyAlignment="1">
      <alignment vertical="center"/>
    </xf>
    <xf numFmtId="49" fontId="61" fillId="0" borderId="61" xfId="0" applyNumberFormat="1" applyFont="1" applyFill="1" applyBorder="1" applyAlignment="1">
      <alignment horizontal="center" vertical="center"/>
    </xf>
    <xf numFmtId="49" fontId="0" fillId="0" borderId="113" xfId="0" applyNumberFormat="1" applyFill="1" applyBorder="1" applyAlignment="1">
      <alignment horizontal="center" vertical="center"/>
    </xf>
    <xf numFmtId="0" fontId="0" fillId="0" borderId="113" xfId="0" applyFont="1" applyFill="1" applyBorder="1" applyAlignment="1">
      <alignment horizontal="center" vertical="center" wrapText="1"/>
    </xf>
    <xf numFmtId="1" fontId="0" fillId="0" borderId="113" xfId="0" applyNumberFormat="1" applyFont="1" applyFill="1" applyBorder="1" applyAlignment="1">
      <alignment horizontal="center" vertical="center" wrapText="1"/>
    </xf>
    <xf numFmtId="1" fontId="72" fillId="0" borderId="113" xfId="0" applyNumberFormat="1" applyFont="1" applyFill="1" applyBorder="1" applyAlignment="1">
      <alignment horizontal="center" vertical="center" wrapText="1"/>
    </xf>
    <xf numFmtId="49" fontId="0" fillId="0" borderId="115" xfId="0" applyNumberFormat="1" applyFont="1" applyFill="1" applyBorder="1" applyAlignment="1">
      <alignment horizontal="center" vertical="center"/>
    </xf>
    <xf numFmtId="0" fontId="0" fillId="0" borderId="115" xfId="0" applyFont="1" applyFill="1" applyBorder="1" applyAlignment="1">
      <alignment horizontal="center" vertical="center" wrapText="1"/>
    </xf>
    <xf numFmtId="1" fontId="0" fillId="0" borderId="115" xfId="0" applyNumberFormat="1" applyFont="1" applyFill="1" applyBorder="1" applyAlignment="1">
      <alignment horizontal="center" vertical="center" wrapText="1"/>
    </xf>
    <xf numFmtId="1" fontId="72" fillId="0" borderId="115" xfId="0" applyNumberFormat="1" applyFont="1" applyFill="1" applyBorder="1" applyAlignment="1">
      <alignment horizontal="center" vertical="center" wrapText="1"/>
    </xf>
    <xf numFmtId="0" fontId="0" fillId="0" borderId="115" xfId="0" applyFill="1" applyBorder="1" applyAlignment="1">
      <alignment horizontal="center" vertical="center" wrapText="1"/>
    </xf>
    <xf numFmtId="1" fontId="0" fillId="0" borderId="115" xfId="0" applyNumberFormat="1" applyFill="1" applyBorder="1" applyAlignment="1">
      <alignment horizontal="center" vertical="center" wrapText="1"/>
    </xf>
    <xf numFmtId="0" fontId="0" fillId="0" borderId="117" xfId="0" applyFont="1" applyFill="1" applyBorder="1" applyAlignment="1">
      <alignment horizontal="center" vertical="center" wrapText="1"/>
    </xf>
    <xf numFmtId="1" fontId="72" fillId="0" borderId="117" xfId="0" applyNumberFormat="1" applyFont="1" applyFill="1" applyBorder="1" applyAlignment="1">
      <alignment horizontal="center" vertical="center" wrapText="1"/>
    </xf>
    <xf numFmtId="1" fontId="0" fillId="0" borderId="117" xfId="0" applyNumberFormat="1" applyFont="1" applyFill="1" applyBorder="1" applyAlignment="1">
      <alignment horizontal="center" vertical="center" wrapText="1"/>
    </xf>
    <xf numFmtId="49" fontId="24" fillId="0" borderId="118" xfId="0" applyNumberFormat="1" applyFont="1" applyFill="1" applyBorder="1" applyAlignment="1">
      <alignment horizontal="center" vertical="center"/>
    </xf>
    <xf numFmtId="49" fontId="24" fillId="0" borderId="119" xfId="0" applyNumberFormat="1" applyFont="1" applyFill="1" applyBorder="1" applyAlignment="1">
      <alignment horizontal="center" vertical="center"/>
    </xf>
    <xf numFmtId="49" fontId="24" fillId="0" borderId="120" xfId="0" applyNumberFormat="1" applyFont="1" applyFill="1" applyBorder="1" applyAlignment="1">
      <alignment horizontal="center" vertical="center" wrapText="1"/>
    </xf>
    <xf numFmtId="0" fontId="24" fillId="0" borderId="120" xfId="0" applyFont="1" applyFill="1" applyBorder="1" applyAlignment="1">
      <alignment horizontal="center" vertical="center"/>
    </xf>
    <xf numFmtId="49" fontId="24" fillId="0" borderId="121" xfId="0" applyNumberFormat="1" applyFont="1" applyFill="1" applyBorder="1" applyAlignment="1">
      <alignment horizontal="center" vertical="center" wrapText="1"/>
    </xf>
    <xf numFmtId="0" fontId="24" fillId="0" borderId="60" xfId="0" applyFont="1" applyFill="1" applyBorder="1" applyAlignment="1">
      <alignment horizontal="center" vertical="center" wrapText="1"/>
    </xf>
    <xf numFmtId="49" fontId="0" fillId="0" borderId="115" xfId="0" applyNumberFormat="1" applyFill="1" applyBorder="1" applyAlignment="1">
      <alignment horizontal="center" vertical="center"/>
    </xf>
    <xf numFmtId="9" fontId="0" fillId="0" borderId="115" xfId="0" applyNumberFormat="1" applyFont="1" applyFill="1" applyBorder="1" applyAlignment="1">
      <alignment horizontal="center" vertical="center" wrapText="1"/>
    </xf>
    <xf numFmtId="1" fontId="74" fillId="0" borderId="115" xfId="0" applyNumberFormat="1" applyFont="1" applyFill="1" applyBorder="1" applyAlignment="1">
      <alignment horizontal="center" vertical="center" wrapText="1"/>
    </xf>
    <xf numFmtId="49" fontId="72" fillId="0" borderId="115" xfId="0" applyNumberFormat="1" applyFont="1" applyFill="1" applyBorder="1" applyAlignment="1">
      <alignment horizontal="center" vertical="center" wrapText="1"/>
    </xf>
    <xf numFmtId="9" fontId="72" fillId="0" borderId="115" xfId="0" applyNumberFormat="1" applyFont="1" applyFill="1" applyBorder="1" applyAlignment="1">
      <alignment horizontal="center" vertical="center" wrapText="1"/>
    </xf>
    <xf numFmtId="9" fontId="0" fillId="0" borderId="113" xfId="0" applyNumberFormat="1" applyFont="1" applyFill="1" applyBorder="1" applyAlignment="1">
      <alignment horizontal="center" vertical="center" wrapText="1"/>
    </xf>
    <xf numFmtId="0" fontId="0" fillId="0" borderId="122" xfId="0" applyBorder="1"/>
    <xf numFmtId="0" fontId="0" fillId="0" borderId="123" xfId="0" applyBorder="1"/>
    <xf numFmtId="49" fontId="0" fillId="0" borderId="117" xfId="0" applyNumberFormat="1" applyFont="1" applyFill="1" applyBorder="1" applyAlignment="1">
      <alignment horizontal="center" vertical="center"/>
    </xf>
    <xf numFmtId="9" fontId="72" fillId="0" borderId="117" xfId="0" applyNumberFormat="1" applyFont="1" applyFill="1" applyBorder="1" applyAlignment="1">
      <alignment horizontal="center" vertical="center" wrapText="1"/>
    </xf>
    <xf numFmtId="0" fontId="0" fillId="0" borderId="124" xfId="0" applyBorder="1"/>
    <xf numFmtId="49" fontId="5" fillId="58" borderId="34" xfId="197" applyNumberFormat="1" applyFont="1" applyFill="1" applyBorder="1" applyAlignment="1">
      <alignment horizontal="center" vertical="center"/>
    </xf>
    <xf numFmtId="49" fontId="56" fillId="58" borderId="94" xfId="197" applyNumberFormat="1" applyFont="1" applyFill="1" applyBorder="1" applyAlignment="1">
      <alignment horizontal="center" vertical="center" wrapText="1"/>
    </xf>
    <xf numFmtId="49" fontId="5" fillId="58" borderId="94" xfId="197" applyNumberFormat="1" applyFont="1" applyFill="1" applyBorder="1" applyAlignment="1">
      <alignment horizontal="center" vertical="center" wrapText="1"/>
    </xf>
    <xf numFmtId="0" fontId="24" fillId="0" borderId="10" xfId="197" applyFont="1" applyFill="1" applyBorder="1" applyAlignment="1">
      <alignment horizontal="center" vertical="center"/>
    </xf>
    <xf numFmtId="0" fontId="0" fillId="0" borderId="114" xfId="0" applyFont="1" applyFill="1" applyBorder="1" applyAlignment="1">
      <alignment horizontal="center"/>
    </xf>
    <xf numFmtId="0" fontId="0" fillId="0" borderId="115" xfId="0" applyFont="1" applyFill="1" applyBorder="1" applyAlignment="1">
      <alignment horizontal="center"/>
    </xf>
    <xf numFmtId="49" fontId="0" fillId="61" borderId="115" xfId="0" applyNumberFormat="1" applyFont="1" applyFill="1" applyBorder="1" applyAlignment="1">
      <alignment horizontal="center"/>
    </xf>
    <xf numFmtId="49" fontId="0" fillId="61" borderId="126" xfId="0" applyNumberFormat="1" applyFont="1" applyFill="1" applyBorder="1" applyAlignment="1">
      <alignment horizontal="center" vertical="center"/>
    </xf>
    <xf numFmtId="49" fontId="0" fillId="61" borderId="127" xfId="0" applyNumberFormat="1" applyFont="1" applyFill="1" applyBorder="1" applyAlignment="1">
      <alignment horizontal="center" vertical="center"/>
    </xf>
    <xf numFmtId="49" fontId="0" fillId="61" borderId="128" xfId="0" applyNumberFormat="1" applyFont="1" applyFill="1" applyBorder="1" applyAlignment="1">
      <alignment horizontal="center" vertical="center"/>
    </xf>
    <xf numFmtId="49" fontId="0" fillId="61" borderId="129" xfId="0" applyNumberFormat="1" applyFont="1" applyFill="1" applyBorder="1" applyAlignment="1">
      <alignment horizontal="center" vertical="center"/>
    </xf>
    <xf numFmtId="49" fontId="0" fillId="61" borderId="130" xfId="0" applyNumberFormat="1" applyFont="1" applyFill="1" applyBorder="1" applyAlignment="1">
      <alignment horizontal="center" vertical="center"/>
    </xf>
    <xf numFmtId="49" fontId="0" fillId="61" borderId="114" xfId="0" applyNumberFormat="1" applyFont="1" applyFill="1" applyBorder="1" applyAlignment="1">
      <alignment horizontal="center" vertical="center"/>
    </xf>
    <xf numFmtId="49" fontId="0" fillId="61" borderId="115" xfId="0" applyNumberFormat="1" applyFont="1" applyFill="1" applyBorder="1" applyAlignment="1">
      <alignment horizontal="center" vertical="center"/>
    </xf>
    <xf numFmtId="49" fontId="0" fillId="61" borderId="123" xfId="0" applyNumberFormat="1" applyFont="1" applyFill="1" applyBorder="1" applyAlignment="1">
      <alignment horizontal="center" vertical="center"/>
    </xf>
    <xf numFmtId="0" fontId="0" fillId="61" borderId="114" xfId="0" applyNumberFormat="1" applyFont="1" applyFill="1" applyBorder="1" applyAlignment="1">
      <alignment horizontal="center" vertical="center"/>
    </xf>
    <xf numFmtId="0" fontId="0" fillId="61" borderId="115" xfId="0" applyNumberFormat="1" applyFont="1" applyFill="1" applyBorder="1" applyAlignment="1">
      <alignment horizontal="center" vertical="center"/>
    </xf>
    <xf numFmtId="0" fontId="0" fillId="61" borderId="123" xfId="0" applyNumberFormat="1" applyFont="1" applyFill="1" applyBorder="1" applyAlignment="1">
      <alignment horizontal="center" vertical="center"/>
    </xf>
    <xf numFmtId="49" fontId="0" fillId="61" borderId="129" xfId="0" applyNumberFormat="1" applyFill="1" applyBorder="1" applyAlignment="1">
      <alignment horizontal="center" vertical="center"/>
    </xf>
    <xf numFmtId="49" fontId="0" fillId="61" borderId="115" xfId="0" applyNumberFormat="1" applyFill="1" applyBorder="1" applyAlignment="1">
      <alignment horizontal="center" vertical="center"/>
    </xf>
    <xf numFmtId="49" fontId="0" fillId="61" borderId="130" xfId="0" applyNumberFormat="1" applyFill="1" applyBorder="1" applyAlignment="1">
      <alignment horizontal="center" vertical="center"/>
    </xf>
    <xf numFmtId="49" fontId="0" fillId="61" borderId="114" xfId="0" applyNumberFormat="1" applyFill="1" applyBorder="1" applyAlignment="1">
      <alignment horizontal="center" vertical="center"/>
    </xf>
    <xf numFmtId="49" fontId="0" fillId="61" borderId="123" xfId="0" applyNumberFormat="1" applyFill="1" applyBorder="1" applyAlignment="1">
      <alignment horizontal="center" vertical="center"/>
    </xf>
    <xf numFmtId="49" fontId="0" fillId="61" borderId="128" xfId="0" applyNumberFormat="1" applyFont="1" applyFill="1" applyBorder="1" applyAlignment="1" applyProtection="1">
      <alignment horizontal="center" vertical="center"/>
      <protection locked="0"/>
    </xf>
    <xf numFmtId="0" fontId="0" fillId="61" borderId="128" xfId="0" applyFont="1" applyFill="1" applyBorder="1" applyAlignment="1">
      <alignment horizontal="center"/>
    </xf>
    <xf numFmtId="49" fontId="0" fillId="61" borderId="129" xfId="0" applyNumberFormat="1" applyFont="1" applyFill="1" applyBorder="1" applyAlignment="1" applyProtection="1">
      <alignment horizontal="center" vertical="center"/>
      <protection locked="0"/>
    </xf>
    <xf numFmtId="49" fontId="0" fillId="61" borderId="115" xfId="0" applyNumberFormat="1" applyFont="1" applyFill="1" applyBorder="1" applyAlignment="1" applyProtection="1">
      <alignment horizontal="center"/>
      <protection locked="0"/>
    </xf>
    <xf numFmtId="49" fontId="0" fillId="61" borderId="130" xfId="0" applyNumberFormat="1" applyFont="1" applyFill="1" applyBorder="1" applyAlignment="1" applyProtection="1">
      <alignment horizontal="center" vertical="center"/>
      <protection locked="0"/>
    </xf>
    <xf numFmtId="49" fontId="0" fillId="61" borderId="115" xfId="0" applyNumberFormat="1" applyFill="1" applyBorder="1" applyAlignment="1">
      <alignment horizontal="center"/>
    </xf>
    <xf numFmtId="49" fontId="0" fillId="0" borderId="127" xfId="0" applyNumberFormat="1" applyFont="1" applyFill="1" applyBorder="1" applyAlignment="1">
      <alignment horizontal="center" vertical="center"/>
    </xf>
    <xf numFmtId="49" fontId="0" fillId="0" borderId="128" xfId="0" applyNumberFormat="1" applyFont="1" applyFill="1" applyBorder="1" applyAlignment="1">
      <alignment horizontal="center" vertical="center"/>
    </xf>
    <xf numFmtId="0" fontId="0" fillId="0" borderId="128" xfId="0" applyFont="1" applyFill="1" applyBorder="1" applyAlignment="1">
      <alignment horizontal="center"/>
    </xf>
    <xf numFmtId="49" fontId="0" fillId="0" borderId="115" xfId="0" applyNumberFormat="1" applyFill="1" applyBorder="1" applyAlignment="1">
      <alignment horizontal="center"/>
    </xf>
    <xf numFmtId="49" fontId="0" fillId="0" borderId="130" xfId="0" applyNumberFormat="1" applyFont="1" applyFill="1" applyBorder="1" applyAlignment="1">
      <alignment horizontal="center" vertical="center"/>
    </xf>
    <xf numFmtId="49" fontId="0" fillId="0" borderId="115" xfId="0" applyNumberFormat="1" applyFont="1" applyFill="1" applyBorder="1" applyAlignment="1">
      <alignment horizontal="center"/>
    </xf>
    <xf numFmtId="0" fontId="0" fillId="0" borderId="114" xfId="0" applyNumberFormat="1" applyFont="1" applyFill="1" applyBorder="1" applyAlignment="1">
      <alignment horizontal="center" vertical="center"/>
    </xf>
    <xf numFmtId="0" fontId="0" fillId="0" borderId="115"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49" fontId="0" fillId="0" borderId="129" xfId="0" applyNumberFormat="1" applyFill="1" applyBorder="1" applyAlignment="1">
      <alignment horizontal="center" vertical="center"/>
    </xf>
    <xf numFmtId="49" fontId="0" fillId="0" borderId="130" xfId="0" applyNumberFormat="1" applyFill="1" applyBorder="1" applyAlignment="1">
      <alignment horizontal="center" vertical="center"/>
    </xf>
    <xf numFmtId="49" fontId="0" fillId="0" borderId="114" xfId="0" applyNumberFormat="1" applyFill="1" applyBorder="1" applyAlignment="1">
      <alignment horizontal="center" vertical="center"/>
    </xf>
    <xf numFmtId="49" fontId="0" fillId="0" borderId="123" xfId="0" applyNumberFormat="1" applyFill="1" applyBorder="1" applyAlignment="1">
      <alignment horizontal="center" vertical="center"/>
    </xf>
    <xf numFmtId="49" fontId="0" fillId="0" borderId="114" xfId="0" applyNumberFormat="1" applyFont="1" applyFill="1" applyBorder="1" applyAlignment="1">
      <alignment horizontal="center" vertical="center"/>
    </xf>
    <xf numFmtId="49" fontId="0" fillId="0" borderId="123" xfId="0" applyNumberFormat="1" applyFont="1" applyFill="1" applyBorder="1" applyAlignment="1">
      <alignment horizontal="center" vertical="center"/>
    </xf>
    <xf numFmtId="49" fontId="0" fillId="0" borderId="129" xfId="0" applyNumberFormat="1" applyFont="1" applyFill="1" applyBorder="1" applyAlignment="1">
      <alignment horizontal="center" vertical="center"/>
    </xf>
    <xf numFmtId="49" fontId="0" fillId="0" borderId="133" xfId="0" applyNumberFormat="1" applyFont="1" applyFill="1" applyBorder="1" applyAlignment="1">
      <alignment horizontal="center" vertical="center"/>
    </xf>
    <xf numFmtId="49" fontId="0" fillId="0" borderId="134" xfId="0" applyNumberFormat="1" applyFont="1" applyFill="1" applyBorder="1" applyAlignment="1">
      <alignment horizontal="center" vertical="center"/>
    </xf>
    <xf numFmtId="0" fontId="0" fillId="0" borderId="134" xfId="0" applyFont="1" applyFill="1" applyBorder="1" applyAlignment="1">
      <alignment horizontal="center"/>
    </xf>
    <xf numFmtId="0" fontId="24" fillId="0" borderId="139" xfId="0" applyFont="1" applyFill="1" applyBorder="1" applyAlignment="1">
      <alignment horizontal="center" vertical="center"/>
    </xf>
    <xf numFmtId="49" fontId="24" fillId="0" borderId="140" xfId="0" applyNumberFormat="1" applyFont="1" applyFill="1" applyBorder="1" applyAlignment="1">
      <alignment horizontal="center" vertical="center"/>
    </xf>
    <xf numFmtId="0" fontId="24" fillId="0" borderId="140" xfId="0" applyFont="1" applyFill="1" applyBorder="1" applyAlignment="1">
      <alignment horizontal="center" vertical="center"/>
    </xf>
    <xf numFmtId="0" fontId="24" fillId="0" borderId="141" xfId="0" applyFont="1" applyFill="1" applyBorder="1" applyAlignment="1">
      <alignment horizontal="center" vertical="center"/>
    </xf>
    <xf numFmtId="49" fontId="24" fillId="0" borderId="142" xfId="0" applyNumberFormat="1" applyFont="1" applyFill="1" applyBorder="1" applyAlignment="1">
      <alignment horizontal="center" vertical="center" wrapText="1"/>
    </xf>
    <xf numFmtId="49" fontId="24" fillId="0" borderId="143" xfId="0" applyNumberFormat="1" applyFont="1" applyFill="1" applyBorder="1" applyAlignment="1">
      <alignment horizontal="center" vertical="center" wrapText="1"/>
    </xf>
    <xf numFmtId="0" fontId="24" fillId="0" borderId="145" xfId="0" applyFont="1" applyFill="1" applyBorder="1" applyAlignment="1">
      <alignment horizontal="center" vertical="center" wrapText="1"/>
    </xf>
    <xf numFmtId="0" fontId="24" fillId="0" borderId="146" xfId="0" applyFont="1" applyFill="1" applyBorder="1" applyAlignment="1">
      <alignment horizontal="center" vertical="center"/>
    </xf>
    <xf numFmtId="49" fontId="24" fillId="0" borderId="147" xfId="0" applyNumberFormat="1" applyFont="1" applyFill="1" applyBorder="1" applyAlignment="1">
      <alignment horizontal="center" vertical="center"/>
    </xf>
    <xf numFmtId="0" fontId="24" fillId="0" borderId="147" xfId="0" applyFont="1" applyFill="1" applyBorder="1" applyAlignment="1">
      <alignment horizontal="center" vertical="center"/>
    </xf>
    <xf numFmtId="49" fontId="24" fillId="0" borderId="148" xfId="0" applyNumberFormat="1" applyFont="1" applyFill="1" applyBorder="1" applyAlignment="1">
      <alignment horizontal="center" vertical="center"/>
    </xf>
    <xf numFmtId="49" fontId="24" fillId="0" borderId="149" xfId="0" applyNumberFormat="1" applyFont="1" applyFill="1" applyBorder="1" applyAlignment="1">
      <alignment horizontal="center" vertical="center" wrapText="1"/>
    </xf>
    <xf numFmtId="49" fontId="24" fillId="0" borderId="150" xfId="0" applyNumberFormat="1" applyFont="1" applyFill="1" applyBorder="1" applyAlignment="1">
      <alignment horizontal="center" vertical="center" wrapText="1"/>
    </xf>
    <xf numFmtId="0" fontId="24" fillId="0" borderId="151" xfId="0" applyFont="1" applyFill="1" applyBorder="1" applyAlignment="1">
      <alignment horizontal="center" vertical="center" textRotation="90"/>
    </xf>
    <xf numFmtId="0" fontId="24" fillId="0" borderId="152" xfId="0" applyFont="1" applyFill="1" applyBorder="1" applyAlignment="1">
      <alignment horizontal="center" vertical="center" textRotation="90"/>
    </xf>
    <xf numFmtId="0" fontId="24" fillId="0" borderId="153" xfId="0" applyFont="1" applyFill="1" applyBorder="1" applyAlignment="1">
      <alignment horizontal="center" vertical="center" textRotation="90"/>
    </xf>
    <xf numFmtId="0" fontId="46" fillId="0" borderId="154" xfId="0" applyFont="1" applyFill="1" applyBorder="1"/>
    <xf numFmtId="49" fontId="0" fillId="61" borderId="155" xfId="0" applyNumberFormat="1" applyFont="1" applyFill="1" applyBorder="1" applyAlignment="1">
      <alignment horizontal="center" vertical="center"/>
    </xf>
    <xf numFmtId="49" fontId="0" fillId="61" borderId="113" xfId="0" applyNumberFormat="1" applyFont="1" applyFill="1" applyBorder="1" applyAlignment="1">
      <alignment horizontal="center"/>
    </xf>
    <xf numFmtId="49" fontId="0" fillId="61" borderId="113" xfId="0" applyNumberFormat="1" applyFill="1" applyBorder="1" applyAlignment="1">
      <alignment horizontal="center" vertical="center"/>
    </xf>
    <xf numFmtId="49" fontId="0" fillId="61" borderId="112" xfId="0" applyNumberFormat="1" applyFill="1" applyBorder="1" applyAlignment="1">
      <alignment horizontal="center" vertical="center"/>
    </xf>
    <xf numFmtId="49" fontId="0" fillId="61" borderId="122" xfId="0" applyNumberFormat="1" applyFill="1" applyBorder="1" applyAlignment="1">
      <alignment horizontal="center" vertical="center"/>
    </xf>
    <xf numFmtId="0" fontId="0" fillId="58" borderId="123" xfId="0" applyFont="1" applyFill="1" applyBorder="1"/>
    <xf numFmtId="49" fontId="0" fillId="61" borderId="157" xfId="0" applyNumberFormat="1" applyFont="1" applyFill="1" applyBorder="1" applyAlignment="1">
      <alignment horizontal="center" vertical="center"/>
    </xf>
    <xf numFmtId="49" fontId="0" fillId="61" borderId="158" xfId="0" applyNumberFormat="1" applyFont="1" applyFill="1" applyBorder="1" applyAlignment="1">
      <alignment horizontal="center" vertical="center"/>
    </xf>
    <xf numFmtId="0" fontId="0" fillId="58" borderId="161" xfId="0" applyFont="1" applyFill="1" applyBorder="1"/>
    <xf numFmtId="0" fontId="0" fillId="58" borderId="124" xfId="0" applyFont="1" applyFill="1" applyBorder="1"/>
    <xf numFmtId="0" fontId="5" fillId="58" borderId="115" xfId="0" applyFont="1" applyFill="1" applyBorder="1" applyAlignment="1">
      <alignment horizontal="center" vertical="center"/>
    </xf>
    <xf numFmtId="10" fontId="5" fillId="58" borderId="115" xfId="0" applyNumberFormat="1" applyFont="1" applyFill="1" applyBorder="1" applyAlignment="1">
      <alignment horizontal="center" vertical="center"/>
    </xf>
    <xf numFmtId="49" fontId="5" fillId="0" borderId="115" xfId="93" applyNumberFormat="1" applyFont="1" applyFill="1" applyBorder="1" applyAlignment="1">
      <alignment horizontal="center" vertical="center" wrapText="1"/>
    </xf>
    <xf numFmtId="49" fontId="5" fillId="58" borderId="115" xfId="93" applyNumberFormat="1" applyFont="1" applyFill="1" applyBorder="1" applyAlignment="1">
      <alignment horizontal="center" vertical="center" wrapText="1"/>
    </xf>
    <xf numFmtId="49" fontId="5" fillId="0" borderId="115" xfId="102"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49" fontId="5" fillId="0" borderId="0" xfId="93" applyNumberFormat="1" applyFont="1" applyFill="1" applyBorder="1" applyAlignment="1">
      <alignment horizontal="center" vertical="center"/>
    </xf>
    <xf numFmtId="49" fontId="5" fillId="0" borderId="0" xfId="93" applyNumberFormat="1" applyFont="1" applyFill="1" applyBorder="1" applyAlignment="1">
      <alignment horizontal="center" vertical="center" wrapText="1"/>
    </xf>
    <xf numFmtId="49" fontId="5" fillId="0" borderId="0" xfId="102" applyNumberFormat="1" applyFont="1" applyFill="1" applyBorder="1" applyAlignment="1">
      <alignment horizontal="center" vertical="center" wrapText="1"/>
    </xf>
    <xf numFmtId="49" fontId="24" fillId="0" borderId="162" xfId="93" applyNumberFormat="1" applyFont="1" applyFill="1" applyBorder="1" applyAlignment="1">
      <alignment horizontal="center" vertical="center" wrapText="1"/>
    </xf>
    <xf numFmtId="0" fontId="24" fillId="0" borderId="162" xfId="0" applyFont="1" applyBorder="1" applyAlignment="1">
      <alignment horizontal="center" vertical="center"/>
    </xf>
    <xf numFmtId="49" fontId="24" fillId="0" borderId="163" xfId="93" applyNumberFormat="1" applyFont="1" applyFill="1" applyBorder="1" applyAlignment="1">
      <alignment horizontal="center" vertical="center" wrapText="1"/>
    </xf>
    <xf numFmtId="49" fontId="24" fillId="0" borderId="164" xfId="93" applyNumberFormat="1" applyFont="1" applyFill="1" applyBorder="1" applyAlignment="1">
      <alignment horizontal="left" vertical="center" wrapText="1"/>
    </xf>
    <xf numFmtId="49" fontId="24" fillId="0" borderId="165" xfId="93" applyNumberFormat="1" applyFont="1" applyFill="1" applyBorder="1" applyAlignment="1">
      <alignment horizontal="center" vertical="center" wrapText="1"/>
    </xf>
    <xf numFmtId="49" fontId="24" fillId="28" borderId="165" xfId="93" applyNumberFormat="1" applyFont="1" applyFill="1" applyBorder="1" applyAlignment="1">
      <alignment horizontal="center" vertical="center" wrapText="1"/>
    </xf>
    <xf numFmtId="49" fontId="24" fillId="27" borderId="165" xfId="93" applyNumberFormat="1" applyFont="1" applyFill="1" applyBorder="1" applyAlignment="1">
      <alignment horizontal="center" vertical="center" wrapText="1"/>
    </xf>
    <xf numFmtId="0" fontId="24" fillId="0" borderId="166" xfId="0" applyFont="1" applyFill="1" applyBorder="1" applyAlignment="1">
      <alignment horizontal="center" vertical="center" wrapText="1"/>
    </xf>
    <xf numFmtId="0" fontId="5" fillId="58" borderId="113" xfId="0" applyFont="1" applyFill="1" applyBorder="1" applyAlignment="1">
      <alignment horizontal="center" vertical="center"/>
    </xf>
    <xf numFmtId="10" fontId="5" fillId="58" borderId="113" xfId="0" applyNumberFormat="1" applyFont="1" applyFill="1" applyBorder="1" applyAlignment="1">
      <alignment horizontal="center" vertical="center"/>
    </xf>
    <xf numFmtId="49" fontId="5" fillId="0" borderId="117" xfId="102" applyNumberFormat="1" applyFont="1" applyFill="1" applyBorder="1" applyAlignment="1">
      <alignment horizontal="center" vertical="center" wrapText="1"/>
    </xf>
    <xf numFmtId="49" fontId="5" fillId="0" borderId="117" xfId="93" applyNumberFormat="1" applyFont="1" applyFill="1" applyBorder="1" applyAlignment="1">
      <alignment horizontal="center" vertical="center" wrapText="1"/>
    </xf>
    <xf numFmtId="0" fontId="5" fillId="58" borderId="117" xfId="0" applyFont="1" applyFill="1" applyBorder="1" applyAlignment="1">
      <alignment horizontal="center" vertical="center"/>
    </xf>
    <xf numFmtId="10" fontId="5" fillId="58" borderId="117" xfId="0" applyNumberFormat="1" applyFont="1" applyFill="1" applyBorder="1" applyAlignment="1">
      <alignment horizontal="center" vertical="center"/>
    </xf>
    <xf numFmtId="10" fontId="5" fillId="0" borderId="0" xfId="0" applyNumberFormat="1" applyFont="1" applyFill="1" applyBorder="1" applyAlignment="1">
      <alignment horizontal="center" vertical="center"/>
    </xf>
    <xf numFmtId="0" fontId="5" fillId="0" borderId="115" xfId="0" applyFont="1" applyFill="1" applyBorder="1" applyAlignment="1">
      <alignment horizontal="center" vertical="center"/>
    </xf>
    <xf numFmtId="0" fontId="5" fillId="0" borderId="115" xfId="0" applyFont="1" applyFill="1" applyBorder="1" applyAlignment="1">
      <alignment horizontal="center" vertical="center" wrapText="1"/>
    </xf>
    <xf numFmtId="49" fontId="5" fillId="0" borderId="115" xfId="93" applyNumberFormat="1" applyFont="1" applyFill="1" applyBorder="1" applyAlignment="1">
      <alignment horizontal="center" vertical="center"/>
    </xf>
    <xf numFmtId="0" fontId="5" fillId="0" borderId="115" xfId="0" applyFont="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wrapText="1"/>
    </xf>
    <xf numFmtId="0" fontId="5" fillId="0" borderId="113" xfId="0" applyFont="1" applyFill="1" applyBorder="1" applyAlignment="1">
      <alignment horizontal="center" vertical="center"/>
    </xf>
    <xf numFmtId="49" fontId="5" fillId="0" borderId="113" xfId="93" applyNumberFormat="1" applyFont="1" applyFill="1" applyBorder="1" applyAlignment="1">
      <alignment horizontal="center" vertical="center"/>
    </xf>
    <xf numFmtId="49" fontId="5" fillId="0" borderId="113" xfId="102" applyNumberFormat="1" applyFont="1" applyFill="1" applyBorder="1" applyAlignment="1">
      <alignment horizontal="center" vertical="center" wrapText="1"/>
    </xf>
    <xf numFmtId="49" fontId="5" fillId="0" borderId="113" xfId="93" applyNumberFormat="1" applyFont="1" applyFill="1" applyBorder="1" applyAlignment="1">
      <alignment horizontal="center" vertical="center" wrapText="1"/>
    </xf>
    <xf numFmtId="0" fontId="5" fillId="0" borderId="114"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17" xfId="0" applyFont="1" applyFill="1" applyBorder="1" applyAlignment="1">
      <alignment horizontal="center" vertical="center" wrapText="1"/>
    </xf>
    <xf numFmtId="0" fontId="5" fillId="0" borderId="117" xfId="0" applyFont="1" applyFill="1" applyBorder="1" applyAlignment="1">
      <alignment horizontal="center" vertical="center"/>
    </xf>
    <xf numFmtId="49" fontId="5" fillId="0" borderId="117" xfId="93" applyNumberFormat="1" applyFont="1" applyFill="1" applyBorder="1" applyAlignment="1">
      <alignment horizontal="center" vertical="center"/>
    </xf>
    <xf numFmtId="0" fontId="24" fillId="0" borderId="0" xfId="105" applyFont="1" applyAlignment="1">
      <alignment vertical="top" wrapText="1"/>
    </xf>
    <xf numFmtId="0" fontId="24" fillId="0" borderId="0" xfId="105" applyFont="1" applyAlignment="1">
      <alignment vertical="top"/>
    </xf>
    <xf numFmtId="0" fontId="5" fillId="0" borderId="0" xfId="105" applyFont="1"/>
    <xf numFmtId="0" fontId="5" fillId="0" borderId="0" xfId="0" applyFont="1" applyFill="1" applyBorder="1" applyAlignment="1">
      <alignment wrapText="1"/>
    </xf>
    <xf numFmtId="0" fontId="5" fillId="0" borderId="0" xfId="105" applyFont="1" applyAlignment="1">
      <alignment vertical="top" wrapText="1"/>
    </xf>
    <xf numFmtId="0" fontId="32" fillId="0" borderId="0" xfId="0" applyFont="1"/>
    <xf numFmtId="0" fontId="5" fillId="0" borderId="122" xfId="0" applyFont="1" applyFill="1" applyBorder="1"/>
    <xf numFmtId="0" fontId="5" fillId="0" borderId="123" xfId="0" applyFont="1" applyFill="1" applyBorder="1"/>
    <xf numFmtId="0" fontId="5" fillId="0" borderId="0" xfId="105" applyFont="1" applyAlignment="1">
      <alignment vertical="top"/>
    </xf>
    <xf numFmtId="0" fontId="5" fillId="0" borderId="0" xfId="105" applyFont="1" applyAlignment="1"/>
    <xf numFmtId="0" fontId="32" fillId="0" borderId="0" xfId="0" applyFont="1" applyAlignment="1"/>
    <xf numFmtId="0" fontId="5" fillId="57" borderId="0" xfId="0" applyFont="1" applyFill="1"/>
    <xf numFmtId="0" fontId="5" fillId="0" borderId="124" xfId="0" applyFont="1" applyFill="1" applyBorder="1"/>
    <xf numFmtId="0" fontId="24" fillId="57" borderId="0" xfId="0" applyFont="1" applyFill="1"/>
    <xf numFmtId="0" fontId="78" fillId="0" borderId="0" xfId="0" applyFont="1"/>
    <xf numFmtId="0" fontId="5" fillId="0" borderId="0" xfId="0" applyFont="1" applyAlignment="1">
      <alignment horizontal="justify"/>
    </xf>
    <xf numFmtId="0" fontId="0" fillId="0" borderId="94" xfId="197" applyFont="1" applyFill="1" applyBorder="1" applyAlignment="1">
      <alignment horizontal="center" vertical="center"/>
    </xf>
    <xf numFmtId="0" fontId="0" fillId="0" borderId="74" xfId="0" applyFont="1" applyFill="1" applyBorder="1" applyAlignment="1">
      <alignment horizontal="center" vertical="center"/>
    </xf>
    <xf numFmtId="0" fontId="0" fillId="58" borderId="74" xfId="0" applyFont="1" applyFill="1" applyBorder="1" applyAlignment="1">
      <alignment horizontal="center" vertical="center"/>
    </xf>
    <xf numFmtId="49" fontId="0" fillId="58" borderId="94" xfId="93" applyNumberFormat="1"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vertical="center" wrapText="1"/>
    </xf>
    <xf numFmtId="49" fontId="24" fillId="0" borderId="170" xfId="54" applyNumberFormat="1" applyFont="1" applyFill="1" applyBorder="1" applyAlignment="1">
      <alignment horizontal="center" vertical="center" wrapText="1"/>
    </xf>
    <xf numFmtId="49" fontId="24" fillId="0" borderId="162" xfId="54" applyNumberFormat="1" applyFont="1" applyFill="1" applyBorder="1" applyAlignment="1">
      <alignment horizontal="center" vertical="center" wrapText="1"/>
    </xf>
    <xf numFmtId="0" fontId="24" fillId="0" borderId="162"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3" xfId="0" applyFont="1" applyFill="1" applyBorder="1" applyAlignment="1">
      <alignment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58" borderId="167" xfId="0" applyFont="1" applyFill="1" applyBorder="1" applyAlignment="1">
      <alignment horizontal="center" vertical="center"/>
    </xf>
    <xf numFmtId="49" fontId="0" fillId="58" borderId="171" xfId="93" applyNumberFormat="1" applyFont="1" applyFill="1" applyBorder="1" applyAlignment="1">
      <alignment horizontal="center" vertical="center" wrapText="1"/>
    </xf>
    <xf numFmtId="0" fontId="0" fillId="58" borderId="172" xfId="0" applyFont="1" applyFill="1" applyBorder="1" applyAlignment="1">
      <alignment horizontal="center"/>
    </xf>
    <xf numFmtId="0" fontId="0" fillId="58" borderId="49" xfId="0" applyFont="1" applyFill="1" applyBorder="1" applyAlignment="1">
      <alignment horizontal="center"/>
    </xf>
    <xf numFmtId="49" fontId="0" fillId="58" borderId="49" xfId="93" applyNumberFormat="1"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95" xfId="0" applyFont="1" applyFill="1" applyBorder="1" applyAlignment="1">
      <alignment vertical="center" wrapText="1"/>
    </xf>
    <xf numFmtId="0" fontId="0" fillId="0" borderId="152" xfId="0" applyFont="1" applyFill="1" applyBorder="1" applyAlignment="1">
      <alignment horizontal="center" vertical="center"/>
    </xf>
    <xf numFmtId="0" fontId="0" fillId="0" borderId="169" xfId="0" applyFont="1" applyFill="1" applyBorder="1" applyAlignment="1">
      <alignment horizontal="center" vertical="center"/>
    </xf>
    <xf numFmtId="0" fontId="0" fillId="58" borderId="152" xfId="0" applyFont="1" applyFill="1" applyBorder="1" applyAlignment="1">
      <alignment horizontal="center" vertical="center"/>
    </xf>
    <xf numFmtId="49" fontId="0" fillId="58" borderId="95" xfId="93" applyNumberFormat="1" applyFont="1" applyFill="1" applyBorder="1" applyAlignment="1">
      <alignment horizontal="center" vertical="center" wrapText="1"/>
    </xf>
    <xf numFmtId="49" fontId="0" fillId="58" borderId="154" xfId="93" applyNumberFormat="1" applyFont="1" applyFill="1" applyBorder="1" applyAlignment="1">
      <alignment horizontal="center" vertical="center" wrapText="1"/>
    </xf>
    <xf numFmtId="0" fontId="0" fillId="58" borderId="94" xfId="197" applyFont="1" applyFill="1" applyBorder="1" applyAlignment="1">
      <alignment horizontal="center" vertical="center"/>
    </xf>
    <xf numFmtId="49" fontId="0" fillId="58" borderId="94" xfId="197" applyNumberFormat="1" applyFont="1" applyFill="1" applyBorder="1" applyAlignment="1">
      <alignment horizontal="center" vertical="center"/>
    </xf>
    <xf numFmtId="49" fontId="0" fillId="58" borderId="94" xfId="197" applyNumberFormat="1" applyFont="1" applyFill="1" applyBorder="1" applyAlignment="1">
      <alignment horizontal="center" vertical="center" wrapText="1"/>
    </xf>
    <xf numFmtId="49" fontId="5" fillId="58" borderId="34" xfId="197" applyNumberFormat="1" applyFont="1" applyFill="1" applyBorder="1" applyAlignment="1">
      <alignment horizontal="center" vertical="center" wrapText="1"/>
    </xf>
    <xf numFmtId="0" fontId="24" fillId="0" borderId="162" xfId="197" applyFont="1" applyFill="1" applyBorder="1" applyAlignment="1">
      <alignment horizontal="center" vertical="center" wrapText="1"/>
    </xf>
    <xf numFmtId="0" fontId="24" fillId="0" borderId="170" xfId="197" applyFont="1" applyFill="1" applyBorder="1" applyAlignment="1">
      <alignment horizontal="center" vertical="center" wrapText="1"/>
    </xf>
    <xf numFmtId="0" fontId="24" fillId="0" borderId="173" xfId="197" applyFont="1" applyFill="1" applyBorder="1" applyAlignment="1">
      <alignment horizontal="center" vertical="center" wrapText="1"/>
    </xf>
    <xf numFmtId="0" fontId="0" fillId="0" borderId="101" xfId="197" applyFont="1" applyFill="1" applyBorder="1" applyAlignment="1">
      <alignment horizontal="center" vertical="center"/>
    </xf>
    <xf numFmtId="0" fontId="0" fillId="58" borderId="101" xfId="197" applyFont="1" applyFill="1" applyBorder="1" applyAlignment="1">
      <alignment horizontal="center" vertical="center"/>
    </xf>
    <xf numFmtId="49" fontId="0" fillId="58" borderId="101" xfId="197" applyNumberFormat="1" applyFont="1" applyFill="1" applyBorder="1" applyAlignment="1">
      <alignment horizontal="center" vertical="center"/>
    </xf>
    <xf numFmtId="0" fontId="24" fillId="0" borderId="174" xfId="197" applyFont="1" applyFill="1" applyBorder="1" applyAlignment="1">
      <alignment horizontal="center" vertical="center" wrapText="1"/>
    </xf>
    <xf numFmtId="0" fontId="24" fillId="0" borderId="175" xfId="197" applyFont="1" applyFill="1" applyBorder="1" applyAlignment="1">
      <alignment horizontal="center" vertical="center" wrapText="1"/>
    </xf>
    <xf numFmtId="0" fontId="24" fillId="0" borderId="176" xfId="197" applyFont="1" applyFill="1" applyBorder="1" applyAlignment="1">
      <alignment horizontal="center" vertical="center" wrapText="1"/>
    </xf>
    <xf numFmtId="49" fontId="0" fillId="58" borderId="10" xfId="197" applyNumberFormat="1" applyFont="1" applyFill="1" applyBorder="1" applyAlignment="1">
      <alignment horizontal="center" vertical="center"/>
    </xf>
    <xf numFmtId="0" fontId="5" fillId="0" borderId="136" xfId="197" applyFont="1" applyFill="1" applyBorder="1" applyAlignment="1">
      <alignment horizontal="center" vertical="center"/>
    </xf>
    <xf numFmtId="0" fontId="24" fillId="0" borderId="177" xfId="197" applyFont="1" applyFill="1" applyBorder="1" applyAlignment="1">
      <alignment horizontal="center" vertical="center"/>
    </xf>
    <xf numFmtId="49" fontId="0" fillId="58" borderId="101" xfId="197" applyNumberFormat="1" applyFont="1" applyFill="1" applyBorder="1" applyAlignment="1">
      <alignment horizontal="center" vertical="center" wrapText="1"/>
    </xf>
    <xf numFmtId="0" fontId="0" fillId="0" borderId="112" xfId="0" applyFill="1" applyBorder="1" applyAlignment="1">
      <alignment horizontal="center" vertical="center" wrapText="1"/>
    </xf>
    <xf numFmtId="0" fontId="0" fillId="0" borderId="171" xfId="0" applyFont="1" applyFill="1" applyBorder="1" applyAlignment="1">
      <alignment horizontal="center" vertical="center"/>
    </xf>
    <xf numFmtId="0" fontId="0" fillId="0" borderId="171" xfId="0" applyFont="1" applyFill="1" applyBorder="1" applyAlignment="1">
      <alignment horizontal="center"/>
    </xf>
    <xf numFmtId="0" fontId="0" fillId="0" borderId="171" xfId="0" applyBorder="1" applyAlignment="1">
      <alignment horizontal="center"/>
    </xf>
    <xf numFmtId="0" fontId="0" fillId="0" borderId="171" xfId="0" applyBorder="1"/>
    <xf numFmtId="0" fontId="0" fillId="0" borderId="171" xfId="0" applyFont="1" applyBorder="1" applyAlignment="1">
      <alignment horizontal="center"/>
    </xf>
    <xf numFmtId="0" fontId="5" fillId="62" borderId="94" xfId="0" applyFont="1" applyFill="1" applyBorder="1" applyAlignment="1">
      <alignment horizontal="center"/>
    </xf>
    <xf numFmtId="0" fontId="5" fillId="62" borderId="122" xfId="0" applyFont="1" applyFill="1" applyBorder="1" applyAlignment="1">
      <alignment horizontal="center"/>
    </xf>
    <xf numFmtId="0" fontId="0" fillId="0" borderId="94" xfId="0" applyFill="1" applyBorder="1" applyAlignment="1">
      <alignment horizontal="center" vertical="center" wrapText="1"/>
    </xf>
    <xf numFmtId="0" fontId="0" fillId="0" borderId="94" xfId="0" applyFont="1" applyFill="1" applyBorder="1" applyAlignment="1">
      <alignment horizontal="center"/>
    </xf>
    <xf numFmtId="0" fontId="0" fillId="0" borderId="94" xfId="0" applyFont="1" applyBorder="1" applyAlignment="1">
      <alignment horizontal="center"/>
    </xf>
    <xf numFmtId="0" fontId="0" fillId="0" borderId="94" xfId="0" applyBorder="1"/>
    <xf numFmtId="0" fontId="0" fillId="0" borderId="94" xfId="0" applyBorder="1" applyAlignment="1">
      <alignment horizontal="center"/>
    </xf>
    <xf numFmtId="0" fontId="5" fillId="0" borderId="94" xfId="0" applyFont="1" applyBorder="1"/>
    <xf numFmtId="0" fontId="0" fillId="62" borderId="94" xfId="0" applyFont="1" applyFill="1" applyBorder="1" applyAlignment="1">
      <alignment horizontal="center"/>
    </xf>
    <xf numFmtId="0" fontId="0" fillId="61" borderId="94" xfId="0" applyFont="1" applyFill="1" applyBorder="1" applyAlignment="1">
      <alignment horizontal="center"/>
    </xf>
    <xf numFmtId="0" fontId="24" fillId="0" borderId="86" xfId="0" applyFont="1" applyFill="1" applyBorder="1" applyAlignment="1">
      <alignment horizontal="center" vertical="center"/>
    </xf>
    <xf numFmtId="0" fontId="0" fillId="0" borderId="114" xfId="0" applyFill="1" applyBorder="1" applyAlignment="1">
      <alignment horizontal="center"/>
    </xf>
    <xf numFmtId="0" fontId="0" fillId="0" borderId="116" xfId="0" applyFont="1" applyFill="1" applyBorder="1" applyAlignment="1">
      <alignment horizontal="center"/>
    </xf>
    <xf numFmtId="0" fontId="0" fillId="0" borderId="117" xfId="0" applyFont="1" applyFill="1" applyBorder="1" applyAlignment="1">
      <alignment horizontal="center"/>
    </xf>
    <xf numFmtId="3" fontId="0" fillId="0" borderId="117" xfId="0" applyNumberFormat="1" applyFont="1" applyFill="1" applyBorder="1" applyAlignment="1">
      <alignment horizontal="right"/>
    </xf>
    <xf numFmtId="0" fontId="0" fillId="0" borderId="117" xfId="0" applyFill="1" applyBorder="1" applyAlignment="1">
      <alignment horizontal="center"/>
    </xf>
    <xf numFmtId="0" fontId="26" fillId="0" borderId="0" xfId="0" applyFont="1" applyFill="1" applyBorder="1" applyAlignment="1">
      <alignment horizontal="center" vertical="center"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0" fontId="27" fillId="0" borderId="10"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8" xfId="0" applyFont="1" applyFill="1" applyBorder="1" applyAlignment="1">
      <alignment horizontal="center" vertical="center" wrapText="1"/>
    </xf>
    <xf numFmtId="0" fontId="0" fillId="0" borderId="0" xfId="0" applyFont="1" applyAlignment="1">
      <alignment wrapText="1"/>
    </xf>
    <xf numFmtId="0" fontId="0" fillId="0" borderId="0" xfId="0" pivotButton="1" applyAlignment="1">
      <alignment wrapText="1"/>
    </xf>
    <xf numFmtId="0" fontId="0" fillId="0" borderId="0" xfId="0" applyNumberFormat="1" applyAlignment="1">
      <alignment wrapText="1"/>
    </xf>
    <xf numFmtId="0" fontId="0" fillId="0" borderId="0" xfId="105" applyFont="1"/>
    <xf numFmtId="0" fontId="24" fillId="58" borderId="10" xfId="0" applyFont="1" applyFill="1" applyBorder="1" applyAlignment="1">
      <alignment horizontal="center" vertical="center" wrapText="1"/>
    </xf>
    <xf numFmtId="0" fontId="0" fillId="0" borderId="0" xfId="105" applyFont="1" applyAlignment="1">
      <alignment vertical="top" wrapText="1"/>
    </xf>
    <xf numFmtId="0" fontId="0" fillId="0" borderId="0" xfId="0" applyFont="1" applyAlignment="1">
      <alignment horizontal="center" wrapText="1"/>
    </xf>
    <xf numFmtId="0" fontId="0" fillId="0" borderId="0" xfId="0" applyFont="1" applyAlignment="1">
      <alignment horizontal="justify"/>
    </xf>
    <xf numFmtId="0" fontId="0" fillId="0" borderId="0" xfId="0" applyFont="1" applyFill="1" applyAlignment="1">
      <alignment horizontal="center" wrapText="1"/>
    </xf>
    <xf numFmtId="0" fontId="24" fillId="0" borderId="0" xfId="105" applyFont="1" applyAlignment="1">
      <alignment horizontal="center" vertical="top" wrapText="1"/>
    </xf>
    <xf numFmtId="0" fontId="24" fillId="0" borderId="0" xfId="105" applyFont="1" applyAlignment="1">
      <alignment horizontal="center" vertical="top"/>
    </xf>
    <xf numFmtId="0" fontId="0" fillId="0" borderId="0" xfId="105" applyFont="1" applyAlignment="1">
      <alignment horizontal="center"/>
    </xf>
    <xf numFmtId="0" fontId="0" fillId="0" borderId="0" xfId="105" applyFont="1" applyAlignment="1">
      <alignment horizontal="center" vertical="top" wrapText="1"/>
    </xf>
    <xf numFmtId="0" fontId="32" fillId="0" borderId="0" xfId="0" applyFont="1" applyAlignment="1">
      <alignment horizontal="center"/>
    </xf>
    <xf numFmtId="0" fontId="0" fillId="0" borderId="0" xfId="105" applyFont="1" applyAlignment="1">
      <alignment horizontal="center" vertical="top"/>
    </xf>
    <xf numFmtId="0" fontId="0" fillId="57" borderId="0" xfId="0" applyFont="1" applyFill="1" applyAlignment="1">
      <alignment horizontal="center"/>
    </xf>
    <xf numFmtId="0" fontId="35" fillId="0" borderId="0" xfId="0" applyFont="1" applyAlignment="1">
      <alignment horizontal="center"/>
    </xf>
    <xf numFmtId="0" fontId="29" fillId="0" borderId="0" xfId="0" applyFont="1" applyAlignment="1">
      <alignment horizontal="center"/>
    </xf>
    <xf numFmtId="0" fontId="24" fillId="57" borderId="0" xfId="0" applyFont="1" applyFill="1" applyAlignment="1">
      <alignment horizontal="center"/>
    </xf>
    <xf numFmtId="0" fontId="78" fillId="0" borderId="0" xfId="0" applyFont="1" applyAlignment="1">
      <alignment horizontal="center"/>
    </xf>
    <xf numFmtId="0" fontId="0" fillId="0" borderId="74" xfId="0" applyFont="1" applyBorder="1" applyAlignment="1">
      <alignment horizontal="center" vertical="center" wrapText="1"/>
    </xf>
    <xf numFmtId="0" fontId="0" fillId="0" borderId="22" xfId="0" applyFont="1" applyFill="1" applyBorder="1" applyAlignment="1">
      <alignment horizontal="center" vertical="center" wrapText="1"/>
    </xf>
    <xf numFmtId="0" fontId="27" fillId="0" borderId="179" xfId="0" applyFont="1" applyFill="1" applyBorder="1" applyAlignment="1">
      <alignment horizontal="center" vertical="center"/>
    </xf>
    <xf numFmtId="0" fontId="24" fillId="58" borderId="179" xfId="0" applyFont="1" applyFill="1" applyBorder="1" applyAlignment="1">
      <alignment horizontal="center" vertical="center"/>
    </xf>
    <xf numFmtId="0" fontId="24" fillId="0" borderId="6" xfId="0" applyFont="1" applyFill="1" applyBorder="1" applyAlignment="1">
      <alignment horizontal="center" vertical="center"/>
    </xf>
    <xf numFmtId="49" fontId="0" fillId="61" borderId="180" xfId="0" applyNumberFormat="1" applyFont="1" applyFill="1" applyBorder="1" applyAlignment="1">
      <alignment horizontal="center" vertical="center"/>
    </xf>
    <xf numFmtId="49" fontId="0" fillId="61" borderId="181" xfId="0" applyNumberFormat="1" applyFont="1" applyFill="1" applyBorder="1" applyAlignment="1">
      <alignment horizontal="center" vertical="center"/>
    </xf>
    <xf numFmtId="0" fontId="0" fillId="58" borderId="182" xfId="0" applyFont="1" applyFill="1" applyBorder="1"/>
    <xf numFmtId="49" fontId="29" fillId="0" borderId="183" xfId="0" applyNumberFormat="1" applyFont="1" applyFill="1" applyBorder="1" applyAlignment="1">
      <alignment horizontal="center" vertical="center"/>
    </xf>
    <xf numFmtId="49" fontId="0" fillId="0" borderId="180" xfId="0" applyNumberFormat="1" applyFont="1" applyFill="1" applyBorder="1" applyAlignment="1">
      <alignment horizontal="center" vertical="center"/>
    </xf>
    <xf numFmtId="49" fontId="0" fillId="0" borderId="181" xfId="0" applyNumberFormat="1" applyFont="1" applyFill="1" applyBorder="1" applyAlignment="1">
      <alignment horizontal="center" vertical="center"/>
    </xf>
    <xf numFmtId="0" fontId="0" fillId="0" borderId="181" xfId="0" applyFont="1" applyFill="1" applyBorder="1" applyAlignment="1">
      <alignment horizontal="center"/>
    </xf>
    <xf numFmtId="0" fontId="0" fillId="58" borderId="184" xfId="0" applyFont="1" applyFill="1" applyBorder="1"/>
    <xf numFmtId="0" fontId="0" fillId="58" borderId="185" xfId="0" applyFont="1" applyFill="1" applyBorder="1"/>
    <xf numFmtId="49" fontId="29" fillId="0" borderId="186" xfId="0" applyNumberFormat="1" applyFont="1" applyFill="1" applyBorder="1" applyAlignment="1">
      <alignment horizontal="center" vertical="center"/>
    </xf>
    <xf numFmtId="49" fontId="0" fillId="0" borderId="188" xfId="0" applyNumberFormat="1" applyFont="1" applyFill="1" applyBorder="1" applyAlignment="1">
      <alignment horizontal="center" vertical="center"/>
    </xf>
    <xf numFmtId="49" fontId="0" fillId="0" borderId="190" xfId="0" applyNumberFormat="1" applyFont="1" applyFill="1" applyBorder="1" applyAlignment="1">
      <alignment horizontal="center" vertical="center"/>
    </xf>
    <xf numFmtId="49" fontId="0" fillId="0" borderId="186" xfId="0" applyNumberFormat="1" applyFont="1" applyFill="1" applyBorder="1" applyAlignment="1">
      <alignment horizontal="center"/>
    </xf>
    <xf numFmtId="49" fontId="0" fillId="0" borderId="189" xfId="0" applyNumberFormat="1" applyFont="1" applyFill="1" applyBorder="1" applyAlignment="1">
      <alignment horizontal="center" vertical="center"/>
    </xf>
    <xf numFmtId="49" fontId="0" fillId="0" borderId="191" xfId="0" applyNumberFormat="1" applyFont="1" applyFill="1" applyBorder="1" applyAlignment="1">
      <alignment horizontal="center" vertical="center"/>
    </xf>
    <xf numFmtId="0" fontId="0" fillId="58" borderId="196" xfId="0" applyFont="1" applyFill="1" applyBorder="1"/>
    <xf numFmtId="49" fontId="0" fillId="0" borderId="197" xfId="0" applyNumberFormat="1" applyFont="1" applyFill="1" applyBorder="1" applyAlignment="1">
      <alignment horizontal="center" vertical="center"/>
    </xf>
    <xf numFmtId="49" fontId="0" fillId="0" borderId="95" xfId="0" applyNumberFormat="1" applyFont="1" applyFill="1" applyBorder="1" applyAlignment="1">
      <alignment horizontal="center"/>
    </xf>
    <xf numFmtId="49" fontId="0" fillId="0" borderId="89" xfId="0" applyNumberFormat="1" applyFont="1" applyFill="1" applyBorder="1" applyAlignment="1">
      <alignment horizontal="center" vertical="center"/>
    </xf>
    <xf numFmtId="49" fontId="0" fillId="61" borderId="178" xfId="0" applyNumberFormat="1" applyFont="1" applyFill="1" applyBorder="1" applyAlignment="1">
      <alignment horizontal="center" vertical="center"/>
    </xf>
    <xf numFmtId="49" fontId="0" fillId="61" borderId="171" xfId="0" applyNumberFormat="1" applyFont="1" applyFill="1" applyBorder="1" applyAlignment="1">
      <alignment horizontal="center" vertical="center"/>
    </xf>
    <xf numFmtId="49" fontId="0" fillId="61" borderId="171" xfId="0" applyNumberFormat="1" applyFont="1" applyFill="1" applyBorder="1" applyAlignment="1">
      <alignment horizontal="center"/>
    </xf>
    <xf numFmtId="0" fontId="0" fillId="61" borderId="171" xfId="0" applyNumberFormat="1" applyFont="1" applyFill="1" applyBorder="1" applyAlignment="1">
      <alignment horizontal="center" vertical="center"/>
    </xf>
    <xf numFmtId="49" fontId="0" fillId="61" borderId="171" xfId="0" applyNumberFormat="1" applyFill="1" applyBorder="1" applyAlignment="1">
      <alignment horizontal="center" vertical="center"/>
    </xf>
    <xf numFmtId="49" fontId="0" fillId="61" borderId="172" xfId="0" applyNumberFormat="1" applyFill="1" applyBorder="1" applyAlignment="1">
      <alignment horizontal="center" vertical="center"/>
    </xf>
    <xf numFmtId="49" fontId="0" fillId="63" borderId="114" xfId="0" applyNumberFormat="1" applyFont="1" applyFill="1" applyBorder="1" applyAlignment="1">
      <alignment horizontal="center" vertical="center"/>
    </xf>
    <xf numFmtId="49" fontId="0" fillId="63" borderId="115" xfId="0" applyNumberFormat="1" applyFont="1" applyFill="1" applyBorder="1" applyAlignment="1">
      <alignment horizontal="center" vertical="center"/>
    </xf>
    <xf numFmtId="49" fontId="0" fillId="63" borderId="115" xfId="0" applyNumberFormat="1" applyFont="1" applyFill="1" applyBorder="1" applyAlignment="1">
      <alignment horizontal="center"/>
    </xf>
    <xf numFmtId="49" fontId="0" fillId="63" borderId="115" xfId="0" applyNumberFormat="1" applyFill="1" applyBorder="1" applyAlignment="1">
      <alignment horizontal="center" vertical="center"/>
    </xf>
    <xf numFmtId="49" fontId="0" fillId="63" borderId="123" xfId="0" applyNumberFormat="1" applyFill="1" applyBorder="1" applyAlignment="1">
      <alignment horizontal="center" vertical="center"/>
    </xf>
    <xf numFmtId="0" fontId="0" fillId="63" borderId="115" xfId="0" applyNumberFormat="1" applyFont="1" applyFill="1" applyBorder="1" applyAlignment="1">
      <alignment horizontal="center" vertical="center"/>
    </xf>
    <xf numFmtId="49" fontId="0" fillId="63" borderId="115" xfId="0" applyNumberFormat="1" applyFill="1" applyBorder="1" applyAlignment="1">
      <alignment horizontal="center"/>
    </xf>
    <xf numFmtId="49" fontId="0" fillId="63" borderId="115" xfId="0" applyNumberFormat="1" applyFont="1" applyFill="1" applyBorder="1" applyAlignment="1" applyProtection="1">
      <alignment horizontal="center" vertical="center"/>
      <protection locked="0"/>
    </xf>
    <xf numFmtId="0" fontId="0" fillId="63" borderId="115" xfId="0" applyFont="1" applyFill="1" applyBorder="1" applyAlignment="1">
      <alignment horizontal="center"/>
    </xf>
    <xf numFmtId="49" fontId="0" fillId="63" borderId="115" xfId="0" applyNumberFormat="1" applyFont="1" applyFill="1" applyBorder="1" applyAlignment="1" applyProtection="1">
      <alignment horizontal="center"/>
      <protection locked="0"/>
    </xf>
    <xf numFmtId="1" fontId="0" fillId="63" borderId="115" xfId="0" applyNumberFormat="1" applyFont="1" applyFill="1" applyBorder="1" applyAlignment="1" applyProtection="1">
      <alignment horizontal="center" vertical="center"/>
      <protection locked="0"/>
    </xf>
    <xf numFmtId="49" fontId="0" fillId="63" borderId="123" xfId="0" applyNumberFormat="1" applyFont="1" applyFill="1" applyBorder="1" applyAlignment="1">
      <alignment horizontal="center" vertical="center"/>
    </xf>
    <xf numFmtId="49" fontId="0" fillId="63" borderId="115" xfId="0" applyNumberFormat="1" applyFill="1" applyBorder="1" applyAlignment="1" applyProtection="1">
      <alignment horizontal="center" vertical="center"/>
      <protection locked="0"/>
    </xf>
    <xf numFmtId="0" fontId="0" fillId="63" borderId="115" xfId="0" applyNumberFormat="1" applyFont="1" applyFill="1" applyBorder="1" applyAlignment="1" applyProtection="1">
      <alignment horizontal="center" vertical="center"/>
      <protection locked="0"/>
    </xf>
    <xf numFmtId="0" fontId="0" fillId="61" borderId="115" xfId="0" applyFont="1" applyFill="1" applyBorder="1" applyAlignment="1">
      <alignment horizontal="center"/>
    </xf>
    <xf numFmtId="49" fontId="0" fillId="61" borderId="115" xfId="0" applyNumberFormat="1" applyFill="1" applyBorder="1" applyAlignment="1">
      <alignment horizontal="center" vertical="center"/>
    </xf>
    <xf numFmtId="49" fontId="0" fillId="61" borderId="123" xfId="0" applyNumberFormat="1" applyFill="1" applyBorder="1" applyAlignment="1">
      <alignment horizontal="center" vertical="center"/>
    </xf>
    <xf numFmtId="49" fontId="0" fillId="61" borderId="193" xfId="0" applyNumberFormat="1" applyFont="1" applyFill="1" applyBorder="1" applyAlignment="1">
      <alignment horizontal="center" vertical="center"/>
    </xf>
    <xf numFmtId="49" fontId="0" fillId="61" borderId="115" xfId="0" applyNumberFormat="1" applyFont="1" applyFill="1" applyBorder="1" applyAlignment="1">
      <alignment horizontal="center" vertical="center"/>
    </xf>
    <xf numFmtId="49" fontId="0" fillId="61" borderId="123" xfId="0" applyNumberFormat="1" applyFont="1" applyFill="1" applyBorder="1" applyAlignment="1">
      <alignment horizontal="center" vertical="center"/>
    </xf>
    <xf numFmtId="49" fontId="0" fillId="63" borderId="116" xfId="0" applyNumberFormat="1" applyFont="1" applyFill="1" applyBorder="1" applyAlignment="1">
      <alignment horizontal="center" vertical="center"/>
    </xf>
    <xf numFmtId="49" fontId="0" fillId="63" borderId="117" xfId="0" applyNumberFormat="1" applyFont="1" applyFill="1" applyBorder="1" applyAlignment="1">
      <alignment horizontal="center" vertical="center"/>
    </xf>
    <xf numFmtId="0" fontId="0" fillId="63" borderId="117" xfId="0" applyFont="1" applyFill="1" applyBorder="1" applyAlignment="1">
      <alignment horizontal="center"/>
    </xf>
    <xf numFmtId="49" fontId="0" fillId="63" borderId="117" xfId="0" applyNumberFormat="1" applyFont="1" applyFill="1" applyBorder="1" applyAlignment="1">
      <alignment horizontal="center"/>
    </xf>
    <xf numFmtId="49" fontId="0" fillId="63" borderId="117" xfId="0" applyNumberFormat="1" applyFill="1" applyBorder="1" applyAlignment="1">
      <alignment horizontal="center" vertical="center"/>
    </xf>
    <xf numFmtId="49" fontId="0" fillId="63" borderId="124" xfId="0" applyNumberFormat="1" applyFill="1" applyBorder="1" applyAlignment="1">
      <alignment horizontal="center" vertical="center"/>
    </xf>
    <xf numFmtId="0" fontId="46" fillId="0" borderId="21" xfId="0" applyFont="1" applyFill="1" applyBorder="1" applyAlignment="1">
      <alignment horizontal="center" vertical="center" wrapText="1"/>
    </xf>
    <xf numFmtId="0" fontId="46" fillId="27" borderId="21" xfId="0" applyFont="1" applyFill="1" applyBorder="1" applyAlignment="1">
      <alignment horizontal="center" vertical="center"/>
    </xf>
    <xf numFmtId="0" fontId="0" fillId="0" borderId="0" xfId="0" applyAlignment="1">
      <alignment horizontal="left" wrapText="1"/>
    </xf>
    <xf numFmtId="0" fontId="0" fillId="0" borderId="115" xfId="0" applyFont="1" applyFill="1" applyBorder="1" applyAlignment="1">
      <alignment horizontal="center" vertical="center" wrapText="1"/>
    </xf>
    <xf numFmtId="49" fontId="0" fillId="0" borderId="187" xfId="0" applyNumberFormat="1" applyFont="1" applyFill="1" applyBorder="1" applyAlignment="1">
      <alignment horizontal="center" vertical="center"/>
    </xf>
    <xf numFmtId="49" fontId="0" fillId="61" borderId="188" xfId="0" applyNumberFormat="1" applyFont="1" applyFill="1" applyBorder="1" applyAlignment="1">
      <alignment horizontal="center" vertical="center"/>
    </xf>
    <xf numFmtId="0" fontId="0" fillId="61" borderId="155" xfId="0" applyFont="1" applyFill="1" applyBorder="1" applyAlignment="1">
      <alignment horizontal="center"/>
    </xf>
    <xf numFmtId="49" fontId="29" fillId="0" borderId="115" xfId="0" applyNumberFormat="1" applyFont="1" applyFill="1" applyBorder="1" applyAlignment="1">
      <alignment horizontal="center" vertical="center"/>
    </xf>
    <xf numFmtId="49" fontId="0" fillId="61" borderId="186" xfId="0" applyNumberFormat="1" applyFont="1" applyFill="1" applyBorder="1" applyAlignment="1">
      <alignment horizontal="center"/>
    </xf>
    <xf numFmtId="49" fontId="0" fillId="61" borderId="183" xfId="0" applyNumberFormat="1" applyFont="1" applyFill="1" applyBorder="1" applyAlignment="1">
      <alignment horizontal="center"/>
    </xf>
    <xf numFmtId="49" fontId="29" fillId="0" borderId="130" xfId="0" applyNumberFormat="1" applyFont="1" applyFill="1" applyBorder="1" applyAlignment="1">
      <alignment horizontal="center" vertical="center"/>
    </xf>
    <xf numFmtId="49" fontId="0" fillId="61" borderId="186" xfId="0" applyNumberFormat="1" applyFont="1" applyFill="1" applyBorder="1" applyAlignment="1">
      <alignment horizontal="center" vertical="center"/>
    </xf>
    <xf numFmtId="49" fontId="0" fillId="0" borderId="116" xfId="0" applyNumberFormat="1" applyFont="1" applyFill="1" applyBorder="1" applyAlignment="1">
      <alignment horizontal="center" vertical="center"/>
    </xf>
    <xf numFmtId="49" fontId="0" fillId="61" borderId="48" xfId="0" applyNumberFormat="1" applyFill="1" applyBorder="1" applyAlignment="1">
      <alignment horizontal="center" vertical="center"/>
    </xf>
    <xf numFmtId="49" fontId="0" fillId="0" borderId="95" xfId="0" applyNumberFormat="1" applyFont="1" applyFill="1" applyBorder="1" applyAlignment="1">
      <alignment horizontal="center" vertical="center"/>
    </xf>
    <xf numFmtId="49" fontId="0" fillId="61" borderId="186" xfId="0" applyNumberFormat="1" applyFill="1" applyBorder="1" applyAlignment="1">
      <alignment horizontal="center" vertical="center"/>
    </xf>
    <xf numFmtId="49" fontId="0" fillId="0" borderId="124" xfId="0" applyNumberFormat="1" applyFont="1" applyFill="1" applyBorder="1" applyAlignment="1">
      <alignment horizontal="center" vertical="center"/>
    </xf>
    <xf numFmtId="49" fontId="0" fillId="61" borderId="185" xfId="0" applyNumberFormat="1" applyFill="1" applyBorder="1" applyAlignment="1">
      <alignment horizontal="center" vertical="center"/>
    </xf>
    <xf numFmtId="49" fontId="0" fillId="0" borderId="197" xfId="0" applyNumberFormat="1" applyFill="1" applyBorder="1" applyAlignment="1">
      <alignment horizontal="center" vertical="center"/>
    </xf>
    <xf numFmtId="49" fontId="0" fillId="61" borderId="190" xfId="0" applyNumberFormat="1" applyFont="1" applyFill="1" applyBorder="1" applyAlignment="1">
      <alignment horizontal="center" vertical="center"/>
    </xf>
    <xf numFmtId="49" fontId="0" fillId="61" borderId="113" xfId="0" applyNumberFormat="1" applyFont="1" applyFill="1" applyBorder="1" applyAlignment="1">
      <alignment horizontal="center" vertical="center"/>
    </xf>
    <xf numFmtId="49" fontId="0" fillId="0" borderId="95" xfId="0" applyNumberFormat="1" applyFill="1" applyBorder="1" applyAlignment="1">
      <alignment horizontal="center" vertical="center"/>
    </xf>
    <xf numFmtId="49" fontId="0" fillId="0" borderId="89" xfId="0" applyNumberFormat="1" applyFill="1" applyBorder="1" applyAlignment="1">
      <alignment horizontal="center" vertical="center"/>
    </xf>
    <xf numFmtId="49" fontId="0" fillId="61" borderId="189" xfId="0" applyNumberFormat="1" applyFont="1" applyFill="1" applyBorder="1" applyAlignment="1">
      <alignment horizontal="center" vertical="center"/>
    </xf>
    <xf numFmtId="49" fontId="0" fillId="0" borderId="116" xfId="0" applyNumberFormat="1" applyFill="1" applyBorder="1" applyAlignment="1">
      <alignment horizontal="center" vertical="center"/>
    </xf>
    <xf numFmtId="49" fontId="0" fillId="0" borderId="124" xfId="0" applyNumberFormat="1" applyFill="1" applyBorder="1" applyAlignment="1">
      <alignment horizontal="center" vertical="center"/>
    </xf>
    <xf numFmtId="0" fontId="0" fillId="0" borderId="0" xfId="105" applyFont="1" applyAlignment="1">
      <alignment vertical="top"/>
    </xf>
    <xf numFmtId="0" fontId="0" fillId="0" borderId="0" xfId="105" applyFont="1" applyAlignment="1"/>
    <xf numFmtId="9" fontId="0" fillId="59" borderId="74" xfId="0" applyNumberFormat="1" applyFont="1" applyFill="1" applyBorder="1" applyAlignment="1">
      <alignment horizontal="center" vertical="center"/>
    </xf>
    <xf numFmtId="0" fontId="0" fillId="0" borderId="0" xfId="0" applyFont="1" applyFill="1" applyAlignment="1"/>
    <xf numFmtId="0" fontId="0" fillId="57" borderId="0" xfId="0" applyFont="1" applyFill="1" applyAlignment="1"/>
    <xf numFmtId="0" fontId="24" fillId="57" borderId="0" xfId="0" applyFont="1" applyFill="1" applyAlignment="1"/>
    <xf numFmtId="0" fontId="78" fillId="0" borderId="0" xfId="0" applyFont="1" applyAlignment="1"/>
    <xf numFmtId="9" fontId="0" fillId="59" borderId="74" xfId="0" quotePrefix="1" applyNumberFormat="1" applyFont="1" applyFill="1" applyBorder="1" applyAlignment="1">
      <alignment horizontal="center" vertical="center"/>
    </xf>
    <xf numFmtId="0" fontId="24" fillId="0" borderId="179" xfId="0" applyFont="1" applyBorder="1" applyAlignment="1">
      <alignment horizontal="center"/>
    </xf>
    <xf numFmtId="0" fontId="0" fillId="0" borderId="179" xfId="0" applyFont="1" applyFill="1" applyBorder="1" applyAlignment="1">
      <alignment vertical="center"/>
    </xf>
    <xf numFmtId="0" fontId="24" fillId="0" borderId="106" xfId="0" applyFont="1" applyFill="1" applyBorder="1" applyAlignment="1">
      <alignment horizontal="left" vertical="center"/>
    </xf>
    <xf numFmtId="0" fontId="24" fillId="0" borderId="106" xfId="0" applyFont="1" applyFill="1" applyBorder="1" applyAlignment="1">
      <alignment horizontal="center" vertical="center"/>
    </xf>
    <xf numFmtId="0" fontId="0" fillId="0" borderId="186" xfId="0" applyFont="1" applyFill="1" applyBorder="1" applyAlignment="1">
      <alignment horizontal="center"/>
    </xf>
    <xf numFmtId="3" fontId="0" fillId="0" borderId="186" xfId="0" applyNumberFormat="1" applyFont="1" applyFill="1" applyBorder="1" applyAlignment="1">
      <alignment horizontal="right"/>
    </xf>
    <xf numFmtId="0" fontId="0" fillId="0" borderId="186" xfId="0" applyFill="1" applyBorder="1" applyAlignment="1">
      <alignment horizontal="center"/>
    </xf>
    <xf numFmtId="1" fontId="0" fillId="0" borderId="186" xfId="0" applyNumberFormat="1" applyFill="1" applyBorder="1" applyAlignment="1">
      <alignment horizontal="center"/>
    </xf>
    <xf numFmtId="3" fontId="0" fillId="0" borderId="186" xfId="0" applyNumberFormat="1" applyFill="1" applyBorder="1" applyAlignment="1">
      <alignment horizontal="right"/>
    </xf>
    <xf numFmtId="3" fontId="5" fillId="0" borderId="186" xfId="40" applyNumberFormat="1" applyFill="1" applyBorder="1" applyAlignment="1">
      <alignment horizontal="right"/>
    </xf>
    <xf numFmtId="0" fontId="56" fillId="0" borderId="0" xfId="0" applyFont="1" applyAlignment="1">
      <alignment horizontal="justify"/>
    </xf>
    <xf numFmtId="1" fontId="0" fillId="0" borderId="186" xfId="0" applyNumberFormat="1" applyFont="1" applyFill="1" applyBorder="1" applyAlignment="1">
      <alignment horizontal="center"/>
    </xf>
    <xf numFmtId="0" fontId="0" fillId="0" borderId="186" xfId="0" applyFont="1" applyFill="1" applyBorder="1" applyAlignment="1">
      <alignment horizontal="center" wrapText="1"/>
    </xf>
    <xf numFmtId="3" fontId="5" fillId="0" borderId="186" xfId="40" applyNumberFormat="1" applyFill="1" applyBorder="1" applyAlignment="1" applyProtection="1">
      <alignment horizontal="right"/>
    </xf>
    <xf numFmtId="0" fontId="24" fillId="0" borderId="200" xfId="0" applyFont="1" applyFill="1" applyBorder="1" applyAlignment="1">
      <alignment horizontal="center" vertical="center"/>
    </xf>
    <xf numFmtId="0" fontId="53" fillId="0" borderId="201" xfId="0" applyFont="1" applyFill="1" applyBorder="1" applyAlignment="1">
      <alignment horizontal="center" vertical="center" wrapText="1"/>
    </xf>
    <xf numFmtId="0" fontId="24" fillId="0" borderId="201" xfId="0" applyFont="1" applyFill="1" applyBorder="1" applyAlignment="1">
      <alignment horizontal="center" vertical="center" wrapText="1"/>
    </xf>
    <xf numFmtId="0" fontId="24" fillId="0" borderId="201" xfId="0" applyFont="1" applyFill="1" applyBorder="1" applyAlignment="1">
      <alignment horizontal="center" vertical="center"/>
    </xf>
    <xf numFmtId="0" fontId="24" fillId="0" borderId="202" xfId="0" applyFont="1" applyFill="1" applyBorder="1" applyAlignment="1">
      <alignment horizontal="center" vertical="center" wrapText="1"/>
    </xf>
    <xf numFmtId="0" fontId="0" fillId="0" borderId="178" xfId="0" applyFont="1" applyFill="1" applyBorder="1" applyAlignment="1">
      <alignment horizontal="center" vertical="center" wrapText="1"/>
    </xf>
    <xf numFmtId="0" fontId="0" fillId="0" borderId="171" xfId="0" applyFont="1" applyFill="1" applyBorder="1" applyAlignment="1">
      <alignment horizontal="center" vertical="center" wrapText="1"/>
    </xf>
    <xf numFmtId="0" fontId="0" fillId="0" borderId="171" xfId="0" applyFont="1" applyFill="1" applyBorder="1" applyAlignment="1">
      <alignment vertical="center" wrapText="1"/>
    </xf>
    <xf numFmtId="0" fontId="0" fillId="0" borderId="171" xfId="0" applyFont="1" applyBorder="1" applyAlignment="1">
      <alignment horizontal="center" vertical="center" wrapText="1"/>
    </xf>
    <xf numFmtId="0" fontId="0" fillId="58" borderId="171" xfId="0" applyFont="1" applyFill="1" applyBorder="1" applyAlignment="1">
      <alignment horizontal="center" vertical="center" wrapText="1"/>
    </xf>
    <xf numFmtId="0" fontId="0" fillId="59" borderId="171" xfId="0" applyFont="1" applyFill="1" applyBorder="1" applyAlignment="1">
      <alignment horizontal="center" vertical="center" wrapText="1"/>
    </xf>
    <xf numFmtId="0" fontId="0" fillId="58" borderId="185" xfId="0" applyFont="1" applyFill="1" applyBorder="1" applyAlignment="1" applyProtection="1">
      <alignment vertical="center" wrapText="1"/>
      <protection locked="0"/>
    </xf>
    <xf numFmtId="0" fontId="0" fillId="0" borderId="114" xfId="0" applyFont="1" applyFill="1" applyBorder="1" applyAlignment="1">
      <alignment horizontal="center" vertical="center" wrapText="1"/>
    </xf>
    <xf numFmtId="0" fontId="0" fillId="0" borderId="186" xfId="0" applyFont="1" applyFill="1" applyBorder="1" applyAlignment="1">
      <alignment horizontal="center" vertical="center" wrapText="1"/>
    </xf>
    <xf numFmtId="0" fontId="0" fillId="0" borderId="186" xfId="0" applyFont="1" applyFill="1" applyBorder="1" applyAlignment="1">
      <alignment vertical="center" wrapText="1"/>
    </xf>
    <xf numFmtId="0" fontId="0" fillId="0" borderId="186" xfId="0" applyFont="1" applyBorder="1" applyAlignment="1">
      <alignment horizontal="center" vertical="center" wrapText="1"/>
    </xf>
    <xf numFmtId="0" fontId="0" fillId="58" borderId="186" xfId="0" applyFont="1" applyFill="1" applyBorder="1" applyAlignment="1">
      <alignment horizontal="center" vertical="center" wrapText="1"/>
    </xf>
    <xf numFmtId="0" fontId="0" fillId="59" borderId="186"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58" borderId="117" xfId="0" applyFont="1" applyFill="1" applyBorder="1" applyAlignment="1">
      <alignment horizontal="center" vertical="center" wrapText="1"/>
    </xf>
    <xf numFmtId="0" fontId="0" fillId="59" borderId="117"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4" fillId="0" borderId="78" xfId="0" applyFont="1" applyBorder="1" applyAlignment="1">
      <alignment horizontal="center" vertical="center" wrapText="1"/>
    </xf>
    <xf numFmtId="49" fontId="24" fillId="0" borderId="102" xfId="91" applyNumberFormat="1"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59" borderId="74" xfId="0" applyFont="1" applyFill="1" applyBorder="1" applyAlignment="1">
      <alignment horizontal="center" vertical="center" wrapText="1"/>
    </xf>
    <xf numFmtId="0" fontId="0" fillId="58" borderId="186" xfId="0" applyFont="1" applyFill="1" applyBorder="1" applyAlignment="1" applyProtection="1">
      <alignment horizontal="center" vertical="center" wrapText="1"/>
      <protection locked="0"/>
    </xf>
    <xf numFmtId="0" fontId="0" fillId="0" borderId="115" xfId="0" applyFont="1" applyBorder="1" applyAlignment="1">
      <alignment horizontal="center" vertical="center" wrapText="1"/>
    </xf>
    <xf numFmtId="0" fontId="0" fillId="0" borderId="11" xfId="0" applyFont="1" applyBorder="1" applyAlignment="1">
      <alignment horizontal="center" vertical="center" wrapText="1"/>
    </xf>
    <xf numFmtId="0" fontId="59" fillId="0" borderId="0" xfId="0" applyFont="1" applyAlignment="1">
      <alignment horizontal="center"/>
    </xf>
    <xf numFmtId="0" fontId="59" fillId="0" borderId="0" xfId="105" applyFont="1" applyAlignment="1">
      <alignment horizontal="center" vertical="top"/>
    </xf>
    <xf numFmtId="0" fontId="59" fillId="0" borderId="0" xfId="105" applyFont="1" applyAlignment="1">
      <alignment horizontal="center"/>
    </xf>
    <xf numFmtId="0" fontId="82" fillId="0" borderId="0" xfId="0" applyFont="1" applyAlignment="1">
      <alignment horizontal="center"/>
    </xf>
    <xf numFmtId="0" fontId="0" fillId="0" borderId="20" xfId="0" applyFont="1" applyFill="1" applyBorder="1" applyAlignment="1">
      <alignment horizontal="center" vertical="center" wrapText="1"/>
    </xf>
    <xf numFmtId="49" fontId="0" fillId="0" borderId="74" xfId="91" applyNumberFormat="1" applyFont="1" applyFill="1" applyBorder="1" applyAlignment="1">
      <alignment horizontal="center" vertical="center" wrapText="1"/>
    </xf>
    <xf numFmtId="0" fontId="0" fillId="0" borderId="85" xfId="0" applyFont="1" applyFill="1" applyBorder="1" applyAlignment="1">
      <alignment horizontal="center" vertical="center"/>
    </xf>
    <xf numFmtId="0" fontId="0" fillId="59" borderId="74" xfId="0" applyFont="1" applyFill="1" applyBorder="1" applyAlignment="1">
      <alignment horizontal="center" vertical="center"/>
    </xf>
    <xf numFmtId="49" fontId="24" fillId="0" borderId="78" xfId="91" applyNumberFormat="1" applyFont="1" applyFill="1" applyBorder="1" applyAlignment="1">
      <alignment horizontal="center" vertical="center" wrapText="1"/>
    </xf>
    <xf numFmtId="49" fontId="46" fillId="0" borderId="74" xfId="0" applyNumberFormat="1" applyFont="1" applyFill="1" applyBorder="1" applyAlignment="1">
      <alignment vertical="center"/>
    </xf>
    <xf numFmtId="0" fontId="0" fillId="58" borderId="186" xfId="0" applyFont="1" applyFill="1" applyBorder="1" applyAlignment="1">
      <alignment vertical="center"/>
    </xf>
    <xf numFmtId="0" fontId="46" fillId="58" borderId="101" xfId="0" applyFont="1" applyFill="1" applyBorder="1" applyAlignment="1">
      <alignment vertical="center"/>
    </xf>
    <xf numFmtId="0" fontId="46" fillId="58" borderId="74" xfId="91" applyNumberFormat="1" applyFont="1" applyFill="1" applyBorder="1" applyAlignment="1">
      <alignment horizontal="center" vertical="center"/>
    </xf>
    <xf numFmtId="0" fontId="46" fillId="0" borderId="74" xfId="91" applyNumberFormat="1" applyFont="1" applyFill="1" applyBorder="1" applyAlignment="1">
      <alignment horizontal="center" vertical="center"/>
    </xf>
    <xf numFmtId="0" fontId="46" fillId="27" borderId="74" xfId="0" applyFont="1" applyFill="1" applyBorder="1" applyAlignment="1">
      <alignment vertical="center"/>
    </xf>
    <xf numFmtId="9" fontId="46" fillId="60" borderId="32" xfId="0" applyNumberFormat="1" applyFont="1" applyFill="1" applyBorder="1" applyAlignment="1">
      <alignment horizontal="center" vertical="center"/>
    </xf>
    <xf numFmtId="49" fontId="0" fillId="0" borderId="74" xfId="0" applyNumberFormat="1" applyFont="1" applyFill="1" applyBorder="1" applyAlignment="1">
      <alignment vertical="center"/>
    </xf>
    <xf numFmtId="49" fontId="0" fillId="58" borderId="74" xfId="0" applyNumberFormat="1" applyFont="1" applyFill="1" applyBorder="1" applyAlignment="1">
      <alignment vertical="center"/>
    </xf>
    <xf numFmtId="0" fontId="0" fillId="0" borderId="74" xfId="0" applyNumberFormat="1" applyFont="1" applyFill="1" applyBorder="1" applyAlignment="1">
      <alignment horizontal="center" vertical="center"/>
    </xf>
    <xf numFmtId="0" fontId="0" fillId="0" borderId="74" xfId="0" applyFont="1" applyFill="1" applyBorder="1" applyAlignment="1">
      <alignment vertical="center"/>
    </xf>
    <xf numFmtId="0" fontId="0" fillId="27" borderId="74" xfId="0" applyFont="1" applyFill="1" applyBorder="1" applyAlignment="1">
      <alignment vertical="center"/>
    </xf>
    <xf numFmtId="0" fontId="0" fillId="58" borderId="101" xfId="0" applyFont="1" applyFill="1" applyBorder="1" applyAlignment="1">
      <alignment vertical="center"/>
    </xf>
    <xf numFmtId="0" fontId="37" fillId="0" borderId="106" xfId="0" applyFont="1" applyFill="1" applyBorder="1"/>
    <xf numFmtId="49" fontId="24" fillId="0" borderId="106" xfId="0" applyNumberFormat="1" applyFont="1" applyFill="1" applyBorder="1" applyAlignment="1">
      <alignment vertical="center"/>
    </xf>
    <xf numFmtId="0" fontId="37" fillId="0" borderId="20" xfId="0" applyFont="1" applyFill="1" applyBorder="1"/>
    <xf numFmtId="0" fontId="37" fillId="0" borderId="74" xfId="0" applyFont="1" applyFill="1" applyBorder="1"/>
    <xf numFmtId="49" fontId="0" fillId="0" borderId="186" xfId="0" applyNumberFormat="1" applyFont="1" applyFill="1" applyBorder="1" applyAlignment="1">
      <alignment vertical="center"/>
    </xf>
    <xf numFmtId="49" fontId="0" fillId="58" borderId="186" xfId="0" applyNumberFormat="1" applyFont="1" applyFill="1" applyBorder="1" applyAlignment="1">
      <alignment vertical="center"/>
    </xf>
    <xf numFmtId="0" fontId="0" fillId="0" borderId="186" xfId="0" applyNumberFormat="1" applyFont="1" applyFill="1" applyBorder="1" applyAlignment="1">
      <alignment horizontal="center" vertical="center"/>
    </xf>
    <xf numFmtId="0" fontId="0" fillId="59" borderId="186" xfId="0" applyNumberFormat="1" applyFont="1" applyFill="1" applyBorder="1" applyAlignment="1">
      <alignment horizontal="center" vertical="center" wrapText="1"/>
    </xf>
    <xf numFmtId="0" fontId="0" fillId="27" borderId="186" xfId="0" applyFont="1" applyFill="1" applyBorder="1" applyAlignment="1">
      <alignment vertical="center"/>
    </xf>
    <xf numFmtId="49" fontId="27" fillId="0" borderId="179" xfId="102" applyNumberFormat="1" applyFont="1" applyFill="1" applyBorder="1" applyAlignment="1">
      <alignment horizontal="center" vertical="center"/>
    </xf>
    <xf numFmtId="0" fontId="0" fillId="58" borderId="179" xfId="0" applyFont="1" applyFill="1" applyBorder="1"/>
    <xf numFmtId="49" fontId="24" fillId="0" borderId="78" xfId="102" applyNumberFormat="1" applyFont="1" applyFill="1" applyBorder="1" applyAlignment="1">
      <alignment horizontal="center" vertical="center" wrapText="1"/>
    </xf>
    <xf numFmtId="0" fontId="46" fillId="0" borderId="74" xfId="102" applyNumberFormat="1" applyFont="1" applyFill="1" applyBorder="1" applyAlignment="1">
      <alignment horizontal="center" vertical="center"/>
    </xf>
    <xf numFmtId="0" fontId="67" fillId="0" borderId="48" xfId="0" applyFont="1" applyFill="1" applyBorder="1" applyAlignment="1">
      <alignment horizontal="center" vertical="center"/>
    </xf>
    <xf numFmtId="49" fontId="67" fillId="0" borderId="0" xfId="102" applyNumberFormat="1" applyFont="1" applyFill="1" applyBorder="1" applyAlignment="1">
      <alignment vertical="center"/>
    </xf>
    <xf numFmtId="0" fontId="67" fillId="0" borderId="74" xfId="102" applyNumberFormat="1" applyFont="1" applyFill="1" applyBorder="1" applyAlignment="1">
      <alignment horizontal="center" vertical="center"/>
    </xf>
    <xf numFmtId="49" fontId="67" fillId="0" borderId="20" xfId="102" applyNumberFormat="1" applyFont="1" applyFill="1" applyBorder="1" applyAlignment="1">
      <alignment horizontal="left" vertical="center"/>
    </xf>
    <xf numFmtId="49" fontId="67" fillId="0" borderId="22" xfId="91" applyNumberFormat="1" applyFont="1" applyFill="1" applyBorder="1" applyAlignment="1">
      <alignment horizontal="center" vertical="center" wrapText="1"/>
    </xf>
    <xf numFmtId="49" fontId="67" fillId="0" borderId="20" xfId="102" applyNumberFormat="1" applyFont="1" applyFill="1" applyBorder="1" applyAlignment="1">
      <alignment horizontal="center" vertical="center"/>
    </xf>
    <xf numFmtId="0" fontId="24" fillId="58" borderId="101" xfId="0" applyFont="1" applyFill="1" applyBorder="1" applyAlignment="1">
      <alignment vertical="center"/>
    </xf>
    <xf numFmtId="0" fontId="46" fillId="0" borderId="114" xfId="0" applyFont="1" applyFill="1" applyBorder="1" applyAlignment="1">
      <alignment horizontal="center" vertical="center"/>
    </xf>
    <xf numFmtId="49" fontId="0" fillId="0" borderId="74" xfId="102" applyNumberFormat="1" applyFont="1" applyFill="1" applyBorder="1" applyAlignment="1">
      <alignment horizontal="center" vertical="center"/>
    </xf>
    <xf numFmtId="0" fontId="24" fillId="0" borderId="80" xfId="0" applyFont="1" applyBorder="1" applyAlignment="1">
      <alignment horizontal="center" vertical="center"/>
    </xf>
    <xf numFmtId="0" fontId="27" fillId="27" borderId="10" xfId="91" applyNumberFormat="1" applyFont="1" applyFill="1" applyBorder="1" applyAlignment="1">
      <alignment horizontal="center" vertical="center"/>
    </xf>
    <xf numFmtId="49" fontId="24" fillId="0" borderId="78" xfId="91" applyNumberFormat="1" applyFont="1" applyFill="1" applyBorder="1" applyAlignment="1">
      <alignment horizontal="center" vertical="center"/>
    </xf>
    <xf numFmtId="49" fontId="24" fillId="0" borderId="78" xfId="91" applyNumberFormat="1" applyFont="1" applyFill="1" applyBorder="1" applyAlignment="1">
      <alignment vertical="center"/>
    </xf>
    <xf numFmtId="49" fontId="24" fillId="0" borderId="82" xfId="91" applyNumberFormat="1" applyFont="1" applyFill="1" applyBorder="1" applyAlignment="1">
      <alignment vertical="center"/>
    </xf>
    <xf numFmtId="49" fontId="24" fillId="0" borderId="78" xfId="93" applyNumberFormat="1" applyFont="1" applyFill="1" applyBorder="1" applyAlignment="1">
      <alignment horizontal="left" vertical="center" wrapText="1"/>
    </xf>
    <xf numFmtId="49" fontId="46" fillId="0" borderId="101" xfId="91" applyNumberFormat="1" applyFont="1" applyFill="1" applyBorder="1" applyAlignment="1">
      <alignment vertical="center"/>
    </xf>
    <xf numFmtId="9" fontId="46" fillId="0" borderId="74" xfId="92" applyFont="1" applyFill="1" applyBorder="1" applyAlignment="1">
      <alignment horizontal="center" vertical="center" wrapText="1"/>
    </xf>
    <xf numFmtId="0" fontId="46" fillId="0" borderId="74" xfId="0" applyFont="1" applyFill="1" applyBorder="1" applyAlignment="1">
      <alignment horizontal="center" vertical="center"/>
    </xf>
    <xf numFmtId="9" fontId="46" fillId="0" borderId="22" xfId="0" applyNumberFormat="1" applyFont="1" applyFill="1" applyBorder="1" applyAlignment="1">
      <alignment horizontal="center" vertical="center"/>
    </xf>
    <xf numFmtId="0" fontId="46" fillId="0" borderId="101" xfId="0" applyFont="1" applyFill="1" applyBorder="1" applyAlignment="1">
      <alignment vertical="center"/>
    </xf>
    <xf numFmtId="0" fontId="46" fillId="0" borderId="186" xfId="0" applyFont="1" applyFill="1" applyBorder="1" applyAlignment="1">
      <alignment vertical="center"/>
    </xf>
    <xf numFmtId="49" fontId="46" fillId="0" borderId="186" xfId="91" applyNumberFormat="1" applyFont="1" applyFill="1" applyBorder="1" applyAlignment="1">
      <alignment vertical="center"/>
    </xf>
    <xf numFmtId="0" fontId="0" fillId="0" borderId="74" xfId="0" applyFont="1" applyBorder="1" applyAlignment="1">
      <alignment horizontal="center" vertical="center"/>
    </xf>
    <xf numFmtId="49" fontId="5" fillId="26" borderId="83" xfId="91" applyNumberFormat="1" applyFont="1" applyFill="1" applyBorder="1" applyAlignment="1">
      <alignment vertical="center"/>
    </xf>
    <xf numFmtId="0" fontId="0" fillId="0" borderId="186" xfId="0" applyFont="1" applyBorder="1"/>
    <xf numFmtId="49" fontId="28" fillId="0" borderId="186" xfId="91" applyNumberFormat="1" applyFont="1" applyFill="1" applyBorder="1" applyAlignment="1">
      <alignment vertical="center"/>
    </xf>
    <xf numFmtId="0" fontId="5" fillId="0" borderId="186" xfId="91" applyNumberFormat="1" applyFont="1" applyFill="1" applyBorder="1" applyAlignment="1">
      <alignment horizontal="center" vertical="center"/>
    </xf>
    <xf numFmtId="9" fontId="37" fillId="0" borderId="186" xfId="92" applyFont="1" applyFill="1" applyBorder="1" applyAlignment="1">
      <alignment horizontal="center" vertical="center" wrapText="1"/>
    </xf>
    <xf numFmtId="49" fontId="5" fillId="0" borderId="186" xfId="91" applyNumberFormat="1" applyFont="1" applyFill="1" applyBorder="1" applyAlignment="1">
      <alignment vertical="center" wrapText="1"/>
    </xf>
    <xf numFmtId="0" fontId="0" fillId="0" borderId="186" xfId="0" applyFont="1" applyFill="1" applyBorder="1" applyAlignment="1">
      <alignment horizontal="center" vertical="center"/>
    </xf>
    <xf numFmtId="9" fontId="0" fillId="0" borderId="186" xfId="0" applyNumberFormat="1" applyFont="1" applyFill="1" applyBorder="1" applyAlignment="1">
      <alignment horizontal="center" vertical="center"/>
    </xf>
    <xf numFmtId="0" fontId="0" fillId="0" borderId="186" xfId="0" applyFont="1" applyFill="1" applyBorder="1"/>
    <xf numFmtId="0" fontId="24" fillId="0" borderId="10" xfId="0" applyFont="1" applyBorder="1" applyAlignment="1">
      <alignment horizontal="center" vertical="center"/>
    </xf>
    <xf numFmtId="0" fontId="24" fillId="0" borderId="78" xfId="0" applyFont="1" applyBorder="1" applyAlignment="1">
      <alignment horizontal="center" vertical="center"/>
    </xf>
    <xf numFmtId="0" fontId="24" fillId="0" borderId="102" xfId="0" applyFont="1" applyBorder="1" applyAlignment="1">
      <alignment horizontal="center" vertical="center" wrapText="1"/>
    </xf>
    <xf numFmtId="0" fontId="24" fillId="0" borderId="85" xfId="0" applyFont="1" applyBorder="1" applyAlignment="1">
      <alignment horizontal="center" vertical="center" wrapText="1"/>
    </xf>
    <xf numFmtId="0" fontId="24" fillId="0" borderId="102" xfId="0" applyFont="1" applyFill="1" applyBorder="1" applyAlignment="1">
      <alignment horizontal="center" wrapText="1"/>
    </xf>
    <xf numFmtId="0" fontId="24" fillId="0" borderId="86" xfId="0" applyFont="1" applyBorder="1" applyAlignment="1">
      <alignment horizontal="center" vertical="center" wrapText="1"/>
    </xf>
    <xf numFmtId="0" fontId="46" fillId="0" borderId="20" xfId="0" applyFont="1" applyFill="1" applyBorder="1" applyAlignment="1">
      <alignment horizontal="center" vertical="center" wrapText="1"/>
    </xf>
    <xf numFmtId="0" fontId="46" fillId="27" borderId="74" xfId="0" applyFont="1" applyFill="1" applyBorder="1" applyAlignment="1">
      <alignment horizontal="center" vertical="center"/>
    </xf>
    <xf numFmtId="0" fontId="0" fillId="58" borderId="186" xfId="0" applyFont="1" applyFill="1" applyBorder="1" applyAlignment="1">
      <alignment horizontal="center" vertical="center"/>
    </xf>
    <xf numFmtId="0" fontId="46" fillId="0" borderId="74" xfId="0" applyFont="1" applyFill="1" applyBorder="1" applyAlignment="1">
      <alignment horizontal="center" vertical="center" wrapText="1"/>
    </xf>
    <xf numFmtId="0" fontId="0" fillId="58" borderId="101" xfId="0" applyFont="1" applyFill="1" applyBorder="1" applyAlignment="1">
      <alignment horizontal="center" vertical="center"/>
    </xf>
    <xf numFmtId="0" fontId="0" fillId="58" borderId="36" xfId="0" applyFont="1" applyFill="1" applyBorder="1" applyAlignment="1">
      <alignment horizontal="center" vertical="center"/>
    </xf>
    <xf numFmtId="0" fontId="0" fillId="0" borderId="186" xfId="0" applyFill="1" applyBorder="1"/>
    <xf numFmtId="49" fontId="24" fillId="0" borderId="78" xfId="93" applyNumberFormat="1" applyFont="1" applyFill="1" applyBorder="1" applyAlignment="1">
      <alignment horizontal="center" vertical="center" wrapText="1"/>
    </xf>
    <xf numFmtId="49" fontId="46" fillId="0" borderId="74" xfId="93" applyNumberFormat="1" applyFont="1" applyFill="1" applyBorder="1" applyAlignment="1">
      <alignment horizontal="center" vertical="center" wrapText="1"/>
    </xf>
    <xf numFmtId="49" fontId="46" fillId="0" borderId="74" xfId="93" applyNumberFormat="1" applyFont="1" applyFill="1" applyBorder="1" applyAlignment="1">
      <alignment horizontal="left" vertical="center"/>
    </xf>
    <xf numFmtId="49" fontId="46" fillId="0" borderId="74" xfId="93" applyNumberFormat="1" applyFont="1" applyFill="1" applyBorder="1" applyAlignment="1">
      <alignment horizontal="left" vertical="center" wrapText="1"/>
    </xf>
    <xf numFmtId="1" fontId="46" fillId="0" borderId="74" xfId="93" applyNumberFormat="1" applyFont="1" applyFill="1" applyBorder="1" applyAlignment="1">
      <alignment horizontal="center" vertical="center"/>
    </xf>
    <xf numFmtId="49" fontId="5" fillId="0" borderId="74" xfId="93" applyNumberFormat="1" applyFont="1" applyFill="1" applyBorder="1" applyAlignment="1">
      <alignment horizontal="center" vertical="center" wrapText="1"/>
    </xf>
    <xf numFmtId="49" fontId="5" fillId="0" borderId="11" xfId="93" applyNumberFormat="1" applyFont="1" applyFill="1" applyBorder="1" applyAlignment="1">
      <alignment horizontal="center" vertical="center" wrapText="1"/>
    </xf>
    <xf numFmtId="49" fontId="5" fillId="0" borderId="83" xfId="93" applyNumberFormat="1" applyFont="1" applyFill="1" applyBorder="1" applyAlignment="1">
      <alignment horizontal="center" vertical="center" wrapText="1"/>
    </xf>
    <xf numFmtId="9" fontId="5" fillId="28" borderId="101" xfId="0" applyNumberFormat="1" applyFont="1" applyFill="1" applyBorder="1" applyAlignment="1">
      <alignment horizontal="center" vertical="center"/>
    </xf>
    <xf numFmtId="0" fontId="5" fillId="58" borderId="186" xfId="0" applyFont="1" applyFill="1" applyBorder="1"/>
    <xf numFmtId="0" fontId="5" fillId="58" borderId="101" xfId="0" applyFont="1" applyFill="1" applyBorder="1"/>
    <xf numFmtId="0" fontId="5" fillId="0" borderId="74" xfId="0" applyFont="1" applyBorder="1" applyAlignment="1">
      <alignment horizontal="center" vertical="center"/>
    </xf>
    <xf numFmtId="0" fontId="5" fillId="0" borderId="74" xfId="0" applyFont="1" applyBorder="1" applyAlignment="1">
      <alignment horizontal="left"/>
    </xf>
    <xf numFmtId="49" fontId="5" fillId="0" borderId="74" xfId="93" applyNumberFormat="1" applyFont="1" applyFill="1" applyBorder="1" applyAlignment="1">
      <alignment horizontal="left" vertical="center"/>
    </xf>
    <xf numFmtId="49" fontId="5" fillId="0" borderId="74" xfId="93" applyNumberFormat="1" applyFont="1" applyFill="1" applyBorder="1" applyAlignment="1">
      <alignment vertical="center"/>
    </xf>
    <xf numFmtId="49" fontId="5" fillId="0" borderId="74" xfId="93" applyNumberFormat="1" applyFont="1" applyFill="1" applyBorder="1" applyAlignment="1">
      <alignment vertical="center" wrapText="1"/>
    </xf>
    <xf numFmtId="49" fontId="5" fillId="0" borderId="83" xfId="93" applyNumberFormat="1" applyFont="1" applyFill="1" applyBorder="1" applyAlignment="1">
      <alignment horizontal="left" vertical="center" wrapText="1"/>
    </xf>
    <xf numFmtId="0" fontId="5" fillId="28" borderId="186" xfId="0" applyFont="1" applyFill="1" applyBorder="1"/>
    <xf numFmtId="0" fontId="5" fillId="28" borderId="189" xfId="0" applyFont="1" applyFill="1" applyBorder="1"/>
    <xf numFmtId="0" fontId="0" fillId="0" borderId="199" xfId="0" applyBorder="1" applyAlignment="1">
      <alignment horizontal="center" vertical="center"/>
    </xf>
    <xf numFmtId="0" fontId="24" fillId="0" borderId="204" xfId="0" applyFont="1" applyFill="1" applyBorder="1" applyAlignment="1">
      <alignment horizontal="center" vertical="center" wrapText="1"/>
    </xf>
    <xf numFmtId="0" fontId="24" fillId="0" borderId="205" xfId="0" applyFont="1" applyFill="1" applyBorder="1" applyAlignment="1">
      <alignment horizontal="center" vertical="center" wrapText="1"/>
    </xf>
    <xf numFmtId="0" fontId="46" fillId="0" borderId="206" xfId="0" applyFont="1" applyFill="1" applyBorder="1" applyAlignment="1">
      <alignment horizontal="center" vertical="center"/>
    </xf>
    <xf numFmtId="0" fontId="0" fillId="0" borderId="204" xfId="0" applyFont="1" applyFill="1" applyBorder="1" applyAlignment="1">
      <alignment horizontal="left" vertical="center" wrapText="1"/>
    </xf>
    <xf numFmtId="0" fontId="46" fillId="58" borderId="204" xfId="0" applyFont="1" applyFill="1" applyBorder="1" applyAlignment="1">
      <alignment horizontal="center" vertical="center" wrapText="1"/>
    </xf>
    <xf numFmtId="0" fontId="37" fillId="58" borderId="207" xfId="0" applyFont="1" applyFill="1" applyBorder="1" applyAlignment="1">
      <alignment horizontal="center" vertical="center"/>
    </xf>
    <xf numFmtId="0" fontId="37" fillId="58" borderId="101" xfId="0" applyFont="1" applyFill="1" applyBorder="1" applyAlignment="1">
      <alignment horizontal="center" vertical="center"/>
    </xf>
    <xf numFmtId="0" fontId="0" fillId="58" borderId="101" xfId="0" applyFill="1" applyBorder="1" applyAlignment="1">
      <alignment horizontal="center" vertical="center"/>
    </xf>
    <xf numFmtId="0" fontId="0" fillId="0" borderId="204" xfId="0" applyFont="1" applyFill="1" applyBorder="1" applyAlignment="1">
      <alignment horizontal="left" vertical="center"/>
    </xf>
    <xf numFmtId="0" fontId="46" fillId="58" borderId="204" xfId="0" applyFont="1" applyFill="1" applyBorder="1" applyAlignment="1">
      <alignment horizontal="center" vertical="center"/>
    </xf>
    <xf numFmtId="0" fontId="0" fillId="58" borderId="208" xfId="0" applyFill="1" applyBorder="1" applyAlignment="1">
      <alignment horizontal="center" vertical="center"/>
    </xf>
    <xf numFmtId="0" fontId="27" fillId="0" borderId="77" xfId="91" applyFont="1" applyFill="1" applyBorder="1" applyAlignment="1">
      <alignment horizontal="left" vertical="center"/>
    </xf>
    <xf numFmtId="0" fontId="27" fillId="0" borderId="77" xfId="91" applyFont="1" applyFill="1" applyBorder="1" applyAlignment="1">
      <alignment horizontal="center" vertical="center"/>
    </xf>
    <xf numFmtId="49" fontId="24" fillId="0" borderId="109" xfId="91" applyNumberFormat="1" applyFont="1" applyFill="1" applyBorder="1" applyAlignment="1">
      <alignment vertical="center"/>
    </xf>
    <xf numFmtId="49" fontId="46" fillId="0" borderId="209" xfId="91" applyNumberFormat="1" applyFont="1" applyFill="1" applyBorder="1" applyAlignment="1">
      <alignment vertical="center" wrapText="1"/>
    </xf>
    <xf numFmtId="0" fontId="46" fillId="58" borderId="204" xfId="102" applyNumberFormat="1" applyFont="1" applyFill="1" applyBorder="1" applyAlignment="1">
      <alignment horizontal="center" vertical="center" wrapText="1"/>
    </xf>
    <xf numFmtId="0" fontId="46" fillId="58" borderId="204" xfId="91" applyNumberFormat="1" applyFont="1" applyFill="1" applyBorder="1" applyAlignment="1">
      <alignment horizontal="center" vertical="center"/>
    </xf>
    <xf numFmtId="0" fontId="46" fillId="58" borderId="210" xfId="91" applyNumberFormat="1" applyFont="1" applyFill="1" applyBorder="1" applyAlignment="1">
      <alignment horizontal="center" vertical="center"/>
    </xf>
    <xf numFmtId="1" fontId="46" fillId="0" borderId="210" xfId="91" quotePrefix="1" applyNumberFormat="1" applyFont="1" applyFill="1" applyBorder="1" applyAlignment="1">
      <alignment horizontal="center" vertical="center"/>
    </xf>
    <xf numFmtId="9" fontId="46" fillId="59" borderId="204" xfId="92" applyFont="1" applyFill="1" applyBorder="1" applyAlignment="1">
      <alignment horizontal="center" vertical="center" wrapText="1"/>
    </xf>
    <xf numFmtId="49" fontId="46" fillId="0" borderId="210" xfId="91" applyNumberFormat="1" applyFont="1" applyFill="1" applyBorder="1" applyAlignment="1">
      <alignment horizontal="center" vertical="center" wrapText="1"/>
    </xf>
    <xf numFmtId="0" fontId="46" fillId="27" borderId="204" xfId="0" applyFont="1" applyFill="1" applyBorder="1" applyAlignment="1">
      <alignment horizontal="center" vertical="center"/>
    </xf>
    <xf numFmtId="9" fontId="46" fillId="59" borderId="210" xfId="0" applyNumberFormat="1" applyFont="1" applyFill="1" applyBorder="1" applyAlignment="1">
      <alignment horizontal="center" vertical="center"/>
    </xf>
    <xf numFmtId="0" fontId="46" fillId="58" borderId="207" xfId="0" applyFont="1" applyFill="1" applyBorder="1" applyAlignment="1">
      <alignment vertical="center"/>
    </xf>
    <xf numFmtId="0" fontId="46" fillId="0" borderId="210" xfId="91" quotePrefix="1" applyNumberFormat="1" applyFont="1" applyFill="1" applyBorder="1" applyAlignment="1">
      <alignment horizontal="center" vertical="center"/>
    </xf>
    <xf numFmtId="1" fontId="46" fillId="0" borderId="210" xfId="91" applyNumberFormat="1" applyFont="1" applyFill="1" applyBorder="1" applyAlignment="1">
      <alignment horizontal="center" vertical="center"/>
    </xf>
    <xf numFmtId="0" fontId="46" fillId="0" borderId="210" xfId="91" applyNumberFormat="1" applyFont="1" applyFill="1" applyBorder="1" applyAlignment="1">
      <alignment horizontal="center" vertical="center"/>
    </xf>
    <xf numFmtId="0" fontId="0" fillId="0" borderId="206" xfId="0" applyFont="1" applyFill="1" applyBorder="1" applyAlignment="1">
      <alignment horizontal="center" vertical="center"/>
    </xf>
    <xf numFmtId="49" fontId="0" fillId="0" borderId="204" xfId="91" applyNumberFormat="1" applyFont="1" applyFill="1" applyBorder="1" applyAlignment="1">
      <alignment vertical="center"/>
    </xf>
    <xf numFmtId="49" fontId="0" fillId="58" borderId="211" xfId="91" applyNumberFormat="1" applyFont="1" applyFill="1" applyBorder="1" applyAlignment="1">
      <alignment vertical="center"/>
    </xf>
    <xf numFmtId="0" fontId="0" fillId="58" borderId="210" xfId="91" applyNumberFormat="1" applyFont="1" applyFill="1" applyBorder="1" applyAlignment="1">
      <alignment horizontal="center" vertical="center"/>
    </xf>
    <xf numFmtId="1" fontId="0" fillId="0" borderId="210" xfId="91" applyNumberFormat="1" applyFont="1" applyFill="1" applyBorder="1" applyAlignment="1">
      <alignment horizontal="center" vertical="center"/>
    </xf>
    <xf numFmtId="9" fontId="0" fillId="59" borderId="204" xfId="92" applyFont="1" applyFill="1" applyBorder="1" applyAlignment="1">
      <alignment horizontal="center" vertical="center" wrapText="1"/>
    </xf>
    <xf numFmtId="49" fontId="0" fillId="0" borderId="210" xfId="91" applyNumberFormat="1" applyFont="1" applyFill="1" applyBorder="1" applyAlignment="1">
      <alignment vertical="center" wrapText="1"/>
    </xf>
    <xf numFmtId="0" fontId="0" fillId="27" borderId="204" xfId="0" applyFont="1" applyFill="1" applyBorder="1" applyAlignment="1">
      <alignment vertical="center"/>
    </xf>
    <xf numFmtId="9" fontId="0" fillId="59" borderId="210" xfId="0" applyNumberFormat="1" applyFont="1" applyFill="1" applyBorder="1" applyAlignment="1">
      <alignment vertical="center"/>
    </xf>
    <xf numFmtId="0" fontId="0" fillId="58" borderId="207" xfId="0" applyFont="1" applyFill="1" applyBorder="1" applyAlignment="1">
      <alignment vertical="center"/>
    </xf>
    <xf numFmtId="0" fontId="0" fillId="0" borderId="210" xfId="91" applyNumberFormat="1" applyFont="1" applyFill="1" applyBorder="1" applyAlignment="1">
      <alignment horizontal="center" vertical="center"/>
    </xf>
    <xf numFmtId="49" fontId="0" fillId="0" borderId="212" xfId="91" applyNumberFormat="1" applyFont="1" applyFill="1" applyBorder="1" applyAlignment="1">
      <alignment vertical="center"/>
    </xf>
    <xf numFmtId="49" fontId="0" fillId="58" borderId="213" xfId="91" applyNumberFormat="1" applyFont="1" applyFill="1" applyBorder="1" applyAlignment="1">
      <alignment vertical="center"/>
    </xf>
    <xf numFmtId="0" fontId="0" fillId="58" borderId="214" xfId="91" applyNumberFormat="1" applyFont="1" applyFill="1" applyBorder="1" applyAlignment="1">
      <alignment horizontal="center" vertical="center"/>
    </xf>
    <xf numFmtId="0" fontId="0" fillId="0" borderId="214" xfId="91" applyNumberFormat="1" applyFont="1" applyFill="1" applyBorder="1" applyAlignment="1">
      <alignment horizontal="center" vertical="center"/>
    </xf>
    <xf numFmtId="9" fontId="0" fillId="59" borderId="215" xfId="92" applyFont="1" applyFill="1" applyBorder="1" applyAlignment="1">
      <alignment horizontal="center" vertical="center"/>
    </xf>
    <xf numFmtId="49" fontId="0" fillId="0" borderId="214" xfId="91" applyNumberFormat="1" applyFont="1" applyFill="1" applyBorder="1" applyAlignment="1">
      <alignment vertical="center"/>
    </xf>
    <xf numFmtId="0" fontId="0" fillId="27" borderId="215" xfId="0" applyFont="1" applyFill="1" applyBorder="1" applyAlignment="1">
      <alignment vertical="center"/>
    </xf>
    <xf numFmtId="9" fontId="0" fillId="59" borderId="214" xfId="0" applyNumberFormat="1" applyFont="1" applyFill="1" applyBorder="1" applyAlignment="1">
      <alignment vertical="center"/>
    </xf>
    <xf numFmtId="0" fontId="0" fillId="58" borderId="100" xfId="0" applyFont="1" applyFill="1" applyBorder="1" applyAlignment="1">
      <alignment vertical="center"/>
    </xf>
    <xf numFmtId="49" fontId="0" fillId="0" borderId="207" xfId="91" applyNumberFormat="1" applyFont="1" applyFill="1" applyBorder="1" applyAlignment="1">
      <alignment vertical="center"/>
    </xf>
    <xf numFmtId="49" fontId="0" fillId="58" borderId="207" xfId="91" applyNumberFormat="1" applyFont="1" applyFill="1" applyBorder="1" applyAlignment="1">
      <alignment vertical="center"/>
    </xf>
    <xf numFmtId="0" fontId="0" fillId="58" borderId="207" xfId="91" applyNumberFormat="1" applyFont="1" applyFill="1" applyBorder="1" applyAlignment="1">
      <alignment horizontal="center" vertical="center"/>
    </xf>
    <xf numFmtId="0" fontId="0" fillId="0" borderId="207" xfId="91" applyNumberFormat="1" applyFont="1" applyFill="1" applyBorder="1" applyAlignment="1">
      <alignment horizontal="center" vertical="center"/>
    </xf>
    <xf numFmtId="9" fontId="37" fillId="59" borderId="207" xfId="92" applyFont="1" applyFill="1" applyBorder="1" applyAlignment="1">
      <alignment horizontal="center" vertical="center" wrapText="1"/>
    </xf>
    <xf numFmtId="49" fontId="0" fillId="0" borderId="207" xfId="91" applyNumberFormat="1" applyFont="1" applyFill="1" applyBorder="1" applyAlignment="1">
      <alignment vertical="center" wrapText="1"/>
    </xf>
    <xf numFmtId="0" fontId="0" fillId="27" borderId="207" xfId="0" applyFont="1" applyFill="1" applyBorder="1" applyAlignment="1">
      <alignment vertical="center"/>
    </xf>
    <xf numFmtId="9" fontId="0" fillId="59" borderId="207" xfId="0" applyNumberFormat="1" applyFont="1" applyFill="1" applyBorder="1" applyAlignment="1">
      <alignment vertical="center"/>
    </xf>
    <xf numFmtId="0" fontId="0" fillId="58" borderId="207" xfId="0" applyFill="1" applyBorder="1" applyAlignment="1">
      <alignment vertical="center"/>
    </xf>
    <xf numFmtId="0" fontId="0" fillId="0" borderId="10" xfId="0" applyFont="1" applyBorder="1" applyAlignment="1">
      <alignment horizontal="right"/>
    </xf>
    <xf numFmtId="0" fontId="0" fillId="58" borderId="10" xfId="0" applyFont="1" applyFill="1" applyBorder="1" applyAlignment="1"/>
    <xf numFmtId="0" fontId="0" fillId="58" borderId="204" xfId="102" applyNumberFormat="1" applyFont="1" applyFill="1" applyBorder="1" applyAlignment="1">
      <alignment horizontal="center" vertical="center"/>
    </xf>
    <xf numFmtId="49" fontId="0" fillId="0" borderId="204" xfId="102" applyNumberFormat="1" applyFont="1" applyFill="1" applyBorder="1" applyAlignment="1">
      <alignment vertical="center"/>
    </xf>
    <xf numFmtId="49" fontId="0" fillId="0" borderId="210" xfId="91" applyNumberFormat="1" applyFont="1" applyFill="1" applyBorder="1" applyAlignment="1">
      <alignment horizontal="center" vertical="center"/>
    </xf>
    <xf numFmtId="9" fontId="0" fillId="27" borderId="204" xfId="102" applyNumberFormat="1" applyFont="1" applyFill="1" applyBorder="1" applyAlignment="1">
      <alignment vertical="center" wrapText="1"/>
    </xf>
    <xf numFmtId="49" fontId="0" fillId="0" borderId="204" xfId="102" applyNumberFormat="1" applyFont="1" applyFill="1" applyBorder="1" applyAlignment="1">
      <alignment horizontal="center" vertical="center"/>
    </xf>
    <xf numFmtId="49" fontId="0" fillId="0" borderId="204" xfId="102" applyNumberFormat="1" applyFont="1" applyFill="1" applyBorder="1" applyAlignment="1">
      <alignment horizontal="center" vertical="center" wrapText="1"/>
    </xf>
    <xf numFmtId="0" fontId="0" fillId="0" borderId="216" xfId="0" applyFont="1" applyFill="1" applyBorder="1" applyAlignment="1">
      <alignment horizontal="center" vertical="center"/>
    </xf>
    <xf numFmtId="49" fontId="0" fillId="0" borderId="169" xfId="102" applyNumberFormat="1" applyFont="1" applyFill="1" applyBorder="1" applyAlignment="1">
      <alignment vertical="center"/>
    </xf>
    <xf numFmtId="0" fontId="0" fillId="58" borderId="152" xfId="102" applyNumberFormat="1" applyFont="1" applyFill="1" applyBorder="1" applyAlignment="1">
      <alignment horizontal="center" vertical="center"/>
    </xf>
    <xf numFmtId="49" fontId="0" fillId="0" borderId="152" xfId="102" applyNumberFormat="1" applyFont="1" applyFill="1" applyBorder="1" applyAlignment="1">
      <alignment vertical="center"/>
    </xf>
    <xf numFmtId="49" fontId="0" fillId="0" borderId="152" xfId="102" applyNumberFormat="1" applyFont="1" applyFill="1" applyBorder="1" applyAlignment="1">
      <alignment horizontal="center" vertical="center"/>
    </xf>
    <xf numFmtId="9" fontId="0" fillId="27" borderId="152" xfId="102" applyNumberFormat="1" applyFont="1" applyFill="1" applyBorder="1" applyAlignment="1">
      <alignment vertical="center" wrapText="1"/>
    </xf>
    <xf numFmtId="0" fontId="0" fillId="58" borderId="217" xfId="0" applyFont="1" applyFill="1" applyBorder="1" applyAlignment="1">
      <alignment vertical="center"/>
    </xf>
    <xf numFmtId="49" fontId="26" fillId="0" borderId="136" xfId="0" applyNumberFormat="1" applyFont="1" applyFill="1" applyBorder="1" applyAlignment="1">
      <alignment vertical="center"/>
    </xf>
    <xf numFmtId="0" fontId="0" fillId="0" borderId="137" xfId="0" applyFont="1" applyFill="1" applyBorder="1" applyAlignment="1">
      <alignment horizontal="center" vertical="center"/>
    </xf>
    <xf numFmtId="49" fontId="26" fillId="0" borderId="137" xfId="0" applyNumberFormat="1" applyFont="1" applyFill="1" applyBorder="1" applyAlignment="1">
      <alignment vertical="center"/>
    </xf>
    <xf numFmtId="49" fontId="26" fillId="0" borderId="138" xfId="0" applyNumberFormat="1" applyFont="1" applyFill="1" applyBorder="1" applyAlignment="1">
      <alignment vertical="center"/>
    </xf>
    <xf numFmtId="0" fontId="27" fillId="0" borderId="209" xfId="0" applyFont="1" applyFill="1" applyBorder="1" applyAlignment="1">
      <alignment horizontal="center" vertical="center"/>
    </xf>
    <xf numFmtId="0" fontId="24" fillId="27" borderId="35" xfId="0" applyFont="1" applyFill="1" applyBorder="1" applyAlignment="1">
      <alignment horizontal="center"/>
    </xf>
    <xf numFmtId="0" fontId="27" fillId="27" borderId="218" xfId="0" applyFont="1" applyFill="1" applyBorder="1" applyAlignment="1">
      <alignment horizontal="left" vertical="center"/>
    </xf>
    <xf numFmtId="49" fontId="24" fillId="0" borderId="219" xfId="0" applyNumberFormat="1" applyFont="1" applyFill="1" applyBorder="1" applyAlignment="1">
      <alignment horizontal="center" vertical="center" wrapText="1"/>
    </xf>
    <xf numFmtId="0" fontId="0" fillId="0" borderId="209" xfId="0" applyFont="1" applyFill="1" applyBorder="1" applyAlignment="1">
      <alignment horizontal="center" vertical="center"/>
    </xf>
    <xf numFmtId="49" fontId="0" fillId="0" borderId="204" xfId="0" applyNumberFormat="1" applyFont="1" applyFill="1" applyBorder="1" applyAlignment="1">
      <alignment horizontal="left" vertical="center"/>
    </xf>
    <xf numFmtId="49" fontId="37" fillId="0" borderId="204" xfId="0" applyNumberFormat="1" applyFont="1" applyFill="1" applyBorder="1" applyAlignment="1">
      <alignment horizontal="center" vertical="center"/>
    </xf>
    <xf numFmtId="49" fontId="0" fillId="0" borderId="204" xfId="0" applyNumberFormat="1" applyFont="1" applyFill="1" applyBorder="1" applyAlignment="1">
      <alignment horizontal="center" vertical="center"/>
    </xf>
    <xf numFmtId="0" fontId="29" fillId="0" borderId="213" xfId="0" applyFont="1" applyFill="1" applyBorder="1" applyAlignment="1">
      <alignment horizontal="left" vertical="center"/>
    </xf>
    <xf numFmtId="49" fontId="0" fillId="58" borderId="185" xfId="0" applyNumberFormat="1" applyFont="1" applyFill="1" applyBorder="1" applyAlignment="1" applyProtection="1">
      <alignment vertical="center" wrapText="1"/>
      <protection locked="0"/>
    </xf>
    <xf numFmtId="0" fontId="83" fillId="0" borderId="0" xfId="0" applyFont="1" applyAlignment="1">
      <alignment vertical="center"/>
    </xf>
    <xf numFmtId="0" fontId="23" fillId="0" borderId="220" xfId="0" applyFont="1" applyFill="1" applyBorder="1" applyAlignment="1">
      <alignment horizontal="center" vertical="center"/>
    </xf>
    <xf numFmtId="0" fontId="24" fillId="0" borderId="222" xfId="0" applyFont="1" applyFill="1" applyBorder="1" applyAlignment="1">
      <alignment horizontal="center" vertical="center" wrapText="1"/>
    </xf>
    <xf numFmtId="0" fontId="24" fillId="0" borderId="220" xfId="0" applyFont="1" applyFill="1" applyBorder="1" applyAlignment="1">
      <alignment horizontal="center" vertical="center" wrapText="1"/>
    </xf>
    <xf numFmtId="0" fontId="0" fillId="0" borderId="202" xfId="0" applyFont="1" applyFill="1" applyBorder="1" applyAlignment="1">
      <alignment vertical="center"/>
    </xf>
    <xf numFmtId="0" fontId="0" fillId="0" borderId="207" xfId="0" applyFont="1" applyFill="1" applyBorder="1" applyAlignment="1">
      <alignment vertical="center"/>
    </xf>
    <xf numFmtId="0" fontId="0" fillId="0" borderId="207" xfId="0" applyFont="1" applyFill="1" applyBorder="1"/>
    <xf numFmtId="0" fontId="0" fillId="0" borderId="207" xfId="0" applyFont="1" applyFill="1" applyBorder="1" applyAlignment="1">
      <alignment horizontal="left" vertical="center" wrapText="1"/>
    </xf>
    <xf numFmtId="0" fontId="0" fillId="0" borderId="207" xfId="0" applyFont="1" applyBorder="1"/>
    <xf numFmtId="0" fontId="0" fillId="0" borderId="207" xfId="0" applyFont="1" applyFill="1" applyBorder="1" applyAlignment="1">
      <alignment horizontal="center" vertical="center" wrapText="1"/>
    </xf>
    <xf numFmtId="0" fontId="0" fillId="0" borderId="200" xfId="0" applyFont="1" applyFill="1" applyBorder="1" applyAlignment="1">
      <alignment horizontal="center" vertical="center" wrapText="1"/>
    </xf>
    <xf numFmtId="0" fontId="0" fillId="0" borderId="201" xfId="0" applyFont="1" applyFill="1" applyBorder="1" applyAlignment="1">
      <alignment vertical="center" wrapText="1"/>
    </xf>
    <xf numFmtId="0" fontId="0" fillId="0" borderId="201" xfId="0" applyFont="1" applyFill="1" applyBorder="1" applyAlignment="1">
      <alignment horizontal="center" vertical="center" wrapText="1"/>
    </xf>
    <xf numFmtId="0" fontId="0" fillId="0" borderId="207" xfId="0" applyFont="1" applyFill="1" applyBorder="1" applyAlignment="1">
      <alignment vertical="center" wrapText="1"/>
    </xf>
    <xf numFmtId="0" fontId="0" fillId="0" borderId="207" xfId="0" applyFont="1" applyFill="1" applyBorder="1" applyAlignment="1">
      <alignment wrapText="1"/>
    </xf>
    <xf numFmtId="0" fontId="0" fillId="0" borderId="207" xfId="0" applyFont="1" applyFill="1" applyBorder="1" applyAlignment="1">
      <alignment horizontal="center" wrapText="1"/>
    </xf>
    <xf numFmtId="0" fontId="0" fillId="0" borderId="207" xfId="0" applyFont="1" applyFill="1" applyBorder="1" applyAlignment="1">
      <alignment horizontal="left" wrapText="1"/>
    </xf>
    <xf numFmtId="0" fontId="0" fillId="0" borderId="207" xfId="0" applyFont="1" applyBorder="1" applyAlignment="1">
      <alignment wrapText="1"/>
    </xf>
    <xf numFmtId="0" fontId="0" fillId="0" borderId="207" xfId="0" applyFont="1" applyBorder="1" applyAlignment="1">
      <alignment horizontal="center" wrapText="1"/>
    </xf>
    <xf numFmtId="0" fontId="85" fillId="0" borderId="207" xfId="0" applyFont="1" applyBorder="1" applyAlignment="1">
      <alignment horizontal="justify" vertical="center" wrapText="1"/>
    </xf>
    <xf numFmtId="0" fontId="0" fillId="0" borderId="207" xfId="0" applyFont="1" applyBorder="1" applyAlignment="1">
      <alignment vertical="top" wrapText="1"/>
    </xf>
    <xf numFmtId="0" fontId="0" fillId="0" borderId="207" xfId="0" applyFont="1" applyBorder="1" applyAlignment="1">
      <alignment vertical="center" wrapText="1"/>
    </xf>
    <xf numFmtId="0" fontId="0" fillId="0" borderId="207" xfId="274" applyNumberFormat="1" applyFont="1" applyBorder="1" applyAlignment="1">
      <alignment vertical="top" wrapText="1"/>
    </xf>
    <xf numFmtId="0" fontId="0" fillId="0" borderId="207" xfId="274" applyFont="1" applyBorder="1" applyAlignment="1">
      <alignment vertical="top"/>
    </xf>
    <xf numFmtId="0" fontId="0" fillId="0" borderId="101" xfId="274" applyFont="1" applyBorder="1" applyAlignment="1">
      <alignment vertical="top" wrapText="1"/>
    </xf>
    <xf numFmtId="0" fontId="5" fillId="0" borderId="207" xfId="274" applyNumberFormat="1" applyFont="1" applyBorder="1" applyAlignment="1">
      <alignment vertical="top" wrapText="1"/>
    </xf>
    <xf numFmtId="0" fontId="5" fillId="0" borderId="207" xfId="274" applyFont="1" applyBorder="1" applyAlignment="1">
      <alignment horizontal="left" vertical="top" wrapText="1"/>
    </xf>
    <xf numFmtId="0" fontId="0" fillId="0" borderId="207" xfId="274" applyFont="1" applyBorder="1" applyAlignment="1">
      <alignment vertical="center"/>
    </xf>
    <xf numFmtId="0" fontId="56" fillId="0" borderId="207" xfId="274" applyFont="1" applyBorder="1" applyAlignment="1">
      <alignment vertical="top"/>
    </xf>
    <xf numFmtId="0" fontId="56" fillId="0" borderId="207" xfId="274" applyFont="1" applyBorder="1" applyAlignment="1">
      <alignment vertical="center"/>
    </xf>
    <xf numFmtId="0" fontId="56" fillId="0" borderId="101" xfId="274" applyFont="1" applyBorder="1" applyAlignment="1">
      <alignment horizontal="left" vertical="top"/>
    </xf>
    <xf numFmtId="0" fontId="56" fillId="0" borderId="101" xfId="274" applyFont="1" applyBorder="1" applyAlignment="1">
      <alignment horizontal="left" vertical="top" wrapText="1"/>
    </xf>
    <xf numFmtId="0" fontId="56" fillId="0" borderId="101" xfId="274" applyFont="1" applyBorder="1" applyAlignment="1">
      <alignment horizontal="left" vertical="center"/>
    </xf>
    <xf numFmtId="0" fontId="56" fillId="0" borderId="101" xfId="274" applyFont="1" applyBorder="1" applyAlignment="1">
      <alignment vertical="top" wrapText="1"/>
    </xf>
    <xf numFmtId="0" fontId="56" fillId="0" borderId="101" xfId="274" applyFont="1" applyBorder="1" applyAlignment="1">
      <alignment vertical="center" wrapText="1"/>
    </xf>
    <xf numFmtId="0" fontId="56" fillId="0" borderId="207" xfId="274" applyFont="1" applyBorder="1" applyAlignment="1">
      <alignment vertical="top" wrapText="1"/>
    </xf>
    <xf numFmtId="0" fontId="56" fillId="0" borderId="207" xfId="274" applyFont="1" applyBorder="1" applyAlignment="1">
      <alignment vertical="center" wrapText="1"/>
    </xf>
    <xf numFmtId="0" fontId="0" fillId="61" borderId="101" xfId="0" applyFont="1" applyFill="1" applyBorder="1" applyAlignment="1">
      <alignment horizontal="center" vertical="center" wrapText="1"/>
    </xf>
    <xf numFmtId="0" fontId="85" fillId="0" borderId="207" xfId="0" applyFont="1" applyBorder="1" applyAlignment="1">
      <alignment horizontal="center" vertical="center" wrapText="1"/>
    </xf>
    <xf numFmtId="0" fontId="85" fillId="0" borderId="207" xfId="0" applyFont="1" applyBorder="1" applyAlignment="1">
      <alignment horizontal="left" vertical="center" wrapText="1"/>
    </xf>
    <xf numFmtId="0" fontId="27" fillId="58" borderId="44" xfId="0" applyFont="1" applyFill="1" applyBorder="1" applyAlignment="1">
      <alignment horizontal="center"/>
    </xf>
    <xf numFmtId="0" fontId="27" fillId="0" borderId="45" xfId="0" applyFont="1" applyFill="1" applyBorder="1" applyAlignment="1">
      <alignment horizontal="center"/>
    </xf>
    <xf numFmtId="0" fontId="24" fillId="58" borderId="44" xfId="0" applyFont="1" applyFill="1" applyBorder="1" applyAlignment="1">
      <alignment horizontal="center"/>
    </xf>
    <xf numFmtId="0" fontId="24" fillId="0" borderId="45" xfId="0" applyFont="1" applyFill="1" applyBorder="1" applyAlignment="1">
      <alignment horizontal="center"/>
    </xf>
    <xf numFmtId="0" fontId="84" fillId="0" borderId="207" xfId="244" applyFont="1" applyFill="1" applyBorder="1" applyAlignment="1">
      <alignment vertical="top" wrapText="1"/>
    </xf>
    <xf numFmtId="0" fontId="0" fillId="0" borderId="0" xfId="0"/>
    <xf numFmtId="0" fontId="0" fillId="0" borderId="220" xfId="0" applyFont="1" applyFill="1" applyBorder="1" applyAlignment="1">
      <alignment horizontal="center"/>
    </xf>
    <xf numFmtId="0" fontId="26" fillId="58" borderId="221" xfId="0" applyFont="1" applyFill="1" applyBorder="1" applyAlignment="1">
      <alignment horizontal="center"/>
    </xf>
    <xf numFmtId="0" fontId="0" fillId="0" borderId="207" xfId="0" applyFont="1" applyFill="1" applyBorder="1" applyAlignment="1">
      <alignment horizontal="center" vertical="center" wrapText="1"/>
    </xf>
    <xf numFmtId="49" fontId="24" fillId="0" borderId="17" xfId="0" applyNumberFormat="1" applyFont="1" applyFill="1" applyBorder="1" applyAlignment="1">
      <alignment horizontal="center" vertical="center"/>
    </xf>
    <xf numFmtId="0" fontId="0" fillId="0" borderId="209" xfId="0" applyFont="1" applyFill="1" applyBorder="1" applyAlignment="1">
      <alignment horizontal="center" vertical="center" wrapText="1"/>
    </xf>
    <xf numFmtId="0" fontId="24" fillId="0" borderId="78" xfId="0" applyFont="1" applyFill="1" applyBorder="1" applyAlignment="1" applyProtection="1">
      <alignment horizontal="center" vertical="center"/>
      <protection locked="0"/>
    </xf>
    <xf numFmtId="0" fontId="24" fillId="0" borderId="78" xfId="0" applyFont="1" applyFill="1" applyBorder="1" applyAlignment="1">
      <alignment horizontal="center" vertical="center"/>
    </xf>
    <xf numFmtId="49" fontId="24" fillId="0" borderId="78" xfId="0" applyNumberFormat="1" applyFont="1" applyFill="1" applyBorder="1" applyAlignment="1">
      <alignment horizontal="center" vertical="center"/>
    </xf>
    <xf numFmtId="0" fontId="24" fillId="0" borderId="0" xfId="0" applyFont="1" applyFill="1" applyBorder="1" applyAlignment="1">
      <alignment horizontal="left"/>
    </xf>
    <xf numFmtId="0" fontId="46" fillId="0" borderId="74" xfId="0" applyFont="1" applyFill="1" applyBorder="1" applyAlignment="1">
      <alignment vertical="center"/>
    </xf>
    <xf numFmtId="0" fontId="46" fillId="0" borderId="11" xfId="0" applyFont="1" applyFill="1" applyBorder="1" applyAlignment="1">
      <alignment horizontal="left" vertical="center" wrapText="1"/>
    </xf>
    <xf numFmtId="0" fontId="46" fillId="0" borderId="74" xfId="0" applyFont="1" applyFill="1" applyBorder="1" applyAlignment="1">
      <alignment horizontal="center" vertical="center" wrapText="1"/>
    </xf>
    <xf numFmtId="0" fontId="46" fillId="0" borderId="20" xfId="0" applyFont="1" applyFill="1" applyBorder="1" applyAlignment="1">
      <alignment horizontal="center" vertical="center" wrapText="1"/>
    </xf>
    <xf numFmtId="0" fontId="46" fillId="27" borderId="74" xfId="0" applyFont="1" applyFill="1" applyBorder="1" applyAlignment="1">
      <alignment horizontal="center" vertical="center"/>
    </xf>
    <xf numFmtId="0" fontId="46" fillId="0" borderId="21" xfId="0" applyFont="1" applyFill="1" applyBorder="1" applyAlignment="1">
      <alignment vertical="center"/>
    </xf>
    <xf numFmtId="0" fontId="46" fillId="0" borderId="37" xfId="0" applyFont="1" applyFill="1" applyBorder="1" applyAlignment="1">
      <alignment horizontal="left" vertical="center" wrapText="1"/>
    </xf>
    <xf numFmtId="0" fontId="46" fillId="0" borderId="21" xfId="0" applyFont="1" applyFill="1" applyBorder="1" applyAlignment="1">
      <alignment horizontal="center" vertical="center" wrapText="1"/>
    </xf>
    <xf numFmtId="0" fontId="46" fillId="0" borderId="203" xfId="0" applyFont="1" applyFill="1" applyBorder="1" applyAlignment="1">
      <alignment horizontal="center" vertical="center" wrapText="1"/>
    </xf>
    <xf numFmtId="0" fontId="46" fillId="27" borderId="21" xfId="0" applyFont="1" applyFill="1" applyBorder="1" applyAlignment="1">
      <alignment horizontal="center" vertical="center"/>
    </xf>
    <xf numFmtId="0" fontId="24" fillId="0" borderId="78" xfId="0" applyFont="1" applyFill="1" applyBorder="1" applyAlignment="1">
      <alignment horizontal="center" vertical="center" wrapText="1"/>
    </xf>
    <xf numFmtId="0" fontId="53" fillId="0" borderId="78" xfId="0" applyFont="1" applyFill="1" applyBorder="1" applyAlignment="1">
      <alignment horizontal="center" vertical="center" wrapText="1"/>
    </xf>
    <xf numFmtId="0" fontId="24" fillId="0" borderId="102" xfId="0" applyFont="1" applyFill="1" applyBorder="1" applyAlignment="1">
      <alignment horizontal="center" vertical="center" wrapText="1"/>
    </xf>
    <xf numFmtId="49" fontId="24" fillId="0" borderId="86" xfId="0" applyNumberFormat="1" applyFont="1" applyFill="1" applyBorder="1" applyAlignment="1">
      <alignment horizontal="center" vertical="center"/>
    </xf>
    <xf numFmtId="49" fontId="24" fillId="0" borderId="65" xfId="0" applyNumberFormat="1" applyFont="1" applyFill="1" applyBorder="1" applyAlignment="1">
      <alignment horizontal="center" vertical="center"/>
    </xf>
    <xf numFmtId="0" fontId="0" fillId="0" borderId="0" xfId="0" applyAlignment="1">
      <alignment horizontal="left" wrapText="1"/>
    </xf>
    <xf numFmtId="0" fontId="34" fillId="0" borderId="0" xfId="0" applyFont="1" applyAlignment="1">
      <alignment horizontal="left" wrapText="1"/>
    </xf>
    <xf numFmtId="49" fontId="0" fillId="61" borderId="115" xfId="0" applyNumberFormat="1" applyFill="1" applyBorder="1" applyAlignment="1">
      <alignment horizontal="center" vertical="center"/>
    </xf>
    <xf numFmtId="49" fontId="0" fillId="61" borderId="123" xfId="0" applyNumberFormat="1" applyFill="1" applyBorder="1" applyAlignment="1">
      <alignment horizontal="center" vertical="center"/>
    </xf>
    <xf numFmtId="49" fontId="0" fillId="61" borderId="199" xfId="0" applyNumberFormat="1" applyFill="1" applyBorder="1" applyAlignment="1">
      <alignment horizontal="center" vertical="center"/>
    </xf>
    <xf numFmtId="49" fontId="0" fillId="61" borderId="193" xfId="0" applyNumberFormat="1" applyFont="1" applyFill="1" applyBorder="1" applyAlignment="1">
      <alignment horizontal="center" vertical="center"/>
    </xf>
    <xf numFmtId="49" fontId="0" fillId="61" borderId="115" xfId="0" applyNumberFormat="1" applyFont="1" applyFill="1" applyBorder="1" applyAlignment="1">
      <alignment horizontal="center" vertical="center"/>
    </xf>
    <xf numFmtId="49" fontId="0" fillId="61" borderId="123" xfId="0" applyNumberFormat="1" applyFont="1" applyFill="1" applyBorder="1" applyAlignment="1">
      <alignment horizontal="center" vertical="center"/>
    </xf>
    <xf numFmtId="49" fontId="0" fillId="0" borderId="135" xfId="197" applyNumberFormat="1" applyFont="1" applyFill="1" applyBorder="1" applyAlignment="1">
      <alignment horizontal="center" vertical="center"/>
    </xf>
    <xf numFmtId="49" fontId="0" fillId="0" borderId="156" xfId="197" applyNumberFormat="1" applyFont="1" applyFill="1" applyBorder="1" applyAlignment="1">
      <alignment horizontal="center" vertical="center"/>
    </xf>
    <xf numFmtId="49" fontId="37" fillId="0" borderId="198" xfId="197" applyNumberFormat="1" applyFont="1" applyFill="1" applyBorder="1" applyAlignment="1">
      <alignment horizontal="center" vertical="center"/>
    </xf>
    <xf numFmtId="49" fontId="0" fillId="0" borderId="131" xfId="197" applyNumberFormat="1" applyFont="1" applyFill="1" applyBorder="1" applyAlignment="1">
      <alignment horizontal="center" vertical="center"/>
    </xf>
    <xf numFmtId="49" fontId="0" fillId="0" borderId="83" xfId="197" applyNumberFormat="1" applyFont="1" applyFill="1" applyBorder="1" applyAlignment="1">
      <alignment horizontal="center" vertical="center"/>
    </xf>
    <xf numFmtId="49" fontId="37" fillId="0" borderId="132" xfId="197" applyNumberFormat="1" applyFont="1" applyFill="1" applyBorder="1" applyAlignment="1">
      <alignment horizontal="center" vertical="center"/>
    </xf>
    <xf numFmtId="49" fontId="0" fillId="0" borderId="194" xfId="197" applyNumberFormat="1" applyFont="1" applyFill="1" applyBorder="1" applyAlignment="1">
      <alignment horizontal="center" vertical="center"/>
    </xf>
    <xf numFmtId="49" fontId="0" fillId="0" borderId="195" xfId="197" applyNumberFormat="1" applyFont="1" applyFill="1" applyBorder="1" applyAlignment="1">
      <alignment horizontal="center" vertical="center"/>
    </xf>
    <xf numFmtId="49" fontId="37" fillId="0" borderId="192" xfId="197" applyNumberFormat="1" applyFont="1" applyFill="1" applyBorder="1" applyAlignment="1">
      <alignment horizontal="center" vertical="center"/>
    </xf>
    <xf numFmtId="49" fontId="24" fillId="0" borderId="140" xfId="0" applyNumberFormat="1" applyFont="1" applyFill="1" applyBorder="1" applyAlignment="1">
      <alignment horizontal="center" vertical="center" wrapText="1"/>
    </xf>
    <xf numFmtId="0" fontId="24" fillId="0" borderId="140" xfId="0" applyFont="1" applyFill="1" applyBorder="1" applyAlignment="1">
      <alignment horizontal="center" vertical="center"/>
    </xf>
    <xf numFmtId="0" fontId="24" fillId="0" borderId="144" xfId="0" applyFont="1" applyFill="1" applyBorder="1" applyAlignment="1">
      <alignment horizontal="center" vertical="center"/>
    </xf>
    <xf numFmtId="0" fontId="27" fillId="0" borderId="77" xfId="0" applyFont="1" applyFill="1" applyBorder="1" applyAlignment="1">
      <alignment horizontal="center" vertical="center"/>
    </xf>
    <xf numFmtId="0" fontId="27" fillId="0" borderId="29" xfId="0" applyFont="1" applyFill="1" applyBorder="1" applyAlignment="1">
      <alignment horizontal="center" vertical="center"/>
    </xf>
    <xf numFmtId="0" fontId="27" fillId="0" borderId="92" xfId="0" applyFont="1" applyFill="1" applyBorder="1" applyAlignment="1">
      <alignment horizontal="center" vertical="center"/>
    </xf>
    <xf numFmtId="49" fontId="24" fillId="0" borderId="77" xfId="0" applyNumberFormat="1" applyFont="1" applyFill="1" applyBorder="1" applyAlignment="1">
      <alignment horizontal="center" vertical="center"/>
    </xf>
    <xf numFmtId="49" fontId="24" fillId="0" borderId="29" xfId="0" applyNumberFormat="1" applyFont="1" applyFill="1" applyBorder="1" applyAlignment="1">
      <alignment horizontal="center" vertical="center"/>
    </xf>
    <xf numFmtId="49" fontId="24" fillId="0" borderId="92" xfId="0" applyNumberFormat="1" applyFont="1" applyFill="1" applyBorder="1" applyAlignment="1">
      <alignment horizontal="center" vertical="center"/>
    </xf>
    <xf numFmtId="0" fontId="24" fillId="0" borderId="136" xfId="0" applyFont="1" applyFill="1" applyBorder="1" applyAlignment="1">
      <alignment horizontal="center" vertical="center"/>
    </xf>
    <xf numFmtId="0" fontId="24" fillId="0" borderId="137" xfId="0" applyFont="1" applyFill="1" applyBorder="1" applyAlignment="1">
      <alignment horizontal="center" vertical="center"/>
    </xf>
    <xf numFmtId="0" fontId="24" fillId="0" borderId="138" xfId="0" applyFont="1" applyFill="1" applyBorder="1" applyAlignment="1">
      <alignment horizontal="center" vertical="center"/>
    </xf>
    <xf numFmtId="49" fontId="24" fillId="58" borderId="136" xfId="0" applyNumberFormat="1" applyFont="1" applyFill="1" applyBorder="1" applyAlignment="1">
      <alignment horizontal="center" vertical="center"/>
    </xf>
    <xf numFmtId="49" fontId="24" fillId="58" borderId="137" xfId="0" applyNumberFormat="1" applyFont="1" applyFill="1" applyBorder="1" applyAlignment="1">
      <alignment horizontal="center" vertical="center"/>
    </xf>
    <xf numFmtId="49" fontId="24" fillId="58" borderId="138" xfId="0" applyNumberFormat="1" applyFont="1" applyFill="1" applyBorder="1" applyAlignment="1">
      <alignment horizontal="center" vertical="center"/>
    </xf>
    <xf numFmtId="49" fontId="0" fillId="0" borderId="159" xfId="197" applyNumberFormat="1" applyFont="1" applyFill="1" applyBorder="1" applyAlignment="1">
      <alignment horizontal="center" vertical="center"/>
    </xf>
    <xf numFmtId="49" fontId="37" fillId="0" borderId="160" xfId="197" applyNumberFormat="1" applyFont="1" applyFill="1" applyBorder="1" applyAlignment="1">
      <alignment horizontal="center" vertical="center"/>
    </xf>
    <xf numFmtId="0" fontId="5" fillId="0" borderId="0" xfId="0" applyFont="1" applyAlignment="1">
      <alignment horizontal="left" wrapText="1"/>
    </xf>
    <xf numFmtId="0" fontId="0" fillId="0" borderId="125" xfId="0" applyBorder="1" applyAlignment="1">
      <alignment horizontal="left" vertical="center"/>
    </xf>
    <xf numFmtId="0" fontId="0" fillId="0" borderId="75" xfId="0" applyBorder="1" applyAlignment="1">
      <alignment horizontal="left" vertical="center"/>
    </xf>
    <xf numFmtId="49" fontId="0" fillId="0" borderId="115" xfId="0" applyNumberFormat="1" applyFont="1" applyFill="1" applyBorder="1" applyAlignment="1">
      <alignment horizontal="center" vertical="center" wrapText="1"/>
    </xf>
    <xf numFmtId="9" fontId="0" fillId="0" borderId="115" xfId="0" applyNumberFormat="1" applyFont="1" applyFill="1" applyBorder="1" applyAlignment="1">
      <alignment horizontal="center" vertical="center" wrapText="1"/>
    </xf>
    <xf numFmtId="1" fontId="72" fillId="0" borderId="115" xfId="0" applyNumberFormat="1" applyFont="1" applyFill="1" applyBorder="1" applyAlignment="1">
      <alignment horizontal="center" vertical="center" wrapText="1"/>
    </xf>
    <xf numFmtId="0" fontId="0" fillId="0" borderId="115" xfId="0" applyFont="1" applyFill="1" applyBorder="1" applyAlignment="1">
      <alignment horizontal="center" vertical="center" wrapText="1"/>
    </xf>
    <xf numFmtId="1" fontId="0" fillId="0" borderId="115" xfId="0" applyNumberFormat="1" applyFont="1" applyFill="1" applyBorder="1" applyAlignment="1">
      <alignment horizontal="center" vertical="center" wrapText="1"/>
    </xf>
    <xf numFmtId="0" fontId="24" fillId="0" borderId="96" xfId="0" applyFont="1" applyBorder="1" applyAlignment="1">
      <alignment horizontal="center" vertical="center"/>
    </xf>
    <xf numFmtId="49" fontId="0" fillId="0" borderId="114" xfId="0" applyNumberFormat="1" applyFont="1" applyFill="1" applyBorder="1" applyAlignment="1">
      <alignment horizontal="center" vertical="center" wrapText="1"/>
    </xf>
    <xf numFmtId="49" fontId="0" fillId="0" borderId="113" xfId="0" applyNumberFormat="1" applyFont="1" applyFill="1" applyBorder="1" applyAlignment="1">
      <alignment horizontal="center" vertical="center" wrapText="1"/>
    </xf>
    <xf numFmtId="0" fontId="0" fillId="0" borderId="96" xfId="0" applyFont="1" applyBorder="1" applyAlignment="1">
      <alignment vertical="center"/>
    </xf>
    <xf numFmtId="0" fontId="24" fillId="0" borderId="17" xfId="0" applyFont="1" applyFill="1" applyBorder="1" applyAlignment="1">
      <alignment horizontal="center" vertical="center" wrapText="1"/>
    </xf>
    <xf numFmtId="0" fontId="24" fillId="0" borderId="97" xfId="0" applyFont="1" applyFill="1" applyBorder="1" applyAlignment="1">
      <alignment horizontal="center" vertical="center" wrapText="1"/>
    </xf>
    <xf numFmtId="0" fontId="24" fillId="0" borderId="204" xfId="0" applyFont="1" applyFill="1" applyBorder="1" applyAlignment="1">
      <alignment horizontal="center" vertical="center" wrapText="1"/>
    </xf>
    <xf numFmtId="49" fontId="52" fillId="0" borderId="0" xfId="0" applyNumberFormat="1" applyFont="1" applyFill="1" applyBorder="1" applyAlignment="1">
      <alignment horizontal="left" vertical="center" wrapText="1"/>
    </xf>
    <xf numFmtId="0" fontId="26" fillId="0" borderId="0" xfId="0" applyFont="1"/>
  </cellXfs>
  <cellStyles count="5468">
    <cellStyle name="20 % - Markeringsfarve1" xfId="68" builtinId="30" hidden="1"/>
    <cellStyle name="20 % - Markeringsfarve2" xfId="72" builtinId="34" hidden="1"/>
    <cellStyle name="20 % - Markeringsfarve3" xfId="76" builtinId="38" hidden="1"/>
    <cellStyle name="20 % - Markeringsfarve4" xfId="80" builtinId="42" hidden="1"/>
    <cellStyle name="20 % - Markeringsfarve5" xfId="84" builtinId="46" hidden="1"/>
    <cellStyle name="20 % - Markeringsfarve6" xfId="88" builtinId="50" hidden="1"/>
    <cellStyle name="20% - Accent1 10" xfId="292"/>
    <cellStyle name="20% - Accent1 10 2" xfId="293"/>
    <cellStyle name="20% - Accent1 11" xfId="294"/>
    <cellStyle name="20% - Accent1 2" xfId="295"/>
    <cellStyle name="20% - Accent1 2 2" xfId="296"/>
    <cellStyle name="20% - Accent1 2 2 2" xfId="297"/>
    <cellStyle name="20% - Accent1 2 2 2 2" xfId="298"/>
    <cellStyle name="20% - Accent1 2 2 2 2 2" xfId="299"/>
    <cellStyle name="20% - Accent1 2 2 2 2 2 2" xfId="300"/>
    <cellStyle name="20% - Accent1 2 2 2 2 2 2 2" xfId="301"/>
    <cellStyle name="20% - Accent1 2 2 2 2 2 3" xfId="302"/>
    <cellStyle name="20% - Accent1 2 2 2 2 3" xfId="303"/>
    <cellStyle name="20% - Accent1 2 2 2 2 3 2" xfId="304"/>
    <cellStyle name="20% - Accent1 2 2 2 2 4" xfId="305"/>
    <cellStyle name="20% - Accent1 2 2 2 3" xfId="306"/>
    <cellStyle name="20% - Accent1 2 2 2 3 2" xfId="307"/>
    <cellStyle name="20% - Accent1 2 2 2 3 2 2" xfId="308"/>
    <cellStyle name="20% - Accent1 2 2 2 3 3" xfId="309"/>
    <cellStyle name="20% - Accent1 2 2 2 4" xfId="310"/>
    <cellStyle name="20% - Accent1 2 2 2 4 2" xfId="311"/>
    <cellStyle name="20% - Accent1 2 2 2 5" xfId="312"/>
    <cellStyle name="20% - Accent1 2 2 3" xfId="313"/>
    <cellStyle name="20% - Accent1 2 2 3 2" xfId="314"/>
    <cellStyle name="20% - Accent1 2 2 3 2 2" xfId="315"/>
    <cellStyle name="20% - Accent1 2 2 3 2 2 2" xfId="316"/>
    <cellStyle name="20% - Accent1 2 2 3 2 3" xfId="317"/>
    <cellStyle name="20% - Accent1 2 2 3 3" xfId="318"/>
    <cellStyle name="20% - Accent1 2 2 3 3 2" xfId="319"/>
    <cellStyle name="20% - Accent1 2 2 3 4" xfId="320"/>
    <cellStyle name="20% - Accent1 2 2 4" xfId="321"/>
    <cellStyle name="20% - Accent1 2 2 4 2" xfId="322"/>
    <cellStyle name="20% - Accent1 2 2 4 2 2" xfId="323"/>
    <cellStyle name="20% - Accent1 2 2 4 2 2 2" xfId="324"/>
    <cellStyle name="20% - Accent1 2 2 4 2 3" xfId="325"/>
    <cellStyle name="20% - Accent1 2 2 4 3" xfId="326"/>
    <cellStyle name="20% - Accent1 2 2 4 3 2" xfId="327"/>
    <cellStyle name="20% - Accent1 2 2 4 4" xfId="328"/>
    <cellStyle name="20% - Accent1 2 2 5" xfId="329"/>
    <cellStyle name="20% - Accent1 2 2 5 2" xfId="330"/>
    <cellStyle name="20% - Accent1 2 2 5 2 2" xfId="331"/>
    <cellStyle name="20% - Accent1 2 2 5 3" xfId="332"/>
    <cellStyle name="20% - Accent1 2 2 6" xfId="333"/>
    <cellStyle name="20% - Accent1 2 2 6 2" xfId="334"/>
    <cellStyle name="20% - Accent1 2 2 7" xfId="335"/>
    <cellStyle name="20% - Accent1 2 3" xfId="336"/>
    <cellStyle name="20% - Accent1 2 3 2" xfId="337"/>
    <cellStyle name="20% - Accent1 2 3 2 2" xfId="338"/>
    <cellStyle name="20% - Accent1 2 3 2 2 2" xfId="339"/>
    <cellStyle name="20% - Accent1 2 3 2 2 2 2" xfId="340"/>
    <cellStyle name="20% - Accent1 2 3 2 2 2 2 2" xfId="341"/>
    <cellStyle name="20% - Accent1 2 3 2 2 2 3" xfId="342"/>
    <cellStyle name="20% - Accent1 2 3 2 2 3" xfId="343"/>
    <cellStyle name="20% - Accent1 2 3 2 2 3 2" xfId="344"/>
    <cellStyle name="20% - Accent1 2 3 2 2 4" xfId="345"/>
    <cellStyle name="20% - Accent1 2 3 2 3" xfId="346"/>
    <cellStyle name="20% - Accent1 2 3 2 3 2" xfId="347"/>
    <cellStyle name="20% - Accent1 2 3 2 3 2 2" xfId="348"/>
    <cellStyle name="20% - Accent1 2 3 2 3 3" xfId="349"/>
    <cellStyle name="20% - Accent1 2 3 2 4" xfId="350"/>
    <cellStyle name="20% - Accent1 2 3 2 4 2" xfId="351"/>
    <cellStyle name="20% - Accent1 2 3 2 5" xfId="352"/>
    <cellStyle name="20% - Accent1 2 3 3" xfId="353"/>
    <cellStyle name="20% - Accent1 2 3 3 2" xfId="354"/>
    <cellStyle name="20% - Accent1 2 3 3 2 2" xfId="355"/>
    <cellStyle name="20% - Accent1 2 3 3 2 2 2" xfId="356"/>
    <cellStyle name="20% - Accent1 2 3 3 2 3" xfId="357"/>
    <cellStyle name="20% - Accent1 2 3 3 3" xfId="358"/>
    <cellStyle name="20% - Accent1 2 3 3 3 2" xfId="359"/>
    <cellStyle name="20% - Accent1 2 3 3 4" xfId="360"/>
    <cellStyle name="20% - Accent1 2 3 4" xfId="361"/>
    <cellStyle name="20% - Accent1 2 3 4 2" xfId="362"/>
    <cellStyle name="20% - Accent1 2 3 4 2 2" xfId="363"/>
    <cellStyle name="20% - Accent1 2 3 4 2 2 2" xfId="364"/>
    <cellStyle name="20% - Accent1 2 3 4 2 3" xfId="365"/>
    <cellStyle name="20% - Accent1 2 3 4 3" xfId="366"/>
    <cellStyle name="20% - Accent1 2 3 4 3 2" xfId="367"/>
    <cellStyle name="20% - Accent1 2 3 4 4" xfId="368"/>
    <cellStyle name="20% - Accent1 2 3 5" xfId="369"/>
    <cellStyle name="20% - Accent1 2 3 5 2" xfId="370"/>
    <cellStyle name="20% - Accent1 2 3 5 2 2" xfId="371"/>
    <cellStyle name="20% - Accent1 2 3 5 3" xfId="372"/>
    <cellStyle name="20% - Accent1 2 3 6" xfId="373"/>
    <cellStyle name="20% - Accent1 2 3 6 2" xfId="374"/>
    <cellStyle name="20% - Accent1 2 3 7" xfId="375"/>
    <cellStyle name="20% - Accent1 2 4" xfId="376"/>
    <cellStyle name="20% - Accent1 2 4 2" xfId="377"/>
    <cellStyle name="20% - Accent1 2 4 2 2" xfId="378"/>
    <cellStyle name="20% - Accent1 2 4 2 2 2" xfId="379"/>
    <cellStyle name="20% - Accent1 2 4 2 2 2 2" xfId="380"/>
    <cellStyle name="20% - Accent1 2 4 2 2 3" xfId="381"/>
    <cellStyle name="20% - Accent1 2 4 2 3" xfId="382"/>
    <cellStyle name="20% - Accent1 2 4 2 3 2" xfId="383"/>
    <cellStyle name="20% - Accent1 2 4 2 4" xfId="384"/>
    <cellStyle name="20% - Accent1 2 4 3" xfId="385"/>
    <cellStyle name="20% - Accent1 2 4 3 2" xfId="386"/>
    <cellStyle name="20% - Accent1 2 4 3 2 2" xfId="387"/>
    <cellStyle name="20% - Accent1 2 4 3 3" xfId="388"/>
    <cellStyle name="20% - Accent1 2 4 4" xfId="389"/>
    <cellStyle name="20% - Accent1 2 4 4 2" xfId="390"/>
    <cellStyle name="20% - Accent1 2 4 5" xfId="391"/>
    <cellStyle name="20% - Accent1 2 5" xfId="392"/>
    <cellStyle name="20% - Accent1 2 5 2" xfId="393"/>
    <cellStyle name="20% - Accent1 2 5 2 2" xfId="394"/>
    <cellStyle name="20% - Accent1 2 5 2 2 2" xfId="395"/>
    <cellStyle name="20% - Accent1 2 5 2 3" xfId="396"/>
    <cellStyle name="20% - Accent1 2 5 3" xfId="397"/>
    <cellStyle name="20% - Accent1 2 5 3 2" xfId="398"/>
    <cellStyle name="20% - Accent1 2 5 4" xfId="399"/>
    <cellStyle name="20% - Accent1 2 6" xfId="400"/>
    <cellStyle name="20% - Accent1 2 6 2" xfId="401"/>
    <cellStyle name="20% - Accent1 2 6 2 2" xfId="402"/>
    <cellStyle name="20% - Accent1 2 6 2 2 2" xfId="403"/>
    <cellStyle name="20% - Accent1 2 6 2 3" xfId="404"/>
    <cellStyle name="20% - Accent1 2 6 3" xfId="405"/>
    <cellStyle name="20% - Accent1 2 6 3 2" xfId="406"/>
    <cellStyle name="20% - Accent1 2 6 4" xfId="407"/>
    <cellStyle name="20% - Accent1 2 7" xfId="408"/>
    <cellStyle name="20% - Accent1 2 7 2" xfId="409"/>
    <cellStyle name="20% - Accent1 2 7 2 2" xfId="410"/>
    <cellStyle name="20% - Accent1 2 7 3" xfId="411"/>
    <cellStyle name="20% - Accent1 2 8" xfId="412"/>
    <cellStyle name="20% - Accent1 2 8 2" xfId="413"/>
    <cellStyle name="20% - Accent1 2 9" xfId="414"/>
    <cellStyle name="20% - Accent1 3" xfId="415"/>
    <cellStyle name="20% - Accent1 3 2" xfId="416"/>
    <cellStyle name="20% - Accent1 3 2 2" xfId="417"/>
    <cellStyle name="20% - Accent1 3 2 2 2" xfId="418"/>
    <cellStyle name="20% - Accent1 3 2 2 2 2" xfId="419"/>
    <cellStyle name="20% - Accent1 3 2 2 2 2 2" xfId="420"/>
    <cellStyle name="20% - Accent1 3 2 2 2 3" xfId="421"/>
    <cellStyle name="20% - Accent1 3 2 2 3" xfId="422"/>
    <cellStyle name="20% - Accent1 3 2 2 3 2" xfId="423"/>
    <cellStyle name="20% - Accent1 3 2 2 4" xfId="424"/>
    <cellStyle name="20% - Accent1 3 2 3" xfId="425"/>
    <cellStyle name="20% - Accent1 3 2 3 2" xfId="426"/>
    <cellStyle name="20% - Accent1 3 2 3 2 2" xfId="427"/>
    <cellStyle name="20% - Accent1 3 2 3 3" xfId="428"/>
    <cellStyle name="20% - Accent1 3 2 4" xfId="429"/>
    <cellStyle name="20% - Accent1 3 2 4 2" xfId="430"/>
    <cellStyle name="20% - Accent1 3 2 5" xfId="431"/>
    <cellStyle name="20% - Accent1 3 3" xfId="432"/>
    <cellStyle name="20% - Accent1 3 3 2" xfId="433"/>
    <cellStyle name="20% - Accent1 3 3 2 2" xfId="434"/>
    <cellStyle name="20% - Accent1 3 3 2 2 2" xfId="435"/>
    <cellStyle name="20% - Accent1 3 3 2 3" xfId="436"/>
    <cellStyle name="20% - Accent1 3 3 3" xfId="437"/>
    <cellStyle name="20% - Accent1 3 3 3 2" xfId="438"/>
    <cellStyle name="20% - Accent1 3 3 4" xfId="439"/>
    <cellStyle name="20% - Accent1 3 4" xfId="440"/>
    <cellStyle name="20% - Accent1 3 4 2" xfId="441"/>
    <cellStyle name="20% - Accent1 3 4 2 2" xfId="442"/>
    <cellStyle name="20% - Accent1 3 4 2 2 2" xfId="443"/>
    <cellStyle name="20% - Accent1 3 4 2 3" xfId="444"/>
    <cellStyle name="20% - Accent1 3 4 3" xfId="445"/>
    <cellStyle name="20% - Accent1 3 4 3 2" xfId="446"/>
    <cellStyle name="20% - Accent1 3 4 4" xfId="447"/>
    <cellStyle name="20% - Accent1 3 5" xfId="448"/>
    <cellStyle name="20% - Accent1 3 5 2" xfId="449"/>
    <cellStyle name="20% - Accent1 3 5 2 2" xfId="450"/>
    <cellStyle name="20% - Accent1 3 5 3" xfId="451"/>
    <cellStyle name="20% - Accent1 3 6" xfId="452"/>
    <cellStyle name="20% - Accent1 3 6 2" xfId="453"/>
    <cellStyle name="20% - Accent1 3 7" xfId="454"/>
    <cellStyle name="20% - Accent1 4" xfId="455"/>
    <cellStyle name="20% - Accent1 4 2" xfId="456"/>
    <cellStyle name="20% - Accent1 4 2 2" xfId="457"/>
    <cellStyle name="20% - Accent1 4 2 2 2" xfId="458"/>
    <cellStyle name="20% - Accent1 4 2 2 2 2" xfId="459"/>
    <cellStyle name="20% - Accent1 4 2 2 2 2 2" xfId="460"/>
    <cellStyle name="20% - Accent1 4 2 2 2 3" xfId="461"/>
    <cellStyle name="20% - Accent1 4 2 2 3" xfId="462"/>
    <cellStyle name="20% - Accent1 4 2 2 3 2" xfId="463"/>
    <cellStyle name="20% - Accent1 4 2 2 4" xfId="464"/>
    <cellStyle name="20% - Accent1 4 2 3" xfId="465"/>
    <cellStyle name="20% - Accent1 4 2 3 2" xfId="466"/>
    <cellStyle name="20% - Accent1 4 2 3 2 2" xfId="467"/>
    <cellStyle name="20% - Accent1 4 2 3 3" xfId="468"/>
    <cellStyle name="20% - Accent1 4 2 4" xfId="469"/>
    <cellStyle name="20% - Accent1 4 2 4 2" xfId="470"/>
    <cellStyle name="20% - Accent1 4 2 5" xfId="471"/>
    <cellStyle name="20% - Accent1 4 3" xfId="472"/>
    <cellStyle name="20% - Accent1 4 3 2" xfId="473"/>
    <cellStyle name="20% - Accent1 4 3 2 2" xfId="474"/>
    <cellStyle name="20% - Accent1 4 3 2 2 2" xfId="475"/>
    <cellStyle name="20% - Accent1 4 3 2 3" xfId="476"/>
    <cellStyle name="20% - Accent1 4 3 3" xfId="477"/>
    <cellStyle name="20% - Accent1 4 3 3 2" xfId="478"/>
    <cellStyle name="20% - Accent1 4 3 4" xfId="479"/>
    <cellStyle name="20% - Accent1 4 4" xfId="480"/>
    <cellStyle name="20% - Accent1 4 4 2" xfId="481"/>
    <cellStyle name="20% - Accent1 4 4 2 2" xfId="482"/>
    <cellStyle name="20% - Accent1 4 4 2 2 2" xfId="483"/>
    <cellStyle name="20% - Accent1 4 4 2 3" xfId="484"/>
    <cellStyle name="20% - Accent1 4 4 3" xfId="485"/>
    <cellStyle name="20% - Accent1 4 4 3 2" xfId="486"/>
    <cellStyle name="20% - Accent1 4 4 4" xfId="487"/>
    <cellStyle name="20% - Accent1 4 5" xfId="488"/>
    <cellStyle name="20% - Accent1 4 5 2" xfId="489"/>
    <cellStyle name="20% - Accent1 4 5 2 2" xfId="490"/>
    <cellStyle name="20% - Accent1 4 5 3" xfId="491"/>
    <cellStyle name="20% - Accent1 4 6" xfId="492"/>
    <cellStyle name="20% - Accent1 4 6 2" xfId="493"/>
    <cellStyle name="20% - Accent1 4 7" xfId="494"/>
    <cellStyle name="20% - Accent1 5" xfId="495"/>
    <cellStyle name="20% - Accent1 5 2" xfId="496"/>
    <cellStyle name="20% - Accent1 5 2 2" xfId="497"/>
    <cellStyle name="20% - Accent1 5 2 2 2" xfId="498"/>
    <cellStyle name="20% - Accent1 5 2 2 2 2" xfId="499"/>
    <cellStyle name="20% - Accent1 5 2 2 2 2 2" xfId="500"/>
    <cellStyle name="20% - Accent1 5 2 2 2 3" xfId="501"/>
    <cellStyle name="20% - Accent1 5 2 2 3" xfId="502"/>
    <cellStyle name="20% - Accent1 5 2 2 3 2" xfId="503"/>
    <cellStyle name="20% - Accent1 5 2 2 4" xfId="504"/>
    <cellStyle name="20% - Accent1 5 2 3" xfId="505"/>
    <cellStyle name="20% - Accent1 5 2 3 2" xfId="506"/>
    <cellStyle name="20% - Accent1 5 2 3 2 2" xfId="507"/>
    <cellStyle name="20% - Accent1 5 2 3 3" xfId="508"/>
    <cellStyle name="20% - Accent1 5 2 4" xfId="509"/>
    <cellStyle name="20% - Accent1 5 2 4 2" xfId="510"/>
    <cellStyle name="20% - Accent1 5 2 5" xfId="511"/>
    <cellStyle name="20% - Accent1 5 3" xfId="512"/>
    <cellStyle name="20% - Accent1 5 3 2" xfId="513"/>
    <cellStyle name="20% - Accent1 5 3 2 2" xfId="514"/>
    <cellStyle name="20% - Accent1 5 3 2 2 2" xfId="515"/>
    <cellStyle name="20% - Accent1 5 3 2 3" xfId="516"/>
    <cellStyle name="20% - Accent1 5 3 3" xfId="517"/>
    <cellStyle name="20% - Accent1 5 3 3 2" xfId="518"/>
    <cellStyle name="20% - Accent1 5 3 4" xfId="519"/>
    <cellStyle name="20% - Accent1 5 4" xfId="520"/>
    <cellStyle name="20% - Accent1 5 4 2" xfId="521"/>
    <cellStyle name="20% - Accent1 5 4 2 2" xfId="522"/>
    <cellStyle name="20% - Accent1 5 4 2 2 2" xfId="523"/>
    <cellStyle name="20% - Accent1 5 4 2 3" xfId="524"/>
    <cellStyle name="20% - Accent1 5 4 3" xfId="525"/>
    <cellStyle name="20% - Accent1 5 4 3 2" xfId="526"/>
    <cellStyle name="20% - Accent1 5 4 4" xfId="527"/>
    <cellStyle name="20% - Accent1 5 5" xfId="528"/>
    <cellStyle name="20% - Accent1 5 5 2" xfId="529"/>
    <cellStyle name="20% - Accent1 5 5 2 2" xfId="530"/>
    <cellStyle name="20% - Accent1 5 5 3" xfId="531"/>
    <cellStyle name="20% - Accent1 5 6" xfId="532"/>
    <cellStyle name="20% - Accent1 5 6 2" xfId="533"/>
    <cellStyle name="20% - Accent1 5 7" xfId="534"/>
    <cellStyle name="20% - Accent1 6" xfId="535"/>
    <cellStyle name="20% - Accent1 6 2" xfId="536"/>
    <cellStyle name="20% - Accent1 6 2 2" xfId="537"/>
    <cellStyle name="20% - Accent1 6 2 2 2" xfId="538"/>
    <cellStyle name="20% - Accent1 6 2 2 2 2" xfId="539"/>
    <cellStyle name="20% - Accent1 6 2 2 3" xfId="540"/>
    <cellStyle name="20% - Accent1 6 2 3" xfId="541"/>
    <cellStyle name="20% - Accent1 6 2 3 2" xfId="542"/>
    <cellStyle name="20% - Accent1 6 2 4" xfId="543"/>
    <cellStyle name="20% - Accent1 6 3" xfId="544"/>
    <cellStyle name="20% - Accent1 6 3 2" xfId="545"/>
    <cellStyle name="20% - Accent1 6 3 2 2" xfId="546"/>
    <cellStyle name="20% - Accent1 6 3 3" xfId="547"/>
    <cellStyle name="20% - Accent1 6 4" xfId="548"/>
    <cellStyle name="20% - Accent1 6 4 2" xfId="549"/>
    <cellStyle name="20% - Accent1 6 5" xfId="550"/>
    <cellStyle name="20% - Accent1 7" xfId="551"/>
    <cellStyle name="20% - Accent1 7 2" xfId="552"/>
    <cellStyle name="20% - Accent1 7 2 2" xfId="553"/>
    <cellStyle name="20% - Accent1 7 2 2 2" xfId="554"/>
    <cellStyle name="20% - Accent1 7 2 3" xfId="555"/>
    <cellStyle name="20% - Accent1 7 3" xfId="556"/>
    <cellStyle name="20% - Accent1 7 3 2" xfId="557"/>
    <cellStyle name="20% - Accent1 7 4" xfId="558"/>
    <cellStyle name="20% - Accent1 8" xfId="559"/>
    <cellStyle name="20% - Accent1 8 2" xfId="560"/>
    <cellStyle name="20% - Accent1 8 2 2" xfId="561"/>
    <cellStyle name="20% - Accent1 8 2 2 2" xfId="562"/>
    <cellStyle name="20% - Accent1 8 2 3" xfId="563"/>
    <cellStyle name="20% - Accent1 8 3" xfId="564"/>
    <cellStyle name="20% - Accent1 8 3 2" xfId="565"/>
    <cellStyle name="20% - Accent1 8 4" xfId="566"/>
    <cellStyle name="20% - Accent1 9" xfId="567"/>
    <cellStyle name="20% - Accent1 9 2" xfId="568"/>
    <cellStyle name="20% - Accent1 9 2 2" xfId="569"/>
    <cellStyle name="20% - Accent1 9 3" xfId="570"/>
    <cellStyle name="20% - Accent2 10" xfId="571"/>
    <cellStyle name="20% - Accent2 10 2" xfId="572"/>
    <cellStyle name="20% - Accent2 11" xfId="573"/>
    <cellStyle name="20% - Accent2 2" xfId="574"/>
    <cellStyle name="20% - Accent2 2 2" xfId="575"/>
    <cellStyle name="20% - Accent2 2 2 2" xfId="576"/>
    <cellStyle name="20% - Accent2 2 2 2 2" xfId="577"/>
    <cellStyle name="20% - Accent2 2 2 2 2 2" xfId="578"/>
    <cellStyle name="20% - Accent2 2 2 2 2 2 2" xfId="579"/>
    <cellStyle name="20% - Accent2 2 2 2 2 2 2 2" xfId="580"/>
    <cellStyle name="20% - Accent2 2 2 2 2 2 3" xfId="581"/>
    <cellStyle name="20% - Accent2 2 2 2 2 3" xfId="582"/>
    <cellStyle name="20% - Accent2 2 2 2 2 3 2" xfId="583"/>
    <cellStyle name="20% - Accent2 2 2 2 2 4" xfId="584"/>
    <cellStyle name="20% - Accent2 2 2 2 3" xfId="585"/>
    <cellStyle name="20% - Accent2 2 2 2 3 2" xfId="586"/>
    <cellStyle name="20% - Accent2 2 2 2 3 2 2" xfId="587"/>
    <cellStyle name="20% - Accent2 2 2 2 3 3" xfId="588"/>
    <cellStyle name="20% - Accent2 2 2 2 4" xfId="589"/>
    <cellStyle name="20% - Accent2 2 2 2 4 2" xfId="590"/>
    <cellStyle name="20% - Accent2 2 2 2 5" xfId="591"/>
    <cellStyle name="20% - Accent2 2 2 3" xfId="592"/>
    <cellStyle name="20% - Accent2 2 2 3 2" xfId="593"/>
    <cellStyle name="20% - Accent2 2 2 3 2 2" xfId="594"/>
    <cellStyle name="20% - Accent2 2 2 3 2 2 2" xfId="595"/>
    <cellStyle name="20% - Accent2 2 2 3 2 3" xfId="596"/>
    <cellStyle name="20% - Accent2 2 2 3 3" xfId="597"/>
    <cellStyle name="20% - Accent2 2 2 3 3 2" xfId="598"/>
    <cellStyle name="20% - Accent2 2 2 3 4" xfId="599"/>
    <cellStyle name="20% - Accent2 2 2 4" xfId="600"/>
    <cellStyle name="20% - Accent2 2 2 4 2" xfId="601"/>
    <cellStyle name="20% - Accent2 2 2 4 2 2" xfId="602"/>
    <cellStyle name="20% - Accent2 2 2 4 2 2 2" xfId="603"/>
    <cellStyle name="20% - Accent2 2 2 4 2 3" xfId="604"/>
    <cellStyle name="20% - Accent2 2 2 4 3" xfId="605"/>
    <cellStyle name="20% - Accent2 2 2 4 3 2" xfId="606"/>
    <cellStyle name="20% - Accent2 2 2 4 4" xfId="607"/>
    <cellStyle name="20% - Accent2 2 2 5" xfId="608"/>
    <cellStyle name="20% - Accent2 2 2 5 2" xfId="609"/>
    <cellStyle name="20% - Accent2 2 2 5 2 2" xfId="610"/>
    <cellStyle name="20% - Accent2 2 2 5 3" xfId="611"/>
    <cellStyle name="20% - Accent2 2 2 6" xfId="612"/>
    <cellStyle name="20% - Accent2 2 2 6 2" xfId="613"/>
    <cellStyle name="20% - Accent2 2 2 7" xfId="614"/>
    <cellStyle name="20% - Accent2 2 3" xfId="615"/>
    <cellStyle name="20% - Accent2 2 3 2" xfId="616"/>
    <cellStyle name="20% - Accent2 2 3 2 2" xfId="617"/>
    <cellStyle name="20% - Accent2 2 3 2 2 2" xfId="618"/>
    <cellStyle name="20% - Accent2 2 3 2 2 2 2" xfId="619"/>
    <cellStyle name="20% - Accent2 2 3 2 2 2 2 2" xfId="620"/>
    <cellStyle name="20% - Accent2 2 3 2 2 2 3" xfId="621"/>
    <cellStyle name="20% - Accent2 2 3 2 2 3" xfId="622"/>
    <cellStyle name="20% - Accent2 2 3 2 2 3 2" xfId="623"/>
    <cellStyle name="20% - Accent2 2 3 2 2 4" xfId="624"/>
    <cellStyle name="20% - Accent2 2 3 2 3" xfId="625"/>
    <cellStyle name="20% - Accent2 2 3 2 3 2" xfId="626"/>
    <cellStyle name="20% - Accent2 2 3 2 3 2 2" xfId="627"/>
    <cellStyle name="20% - Accent2 2 3 2 3 3" xfId="628"/>
    <cellStyle name="20% - Accent2 2 3 2 4" xfId="629"/>
    <cellStyle name="20% - Accent2 2 3 2 4 2" xfId="630"/>
    <cellStyle name="20% - Accent2 2 3 2 5" xfId="631"/>
    <cellStyle name="20% - Accent2 2 3 3" xfId="632"/>
    <cellStyle name="20% - Accent2 2 3 3 2" xfId="633"/>
    <cellStyle name="20% - Accent2 2 3 3 2 2" xfId="634"/>
    <cellStyle name="20% - Accent2 2 3 3 2 2 2" xfId="635"/>
    <cellStyle name="20% - Accent2 2 3 3 2 3" xfId="636"/>
    <cellStyle name="20% - Accent2 2 3 3 3" xfId="637"/>
    <cellStyle name="20% - Accent2 2 3 3 3 2" xfId="638"/>
    <cellStyle name="20% - Accent2 2 3 3 4" xfId="639"/>
    <cellStyle name="20% - Accent2 2 3 4" xfId="640"/>
    <cellStyle name="20% - Accent2 2 3 4 2" xfId="641"/>
    <cellStyle name="20% - Accent2 2 3 4 2 2" xfId="642"/>
    <cellStyle name="20% - Accent2 2 3 4 2 2 2" xfId="643"/>
    <cellStyle name="20% - Accent2 2 3 4 2 3" xfId="644"/>
    <cellStyle name="20% - Accent2 2 3 4 3" xfId="645"/>
    <cellStyle name="20% - Accent2 2 3 4 3 2" xfId="646"/>
    <cellStyle name="20% - Accent2 2 3 4 4" xfId="647"/>
    <cellStyle name="20% - Accent2 2 3 5" xfId="648"/>
    <cellStyle name="20% - Accent2 2 3 5 2" xfId="649"/>
    <cellStyle name="20% - Accent2 2 3 5 2 2" xfId="650"/>
    <cellStyle name="20% - Accent2 2 3 5 3" xfId="651"/>
    <cellStyle name="20% - Accent2 2 3 6" xfId="652"/>
    <cellStyle name="20% - Accent2 2 3 6 2" xfId="653"/>
    <cellStyle name="20% - Accent2 2 3 7" xfId="654"/>
    <cellStyle name="20% - Accent2 2 4" xfId="655"/>
    <cellStyle name="20% - Accent2 2 4 2" xfId="656"/>
    <cellStyle name="20% - Accent2 2 4 2 2" xfId="657"/>
    <cellStyle name="20% - Accent2 2 4 2 2 2" xfId="658"/>
    <cellStyle name="20% - Accent2 2 4 2 2 2 2" xfId="659"/>
    <cellStyle name="20% - Accent2 2 4 2 2 3" xfId="660"/>
    <cellStyle name="20% - Accent2 2 4 2 3" xfId="661"/>
    <cellStyle name="20% - Accent2 2 4 2 3 2" xfId="662"/>
    <cellStyle name="20% - Accent2 2 4 2 4" xfId="663"/>
    <cellStyle name="20% - Accent2 2 4 3" xfId="664"/>
    <cellStyle name="20% - Accent2 2 4 3 2" xfId="665"/>
    <cellStyle name="20% - Accent2 2 4 3 2 2" xfId="666"/>
    <cellStyle name="20% - Accent2 2 4 3 3" xfId="667"/>
    <cellStyle name="20% - Accent2 2 4 4" xfId="668"/>
    <cellStyle name="20% - Accent2 2 4 4 2" xfId="669"/>
    <cellStyle name="20% - Accent2 2 4 5" xfId="670"/>
    <cellStyle name="20% - Accent2 2 5" xfId="671"/>
    <cellStyle name="20% - Accent2 2 5 2" xfId="672"/>
    <cellStyle name="20% - Accent2 2 5 2 2" xfId="673"/>
    <cellStyle name="20% - Accent2 2 5 2 2 2" xfId="674"/>
    <cellStyle name="20% - Accent2 2 5 2 3" xfId="675"/>
    <cellStyle name="20% - Accent2 2 5 3" xfId="676"/>
    <cellStyle name="20% - Accent2 2 5 3 2" xfId="677"/>
    <cellStyle name="20% - Accent2 2 5 4" xfId="678"/>
    <cellStyle name="20% - Accent2 2 6" xfId="679"/>
    <cellStyle name="20% - Accent2 2 6 2" xfId="680"/>
    <cellStyle name="20% - Accent2 2 6 2 2" xfId="681"/>
    <cellStyle name="20% - Accent2 2 6 2 2 2" xfId="682"/>
    <cellStyle name="20% - Accent2 2 6 2 3" xfId="683"/>
    <cellStyle name="20% - Accent2 2 6 3" xfId="684"/>
    <cellStyle name="20% - Accent2 2 6 3 2" xfId="685"/>
    <cellStyle name="20% - Accent2 2 6 4" xfId="686"/>
    <cellStyle name="20% - Accent2 2 7" xfId="687"/>
    <cellStyle name="20% - Accent2 2 7 2" xfId="688"/>
    <cellStyle name="20% - Accent2 2 7 2 2" xfId="689"/>
    <cellStyle name="20% - Accent2 2 7 3" xfId="690"/>
    <cellStyle name="20% - Accent2 2 8" xfId="691"/>
    <cellStyle name="20% - Accent2 2 8 2" xfId="692"/>
    <cellStyle name="20% - Accent2 2 9" xfId="693"/>
    <cellStyle name="20% - Accent2 3" xfId="694"/>
    <cellStyle name="20% - Accent2 3 2" xfId="695"/>
    <cellStyle name="20% - Accent2 3 2 2" xfId="696"/>
    <cellStyle name="20% - Accent2 3 2 2 2" xfId="697"/>
    <cellStyle name="20% - Accent2 3 2 2 2 2" xfId="698"/>
    <cellStyle name="20% - Accent2 3 2 2 2 2 2" xfId="699"/>
    <cellStyle name="20% - Accent2 3 2 2 2 3" xfId="700"/>
    <cellStyle name="20% - Accent2 3 2 2 3" xfId="701"/>
    <cellStyle name="20% - Accent2 3 2 2 3 2" xfId="702"/>
    <cellStyle name="20% - Accent2 3 2 2 4" xfId="703"/>
    <cellStyle name="20% - Accent2 3 2 3" xfId="704"/>
    <cellStyle name="20% - Accent2 3 2 3 2" xfId="705"/>
    <cellStyle name="20% - Accent2 3 2 3 2 2" xfId="706"/>
    <cellStyle name="20% - Accent2 3 2 3 3" xfId="707"/>
    <cellStyle name="20% - Accent2 3 2 4" xfId="708"/>
    <cellStyle name="20% - Accent2 3 2 4 2" xfId="709"/>
    <cellStyle name="20% - Accent2 3 2 5" xfId="710"/>
    <cellStyle name="20% - Accent2 3 3" xfId="711"/>
    <cellStyle name="20% - Accent2 3 3 2" xfId="712"/>
    <cellStyle name="20% - Accent2 3 3 2 2" xfId="713"/>
    <cellStyle name="20% - Accent2 3 3 2 2 2" xfId="714"/>
    <cellStyle name="20% - Accent2 3 3 2 3" xfId="715"/>
    <cellStyle name="20% - Accent2 3 3 3" xfId="716"/>
    <cellStyle name="20% - Accent2 3 3 3 2" xfId="717"/>
    <cellStyle name="20% - Accent2 3 3 4" xfId="718"/>
    <cellStyle name="20% - Accent2 3 4" xfId="719"/>
    <cellStyle name="20% - Accent2 3 4 2" xfId="720"/>
    <cellStyle name="20% - Accent2 3 4 2 2" xfId="721"/>
    <cellStyle name="20% - Accent2 3 4 2 2 2" xfId="722"/>
    <cellStyle name="20% - Accent2 3 4 2 3" xfId="723"/>
    <cellStyle name="20% - Accent2 3 4 3" xfId="724"/>
    <cellStyle name="20% - Accent2 3 4 3 2" xfId="725"/>
    <cellStyle name="20% - Accent2 3 4 4" xfId="726"/>
    <cellStyle name="20% - Accent2 3 5" xfId="727"/>
    <cellStyle name="20% - Accent2 3 5 2" xfId="728"/>
    <cellStyle name="20% - Accent2 3 5 2 2" xfId="729"/>
    <cellStyle name="20% - Accent2 3 5 3" xfId="730"/>
    <cellStyle name="20% - Accent2 3 6" xfId="731"/>
    <cellStyle name="20% - Accent2 3 6 2" xfId="732"/>
    <cellStyle name="20% - Accent2 3 7" xfId="733"/>
    <cellStyle name="20% - Accent2 4" xfId="734"/>
    <cellStyle name="20% - Accent2 4 2" xfId="735"/>
    <cellStyle name="20% - Accent2 4 2 2" xfId="736"/>
    <cellStyle name="20% - Accent2 4 2 2 2" xfId="737"/>
    <cellStyle name="20% - Accent2 4 2 2 2 2" xfId="738"/>
    <cellStyle name="20% - Accent2 4 2 2 2 2 2" xfId="739"/>
    <cellStyle name="20% - Accent2 4 2 2 2 3" xfId="740"/>
    <cellStyle name="20% - Accent2 4 2 2 3" xfId="741"/>
    <cellStyle name="20% - Accent2 4 2 2 3 2" xfId="742"/>
    <cellStyle name="20% - Accent2 4 2 2 4" xfId="743"/>
    <cellStyle name="20% - Accent2 4 2 3" xfId="744"/>
    <cellStyle name="20% - Accent2 4 2 3 2" xfId="745"/>
    <cellStyle name="20% - Accent2 4 2 3 2 2" xfId="746"/>
    <cellStyle name="20% - Accent2 4 2 3 3" xfId="747"/>
    <cellStyle name="20% - Accent2 4 2 4" xfId="748"/>
    <cellStyle name="20% - Accent2 4 2 4 2" xfId="749"/>
    <cellStyle name="20% - Accent2 4 2 5" xfId="750"/>
    <cellStyle name="20% - Accent2 4 3" xfId="751"/>
    <cellStyle name="20% - Accent2 4 3 2" xfId="752"/>
    <cellStyle name="20% - Accent2 4 3 2 2" xfId="753"/>
    <cellStyle name="20% - Accent2 4 3 2 2 2" xfId="754"/>
    <cellStyle name="20% - Accent2 4 3 2 3" xfId="755"/>
    <cellStyle name="20% - Accent2 4 3 3" xfId="756"/>
    <cellStyle name="20% - Accent2 4 3 3 2" xfId="757"/>
    <cellStyle name="20% - Accent2 4 3 4" xfId="758"/>
    <cellStyle name="20% - Accent2 4 4" xfId="759"/>
    <cellStyle name="20% - Accent2 4 4 2" xfId="760"/>
    <cellStyle name="20% - Accent2 4 4 2 2" xfId="761"/>
    <cellStyle name="20% - Accent2 4 4 2 2 2" xfId="762"/>
    <cellStyle name="20% - Accent2 4 4 2 3" xfId="763"/>
    <cellStyle name="20% - Accent2 4 4 3" xfId="764"/>
    <cellStyle name="20% - Accent2 4 4 3 2" xfId="765"/>
    <cellStyle name="20% - Accent2 4 4 4" xfId="766"/>
    <cellStyle name="20% - Accent2 4 5" xfId="767"/>
    <cellStyle name="20% - Accent2 4 5 2" xfId="768"/>
    <cellStyle name="20% - Accent2 4 5 2 2" xfId="769"/>
    <cellStyle name="20% - Accent2 4 5 3" xfId="770"/>
    <cellStyle name="20% - Accent2 4 6" xfId="771"/>
    <cellStyle name="20% - Accent2 4 6 2" xfId="772"/>
    <cellStyle name="20% - Accent2 4 7" xfId="773"/>
    <cellStyle name="20% - Accent2 5" xfId="774"/>
    <cellStyle name="20% - Accent2 5 2" xfId="775"/>
    <cellStyle name="20% - Accent2 5 2 2" xfId="776"/>
    <cellStyle name="20% - Accent2 5 2 2 2" xfId="777"/>
    <cellStyle name="20% - Accent2 5 2 2 2 2" xfId="778"/>
    <cellStyle name="20% - Accent2 5 2 2 2 2 2" xfId="779"/>
    <cellStyle name="20% - Accent2 5 2 2 2 3" xfId="780"/>
    <cellStyle name="20% - Accent2 5 2 2 3" xfId="781"/>
    <cellStyle name="20% - Accent2 5 2 2 3 2" xfId="782"/>
    <cellStyle name="20% - Accent2 5 2 2 4" xfId="783"/>
    <cellStyle name="20% - Accent2 5 2 3" xfId="784"/>
    <cellStyle name="20% - Accent2 5 2 3 2" xfId="785"/>
    <cellStyle name="20% - Accent2 5 2 3 2 2" xfId="786"/>
    <cellStyle name="20% - Accent2 5 2 3 3" xfId="787"/>
    <cellStyle name="20% - Accent2 5 2 4" xfId="788"/>
    <cellStyle name="20% - Accent2 5 2 4 2" xfId="789"/>
    <cellStyle name="20% - Accent2 5 2 5" xfId="790"/>
    <cellStyle name="20% - Accent2 5 3" xfId="791"/>
    <cellStyle name="20% - Accent2 5 3 2" xfId="792"/>
    <cellStyle name="20% - Accent2 5 3 2 2" xfId="793"/>
    <cellStyle name="20% - Accent2 5 3 2 2 2" xfId="794"/>
    <cellStyle name="20% - Accent2 5 3 2 3" xfId="795"/>
    <cellStyle name="20% - Accent2 5 3 3" xfId="796"/>
    <cellStyle name="20% - Accent2 5 3 3 2" xfId="797"/>
    <cellStyle name="20% - Accent2 5 3 4" xfId="798"/>
    <cellStyle name="20% - Accent2 5 4" xfId="799"/>
    <cellStyle name="20% - Accent2 5 4 2" xfId="800"/>
    <cellStyle name="20% - Accent2 5 4 2 2" xfId="801"/>
    <cellStyle name="20% - Accent2 5 4 2 2 2" xfId="802"/>
    <cellStyle name="20% - Accent2 5 4 2 3" xfId="803"/>
    <cellStyle name="20% - Accent2 5 4 3" xfId="804"/>
    <cellStyle name="20% - Accent2 5 4 3 2" xfId="805"/>
    <cellStyle name="20% - Accent2 5 4 4" xfId="806"/>
    <cellStyle name="20% - Accent2 5 5" xfId="807"/>
    <cellStyle name="20% - Accent2 5 5 2" xfId="808"/>
    <cellStyle name="20% - Accent2 5 5 2 2" xfId="809"/>
    <cellStyle name="20% - Accent2 5 5 3" xfId="810"/>
    <cellStyle name="20% - Accent2 5 6" xfId="811"/>
    <cellStyle name="20% - Accent2 5 6 2" xfId="812"/>
    <cellStyle name="20% - Accent2 5 7" xfId="813"/>
    <cellStyle name="20% - Accent2 6" xfId="814"/>
    <cellStyle name="20% - Accent2 6 2" xfId="815"/>
    <cellStyle name="20% - Accent2 6 2 2" xfId="816"/>
    <cellStyle name="20% - Accent2 6 2 2 2" xfId="817"/>
    <cellStyle name="20% - Accent2 6 2 2 2 2" xfId="818"/>
    <cellStyle name="20% - Accent2 6 2 2 3" xfId="819"/>
    <cellStyle name="20% - Accent2 6 2 3" xfId="820"/>
    <cellStyle name="20% - Accent2 6 2 3 2" xfId="821"/>
    <cellStyle name="20% - Accent2 6 2 4" xfId="822"/>
    <cellStyle name="20% - Accent2 6 3" xfId="823"/>
    <cellStyle name="20% - Accent2 6 3 2" xfId="824"/>
    <cellStyle name="20% - Accent2 6 3 2 2" xfId="825"/>
    <cellStyle name="20% - Accent2 6 3 3" xfId="826"/>
    <cellStyle name="20% - Accent2 6 4" xfId="827"/>
    <cellStyle name="20% - Accent2 6 4 2" xfId="828"/>
    <cellStyle name="20% - Accent2 6 5" xfId="829"/>
    <cellStyle name="20% - Accent2 7" xfId="830"/>
    <cellStyle name="20% - Accent2 7 2" xfId="831"/>
    <cellStyle name="20% - Accent2 7 2 2" xfId="832"/>
    <cellStyle name="20% - Accent2 7 2 2 2" xfId="833"/>
    <cellStyle name="20% - Accent2 7 2 3" xfId="834"/>
    <cellStyle name="20% - Accent2 7 3" xfId="835"/>
    <cellStyle name="20% - Accent2 7 3 2" xfId="836"/>
    <cellStyle name="20% - Accent2 7 4" xfId="837"/>
    <cellStyle name="20% - Accent2 8" xfId="838"/>
    <cellStyle name="20% - Accent2 8 2" xfId="839"/>
    <cellStyle name="20% - Accent2 8 2 2" xfId="840"/>
    <cellStyle name="20% - Accent2 8 2 2 2" xfId="841"/>
    <cellStyle name="20% - Accent2 8 2 3" xfId="842"/>
    <cellStyle name="20% - Accent2 8 3" xfId="843"/>
    <cellStyle name="20% - Accent2 8 3 2" xfId="844"/>
    <cellStyle name="20% - Accent2 8 4" xfId="845"/>
    <cellStyle name="20% - Accent2 9" xfId="846"/>
    <cellStyle name="20% - Accent2 9 2" xfId="847"/>
    <cellStyle name="20% - Accent2 9 2 2" xfId="848"/>
    <cellStyle name="20% - Accent2 9 3" xfId="849"/>
    <cellStyle name="20% - Accent3 10" xfId="850"/>
    <cellStyle name="20% - Accent3 10 2" xfId="851"/>
    <cellStyle name="20% - Accent3 11" xfId="852"/>
    <cellStyle name="20% - Accent3 2" xfId="853"/>
    <cellStyle name="20% - Accent3 2 2" xfId="854"/>
    <cellStyle name="20% - Accent3 2 2 2" xfId="855"/>
    <cellStyle name="20% - Accent3 2 2 2 2" xfId="856"/>
    <cellStyle name="20% - Accent3 2 2 2 2 2" xfId="857"/>
    <cellStyle name="20% - Accent3 2 2 2 2 2 2" xfId="858"/>
    <cellStyle name="20% - Accent3 2 2 2 2 2 2 2" xfId="859"/>
    <cellStyle name="20% - Accent3 2 2 2 2 2 3" xfId="860"/>
    <cellStyle name="20% - Accent3 2 2 2 2 3" xfId="861"/>
    <cellStyle name="20% - Accent3 2 2 2 2 3 2" xfId="862"/>
    <cellStyle name="20% - Accent3 2 2 2 2 4" xfId="863"/>
    <cellStyle name="20% - Accent3 2 2 2 3" xfId="864"/>
    <cellStyle name="20% - Accent3 2 2 2 3 2" xfId="865"/>
    <cellStyle name="20% - Accent3 2 2 2 3 2 2" xfId="866"/>
    <cellStyle name="20% - Accent3 2 2 2 3 3" xfId="867"/>
    <cellStyle name="20% - Accent3 2 2 2 4" xfId="868"/>
    <cellStyle name="20% - Accent3 2 2 2 4 2" xfId="869"/>
    <cellStyle name="20% - Accent3 2 2 2 5" xfId="870"/>
    <cellStyle name="20% - Accent3 2 2 3" xfId="871"/>
    <cellStyle name="20% - Accent3 2 2 3 2" xfId="872"/>
    <cellStyle name="20% - Accent3 2 2 3 2 2" xfId="873"/>
    <cellStyle name="20% - Accent3 2 2 3 2 2 2" xfId="874"/>
    <cellStyle name="20% - Accent3 2 2 3 2 3" xfId="875"/>
    <cellStyle name="20% - Accent3 2 2 3 3" xfId="876"/>
    <cellStyle name="20% - Accent3 2 2 3 3 2" xfId="877"/>
    <cellStyle name="20% - Accent3 2 2 3 4" xfId="878"/>
    <cellStyle name="20% - Accent3 2 2 4" xfId="879"/>
    <cellStyle name="20% - Accent3 2 2 4 2" xfId="880"/>
    <cellStyle name="20% - Accent3 2 2 4 2 2" xfId="881"/>
    <cellStyle name="20% - Accent3 2 2 4 2 2 2" xfId="882"/>
    <cellStyle name="20% - Accent3 2 2 4 2 3" xfId="883"/>
    <cellStyle name="20% - Accent3 2 2 4 3" xfId="884"/>
    <cellStyle name="20% - Accent3 2 2 4 3 2" xfId="885"/>
    <cellStyle name="20% - Accent3 2 2 4 4" xfId="886"/>
    <cellStyle name="20% - Accent3 2 2 5" xfId="887"/>
    <cellStyle name="20% - Accent3 2 2 5 2" xfId="888"/>
    <cellStyle name="20% - Accent3 2 2 5 2 2" xfId="889"/>
    <cellStyle name="20% - Accent3 2 2 5 3" xfId="890"/>
    <cellStyle name="20% - Accent3 2 2 6" xfId="891"/>
    <cellStyle name="20% - Accent3 2 2 6 2" xfId="892"/>
    <cellStyle name="20% - Accent3 2 2 7" xfId="893"/>
    <cellStyle name="20% - Accent3 2 3" xfId="894"/>
    <cellStyle name="20% - Accent3 2 3 2" xfId="895"/>
    <cellStyle name="20% - Accent3 2 3 2 2" xfId="896"/>
    <cellStyle name="20% - Accent3 2 3 2 2 2" xfId="897"/>
    <cellStyle name="20% - Accent3 2 3 2 2 2 2" xfId="898"/>
    <cellStyle name="20% - Accent3 2 3 2 2 2 2 2" xfId="899"/>
    <cellStyle name="20% - Accent3 2 3 2 2 2 3" xfId="900"/>
    <cellStyle name="20% - Accent3 2 3 2 2 3" xfId="901"/>
    <cellStyle name="20% - Accent3 2 3 2 2 3 2" xfId="902"/>
    <cellStyle name="20% - Accent3 2 3 2 2 4" xfId="903"/>
    <cellStyle name="20% - Accent3 2 3 2 3" xfId="904"/>
    <cellStyle name="20% - Accent3 2 3 2 3 2" xfId="905"/>
    <cellStyle name="20% - Accent3 2 3 2 3 2 2" xfId="906"/>
    <cellStyle name="20% - Accent3 2 3 2 3 3" xfId="907"/>
    <cellStyle name="20% - Accent3 2 3 2 4" xfId="908"/>
    <cellStyle name="20% - Accent3 2 3 2 4 2" xfId="909"/>
    <cellStyle name="20% - Accent3 2 3 2 5" xfId="910"/>
    <cellStyle name="20% - Accent3 2 3 3" xfId="911"/>
    <cellStyle name="20% - Accent3 2 3 3 2" xfId="912"/>
    <cellStyle name="20% - Accent3 2 3 3 2 2" xfId="913"/>
    <cellStyle name="20% - Accent3 2 3 3 2 2 2" xfId="914"/>
    <cellStyle name="20% - Accent3 2 3 3 2 3" xfId="915"/>
    <cellStyle name="20% - Accent3 2 3 3 3" xfId="916"/>
    <cellStyle name="20% - Accent3 2 3 3 3 2" xfId="917"/>
    <cellStyle name="20% - Accent3 2 3 3 4" xfId="918"/>
    <cellStyle name="20% - Accent3 2 3 4" xfId="919"/>
    <cellStyle name="20% - Accent3 2 3 4 2" xfId="920"/>
    <cellStyle name="20% - Accent3 2 3 4 2 2" xfId="921"/>
    <cellStyle name="20% - Accent3 2 3 4 2 2 2" xfId="922"/>
    <cellStyle name="20% - Accent3 2 3 4 2 3" xfId="923"/>
    <cellStyle name="20% - Accent3 2 3 4 3" xfId="924"/>
    <cellStyle name="20% - Accent3 2 3 4 3 2" xfId="925"/>
    <cellStyle name="20% - Accent3 2 3 4 4" xfId="926"/>
    <cellStyle name="20% - Accent3 2 3 5" xfId="927"/>
    <cellStyle name="20% - Accent3 2 3 5 2" xfId="928"/>
    <cellStyle name="20% - Accent3 2 3 5 2 2" xfId="929"/>
    <cellStyle name="20% - Accent3 2 3 5 3" xfId="930"/>
    <cellStyle name="20% - Accent3 2 3 6" xfId="931"/>
    <cellStyle name="20% - Accent3 2 3 6 2" xfId="932"/>
    <cellStyle name="20% - Accent3 2 3 7" xfId="933"/>
    <cellStyle name="20% - Accent3 2 4" xfId="934"/>
    <cellStyle name="20% - Accent3 2 4 2" xfId="935"/>
    <cellStyle name="20% - Accent3 2 4 2 2" xfId="936"/>
    <cellStyle name="20% - Accent3 2 4 2 2 2" xfId="937"/>
    <cellStyle name="20% - Accent3 2 4 2 2 2 2" xfId="938"/>
    <cellStyle name="20% - Accent3 2 4 2 2 3" xfId="939"/>
    <cellStyle name="20% - Accent3 2 4 2 3" xfId="940"/>
    <cellStyle name="20% - Accent3 2 4 2 3 2" xfId="941"/>
    <cellStyle name="20% - Accent3 2 4 2 4" xfId="942"/>
    <cellStyle name="20% - Accent3 2 4 3" xfId="943"/>
    <cellStyle name="20% - Accent3 2 4 3 2" xfId="944"/>
    <cellStyle name="20% - Accent3 2 4 3 2 2" xfId="945"/>
    <cellStyle name="20% - Accent3 2 4 3 3" xfId="946"/>
    <cellStyle name="20% - Accent3 2 4 4" xfId="947"/>
    <cellStyle name="20% - Accent3 2 4 4 2" xfId="948"/>
    <cellStyle name="20% - Accent3 2 4 5" xfId="949"/>
    <cellStyle name="20% - Accent3 2 5" xfId="950"/>
    <cellStyle name="20% - Accent3 2 5 2" xfId="951"/>
    <cellStyle name="20% - Accent3 2 5 2 2" xfId="952"/>
    <cellStyle name="20% - Accent3 2 5 2 2 2" xfId="953"/>
    <cellStyle name="20% - Accent3 2 5 2 3" xfId="954"/>
    <cellStyle name="20% - Accent3 2 5 3" xfId="955"/>
    <cellStyle name="20% - Accent3 2 5 3 2" xfId="956"/>
    <cellStyle name="20% - Accent3 2 5 4" xfId="957"/>
    <cellStyle name="20% - Accent3 2 6" xfId="958"/>
    <cellStyle name="20% - Accent3 2 6 2" xfId="959"/>
    <cellStyle name="20% - Accent3 2 6 2 2" xfId="960"/>
    <cellStyle name="20% - Accent3 2 6 2 2 2" xfId="961"/>
    <cellStyle name="20% - Accent3 2 6 2 3" xfId="962"/>
    <cellStyle name="20% - Accent3 2 6 3" xfId="963"/>
    <cellStyle name="20% - Accent3 2 6 3 2" xfId="964"/>
    <cellStyle name="20% - Accent3 2 6 4" xfId="965"/>
    <cellStyle name="20% - Accent3 2 7" xfId="966"/>
    <cellStyle name="20% - Accent3 2 7 2" xfId="967"/>
    <cellStyle name="20% - Accent3 2 7 2 2" xfId="968"/>
    <cellStyle name="20% - Accent3 2 7 3" xfId="969"/>
    <cellStyle name="20% - Accent3 2 8" xfId="970"/>
    <cellStyle name="20% - Accent3 2 8 2" xfId="971"/>
    <cellStyle name="20% - Accent3 2 9" xfId="972"/>
    <cellStyle name="20% - Accent3 3" xfId="973"/>
    <cellStyle name="20% - Accent3 3 2" xfId="974"/>
    <cellStyle name="20% - Accent3 3 2 2" xfId="975"/>
    <cellStyle name="20% - Accent3 3 2 2 2" xfId="976"/>
    <cellStyle name="20% - Accent3 3 2 2 2 2" xfId="977"/>
    <cellStyle name="20% - Accent3 3 2 2 2 2 2" xfId="978"/>
    <cellStyle name="20% - Accent3 3 2 2 2 3" xfId="979"/>
    <cellStyle name="20% - Accent3 3 2 2 3" xfId="980"/>
    <cellStyle name="20% - Accent3 3 2 2 3 2" xfId="981"/>
    <cellStyle name="20% - Accent3 3 2 2 4" xfId="982"/>
    <cellStyle name="20% - Accent3 3 2 3" xfId="983"/>
    <cellStyle name="20% - Accent3 3 2 3 2" xfId="984"/>
    <cellStyle name="20% - Accent3 3 2 3 2 2" xfId="985"/>
    <cellStyle name="20% - Accent3 3 2 3 3" xfId="986"/>
    <cellStyle name="20% - Accent3 3 2 4" xfId="987"/>
    <cellStyle name="20% - Accent3 3 2 4 2" xfId="988"/>
    <cellStyle name="20% - Accent3 3 2 5" xfId="989"/>
    <cellStyle name="20% - Accent3 3 3" xfId="990"/>
    <cellStyle name="20% - Accent3 3 3 2" xfId="991"/>
    <cellStyle name="20% - Accent3 3 3 2 2" xfId="992"/>
    <cellStyle name="20% - Accent3 3 3 2 2 2" xfId="993"/>
    <cellStyle name="20% - Accent3 3 3 2 3" xfId="994"/>
    <cellStyle name="20% - Accent3 3 3 3" xfId="995"/>
    <cellStyle name="20% - Accent3 3 3 3 2" xfId="996"/>
    <cellStyle name="20% - Accent3 3 3 4" xfId="997"/>
    <cellStyle name="20% - Accent3 3 4" xfId="998"/>
    <cellStyle name="20% - Accent3 3 4 2" xfId="999"/>
    <cellStyle name="20% - Accent3 3 4 2 2" xfId="1000"/>
    <cellStyle name="20% - Accent3 3 4 2 2 2" xfId="1001"/>
    <cellStyle name="20% - Accent3 3 4 2 3" xfId="1002"/>
    <cellStyle name="20% - Accent3 3 4 3" xfId="1003"/>
    <cellStyle name="20% - Accent3 3 4 3 2" xfId="1004"/>
    <cellStyle name="20% - Accent3 3 4 4" xfId="1005"/>
    <cellStyle name="20% - Accent3 3 5" xfId="1006"/>
    <cellStyle name="20% - Accent3 3 5 2" xfId="1007"/>
    <cellStyle name="20% - Accent3 3 5 2 2" xfId="1008"/>
    <cellStyle name="20% - Accent3 3 5 3" xfId="1009"/>
    <cellStyle name="20% - Accent3 3 6" xfId="1010"/>
    <cellStyle name="20% - Accent3 3 6 2" xfId="1011"/>
    <cellStyle name="20% - Accent3 3 7" xfId="1012"/>
    <cellStyle name="20% - Accent3 4" xfId="1013"/>
    <cellStyle name="20% - Accent3 4 2" xfId="1014"/>
    <cellStyle name="20% - Accent3 4 2 2" xfId="1015"/>
    <cellStyle name="20% - Accent3 4 2 2 2" xfId="1016"/>
    <cellStyle name="20% - Accent3 4 2 2 2 2" xfId="1017"/>
    <cellStyle name="20% - Accent3 4 2 2 2 2 2" xfId="1018"/>
    <cellStyle name="20% - Accent3 4 2 2 2 3" xfId="1019"/>
    <cellStyle name="20% - Accent3 4 2 2 3" xfId="1020"/>
    <cellStyle name="20% - Accent3 4 2 2 3 2" xfId="1021"/>
    <cellStyle name="20% - Accent3 4 2 2 4" xfId="1022"/>
    <cellStyle name="20% - Accent3 4 2 3" xfId="1023"/>
    <cellStyle name="20% - Accent3 4 2 3 2" xfId="1024"/>
    <cellStyle name="20% - Accent3 4 2 3 2 2" xfId="1025"/>
    <cellStyle name="20% - Accent3 4 2 3 3" xfId="1026"/>
    <cellStyle name="20% - Accent3 4 2 4" xfId="1027"/>
    <cellStyle name="20% - Accent3 4 2 4 2" xfId="1028"/>
    <cellStyle name="20% - Accent3 4 2 5" xfId="1029"/>
    <cellStyle name="20% - Accent3 4 3" xfId="1030"/>
    <cellStyle name="20% - Accent3 4 3 2" xfId="1031"/>
    <cellStyle name="20% - Accent3 4 3 2 2" xfId="1032"/>
    <cellStyle name="20% - Accent3 4 3 2 2 2" xfId="1033"/>
    <cellStyle name="20% - Accent3 4 3 2 3" xfId="1034"/>
    <cellStyle name="20% - Accent3 4 3 3" xfId="1035"/>
    <cellStyle name="20% - Accent3 4 3 3 2" xfId="1036"/>
    <cellStyle name="20% - Accent3 4 3 4" xfId="1037"/>
    <cellStyle name="20% - Accent3 4 4" xfId="1038"/>
    <cellStyle name="20% - Accent3 4 4 2" xfId="1039"/>
    <cellStyle name="20% - Accent3 4 4 2 2" xfId="1040"/>
    <cellStyle name="20% - Accent3 4 4 2 2 2" xfId="1041"/>
    <cellStyle name="20% - Accent3 4 4 2 3" xfId="1042"/>
    <cellStyle name="20% - Accent3 4 4 3" xfId="1043"/>
    <cellStyle name="20% - Accent3 4 4 3 2" xfId="1044"/>
    <cellStyle name="20% - Accent3 4 4 4" xfId="1045"/>
    <cellStyle name="20% - Accent3 4 5" xfId="1046"/>
    <cellStyle name="20% - Accent3 4 5 2" xfId="1047"/>
    <cellStyle name="20% - Accent3 4 5 2 2" xfId="1048"/>
    <cellStyle name="20% - Accent3 4 5 3" xfId="1049"/>
    <cellStyle name="20% - Accent3 4 6" xfId="1050"/>
    <cellStyle name="20% - Accent3 4 6 2" xfId="1051"/>
    <cellStyle name="20% - Accent3 4 7" xfId="1052"/>
    <cellStyle name="20% - Accent3 5" xfId="1053"/>
    <cellStyle name="20% - Accent3 5 2" xfId="1054"/>
    <cellStyle name="20% - Accent3 5 2 2" xfId="1055"/>
    <cellStyle name="20% - Accent3 5 2 2 2" xfId="1056"/>
    <cellStyle name="20% - Accent3 5 2 2 2 2" xfId="1057"/>
    <cellStyle name="20% - Accent3 5 2 2 2 2 2" xfId="1058"/>
    <cellStyle name="20% - Accent3 5 2 2 2 3" xfId="1059"/>
    <cellStyle name="20% - Accent3 5 2 2 3" xfId="1060"/>
    <cellStyle name="20% - Accent3 5 2 2 3 2" xfId="1061"/>
    <cellStyle name="20% - Accent3 5 2 2 4" xfId="1062"/>
    <cellStyle name="20% - Accent3 5 2 3" xfId="1063"/>
    <cellStyle name="20% - Accent3 5 2 3 2" xfId="1064"/>
    <cellStyle name="20% - Accent3 5 2 3 2 2" xfId="1065"/>
    <cellStyle name="20% - Accent3 5 2 3 3" xfId="1066"/>
    <cellStyle name="20% - Accent3 5 2 4" xfId="1067"/>
    <cellStyle name="20% - Accent3 5 2 4 2" xfId="1068"/>
    <cellStyle name="20% - Accent3 5 2 5" xfId="1069"/>
    <cellStyle name="20% - Accent3 5 3" xfId="1070"/>
    <cellStyle name="20% - Accent3 5 3 2" xfId="1071"/>
    <cellStyle name="20% - Accent3 5 3 2 2" xfId="1072"/>
    <cellStyle name="20% - Accent3 5 3 2 2 2" xfId="1073"/>
    <cellStyle name="20% - Accent3 5 3 2 3" xfId="1074"/>
    <cellStyle name="20% - Accent3 5 3 3" xfId="1075"/>
    <cellStyle name="20% - Accent3 5 3 3 2" xfId="1076"/>
    <cellStyle name="20% - Accent3 5 3 4" xfId="1077"/>
    <cellStyle name="20% - Accent3 5 4" xfId="1078"/>
    <cellStyle name="20% - Accent3 5 4 2" xfId="1079"/>
    <cellStyle name="20% - Accent3 5 4 2 2" xfId="1080"/>
    <cellStyle name="20% - Accent3 5 4 2 2 2" xfId="1081"/>
    <cellStyle name="20% - Accent3 5 4 2 3" xfId="1082"/>
    <cellStyle name="20% - Accent3 5 4 3" xfId="1083"/>
    <cellStyle name="20% - Accent3 5 4 3 2" xfId="1084"/>
    <cellStyle name="20% - Accent3 5 4 4" xfId="1085"/>
    <cellStyle name="20% - Accent3 5 5" xfId="1086"/>
    <cellStyle name="20% - Accent3 5 5 2" xfId="1087"/>
    <cellStyle name="20% - Accent3 5 5 2 2" xfId="1088"/>
    <cellStyle name="20% - Accent3 5 5 3" xfId="1089"/>
    <cellStyle name="20% - Accent3 5 6" xfId="1090"/>
    <cellStyle name="20% - Accent3 5 6 2" xfId="1091"/>
    <cellStyle name="20% - Accent3 5 7" xfId="1092"/>
    <cellStyle name="20% - Accent3 6" xfId="1093"/>
    <cellStyle name="20% - Accent3 6 2" xfId="1094"/>
    <cellStyle name="20% - Accent3 6 2 2" xfId="1095"/>
    <cellStyle name="20% - Accent3 6 2 2 2" xfId="1096"/>
    <cellStyle name="20% - Accent3 6 2 2 2 2" xfId="1097"/>
    <cellStyle name="20% - Accent3 6 2 2 3" xfId="1098"/>
    <cellStyle name="20% - Accent3 6 2 3" xfId="1099"/>
    <cellStyle name="20% - Accent3 6 2 3 2" xfId="1100"/>
    <cellStyle name="20% - Accent3 6 2 4" xfId="1101"/>
    <cellStyle name="20% - Accent3 6 3" xfId="1102"/>
    <cellStyle name="20% - Accent3 6 3 2" xfId="1103"/>
    <cellStyle name="20% - Accent3 6 3 2 2" xfId="1104"/>
    <cellStyle name="20% - Accent3 6 3 3" xfId="1105"/>
    <cellStyle name="20% - Accent3 6 4" xfId="1106"/>
    <cellStyle name="20% - Accent3 6 4 2" xfId="1107"/>
    <cellStyle name="20% - Accent3 6 5" xfId="1108"/>
    <cellStyle name="20% - Accent3 7" xfId="1109"/>
    <cellStyle name="20% - Accent3 7 2" xfId="1110"/>
    <cellStyle name="20% - Accent3 7 2 2" xfId="1111"/>
    <cellStyle name="20% - Accent3 7 2 2 2" xfId="1112"/>
    <cellStyle name="20% - Accent3 7 2 3" xfId="1113"/>
    <cellStyle name="20% - Accent3 7 3" xfId="1114"/>
    <cellStyle name="20% - Accent3 7 3 2" xfId="1115"/>
    <cellStyle name="20% - Accent3 7 4" xfId="1116"/>
    <cellStyle name="20% - Accent3 8" xfId="1117"/>
    <cellStyle name="20% - Accent3 8 2" xfId="1118"/>
    <cellStyle name="20% - Accent3 8 2 2" xfId="1119"/>
    <cellStyle name="20% - Accent3 8 2 2 2" xfId="1120"/>
    <cellStyle name="20% - Accent3 8 2 3" xfId="1121"/>
    <cellStyle name="20% - Accent3 8 3" xfId="1122"/>
    <cellStyle name="20% - Accent3 8 3 2" xfId="1123"/>
    <cellStyle name="20% - Accent3 8 4" xfId="1124"/>
    <cellStyle name="20% - Accent3 9" xfId="1125"/>
    <cellStyle name="20% - Accent3 9 2" xfId="1126"/>
    <cellStyle name="20% - Accent3 9 2 2" xfId="1127"/>
    <cellStyle name="20% - Accent3 9 3" xfId="1128"/>
    <cellStyle name="20% - Accent4 10" xfId="1129"/>
    <cellStyle name="20% - Accent4 10 2" xfId="1130"/>
    <cellStyle name="20% - Accent4 11" xfId="1131"/>
    <cellStyle name="20% - Accent4 2" xfId="1132"/>
    <cellStyle name="20% - Accent4 2 2" xfId="1133"/>
    <cellStyle name="20% - Accent4 2 2 2" xfId="1134"/>
    <cellStyle name="20% - Accent4 2 2 2 2" xfId="1135"/>
    <cellStyle name="20% - Accent4 2 2 2 2 2" xfId="1136"/>
    <cellStyle name="20% - Accent4 2 2 2 2 2 2" xfId="1137"/>
    <cellStyle name="20% - Accent4 2 2 2 2 2 2 2" xfId="1138"/>
    <cellStyle name="20% - Accent4 2 2 2 2 2 3" xfId="1139"/>
    <cellStyle name="20% - Accent4 2 2 2 2 3" xfId="1140"/>
    <cellStyle name="20% - Accent4 2 2 2 2 3 2" xfId="1141"/>
    <cellStyle name="20% - Accent4 2 2 2 2 4" xfId="1142"/>
    <cellStyle name="20% - Accent4 2 2 2 3" xfId="1143"/>
    <cellStyle name="20% - Accent4 2 2 2 3 2" xfId="1144"/>
    <cellStyle name="20% - Accent4 2 2 2 3 2 2" xfId="1145"/>
    <cellStyle name="20% - Accent4 2 2 2 3 3" xfId="1146"/>
    <cellStyle name="20% - Accent4 2 2 2 4" xfId="1147"/>
    <cellStyle name="20% - Accent4 2 2 2 4 2" xfId="1148"/>
    <cellStyle name="20% - Accent4 2 2 2 5" xfId="1149"/>
    <cellStyle name="20% - Accent4 2 2 3" xfId="1150"/>
    <cellStyle name="20% - Accent4 2 2 3 2" xfId="1151"/>
    <cellStyle name="20% - Accent4 2 2 3 2 2" xfId="1152"/>
    <cellStyle name="20% - Accent4 2 2 3 2 2 2" xfId="1153"/>
    <cellStyle name="20% - Accent4 2 2 3 2 3" xfId="1154"/>
    <cellStyle name="20% - Accent4 2 2 3 3" xfId="1155"/>
    <cellStyle name="20% - Accent4 2 2 3 3 2" xfId="1156"/>
    <cellStyle name="20% - Accent4 2 2 3 4" xfId="1157"/>
    <cellStyle name="20% - Accent4 2 2 4" xfId="1158"/>
    <cellStyle name="20% - Accent4 2 2 4 2" xfId="1159"/>
    <cellStyle name="20% - Accent4 2 2 4 2 2" xfId="1160"/>
    <cellStyle name="20% - Accent4 2 2 4 2 2 2" xfId="1161"/>
    <cellStyle name="20% - Accent4 2 2 4 2 3" xfId="1162"/>
    <cellStyle name="20% - Accent4 2 2 4 3" xfId="1163"/>
    <cellStyle name="20% - Accent4 2 2 4 3 2" xfId="1164"/>
    <cellStyle name="20% - Accent4 2 2 4 4" xfId="1165"/>
    <cellStyle name="20% - Accent4 2 2 5" xfId="1166"/>
    <cellStyle name="20% - Accent4 2 2 5 2" xfId="1167"/>
    <cellStyle name="20% - Accent4 2 2 5 2 2" xfId="1168"/>
    <cellStyle name="20% - Accent4 2 2 5 3" xfId="1169"/>
    <cellStyle name="20% - Accent4 2 2 6" xfId="1170"/>
    <cellStyle name="20% - Accent4 2 2 6 2" xfId="1171"/>
    <cellStyle name="20% - Accent4 2 2 7" xfId="1172"/>
    <cellStyle name="20% - Accent4 2 3" xfId="1173"/>
    <cellStyle name="20% - Accent4 2 3 2" xfId="1174"/>
    <cellStyle name="20% - Accent4 2 3 2 2" xfId="1175"/>
    <cellStyle name="20% - Accent4 2 3 2 2 2" xfId="1176"/>
    <cellStyle name="20% - Accent4 2 3 2 2 2 2" xfId="1177"/>
    <cellStyle name="20% - Accent4 2 3 2 2 2 2 2" xfId="1178"/>
    <cellStyle name="20% - Accent4 2 3 2 2 2 3" xfId="1179"/>
    <cellStyle name="20% - Accent4 2 3 2 2 3" xfId="1180"/>
    <cellStyle name="20% - Accent4 2 3 2 2 3 2" xfId="1181"/>
    <cellStyle name="20% - Accent4 2 3 2 2 4" xfId="1182"/>
    <cellStyle name="20% - Accent4 2 3 2 3" xfId="1183"/>
    <cellStyle name="20% - Accent4 2 3 2 3 2" xfId="1184"/>
    <cellStyle name="20% - Accent4 2 3 2 3 2 2" xfId="1185"/>
    <cellStyle name="20% - Accent4 2 3 2 3 3" xfId="1186"/>
    <cellStyle name="20% - Accent4 2 3 2 4" xfId="1187"/>
    <cellStyle name="20% - Accent4 2 3 2 4 2" xfId="1188"/>
    <cellStyle name="20% - Accent4 2 3 2 5" xfId="1189"/>
    <cellStyle name="20% - Accent4 2 3 3" xfId="1190"/>
    <cellStyle name="20% - Accent4 2 3 3 2" xfId="1191"/>
    <cellStyle name="20% - Accent4 2 3 3 2 2" xfId="1192"/>
    <cellStyle name="20% - Accent4 2 3 3 2 2 2" xfId="1193"/>
    <cellStyle name="20% - Accent4 2 3 3 2 3" xfId="1194"/>
    <cellStyle name="20% - Accent4 2 3 3 3" xfId="1195"/>
    <cellStyle name="20% - Accent4 2 3 3 3 2" xfId="1196"/>
    <cellStyle name="20% - Accent4 2 3 3 4" xfId="1197"/>
    <cellStyle name="20% - Accent4 2 3 4" xfId="1198"/>
    <cellStyle name="20% - Accent4 2 3 4 2" xfId="1199"/>
    <cellStyle name="20% - Accent4 2 3 4 2 2" xfId="1200"/>
    <cellStyle name="20% - Accent4 2 3 4 2 2 2" xfId="1201"/>
    <cellStyle name="20% - Accent4 2 3 4 2 3" xfId="1202"/>
    <cellStyle name="20% - Accent4 2 3 4 3" xfId="1203"/>
    <cellStyle name="20% - Accent4 2 3 4 3 2" xfId="1204"/>
    <cellStyle name="20% - Accent4 2 3 4 4" xfId="1205"/>
    <cellStyle name="20% - Accent4 2 3 5" xfId="1206"/>
    <cellStyle name="20% - Accent4 2 3 5 2" xfId="1207"/>
    <cellStyle name="20% - Accent4 2 3 5 2 2" xfId="1208"/>
    <cellStyle name="20% - Accent4 2 3 5 3" xfId="1209"/>
    <cellStyle name="20% - Accent4 2 3 6" xfId="1210"/>
    <cellStyle name="20% - Accent4 2 3 6 2" xfId="1211"/>
    <cellStyle name="20% - Accent4 2 3 7" xfId="1212"/>
    <cellStyle name="20% - Accent4 2 4" xfId="1213"/>
    <cellStyle name="20% - Accent4 2 4 2" xfId="1214"/>
    <cellStyle name="20% - Accent4 2 4 2 2" xfId="1215"/>
    <cellStyle name="20% - Accent4 2 4 2 2 2" xfId="1216"/>
    <cellStyle name="20% - Accent4 2 4 2 2 2 2" xfId="1217"/>
    <cellStyle name="20% - Accent4 2 4 2 2 3" xfId="1218"/>
    <cellStyle name="20% - Accent4 2 4 2 3" xfId="1219"/>
    <cellStyle name="20% - Accent4 2 4 2 3 2" xfId="1220"/>
    <cellStyle name="20% - Accent4 2 4 2 4" xfId="1221"/>
    <cellStyle name="20% - Accent4 2 4 3" xfId="1222"/>
    <cellStyle name="20% - Accent4 2 4 3 2" xfId="1223"/>
    <cellStyle name="20% - Accent4 2 4 3 2 2" xfId="1224"/>
    <cellStyle name="20% - Accent4 2 4 3 3" xfId="1225"/>
    <cellStyle name="20% - Accent4 2 4 4" xfId="1226"/>
    <cellStyle name="20% - Accent4 2 4 4 2" xfId="1227"/>
    <cellStyle name="20% - Accent4 2 4 5" xfId="1228"/>
    <cellStyle name="20% - Accent4 2 5" xfId="1229"/>
    <cellStyle name="20% - Accent4 2 5 2" xfId="1230"/>
    <cellStyle name="20% - Accent4 2 5 2 2" xfId="1231"/>
    <cellStyle name="20% - Accent4 2 5 2 2 2" xfId="1232"/>
    <cellStyle name="20% - Accent4 2 5 2 3" xfId="1233"/>
    <cellStyle name="20% - Accent4 2 5 3" xfId="1234"/>
    <cellStyle name="20% - Accent4 2 5 3 2" xfId="1235"/>
    <cellStyle name="20% - Accent4 2 5 4" xfId="1236"/>
    <cellStyle name="20% - Accent4 2 6" xfId="1237"/>
    <cellStyle name="20% - Accent4 2 6 2" xfId="1238"/>
    <cellStyle name="20% - Accent4 2 6 2 2" xfId="1239"/>
    <cellStyle name="20% - Accent4 2 6 2 2 2" xfId="1240"/>
    <cellStyle name="20% - Accent4 2 6 2 3" xfId="1241"/>
    <cellStyle name="20% - Accent4 2 6 3" xfId="1242"/>
    <cellStyle name="20% - Accent4 2 6 3 2" xfId="1243"/>
    <cellStyle name="20% - Accent4 2 6 4" xfId="1244"/>
    <cellStyle name="20% - Accent4 2 7" xfId="1245"/>
    <cellStyle name="20% - Accent4 2 7 2" xfId="1246"/>
    <cellStyle name="20% - Accent4 2 7 2 2" xfId="1247"/>
    <cellStyle name="20% - Accent4 2 7 3" xfId="1248"/>
    <cellStyle name="20% - Accent4 2 8" xfId="1249"/>
    <cellStyle name="20% - Accent4 2 8 2" xfId="1250"/>
    <cellStyle name="20% - Accent4 2 9" xfId="1251"/>
    <cellStyle name="20% - Accent4 3" xfId="1252"/>
    <cellStyle name="20% - Accent4 3 2" xfId="1253"/>
    <cellStyle name="20% - Accent4 3 2 2" xfId="1254"/>
    <cellStyle name="20% - Accent4 3 2 2 2" xfId="1255"/>
    <cellStyle name="20% - Accent4 3 2 2 2 2" xfId="1256"/>
    <cellStyle name="20% - Accent4 3 2 2 2 2 2" xfId="1257"/>
    <cellStyle name="20% - Accent4 3 2 2 2 3" xfId="1258"/>
    <cellStyle name="20% - Accent4 3 2 2 3" xfId="1259"/>
    <cellStyle name="20% - Accent4 3 2 2 3 2" xfId="1260"/>
    <cellStyle name="20% - Accent4 3 2 2 4" xfId="1261"/>
    <cellStyle name="20% - Accent4 3 2 3" xfId="1262"/>
    <cellStyle name="20% - Accent4 3 2 3 2" xfId="1263"/>
    <cellStyle name="20% - Accent4 3 2 3 2 2" xfId="1264"/>
    <cellStyle name="20% - Accent4 3 2 3 3" xfId="1265"/>
    <cellStyle name="20% - Accent4 3 2 4" xfId="1266"/>
    <cellStyle name="20% - Accent4 3 2 4 2" xfId="1267"/>
    <cellStyle name="20% - Accent4 3 2 5" xfId="1268"/>
    <cellStyle name="20% - Accent4 3 3" xfId="1269"/>
    <cellStyle name="20% - Accent4 3 3 2" xfId="1270"/>
    <cellStyle name="20% - Accent4 3 3 2 2" xfId="1271"/>
    <cellStyle name="20% - Accent4 3 3 2 2 2" xfId="1272"/>
    <cellStyle name="20% - Accent4 3 3 2 3" xfId="1273"/>
    <cellStyle name="20% - Accent4 3 3 3" xfId="1274"/>
    <cellStyle name="20% - Accent4 3 3 3 2" xfId="1275"/>
    <cellStyle name="20% - Accent4 3 3 4" xfId="1276"/>
    <cellStyle name="20% - Accent4 3 4" xfId="1277"/>
    <cellStyle name="20% - Accent4 3 4 2" xfId="1278"/>
    <cellStyle name="20% - Accent4 3 4 2 2" xfId="1279"/>
    <cellStyle name="20% - Accent4 3 4 2 2 2" xfId="1280"/>
    <cellStyle name="20% - Accent4 3 4 2 3" xfId="1281"/>
    <cellStyle name="20% - Accent4 3 4 3" xfId="1282"/>
    <cellStyle name="20% - Accent4 3 4 3 2" xfId="1283"/>
    <cellStyle name="20% - Accent4 3 4 4" xfId="1284"/>
    <cellStyle name="20% - Accent4 3 5" xfId="1285"/>
    <cellStyle name="20% - Accent4 3 5 2" xfId="1286"/>
    <cellStyle name="20% - Accent4 3 5 2 2" xfId="1287"/>
    <cellStyle name="20% - Accent4 3 5 3" xfId="1288"/>
    <cellStyle name="20% - Accent4 3 6" xfId="1289"/>
    <cellStyle name="20% - Accent4 3 6 2" xfId="1290"/>
    <cellStyle name="20% - Accent4 3 7" xfId="1291"/>
    <cellStyle name="20% - Accent4 4" xfId="1292"/>
    <cellStyle name="20% - Accent4 4 2" xfId="1293"/>
    <cellStyle name="20% - Accent4 4 2 2" xfId="1294"/>
    <cellStyle name="20% - Accent4 4 2 2 2" xfId="1295"/>
    <cellStyle name="20% - Accent4 4 2 2 2 2" xfId="1296"/>
    <cellStyle name="20% - Accent4 4 2 2 2 2 2" xfId="1297"/>
    <cellStyle name="20% - Accent4 4 2 2 2 3" xfId="1298"/>
    <cellStyle name="20% - Accent4 4 2 2 3" xfId="1299"/>
    <cellStyle name="20% - Accent4 4 2 2 3 2" xfId="1300"/>
    <cellStyle name="20% - Accent4 4 2 2 4" xfId="1301"/>
    <cellStyle name="20% - Accent4 4 2 3" xfId="1302"/>
    <cellStyle name="20% - Accent4 4 2 3 2" xfId="1303"/>
    <cellStyle name="20% - Accent4 4 2 3 2 2" xfId="1304"/>
    <cellStyle name="20% - Accent4 4 2 3 3" xfId="1305"/>
    <cellStyle name="20% - Accent4 4 2 4" xfId="1306"/>
    <cellStyle name="20% - Accent4 4 2 4 2" xfId="1307"/>
    <cellStyle name="20% - Accent4 4 2 5" xfId="1308"/>
    <cellStyle name="20% - Accent4 4 3" xfId="1309"/>
    <cellStyle name="20% - Accent4 4 3 2" xfId="1310"/>
    <cellStyle name="20% - Accent4 4 3 2 2" xfId="1311"/>
    <cellStyle name="20% - Accent4 4 3 2 2 2" xfId="1312"/>
    <cellStyle name="20% - Accent4 4 3 2 3" xfId="1313"/>
    <cellStyle name="20% - Accent4 4 3 3" xfId="1314"/>
    <cellStyle name="20% - Accent4 4 3 3 2" xfId="1315"/>
    <cellStyle name="20% - Accent4 4 3 4" xfId="1316"/>
    <cellStyle name="20% - Accent4 4 4" xfId="1317"/>
    <cellStyle name="20% - Accent4 4 4 2" xfId="1318"/>
    <cellStyle name="20% - Accent4 4 4 2 2" xfId="1319"/>
    <cellStyle name="20% - Accent4 4 4 2 2 2" xfId="1320"/>
    <cellStyle name="20% - Accent4 4 4 2 3" xfId="1321"/>
    <cellStyle name="20% - Accent4 4 4 3" xfId="1322"/>
    <cellStyle name="20% - Accent4 4 4 3 2" xfId="1323"/>
    <cellStyle name="20% - Accent4 4 4 4" xfId="1324"/>
    <cellStyle name="20% - Accent4 4 5" xfId="1325"/>
    <cellStyle name="20% - Accent4 4 5 2" xfId="1326"/>
    <cellStyle name="20% - Accent4 4 5 2 2" xfId="1327"/>
    <cellStyle name="20% - Accent4 4 5 3" xfId="1328"/>
    <cellStyle name="20% - Accent4 4 6" xfId="1329"/>
    <cellStyle name="20% - Accent4 4 6 2" xfId="1330"/>
    <cellStyle name="20% - Accent4 4 7" xfId="1331"/>
    <cellStyle name="20% - Accent4 5" xfId="1332"/>
    <cellStyle name="20% - Accent4 5 2" xfId="1333"/>
    <cellStyle name="20% - Accent4 5 2 2" xfId="1334"/>
    <cellStyle name="20% - Accent4 5 2 2 2" xfId="1335"/>
    <cellStyle name="20% - Accent4 5 2 2 2 2" xfId="1336"/>
    <cellStyle name="20% - Accent4 5 2 2 2 2 2" xfId="1337"/>
    <cellStyle name="20% - Accent4 5 2 2 2 3" xfId="1338"/>
    <cellStyle name="20% - Accent4 5 2 2 3" xfId="1339"/>
    <cellStyle name="20% - Accent4 5 2 2 3 2" xfId="1340"/>
    <cellStyle name="20% - Accent4 5 2 2 4" xfId="1341"/>
    <cellStyle name="20% - Accent4 5 2 3" xfId="1342"/>
    <cellStyle name="20% - Accent4 5 2 3 2" xfId="1343"/>
    <cellStyle name="20% - Accent4 5 2 3 2 2" xfId="1344"/>
    <cellStyle name="20% - Accent4 5 2 3 3" xfId="1345"/>
    <cellStyle name="20% - Accent4 5 2 4" xfId="1346"/>
    <cellStyle name="20% - Accent4 5 2 4 2" xfId="1347"/>
    <cellStyle name="20% - Accent4 5 2 5" xfId="1348"/>
    <cellStyle name="20% - Accent4 5 3" xfId="1349"/>
    <cellStyle name="20% - Accent4 5 3 2" xfId="1350"/>
    <cellStyle name="20% - Accent4 5 3 2 2" xfId="1351"/>
    <cellStyle name="20% - Accent4 5 3 2 2 2" xfId="1352"/>
    <cellStyle name="20% - Accent4 5 3 2 3" xfId="1353"/>
    <cellStyle name="20% - Accent4 5 3 3" xfId="1354"/>
    <cellStyle name="20% - Accent4 5 3 3 2" xfId="1355"/>
    <cellStyle name="20% - Accent4 5 3 4" xfId="1356"/>
    <cellStyle name="20% - Accent4 5 4" xfId="1357"/>
    <cellStyle name="20% - Accent4 5 4 2" xfId="1358"/>
    <cellStyle name="20% - Accent4 5 4 2 2" xfId="1359"/>
    <cellStyle name="20% - Accent4 5 4 2 2 2" xfId="1360"/>
    <cellStyle name="20% - Accent4 5 4 2 3" xfId="1361"/>
    <cellStyle name="20% - Accent4 5 4 3" xfId="1362"/>
    <cellStyle name="20% - Accent4 5 4 3 2" xfId="1363"/>
    <cellStyle name="20% - Accent4 5 4 4" xfId="1364"/>
    <cellStyle name="20% - Accent4 5 5" xfId="1365"/>
    <cellStyle name="20% - Accent4 5 5 2" xfId="1366"/>
    <cellStyle name="20% - Accent4 5 5 2 2" xfId="1367"/>
    <cellStyle name="20% - Accent4 5 5 3" xfId="1368"/>
    <cellStyle name="20% - Accent4 5 6" xfId="1369"/>
    <cellStyle name="20% - Accent4 5 6 2" xfId="1370"/>
    <cellStyle name="20% - Accent4 5 7" xfId="1371"/>
    <cellStyle name="20% - Accent4 6" xfId="1372"/>
    <cellStyle name="20% - Accent4 6 2" xfId="1373"/>
    <cellStyle name="20% - Accent4 6 2 2" xfId="1374"/>
    <cellStyle name="20% - Accent4 6 2 2 2" xfId="1375"/>
    <cellStyle name="20% - Accent4 6 2 2 2 2" xfId="1376"/>
    <cellStyle name="20% - Accent4 6 2 2 3" xfId="1377"/>
    <cellStyle name="20% - Accent4 6 2 3" xfId="1378"/>
    <cellStyle name="20% - Accent4 6 2 3 2" xfId="1379"/>
    <cellStyle name="20% - Accent4 6 2 4" xfId="1380"/>
    <cellStyle name="20% - Accent4 6 3" xfId="1381"/>
    <cellStyle name="20% - Accent4 6 3 2" xfId="1382"/>
    <cellStyle name="20% - Accent4 6 3 2 2" xfId="1383"/>
    <cellStyle name="20% - Accent4 6 3 3" xfId="1384"/>
    <cellStyle name="20% - Accent4 6 4" xfId="1385"/>
    <cellStyle name="20% - Accent4 6 4 2" xfId="1386"/>
    <cellStyle name="20% - Accent4 6 5" xfId="1387"/>
    <cellStyle name="20% - Accent4 7" xfId="1388"/>
    <cellStyle name="20% - Accent4 7 2" xfId="1389"/>
    <cellStyle name="20% - Accent4 7 2 2" xfId="1390"/>
    <cellStyle name="20% - Accent4 7 2 2 2" xfId="1391"/>
    <cellStyle name="20% - Accent4 7 2 3" xfId="1392"/>
    <cellStyle name="20% - Accent4 7 3" xfId="1393"/>
    <cellStyle name="20% - Accent4 7 3 2" xfId="1394"/>
    <cellStyle name="20% - Accent4 7 4" xfId="1395"/>
    <cellStyle name="20% - Accent4 8" xfId="1396"/>
    <cellStyle name="20% - Accent4 8 2" xfId="1397"/>
    <cellStyle name="20% - Accent4 8 2 2" xfId="1398"/>
    <cellStyle name="20% - Accent4 8 2 2 2" xfId="1399"/>
    <cellStyle name="20% - Accent4 8 2 3" xfId="1400"/>
    <cellStyle name="20% - Accent4 8 3" xfId="1401"/>
    <cellStyle name="20% - Accent4 8 3 2" xfId="1402"/>
    <cellStyle name="20% - Accent4 8 4" xfId="1403"/>
    <cellStyle name="20% - Accent4 9" xfId="1404"/>
    <cellStyle name="20% - Accent4 9 2" xfId="1405"/>
    <cellStyle name="20% - Accent4 9 2 2" xfId="1406"/>
    <cellStyle name="20% - Accent4 9 3" xfId="1407"/>
    <cellStyle name="20% - Accent5 10" xfId="1408"/>
    <cellStyle name="20% - Accent5 10 2" xfId="1409"/>
    <cellStyle name="20% - Accent5 11" xfId="1410"/>
    <cellStyle name="20% - Accent5 2" xfId="1411"/>
    <cellStyle name="20% - Accent5 2 2" xfId="1412"/>
    <cellStyle name="20% - Accent5 2 2 2" xfId="1413"/>
    <cellStyle name="20% - Accent5 2 2 2 2" xfId="1414"/>
    <cellStyle name="20% - Accent5 2 2 2 2 2" xfId="1415"/>
    <cellStyle name="20% - Accent5 2 2 2 2 2 2" xfId="1416"/>
    <cellStyle name="20% - Accent5 2 2 2 2 2 2 2" xfId="1417"/>
    <cellStyle name="20% - Accent5 2 2 2 2 2 3" xfId="1418"/>
    <cellStyle name="20% - Accent5 2 2 2 2 3" xfId="1419"/>
    <cellStyle name="20% - Accent5 2 2 2 2 3 2" xfId="1420"/>
    <cellStyle name="20% - Accent5 2 2 2 2 4" xfId="1421"/>
    <cellStyle name="20% - Accent5 2 2 2 3" xfId="1422"/>
    <cellStyle name="20% - Accent5 2 2 2 3 2" xfId="1423"/>
    <cellStyle name="20% - Accent5 2 2 2 3 2 2" xfId="1424"/>
    <cellStyle name="20% - Accent5 2 2 2 3 3" xfId="1425"/>
    <cellStyle name="20% - Accent5 2 2 2 4" xfId="1426"/>
    <cellStyle name="20% - Accent5 2 2 2 4 2" xfId="1427"/>
    <cellStyle name="20% - Accent5 2 2 2 5" xfId="1428"/>
    <cellStyle name="20% - Accent5 2 2 3" xfId="1429"/>
    <cellStyle name="20% - Accent5 2 2 3 2" xfId="1430"/>
    <cellStyle name="20% - Accent5 2 2 3 2 2" xfId="1431"/>
    <cellStyle name="20% - Accent5 2 2 3 2 2 2" xfId="1432"/>
    <cellStyle name="20% - Accent5 2 2 3 2 3" xfId="1433"/>
    <cellStyle name="20% - Accent5 2 2 3 3" xfId="1434"/>
    <cellStyle name="20% - Accent5 2 2 3 3 2" xfId="1435"/>
    <cellStyle name="20% - Accent5 2 2 3 4" xfId="1436"/>
    <cellStyle name="20% - Accent5 2 2 4" xfId="1437"/>
    <cellStyle name="20% - Accent5 2 2 4 2" xfId="1438"/>
    <cellStyle name="20% - Accent5 2 2 4 2 2" xfId="1439"/>
    <cellStyle name="20% - Accent5 2 2 4 2 2 2" xfId="1440"/>
    <cellStyle name="20% - Accent5 2 2 4 2 3" xfId="1441"/>
    <cellStyle name="20% - Accent5 2 2 4 3" xfId="1442"/>
    <cellStyle name="20% - Accent5 2 2 4 3 2" xfId="1443"/>
    <cellStyle name="20% - Accent5 2 2 4 4" xfId="1444"/>
    <cellStyle name="20% - Accent5 2 2 5" xfId="1445"/>
    <cellStyle name="20% - Accent5 2 2 5 2" xfId="1446"/>
    <cellStyle name="20% - Accent5 2 2 5 2 2" xfId="1447"/>
    <cellStyle name="20% - Accent5 2 2 5 3" xfId="1448"/>
    <cellStyle name="20% - Accent5 2 2 6" xfId="1449"/>
    <cellStyle name="20% - Accent5 2 2 6 2" xfId="1450"/>
    <cellStyle name="20% - Accent5 2 2 7" xfId="1451"/>
    <cellStyle name="20% - Accent5 2 3" xfId="1452"/>
    <cellStyle name="20% - Accent5 2 3 2" xfId="1453"/>
    <cellStyle name="20% - Accent5 2 3 2 2" xfId="1454"/>
    <cellStyle name="20% - Accent5 2 3 2 2 2" xfId="1455"/>
    <cellStyle name="20% - Accent5 2 3 2 2 2 2" xfId="1456"/>
    <cellStyle name="20% - Accent5 2 3 2 2 2 2 2" xfId="1457"/>
    <cellStyle name="20% - Accent5 2 3 2 2 2 3" xfId="1458"/>
    <cellStyle name="20% - Accent5 2 3 2 2 3" xfId="1459"/>
    <cellStyle name="20% - Accent5 2 3 2 2 3 2" xfId="1460"/>
    <cellStyle name="20% - Accent5 2 3 2 2 4" xfId="1461"/>
    <cellStyle name="20% - Accent5 2 3 2 3" xfId="1462"/>
    <cellStyle name="20% - Accent5 2 3 2 3 2" xfId="1463"/>
    <cellStyle name="20% - Accent5 2 3 2 3 2 2" xfId="1464"/>
    <cellStyle name="20% - Accent5 2 3 2 3 3" xfId="1465"/>
    <cellStyle name="20% - Accent5 2 3 2 4" xfId="1466"/>
    <cellStyle name="20% - Accent5 2 3 2 4 2" xfId="1467"/>
    <cellStyle name="20% - Accent5 2 3 2 5" xfId="1468"/>
    <cellStyle name="20% - Accent5 2 3 3" xfId="1469"/>
    <cellStyle name="20% - Accent5 2 3 3 2" xfId="1470"/>
    <cellStyle name="20% - Accent5 2 3 3 2 2" xfId="1471"/>
    <cellStyle name="20% - Accent5 2 3 3 2 2 2" xfId="1472"/>
    <cellStyle name="20% - Accent5 2 3 3 2 3" xfId="1473"/>
    <cellStyle name="20% - Accent5 2 3 3 3" xfId="1474"/>
    <cellStyle name="20% - Accent5 2 3 3 3 2" xfId="1475"/>
    <cellStyle name="20% - Accent5 2 3 3 4" xfId="1476"/>
    <cellStyle name="20% - Accent5 2 3 4" xfId="1477"/>
    <cellStyle name="20% - Accent5 2 3 4 2" xfId="1478"/>
    <cellStyle name="20% - Accent5 2 3 4 2 2" xfId="1479"/>
    <cellStyle name="20% - Accent5 2 3 4 2 2 2" xfId="1480"/>
    <cellStyle name="20% - Accent5 2 3 4 2 3" xfId="1481"/>
    <cellStyle name="20% - Accent5 2 3 4 3" xfId="1482"/>
    <cellStyle name="20% - Accent5 2 3 4 3 2" xfId="1483"/>
    <cellStyle name="20% - Accent5 2 3 4 4" xfId="1484"/>
    <cellStyle name="20% - Accent5 2 3 5" xfId="1485"/>
    <cellStyle name="20% - Accent5 2 3 5 2" xfId="1486"/>
    <cellStyle name="20% - Accent5 2 3 5 2 2" xfId="1487"/>
    <cellStyle name="20% - Accent5 2 3 5 3" xfId="1488"/>
    <cellStyle name="20% - Accent5 2 3 6" xfId="1489"/>
    <cellStyle name="20% - Accent5 2 3 6 2" xfId="1490"/>
    <cellStyle name="20% - Accent5 2 3 7" xfId="1491"/>
    <cellStyle name="20% - Accent5 2 4" xfId="1492"/>
    <cellStyle name="20% - Accent5 2 4 2" xfId="1493"/>
    <cellStyle name="20% - Accent5 2 4 2 2" xfId="1494"/>
    <cellStyle name="20% - Accent5 2 4 2 2 2" xfId="1495"/>
    <cellStyle name="20% - Accent5 2 4 2 2 2 2" xfId="1496"/>
    <cellStyle name="20% - Accent5 2 4 2 2 3" xfId="1497"/>
    <cellStyle name="20% - Accent5 2 4 2 3" xfId="1498"/>
    <cellStyle name="20% - Accent5 2 4 2 3 2" xfId="1499"/>
    <cellStyle name="20% - Accent5 2 4 2 4" xfId="1500"/>
    <cellStyle name="20% - Accent5 2 4 3" xfId="1501"/>
    <cellStyle name="20% - Accent5 2 4 3 2" xfId="1502"/>
    <cellStyle name="20% - Accent5 2 4 3 2 2" xfId="1503"/>
    <cellStyle name="20% - Accent5 2 4 3 3" xfId="1504"/>
    <cellStyle name="20% - Accent5 2 4 4" xfId="1505"/>
    <cellStyle name="20% - Accent5 2 4 4 2" xfId="1506"/>
    <cellStyle name="20% - Accent5 2 4 5" xfId="1507"/>
    <cellStyle name="20% - Accent5 2 5" xfId="1508"/>
    <cellStyle name="20% - Accent5 2 5 2" xfId="1509"/>
    <cellStyle name="20% - Accent5 2 5 2 2" xfId="1510"/>
    <cellStyle name="20% - Accent5 2 5 2 2 2" xfId="1511"/>
    <cellStyle name="20% - Accent5 2 5 2 3" xfId="1512"/>
    <cellStyle name="20% - Accent5 2 5 3" xfId="1513"/>
    <cellStyle name="20% - Accent5 2 5 3 2" xfId="1514"/>
    <cellStyle name="20% - Accent5 2 5 4" xfId="1515"/>
    <cellStyle name="20% - Accent5 2 6" xfId="1516"/>
    <cellStyle name="20% - Accent5 2 6 2" xfId="1517"/>
    <cellStyle name="20% - Accent5 2 6 2 2" xfId="1518"/>
    <cellStyle name="20% - Accent5 2 6 2 2 2" xfId="1519"/>
    <cellStyle name="20% - Accent5 2 6 2 3" xfId="1520"/>
    <cellStyle name="20% - Accent5 2 6 3" xfId="1521"/>
    <cellStyle name="20% - Accent5 2 6 3 2" xfId="1522"/>
    <cellStyle name="20% - Accent5 2 6 4" xfId="1523"/>
    <cellStyle name="20% - Accent5 2 7" xfId="1524"/>
    <cellStyle name="20% - Accent5 2 7 2" xfId="1525"/>
    <cellStyle name="20% - Accent5 2 7 2 2" xfId="1526"/>
    <cellStyle name="20% - Accent5 2 7 3" xfId="1527"/>
    <cellStyle name="20% - Accent5 2 8" xfId="1528"/>
    <cellStyle name="20% - Accent5 2 8 2" xfId="1529"/>
    <cellStyle name="20% - Accent5 2 9" xfId="1530"/>
    <cellStyle name="20% - Accent5 3" xfId="1531"/>
    <cellStyle name="20% - Accent5 3 2" xfId="1532"/>
    <cellStyle name="20% - Accent5 3 2 2" xfId="1533"/>
    <cellStyle name="20% - Accent5 3 2 2 2" xfId="1534"/>
    <cellStyle name="20% - Accent5 3 2 2 2 2" xfId="1535"/>
    <cellStyle name="20% - Accent5 3 2 2 2 2 2" xfId="1536"/>
    <cellStyle name="20% - Accent5 3 2 2 2 3" xfId="1537"/>
    <cellStyle name="20% - Accent5 3 2 2 3" xfId="1538"/>
    <cellStyle name="20% - Accent5 3 2 2 3 2" xfId="1539"/>
    <cellStyle name="20% - Accent5 3 2 2 4" xfId="1540"/>
    <cellStyle name="20% - Accent5 3 2 3" xfId="1541"/>
    <cellStyle name="20% - Accent5 3 2 3 2" xfId="1542"/>
    <cellStyle name="20% - Accent5 3 2 3 2 2" xfId="1543"/>
    <cellStyle name="20% - Accent5 3 2 3 3" xfId="1544"/>
    <cellStyle name="20% - Accent5 3 2 4" xfId="1545"/>
    <cellStyle name="20% - Accent5 3 2 4 2" xfId="1546"/>
    <cellStyle name="20% - Accent5 3 2 5" xfId="1547"/>
    <cellStyle name="20% - Accent5 3 3" xfId="1548"/>
    <cellStyle name="20% - Accent5 3 3 2" xfId="1549"/>
    <cellStyle name="20% - Accent5 3 3 2 2" xfId="1550"/>
    <cellStyle name="20% - Accent5 3 3 2 2 2" xfId="1551"/>
    <cellStyle name="20% - Accent5 3 3 2 3" xfId="1552"/>
    <cellStyle name="20% - Accent5 3 3 3" xfId="1553"/>
    <cellStyle name="20% - Accent5 3 3 3 2" xfId="1554"/>
    <cellStyle name="20% - Accent5 3 3 4" xfId="1555"/>
    <cellStyle name="20% - Accent5 3 4" xfId="1556"/>
    <cellStyle name="20% - Accent5 3 4 2" xfId="1557"/>
    <cellStyle name="20% - Accent5 3 4 2 2" xfId="1558"/>
    <cellStyle name="20% - Accent5 3 4 2 2 2" xfId="1559"/>
    <cellStyle name="20% - Accent5 3 4 2 3" xfId="1560"/>
    <cellStyle name="20% - Accent5 3 4 3" xfId="1561"/>
    <cellStyle name="20% - Accent5 3 4 3 2" xfId="1562"/>
    <cellStyle name="20% - Accent5 3 4 4" xfId="1563"/>
    <cellStyle name="20% - Accent5 3 5" xfId="1564"/>
    <cellStyle name="20% - Accent5 3 5 2" xfId="1565"/>
    <cellStyle name="20% - Accent5 3 5 2 2" xfId="1566"/>
    <cellStyle name="20% - Accent5 3 5 3" xfId="1567"/>
    <cellStyle name="20% - Accent5 3 6" xfId="1568"/>
    <cellStyle name="20% - Accent5 3 6 2" xfId="1569"/>
    <cellStyle name="20% - Accent5 3 7" xfId="1570"/>
    <cellStyle name="20% - Accent5 4" xfId="1571"/>
    <cellStyle name="20% - Accent5 4 2" xfId="1572"/>
    <cellStyle name="20% - Accent5 4 2 2" xfId="1573"/>
    <cellStyle name="20% - Accent5 4 2 2 2" xfId="1574"/>
    <cellStyle name="20% - Accent5 4 2 2 2 2" xfId="1575"/>
    <cellStyle name="20% - Accent5 4 2 2 2 2 2" xfId="1576"/>
    <cellStyle name="20% - Accent5 4 2 2 2 3" xfId="1577"/>
    <cellStyle name="20% - Accent5 4 2 2 3" xfId="1578"/>
    <cellStyle name="20% - Accent5 4 2 2 3 2" xfId="1579"/>
    <cellStyle name="20% - Accent5 4 2 2 4" xfId="1580"/>
    <cellStyle name="20% - Accent5 4 2 3" xfId="1581"/>
    <cellStyle name="20% - Accent5 4 2 3 2" xfId="1582"/>
    <cellStyle name="20% - Accent5 4 2 3 2 2" xfId="1583"/>
    <cellStyle name="20% - Accent5 4 2 3 3" xfId="1584"/>
    <cellStyle name="20% - Accent5 4 2 4" xfId="1585"/>
    <cellStyle name="20% - Accent5 4 2 4 2" xfId="1586"/>
    <cellStyle name="20% - Accent5 4 2 5" xfId="1587"/>
    <cellStyle name="20% - Accent5 4 3" xfId="1588"/>
    <cellStyle name="20% - Accent5 4 3 2" xfId="1589"/>
    <cellStyle name="20% - Accent5 4 3 2 2" xfId="1590"/>
    <cellStyle name="20% - Accent5 4 3 2 2 2" xfId="1591"/>
    <cellStyle name="20% - Accent5 4 3 2 3" xfId="1592"/>
    <cellStyle name="20% - Accent5 4 3 3" xfId="1593"/>
    <cellStyle name="20% - Accent5 4 3 3 2" xfId="1594"/>
    <cellStyle name="20% - Accent5 4 3 4" xfId="1595"/>
    <cellStyle name="20% - Accent5 4 4" xfId="1596"/>
    <cellStyle name="20% - Accent5 4 4 2" xfId="1597"/>
    <cellStyle name="20% - Accent5 4 4 2 2" xfId="1598"/>
    <cellStyle name="20% - Accent5 4 4 2 2 2" xfId="1599"/>
    <cellStyle name="20% - Accent5 4 4 2 3" xfId="1600"/>
    <cellStyle name="20% - Accent5 4 4 3" xfId="1601"/>
    <cellStyle name="20% - Accent5 4 4 3 2" xfId="1602"/>
    <cellStyle name="20% - Accent5 4 4 4" xfId="1603"/>
    <cellStyle name="20% - Accent5 4 5" xfId="1604"/>
    <cellStyle name="20% - Accent5 4 5 2" xfId="1605"/>
    <cellStyle name="20% - Accent5 4 5 2 2" xfId="1606"/>
    <cellStyle name="20% - Accent5 4 5 3" xfId="1607"/>
    <cellStyle name="20% - Accent5 4 6" xfId="1608"/>
    <cellStyle name="20% - Accent5 4 6 2" xfId="1609"/>
    <cellStyle name="20% - Accent5 4 7" xfId="1610"/>
    <cellStyle name="20% - Accent5 5" xfId="1611"/>
    <cellStyle name="20% - Accent5 5 2" xfId="1612"/>
    <cellStyle name="20% - Accent5 5 2 2" xfId="1613"/>
    <cellStyle name="20% - Accent5 5 2 2 2" xfId="1614"/>
    <cellStyle name="20% - Accent5 5 2 2 2 2" xfId="1615"/>
    <cellStyle name="20% - Accent5 5 2 2 2 2 2" xfId="1616"/>
    <cellStyle name="20% - Accent5 5 2 2 2 3" xfId="1617"/>
    <cellStyle name="20% - Accent5 5 2 2 3" xfId="1618"/>
    <cellStyle name="20% - Accent5 5 2 2 3 2" xfId="1619"/>
    <cellStyle name="20% - Accent5 5 2 2 4" xfId="1620"/>
    <cellStyle name="20% - Accent5 5 2 3" xfId="1621"/>
    <cellStyle name="20% - Accent5 5 2 3 2" xfId="1622"/>
    <cellStyle name="20% - Accent5 5 2 3 2 2" xfId="1623"/>
    <cellStyle name="20% - Accent5 5 2 3 3" xfId="1624"/>
    <cellStyle name="20% - Accent5 5 2 4" xfId="1625"/>
    <cellStyle name="20% - Accent5 5 2 4 2" xfId="1626"/>
    <cellStyle name="20% - Accent5 5 2 5" xfId="1627"/>
    <cellStyle name="20% - Accent5 5 3" xfId="1628"/>
    <cellStyle name="20% - Accent5 5 3 2" xfId="1629"/>
    <cellStyle name="20% - Accent5 5 3 2 2" xfId="1630"/>
    <cellStyle name="20% - Accent5 5 3 2 2 2" xfId="1631"/>
    <cellStyle name="20% - Accent5 5 3 2 3" xfId="1632"/>
    <cellStyle name="20% - Accent5 5 3 3" xfId="1633"/>
    <cellStyle name="20% - Accent5 5 3 3 2" xfId="1634"/>
    <cellStyle name="20% - Accent5 5 3 4" xfId="1635"/>
    <cellStyle name="20% - Accent5 5 4" xfId="1636"/>
    <cellStyle name="20% - Accent5 5 4 2" xfId="1637"/>
    <cellStyle name="20% - Accent5 5 4 2 2" xfId="1638"/>
    <cellStyle name="20% - Accent5 5 4 2 2 2" xfId="1639"/>
    <cellStyle name="20% - Accent5 5 4 2 3" xfId="1640"/>
    <cellStyle name="20% - Accent5 5 4 3" xfId="1641"/>
    <cellStyle name="20% - Accent5 5 4 3 2" xfId="1642"/>
    <cellStyle name="20% - Accent5 5 4 4" xfId="1643"/>
    <cellStyle name="20% - Accent5 5 5" xfId="1644"/>
    <cellStyle name="20% - Accent5 5 5 2" xfId="1645"/>
    <cellStyle name="20% - Accent5 5 5 2 2" xfId="1646"/>
    <cellStyle name="20% - Accent5 5 5 3" xfId="1647"/>
    <cellStyle name="20% - Accent5 5 6" xfId="1648"/>
    <cellStyle name="20% - Accent5 5 6 2" xfId="1649"/>
    <cellStyle name="20% - Accent5 5 7" xfId="1650"/>
    <cellStyle name="20% - Accent5 6" xfId="1651"/>
    <cellStyle name="20% - Accent5 6 2" xfId="1652"/>
    <cellStyle name="20% - Accent5 6 2 2" xfId="1653"/>
    <cellStyle name="20% - Accent5 6 2 2 2" xfId="1654"/>
    <cellStyle name="20% - Accent5 6 2 2 2 2" xfId="1655"/>
    <cellStyle name="20% - Accent5 6 2 2 3" xfId="1656"/>
    <cellStyle name="20% - Accent5 6 2 3" xfId="1657"/>
    <cellStyle name="20% - Accent5 6 2 3 2" xfId="1658"/>
    <cellStyle name="20% - Accent5 6 2 4" xfId="1659"/>
    <cellStyle name="20% - Accent5 6 3" xfId="1660"/>
    <cellStyle name="20% - Accent5 6 3 2" xfId="1661"/>
    <cellStyle name="20% - Accent5 6 3 2 2" xfId="1662"/>
    <cellStyle name="20% - Accent5 6 3 3" xfId="1663"/>
    <cellStyle name="20% - Accent5 6 4" xfId="1664"/>
    <cellStyle name="20% - Accent5 6 4 2" xfId="1665"/>
    <cellStyle name="20% - Accent5 6 5" xfId="1666"/>
    <cellStyle name="20% - Accent5 7" xfId="1667"/>
    <cellStyle name="20% - Accent5 7 2" xfId="1668"/>
    <cellStyle name="20% - Accent5 7 2 2" xfId="1669"/>
    <cellStyle name="20% - Accent5 7 2 2 2" xfId="1670"/>
    <cellStyle name="20% - Accent5 7 2 3" xfId="1671"/>
    <cellStyle name="20% - Accent5 7 3" xfId="1672"/>
    <cellStyle name="20% - Accent5 7 3 2" xfId="1673"/>
    <cellStyle name="20% - Accent5 7 4" xfId="1674"/>
    <cellStyle name="20% - Accent5 8" xfId="1675"/>
    <cellStyle name="20% - Accent5 8 2" xfId="1676"/>
    <cellStyle name="20% - Accent5 8 2 2" xfId="1677"/>
    <cellStyle name="20% - Accent5 8 2 2 2" xfId="1678"/>
    <cellStyle name="20% - Accent5 8 2 3" xfId="1679"/>
    <cellStyle name="20% - Accent5 8 3" xfId="1680"/>
    <cellStyle name="20% - Accent5 8 3 2" xfId="1681"/>
    <cellStyle name="20% - Accent5 8 4" xfId="1682"/>
    <cellStyle name="20% - Accent5 9" xfId="1683"/>
    <cellStyle name="20% - Accent5 9 2" xfId="1684"/>
    <cellStyle name="20% - Accent5 9 2 2" xfId="1685"/>
    <cellStyle name="20% - Accent5 9 3" xfId="1686"/>
    <cellStyle name="20% - Accent6 10" xfId="1687"/>
    <cellStyle name="20% - Accent6 10 2" xfId="1688"/>
    <cellStyle name="20% - Accent6 11" xfId="1689"/>
    <cellStyle name="20% - Accent6 2" xfId="1690"/>
    <cellStyle name="20% - Accent6 2 2" xfId="1691"/>
    <cellStyle name="20% - Accent6 2 2 2" xfId="1692"/>
    <cellStyle name="20% - Accent6 2 2 2 2" xfId="1693"/>
    <cellStyle name="20% - Accent6 2 2 2 2 2" xfId="1694"/>
    <cellStyle name="20% - Accent6 2 2 2 2 2 2" xfId="1695"/>
    <cellStyle name="20% - Accent6 2 2 2 2 2 2 2" xfId="1696"/>
    <cellStyle name="20% - Accent6 2 2 2 2 2 3" xfId="1697"/>
    <cellStyle name="20% - Accent6 2 2 2 2 3" xfId="1698"/>
    <cellStyle name="20% - Accent6 2 2 2 2 3 2" xfId="1699"/>
    <cellStyle name="20% - Accent6 2 2 2 2 4" xfId="1700"/>
    <cellStyle name="20% - Accent6 2 2 2 3" xfId="1701"/>
    <cellStyle name="20% - Accent6 2 2 2 3 2" xfId="1702"/>
    <cellStyle name="20% - Accent6 2 2 2 3 2 2" xfId="1703"/>
    <cellStyle name="20% - Accent6 2 2 2 3 3" xfId="1704"/>
    <cellStyle name="20% - Accent6 2 2 2 4" xfId="1705"/>
    <cellStyle name="20% - Accent6 2 2 2 4 2" xfId="1706"/>
    <cellStyle name="20% - Accent6 2 2 2 5" xfId="1707"/>
    <cellStyle name="20% - Accent6 2 2 3" xfId="1708"/>
    <cellStyle name="20% - Accent6 2 2 3 2" xfId="1709"/>
    <cellStyle name="20% - Accent6 2 2 3 2 2" xfId="1710"/>
    <cellStyle name="20% - Accent6 2 2 3 2 2 2" xfId="1711"/>
    <cellStyle name="20% - Accent6 2 2 3 2 3" xfId="1712"/>
    <cellStyle name="20% - Accent6 2 2 3 3" xfId="1713"/>
    <cellStyle name="20% - Accent6 2 2 3 3 2" xfId="1714"/>
    <cellStyle name="20% - Accent6 2 2 3 4" xfId="1715"/>
    <cellStyle name="20% - Accent6 2 2 4" xfId="1716"/>
    <cellStyle name="20% - Accent6 2 2 4 2" xfId="1717"/>
    <cellStyle name="20% - Accent6 2 2 4 2 2" xfId="1718"/>
    <cellStyle name="20% - Accent6 2 2 4 2 2 2" xfId="1719"/>
    <cellStyle name="20% - Accent6 2 2 4 2 3" xfId="1720"/>
    <cellStyle name="20% - Accent6 2 2 4 3" xfId="1721"/>
    <cellStyle name="20% - Accent6 2 2 4 3 2" xfId="1722"/>
    <cellStyle name="20% - Accent6 2 2 4 4" xfId="1723"/>
    <cellStyle name="20% - Accent6 2 2 5" xfId="1724"/>
    <cellStyle name="20% - Accent6 2 2 5 2" xfId="1725"/>
    <cellStyle name="20% - Accent6 2 2 5 2 2" xfId="1726"/>
    <cellStyle name="20% - Accent6 2 2 5 3" xfId="1727"/>
    <cellStyle name="20% - Accent6 2 2 6" xfId="1728"/>
    <cellStyle name="20% - Accent6 2 2 6 2" xfId="1729"/>
    <cellStyle name="20% - Accent6 2 2 7" xfId="1730"/>
    <cellStyle name="20% - Accent6 2 3" xfId="1731"/>
    <cellStyle name="20% - Accent6 2 3 2" xfId="1732"/>
    <cellStyle name="20% - Accent6 2 3 2 2" xfId="1733"/>
    <cellStyle name="20% - Accent6 2 3 2 2 2" xfId="1734"/>
    <cellStyle name="20% - Accent6 2 3 2 2 2 2" xfId="1735"/>
    <cellStyle name="20% - Accent6 2 3 2 2 2 2 2" xfId="1736"/>
    <cellStyle name="20% - Accent6 2 3 2 2 2 3" xfId="1737"/>
    <cellStyle name="20% - Accent6 2 3 2 2 3" xfId="1738"/>
    <cellStyle name="20% - Accent6 2 3 2 2 3 2" xfId="1739"/>
    <cellStyle name="20% - Accent6 2 3 2 2 4" xfId="1740"/>
    <cellStyle name="20% - Accent6 2 3 2 3" xfId="1741"/>
    <cellStyle name="20% - Accent6 2 3 2 3 2" xfId="1742"/>
    <cellStyle name="20% - Accent6 2 3 2 3 2 2" xfId="1743"/>
    <cellStyle name="20% - Accent6 2 3 2 3 3" xfId="1744"/>
    <cellStyle name="20% - Accent6 2 3 2 4" xfId="1745"/>
    <cellStyle name="20% - Accent6 2 3 2 4 2" xfId="1746"/>
    <cellStyle name="20% - Accent6 2 3 2 5" xfId="1747"/>
    <cellStyle name="20% - Accent6 2 3 3" xfId="1748"/>
    <cellStyle name="20% - Accent6 2 3 3 2" xfId="1749"/>
    <cellStyle name="20% - Accent6 2 3 3 2 2" xfId="1750"/>
    <cellStyle name="20% - Accent6 2 3 3 2 2 2" xfId="1751"/>
    <cellStyle name="20% - Accent6 2 3 3 2 3" xfId="1752"/>
    <cellStyle name="20% - Accent6 2 3 3 3" xfId="1753"/>
    <cellStyle name="20% - Accent6 2 3 3 3 2" xfId="1754"/>
    <cellStyle name="20% - Accent6 2 3 3 4" xfId="1755"/>
    <cellStyle name="20% - Accent6 2 3 4" xfId="1756"/>
    <cellStyle name="20% - Accent6 2 3 4 2" xfId="1757"/>
    <cellStyle name="20% - Accent6 2 3 4 2 2" xfId="1758"/>
    <cellStyle name="20% - Accent6 2 3 4 2 2 2" xfId="1759"/>
    <cellStyle name="20% - Accent6 2 3 4 2 3" xfId="1760"/>
    <cellStyle name="20% - Accent6 2 3 4 3" xfId="1761"/>
    <cellStyle name="20% - Accent6 2 3 4 3 2" xfId="1762"/>
    <cellStyle name="20% - Accent6 2 3 4 4" xfId="1763"/>
    <cellStyle name="20% - Accent6 2 3 5" xfId="1764"/>
    <cellStyle name="20% - Accent6 2 3 5 2" xfId="1765"/>
    <cellStyle name="20% - Accent6 2 3 5 2 2" xfId="1766"/>
    <cellStyle name="20% - Accent6 2 3 5 3" xfId="1767"/>
    <cellStyle name="20% - Accent6 2 3 6" xfId="1768"/>
    <cellStyle name="20% - Accent6 2 3 6 2" xfId="1769"/>
    <cellStyle name="20% - Accent6 2 3 7" xfId="1770"/>
    <cellStyle name="20% - Accent6 2 4" xfId="1771"/>
    <cellStyle name="20% - Accent6 2 4 2" xfId="1772"/>
    <cellStyle name="20% - Accent6 2 4 2 2" xfId="1773"/>
    <cellStyle name="20% - Accent6 2 4 2 2 2" xfId="1774"/>
    <cellStyle name="20% - Accent6 2 4 2 2 2 2" xfId="1775"/>
    <cellStyle name="20% - Accent6 2 4 2 2 3" xfId="1776"/>
    <cellStyle name="20% - Accent6 2 4 2 3" xfId="1777"/>
    <cellStyle name="20% - Accent6 2 4 2 3 2" xfId="1778"/>
    <cellStyle name="20% - Accent6 2 4 2 4" xfId="1779"/>
    <cellStyle name="20% - Accent6 2 4 3" xfId="1780"/>
    <cellStyle name="20% - Accent6 2 4 3 2" xfId="1781"/>
    <cellStyle name="20% - Accent6 2 4 3 2 2" xfId="1782"/>
    <cellStyle name="20% - Accent6 2 4 3 3" xfId="1783"/>
    <cellStyle name="20% - Accent6 2 4 4" xfId="1784"/>
    <cellStyle name="20% - Accent6 2 4 4 2" xfId="1785"/>
    <cellStyle name="20% - Accent6 2 4 5" xfId="1786"/>
    <cellStyle name="20% - Accent6 2 5" xfId="1787"/>
    <cellStyle name="20% - Accent6 2 5 2" xfId="1788"/>
    <cellStyle name="20% - Accent6 2 5 2 2" xfId="1789"/>
    <cellStyle name="20% - Accent6 2 5 2 2 2" xfId="1790"/>
    <cellStyle name="20% - Accent6 2 5 2 3" xfId="1791"/>
    <cellStyle name="20% - Accent6 2 5 3" xfId="1792"/>
    <cellStyle name="20% - Accent6 2 5 3 2" xfId="1793"/>
    <cellStyle name="20% - Accent6 2 5 4" xfId="1794"/>
    <cellStyle name="20% - Accent6 2 6" xfId="1795"/>
    <cellStyle name="20% - Accent6 2 6 2" xfId="1796"/>
    <cellStyle name="20% - Accent6 2 6 2 2" xfId="1797"/>
    <cellStyle name="20% - Accent6 2 6 2 2 2" xfId="1798"/>
    <cellStyle name="20% - Accent6 2 6 2 3" xfId="1799"/>
    <cellStyle name="20% - Accent6 2 6 3" xfId="1800"/>
    <cellStyle name="20% - Accent6 2 6 3 2" xfId="1801"/>
    <cellStyle name="20% - Accent6 2 6 4" xfId="1802"/>
    <cellStyle name="20% - Accent6 2 7" xfId="1803"/>
    <cellStyle name="20% - Accent6 2 7 2" xfId="1804"/>
    <cellStyle name="20% - Accent6 2 7 2 2" xfId="1805"/>
    <cellStyle name="20% - Accent6 2 7 3" xfId="1806"/>
    <cellStyle name="20% - Accent6 2 8" xfId="1807"/>
    <cellStyle name="20% - Accent6 2 8 2" xfId="1808"/>
    <cellStyle name="20% - Accent6 2 9" xfId="1809"/>
    <cellStyle name="20% - Accent6 3" xfId="1810"/>
    <cellStyle name="20% - Accent6 3 2" xfId="1811"/>
    <cellStyle name="20% - Accent6 3 2 2" xfId="1812"/>
    <cellStyle name="20% - Accent6 3 2 2 2" xfId="1813"/>
    <cellStyle name="20% - Accent6 3 2 2 2 2" xfId="1814"/>
    <cellStyle name="20% - Accent6 3 2 2 2 2 2" xfId="1815"/>
    <cellStyle name="20% - Accent6 3 2 2 2 3" xfId="1816"/>
    <cellStyle name="20% - Accent6 3 2 2 3" xfId="1817"/>
    <cellStyle name="20% - Accent6 3 2 2 3 2" xfId="1818"/>
    <cellStyle name="20% - Accent6 3 2 2 4" xfId="1819"/>
    <cellStyle name="20% - Accent6 3 2 3" xfId="1820"/>
    <cellStyle name="20% - Accent6 3 2 3 2" xfId="1821"/>
    <cellStyle name="20% - Accent6 3 2 3 2 2" xfId="1822"/>
    <cellStyle name="20% - Accent6 3 2 3 3" xfId="1823"/>
    <cellStyle name="20% - Accent6 3 2 4" xfId="1824"/>
    <cellStyle name="20% - Accent6 3 2 4 2" xfId="1825"/>
    <cellStyle name="20% - Accent6 3 2 5" xfId="1826"/>
    <cellStyle name="20% - Accent6 3 3" xfId="1827"/>
    <cellStyle name="20% - Accent6 3 3 2" xfId="1828"/>
    <cellStyle name="20% - Accent6 3 3 2 2" xfId="1829"/>
    <cellStyle name="20% - Accent6 3 3 2 2 2" xfId="1830"/>
    <cellStyle name="20% - Accent6 3 3 2 3" xfId="1831"/>
    <cellStyle name="20% - Accent6 3 3 3" xfId="1832"/>
    <cellStyle name="20% - Accent6 3 3 3 2" xfId="1833"/>
    <cellStyle name="20% - Accent6 3 3 4" xfId="1834"/>
    <cellStyle name="20% - Accent6 3 4" xfId="1835"/>
    <cellStyle name="20% - Accent6 3 4 2" xfId="1836"/>
    <cellStyle name="20% - Accent6 3 4 2 2" xfId="1837"/>
    <cellStyle name="20% - Accent6 3 4 2 2 2" xfId="1838"/>
    <cellStyle name="20% - Accent6 3 4 2 3" xfId="1839"/>
    <cellStyle name="20% - Accent6 3 4 3" xfId="1840"/>
    <cellStyle name="20% - Accent6 3 4 3 2" xfId="1841"/>
    <cellStyle name="20% - Accent6 3 4 4" xfId="1842"/>
    <cellStyle name="20% - Accent6 3 5" xfId="1843"/>
    <cellStyle name="20% - Accent6 3 5 2" xfId="1844"/>
    <cellStyle name="20% - Accent6 3 5 2 2" xfId="1845"/>
    <cellStyle name="20% - Accent6 3 5 3" xfId="1846"/>
    <cellStyle name="20% - Accent6 3 6" xfId="1847"/>
    <cellStyle name="20% - Accent6 3 6 2" xfId="1848"/>
    <cellStyle name="20% - Accent6 3 7" xfId="1849"/>
    <cellStyle name="20% - Accent6 4" xfId="1850"/>
    <cellStyle name="20% - Accent6 4 2" xfId="1851"/>
    <cellStyle name="20% - Accent6 4 2 2" xfId="1852"/>
    <cellStyle name="20% - Accent6 4 2 2 2" xfId="1853"/>
    <cellStyle name="20% - Accent6 4 2 2 2 2" xfId="1854"/>
    <cellStyle name="20% - Accent6 4 2 2 2 2 2" xfId="1855"/>
    <cellStyle name="20% - Accent6 4 2 2 2 3" xfId="1856"/>
    <cellStyle name="20% - Accent6 4 2 2 3" xfId="1857"/>
    <cellStyle name="20% - Accent6 4 2 2 3 2" xfId="1858"/>
    <cellStyle name="20% - Accent6 4 2 2 4" xfId="1859"/>
    <cellStyle name="20% - Accent6 4 2 3" xfId="1860"/>
    <cellStyle name="20% - Accent6 4 2 3 2" xfId="1861"/>
    <cellStyle name="20% - Accent6 4 2 3 2 2" xfId="1862"/>
    <cellStyle name="20% - Accent6 4 2 3 3" xfId="1863"/>
    <cellStyle name="20% - Accent6 4 2 4" xfId="1864"/>
    <cellStyle name="20% - Accent6 4 2 4 2" xfId="1865"/>
    <cellStyle name="20% - Accent6 4 2 5" xfId="1866"/>
    <cellStyle name="20% - Accent6 4 3" xfId="1867"/>
    <cellStyle name="20% - Accent6 4 3 2" xfId="1868"/>
    <cellStyle name="20% - Accent6 4 3 2 2" xfId="1869"/>
    <cellStyle name="20% - Accent6 4 3 2 2 2" xfId="1870"/>
    <cellStyle name="20% - Accent6 4 3 2 3" xfId="1871"/>
    <cellStyle name="20% - Accent6 4 3 3" xfId="1872"/>
    <cellStyle name="20% - Accent6 4 3 3 2" xfId="1873"/>
    <cellStyle name="20% - Accent6 4 3 4" xfId="1874"/>
    <cellStyle name="20% - Accent6 4 4" xfId="1875"/>
    <cellStyle name="20% - Accent6 4 4 2" xfId="1876"/>
    <cellStyle name="20% - Accent6 4 4 2 2" xfId="1877"/>
    <cellStyle name="20% - Accent6 4 4 2 2 2" xfId="1878"/>
    <cellStyle name="20% - Accent6 4 4 2 3" xfId="1879"/>
    <cellStyle name="20% - Accent6 4 4 3" xfId="1880"/>
    <cellStyle name="20% - Accent6 4 4 3 2" xfId="1881"/>
    <cellStyle name="20% - Accent6 4 4 4" xfId="1882"/>
    <cellStyle name="20% - Accent6 4 5" xfId="1883"/>
    <cellStyle name="20% - Accent6 4 5 2" xfId="1884"/>
    <cellStyle name="20% - Accent6 4 5 2 2" xfId="1885"/>
    <cellStyle name="20% - Accent6 4 5 3" xfId="1886"/>
    <cellStyle name="20% - Accent6 4 6" xfId="1887"/>
    <cellStyle name="20% - Accent6 4 6 2" xfId="1888"/>
    <cellStyle name="20% - Accent6 4 7" xfId="1889"/>
    <cellStyle name="20% - Accent6 5" xfId="1890"/>
    <cellStyle name="20% - Accent6 5 2" xfId="1891"/>
    <cellStyle name="20% - Accent6 5 2 2" xfId="1892"/>
    <cellStyle name="20% - Accent6 5 2 2 2" xfId="1893"/>
    <cellStyle name="20% - Accent6 5 2 2 2 2" xfId="1894"/>
    <cellStyle name="20% - Accent6 5 2 2 2 2 2" xfId="1895"/>
    <cellStyle name="20% - Accent6 5 2 2 2 3" xfId="1896"/>
    <cellStyle name="20% - Accent6 5 2 2 3" xfId="1897"/>
    <cellStyle name="20% - Accent6 5 2 2 3 2" xfId="1898"/>
    <cellStyle name="20% - Accent6 5 2 2 4" xfId="1899"/>
    <cellStyle name="20% - Accent6 5 2 3" xfId="1900"/>
    <cellStyle name="20% - Accent6 5 2 3 2" xfId="1901"/>
    <cellStyle name="20% - Accent6 5 2 3 2 2" xfId="1902"/>
    <cellStyle name="20% - Accent6 5 2 3 3" xfId="1903"/>
    <cellStyle name="20% - Accent6 5 2 4" xfId="1904"/>
    <cellStyle name="20% - Accent6 5 2 4 2" xfId="1905"/>
    <cellStyle name="20% - Accent6 5 2 5" xfId="1906"/>
    <cellStyle name="20% - Accent6 5 3" xfId="1907"/>
    <cellStyle name="20% - Accent6 5 3 2" xfId="1908"/>
    <cellStyle name="20% - Accent6 5 3 2 2" xfId="1909"/>
    <cellStyle name="20% - Accent6 5 3 2 2 2" xfId="1910"/>
    <cellStyle name="20% - Accent6 5 3 2 3" xfId="1911"/>
    <cellStyle name="20% - Accent6 5 3 3" xfId="1912"/>
    <cellStyle name="20% - Accent6 5 3 3 2" xfId="1913"/>
    <cellStyle name="20% - Accent6 5 3 4" xfId="1914"/>
    <cellStyle name="20% - Accent6 5 4" xfId="1915"/>
    <cellStyle name="20% - Accent6 5 4 2" xfId="1916"/>
    <cellStyle name="20% - Accent6 5 4 2 2" xfId="1917"/>
    <cellStyle name="20% - Accent6 5 4 2 2 2" xfId="1918"/>
    <cellStyle name="20% - Accent6 5 4 2 3" xfId="1919"/>
    <cellStyle name="20% - Accent6 5 4 3" xfId="1920"/>
    <cellStyle name="20% - Accent6 5 4 3 2" xfId="1921"/>
    <cellStyle name="20% - Accent6 5 4 4" xfId="1922"/>
    <cellStyle name="20% - Accent6 5 5" xfId="1923"/>
    <cellStyle name="20% - Accent6 5 5 2" xfId="1924"/>
    <cellStyle name="20% - Accent6 5 5 2 2" xfId="1925"/>
    <cellStyle name="20% - Accent6 5 5 3" xfId="1926"/>
    <cellStyle name="20% - Accent6 5 6" xfId="1927"/>
    <cellStyle name="20% - Accent6 5 6 2" xfId="1928"/>
    <cellStyle name="20% - Accent6 5 7" xfId="1929"/>
    <cellStyle name="20% - Accent6 6" xfId="1930"/>
    <cellStyle name="20% - Accent6 6 2" xfId="1931"/>
    <cellStyle name="20% - Accent6 6 2 2" xfId="1932"/>
    <cellStyle name="20% - Accent6 6 2 2 2" xfId="1933"/>
    <cellStyle name="20% - Accent6 6 2 2 2 2" xfId="1934"/>
    <cellStyle name="20% - Accent6 6 2 2 3" xfId="1935"/>
    <cellStyle name="20% - Accent6 6 2 3" xfId="1936"/>
    <cellStyle name="20% - Accent6 6 2 3 2" xfId="1937"/>
    <cellStyle name="20% - Accent6 6 2 4" xfId="1938"/>
    <cellStyle name="20% - Accent6 6 3" xfId="1939"/>
    <cellStyle name="20% - Accent6 6 3 2" xfId="1940"/>
    <cellStyle name="20% - Accent6 6 3 2 2" xfId="1941"/>
    <cellStyle name="20% - Accent6 6 3 3" xfId="1942"/>
    <cellStyle name="20% - Accent6 6 4" xfId="1943"/>
    <cellStyle name="20% - Accent6 6 4 2" xfId="1944"/>
    <cellStyle name="20% - Accent6 6 5" xfId="1945"/>
    <cellStyle name="20% - Accent6 7" xfId="1946"/>
    <cellStyle name="20% - Accent6 7 2" xfId="1947"/>
    <cellStyle name="20% - Accent6 7 2 2" xfId="1948"/>
    <cellStyle name="20% - Accent6 7 2 2 2" xfId="1949"/>
    <cellStyle name="20% - Accent6 7 2 3" xfId="1950"/>
    <cellStyle name="20% - Accent6 7 3" xfId="1951"/>
    <cellStyle name="20% - Accent6 7 3 2" xfId="1952"/>
    <cellStyle name="20% - Accent6 7 4" xfId="1953"/>
    <cellStyle name="20% - Accent6 8" xfId="1954"/>
    <cellStyle name="20% - Accent6 8 2" xfId="1955"/>
    <cellStyle name="20% - Accent6 8 2 2" xfId="1956"/>
    <cellStyle name="20% - Accent6 8 2 2 2" xfId="1957"/>
    <cellStyle name="20% - Accent6 8 2 3" xfId="1958"/>
    <cellStyle name="20% - Accent6 8 3" xfId="1959"/>
    <cellStyle name="20% - Accent6 8 3 2" xfId="1960"/>
    <cellStyle name="20% - Accent6 8 4" xfId="1961"/>
    <cellStyle name="20% - Accent6 9" xfId="1962"/>
    <cellStyle name="20% - Accent6 9 2" xfId="1963"/>
    <cellStyle name="20% - Accent6 9 2 2" xfId="1964"/>
    <cellStyle name="20% - Accent6 9 3" xfId="1965"/>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 Markeringsfarve1" xfId="69" builtinId="31" hidden="1"/>
    <cellStyle name="40 % - Markeringsfarve2" xfId="73" builtinId="35" hidden="1"/>
    <cellStyle name="40 % - Markeringsfarve3" xfId="77" builtinId="39" hidden="1"/>
    <cellStyle name="40 % - Markeringsfarve4" xfId="81" builtinId="43" hidden="1"/>
    <cellStyle name="40 % - Markeringsfarve5" xfId="85" builtinId="47" hidden="1"/>
    <cellStyle name="40 % - Markeringsfarve6" xfId="89" builtinId="51" hidden="1"/>
    <cellStyle name="40% - Accent1 10" xfId="1966"/>
    <cellStyle name="40% - Accent1 10 2" xfId="1967"/>
    <cellStyle name="40% - Accent1 11" xfId="1968"/>
    <cellStyle name="40% - Accent1 2" xfId="1969"/>
    <cellStyle name="40% - Accent1 2 2" xfId="1970"/>
    <cellStyle name="40% - Accent1 2 2 2" xfId="1971"/>
    <cellStyle name="40% - Accent1 2 2 2 2" xfId="1972"/>
    <cellStyle name="40% - Accent1 2 2 2 2 2" xfId="1973"/>
    <cellStyle name="40% - Accent1 2 2 2 2 2 2" xfId="1974"/>
    <cellStyle name="40% - Accent1 2 2 2 2 2 2 2" xfId="1975"/>
    <cellStyle name="40% - Accent1 2 2 2 2 2 3" xfId="1976"/>
    <cellStyle name="40% - Accent1 2 2 2 2 3" xfId="1977"/>
    <cellStyle name="40% - Accent1 2 2 2 2 3 2" xfId="1978"/>
    <cellStyle name="40% - Accent1 2 2 2 2 4" xfId="1979"/>
    <cellStyle name="40% - Accent1 2 2 2 3" xfId="1980"/>
    <cellStyle name="40% - Accent1 2 2 2 3 2" xfId="1981"/>
    <cellStyle name="40% - Accent1 2 2 2 3 2 2" xfId="1982"/>
    <cellStyle name="40% - Accent1 2 2 2 3 3" xfId="1983"/>
    <cellStyle name="40% - Accent1 2 2 2 4" xfId="1984"/>
    <cellStyle name="40% - Accent1 2 2 2 4 2" xfId="1985"/>
    <cellStyle name="40% - Accent1 2 2 2 5" xfId="1986"/>
    <cellStyle name="40% - Accent1 2 2 3" xfId="1987"/>
    <cellStyle name="40% - Accent1 2 2 3 2" xfId="1988"/>
    <cellStyle name="40% - Accent1 2 2 3 2 2" xfId="1989"/>
    <cellStyle name="40% - Accent1 2 2 3 2 2 2" xfId="1990"/>
    <cellStyle name="40% - Accent1 2 2 3 2 3" xfId="1991"/>
    <cellStyle name="40% - Accent1 2 2 3 3" xfId="1992"/>
    <cellStyle name="40% - Accent1 2 2 3 3 2" xfId="1993"/>
    <cellStyle name="40% - Accent1 2 2 3 4" xfId="1994"/>
    <cellStyle name="40% - Accent1 2 2 4" xfId="1995"/>
    <cellStyle name="40% - Accent1 2 2 4 2" xfId="1996"/>
    <cellStyle name="40% - Accent1 2 2 4 2 2" xfId="1997"/>
    <cellStyle name="40% - Accent1 2 2 4 2 2 2" xfId="1998"/>
    <cellStyle name="40% - Accent1 2 2 4 2 3" xfId="1999"/>
    <cellStyle name="40% - Accent1 2 2 4 3" xfId="2000"/>
    <cellStyle name="40% - Accent1 2 2 4 3 2" xfId="2001"/>
    <cellStyle name="40% - Accent1 2 2 4 4" xfId="2002"/>
    <cellStyle name="40% - Accent1 2 2 5" xfId="2003"/>
    <cellStyle name="40% - Accent1 2 2 5 2" xfId="2004"/>
    <cellStyle name="40% - Accent1 2 2 5 2 2" xfId="2005"/>
    <cellStyle name="40% - Accent1 2 2 5 3" xfId="2006"/>
    <cellStyle name="40% - Accent1 2 2 6" xfId="2007"/>
    <cellStyle name="40% - Accent1 2 2 6 2" xfId="2008"/>
    <cellStyle name="40% - Accent1 2 2 7" xfId="2009"/>
    <cellStyle name="40% - Accent1 2 3" xfId="2010"/>
    <cellStyle name="40% - Accent1 2 3 2" xfId="2011"/>
    <cellStyle name="40% - Accent1 2 3 2 2" xfId="2012"/>
    <cellStyle name="40% - Accent1 2 3 2 2 2" xfId="2013"/>
    <cellStyle name="40% - Accent1 2 3 2 2 2 2" xfId="2014"/>
    <cellStyle name="40% - Accent1 2 3 2 2 2 2 2" xfId="2015"/>
    <cellStyle name="40% - Accent1 2 3 2 2 2 3" xfId="2016"/>
    <cellStyle name="40% - Accent1 2 3 2 2 3" xfId="2017"/>
    <cellStyle name="40% - Accent1 2 3 2 2 3 2" xfId="2018"/>
    <cellStyle name="40% - Accent1 2 3 2 2 4" xfId="2019"/>
    <cellStyle name="40% - Accent1 2 3 2 3" xfId="2020"/>
    <cellStyle name="40% - Accent1 2 3 2 3 2" xfId="2021"/>
    <cellStyle name="40% - Accent1 2 3 2 3 2 2" xfId="2022"/>
    <cellStyle name="40% - Accent1 2 3 2 3 3" xfId="2023"/>
    <cellStyle name="40% - Accent1 2 3 2 4" xfId="2024"/>
    <cellStyle name="40% - Accent1 2 3 2 4 2" xfId="2025"/>
    <cellStyle name="40% - Accent1 2 3 2 5" xfId="2026"/>
    <cellStyle name="40% - Accent1 2 3 3" xfId="2027"/>
    <cellStyle name="40% - Accent1 2 3 3 2" xfId="2028"/>
    <cellStyle name="40% - Accent1 2 3 3 2 2" xfId="2029"/>
    <cellStyle name="40% - Accent1 2 3 3 2 2 2" xfId="2030"/>
    <cellStyle name="40% - Accent1 2 3 3 2 3" xfId="2031"/>
    <cellStyle name="40% - Accent1 2 3 3 3" xfId="2032"/>
    <cellStyle name="40% - Accent1 2 3 3 3 2" xfId="2033"/>
    <cellStyle name="40% - Accent1 2 3 3 4" xfId="2034"/>
    <cellStyle name="40% - Accent1 2 3 4" xfId="2035"/>
    <cellStyle name="40% - Accent1 2 3 4 2" xfId="2036"/>
    <cellStyle name="40% - Accent1 2 3 4 2 2" xfId="2037"/>
    <cellStyle name="40% - Accent1 2 3 4 2 2 2" xfId="2038"/>
    <cellStyle name="40% - Accent1 2 3 4 2 3" xfId="2039"/>
    <cellStyle name="40% - Accent1 2 3 4 3" xfId="2040"/>
    <cellStyle name="40% - Accent1 2 3 4 3 2" xfId="2041"/>
    <cellStyle name="40% - Accent1 2 3 4 4" xfId="2042"/>
    <cellStyle name="40% - Accent1 2 3 5" xfId="2043"/>
    <cellStyle name="40% - Accent1 2 3 5 2" xfId="2044"/>
    <cellStyle name="40% - Accent1 2 3 5 2 2" xfId="2045"/>
    <cellStyle name="40% - Accent1 2 3 5 3" xfId="2046"/>
    <cellStyle name="40% - Accent1 2 3 6" xfId="2047"/>
    <cellStyle name="40% - Accent1 2 3 6 2" xfId="2048"/>
    <cellStyle name="40% - Accent1 2 3 7" xfId="2049"/>
    <cellStyle name="40% - Accent1 2 4" xfId="2050"/>
    <cellStyle name="40% - Accent1 2 4 2" xfId="2051"/>
    <cellStyle name="40% - Accent1 2 4 2 2" xfId="2052"/>
    <cellStyle name="40% - Accent1 2 4 2 2 2" xfId="2053"/>
    <cellStyle name="40% - Accent1 2 4 2 2 2 2" xfId="2054"/>
    <cellStyle name="40% - Accent1 2 4 2 2 3" xfId="2055"/>
    <cellStyle name="40% - Accent1 2 4 2 3" xfId="2056"/>
    <cellStyle name="40% - Accent1 2 4 2 3 2" xfId="2057"/>
    <cellStyle name="40% - Accent1 2 4 2 4" xfId="2058"/>
    <cellStyle name="40% - Accent1 2 4 3" xfId="2059"/>
    <cellStyle name="40% - Accent1 2 4 3 2" xfId="2060"/>
    <cellStyle name="40% - Accent1 2 4 3 2 2" xfId="2061"/>
    <cellStyle name="40% - Accent1 2 4 3 3" xfId="2062"/>
    <cellStyle name="40% - Accent1 2 4 4" xfId="2063"/>
    <cellStyle name="40% - Accent1 2 4 4 2" xfId="2064"/>
    <cellStyle name="40% - Accent1 2 4 5" xfId="2065"/>
    <cellStyle name="40% - Accent1 2 5" xfId="2066"/>
    <cellStyle name="40% - Accent1 2 5 2" xfId="2067"/>
    <cellStyle name="40% - Accent1 2 5 2 2" xfId="2068"/>
    <cellStyle name="40% - Accent1 2 5 2 2 2" xfId="2069"/>
    <cellStyle name="40% - Accent1 2 5 2 3" xfId="2070"/>
    <cellStyle name="40% - Accent1 2 5 3" xfId="2071"/>
    <cellStyle name="40% - Accent1 2 5 3 2" xfId="2072"/>
    <cellStyle name="40% - Accent1 2 5 4" xfId="2073"/>
    <cellStyle name="40% - Accent1 2 6" xfId="2074"/>
    <cellStyle name="40% - Accent1 2 6 2" xfId="2075"/>
    <cellStyle name="40% - Accent1 2 6 2 2" xfId="2076"/>
    <cellStyle name="40% - Accent1 2 6 2 2 2" xfId="2077"/>
    <cellStyle name="40% - Accent1 2 6 2 3" xfId="2078"/>
    <cellStyle name="40% - Accent1 2 6 3" xfId="2079"/>
    <cellStyle name="40% - Accent1 2 6 3 2" xfId="2080"/>
    <cellStyle name="40% - Accent1 2 6 4" xfId="2081"/>
    <cellStyle name="40% - Accent1 2 7" xfId="2082"/>
    <cellStyle name="40% - Accent1 2 7 2" xfId="2083"/>
    <cellStyle name="40% - Accent1 2 7 2 2" xfId="2084"/>
    <cellStyle name="40% - Accent1 2 7 3" xfId="2085"/>
    <cellStyle name="40% - Accent1 2 8" xfId="2086"/>
    <cellStyle name="40% - Accent1 2 8 2" xfId="2087"/>
    <cellStyle name="40% - Accent1 2 9" xfId="2088"/>
    <cellStyle name="40% - Accent1 3" xfId="2089"/>
    <cellStyle name="40% - Accent1 3 2" xfId="2090"/>
    <cellStyle name="40% - Accent1 3 2 2" xfId="2091"/>
    <cellStyle name="40% - Accent1 3 2 2 2" xfId="2092"/>
    <cellStyle name="40% - Accent1 3 2 2 2 2" xfId="2093"/>
    <cellStyle name="40% - Accent1 3 2 2 2 2 2" xfId="2094"/>
    <cellStyle name="40% - Accent1 3 2 2 2 3" xfId="2095"/>
    <cellStyle name="40% - Accent1 3 2 2 3" xfId="2096"/>
    <cellStyle name="40% - Accent1 3 2 2 3 2" xfId="2097"/>
    <cellStyle name="40% - Accent1 3 2 2 4" xfId="2098"/>
    <cellStyle name="40% - Accent1 3 2 3" xfId="2099"/>
    <cellStyle name="40% - Accent1 3 2 3 2" xfId="2100"/>
    <cellStyle name="40% - Accent1 3 2 3 2 2" xfId="2101"/>
    <cellStyle name="40% - Accent1 3 2 3 3" xfId="2102"/>
    <cellStyle name="40% - Accent1 3 2 4" xfId="2103"/>
    <cellStyle name="40% - Accent1 3 2 4 2" xfId="2104"/>
    <cellStyle name="40% - Accent1 3 2 5" xfId="2105"/>
    <cellStyle name="40% - Accent1 3 3" xfId="2106"/>
    <cellStyle name="40% - Accent1 3 3 2" xfId="2107"/>
    <cellStyle name="40% - Accent1 3 3 2 2" xfId="2108"/>
    <cellStyle name="40% - Accent1 3 3 2 2 2" xfId="2109"/>
    <cellStyle name="40% - Accent1 3 3 2 3" xfId="2110"/>
    <cellStyle name="40% - Accent1 3 3 3" xfId="2111"/>
    <cellStyle name="40% - Accent1 3 3 3 2" xfId="2112"/>
    <cellStyle name="40% - Accent1 3 3 4" xfId="2113"/>
    <cellStyle name="40% - Accent1 3 4" xfId="2114"/>
    <cellStyle name="40% - Accent1 3 4 2" xfId="2115"/>
    <cellStyle name="40% - Accent1 3 4 2 2" xfId="2116"/>
    <cellStyle name="40% - Accent1 3 4 2 2 2" xfId="2117"/>
    <cellStyle name="40% - Accent1 3 4 2 3" xfId="2118"/>
    <cellStyle name="40% - Accent1 3 4 3" xfId="2119"/>
    <cellStyle name="40% - Accent1 3 4 3 2" xfId="2120"/>
    <cellStyle name="40% - Accent1 3 4 4" xfId="2121"/>
    <cellStyle name="40% - Accent1 3 5" xfId="2122"/>
    <cellStyle name="40% - Accent1 3 5 2" xfId="2123"/>
    <cellStyle name="40% - Accent1 3 5 2 2" xfId="2124"/>
    <cellStyle name="40% - Accent1 3 5 3" xfId="2125"/>
    <cellStyle name="40% - Accent1 3 6" xfId="2126"/>
    <cellStyle name="40% - Accent1 3 6 2" xfId="2127"/>
    <cellStyle name="40% - Accent1 3 7" xfId="2128"/>
    <cellStyle name="40% - Accent1 4" xfId="2129"/>
    <cellStyle name="40% - Accent1 4 2" xfId="2130"/>
    <cellStyle name="40% - Accent1 4 2 2" xfId="2131"/>
    <cellStyle name="40% - Accent1 4 2 2 2" xfId="2132"/>
    <cellStyle name="40% - Accent1 4 2 2 2 2" xfId="2133"/>
    <cellStyle name="40% - Accent1 4 2 2 2 2 2" xfId="2134"/>
    <cellStyle name="40% - Accent1 4 2 2 2 3" xfId="2135"/>
    <cellStyle name="40% - Accent1 4 2 2 3" xfId="2136"/>
    <cellStyle name="40% - Accent1 4 2 2 3 2" xfId="2137"/>
    <cellStyle name="40% - Accent1 4 2 2 4" xfId="2138"/>
    <cellStyle name="40% - Accent1 4 2 3" xfId="2139"/>
    <cellStyle name="40% - Accent1 4 2 3 2" xfId="2140"/>
    <cellStyle name="40% - Accent1 4 2 3 2 2" xfId="2141"/>
    <cellStyle name="40% - Accent1 4 2 3 3" xfId="2142"/>
    <cellStyle name="40% - Accent1 4 2 4" xfId="2143"/>
    <cellStyle name="40% - Accent1 4 2 4 2" xfId="2144"/>
    <cellStyle name="40% - Accent1 4 2 5" xfId="2145"/>
    <cellStyle name="40% - Accent1 4 3" xfId="2146"/>
    <cellStyle name="40% - Accent1 4 3 2" xfId="2147"/>
    <cellStyle name="40% - Accent1 4 3 2 2" xfId="2148"/>
    <cellStyle name="40% - Accent1 4 3 2 2 2" xfId="2149"/>
    <cellStyle name="40% - Accent1 4 3 2 3" xfId="2150"/>
    <cellStyle name="40% - Accent1 4 3 3" xfId="2151"/>
    <cellStyle name="40% - Accent1 4 3 3 2" xfId="2152"/>
    <cellStyle name="40% - Accent1 4 3 4" xfId="2153"/>
    <cellStyle name="40% - Accent1 4 4" xfId="2154"/>
    <cellStyle name="40% - Accent1 4 4 2" xfId="2155"/>
    <cellStyle name="40% - Accent1 4 4 2 2" xfId="2156"/>
    <cellStyle name="40% - Accent1 4 4 2 2 2" xfId="2157"/>
    <cellStyle name="40% - Accent1 4 4 2 3" xfId="2158"/>
    <cellStyle name="40% - Accent1 4 4 3" xfId="2159"/>
    <cellStyle name="40% - Accent1 4 4 3 2" xfId="2160"/>
    <cellStyle name="40% - Accent1 4 4 4" xfId="2161"/>
    <cellStyle name="40% - Accent1 4 5" xfId="2162"/>
    <cellStyle name="40% - Accent1 4 5 2" xfId="2163"/>
    <cellStyle name="40% - Accent1 4 5 2 2" xfId="2164"/>
    <cellStyle name="40% - Accent1 4 5 3" xfId="2165"/>
    <cellStyle name="40% - Accent1 4 6" xfId="2166"/>
    <cellStyle name="40% - Accent1 4 6 2" xfId="2167"/>
    <cellStyle name="40% - Accent1 4 7" xfId="2168"/>
    <cellStyle name="40% - Accent1 5" xfId="2169"/>
    <cellStyle name="40% - Accent1 5 2" xfId="2170"/>
    <cellStyle name="40% - Accent1 5 2 2" xfId="2171"/>
    <cellStyle name="40% - Accent1 5 2 2 2" xfId="2172"/>
    <cellStyle name="40% - Accent1 5 2 2 2 2" xfId="2173"/>
    <cellStyle name="40% - Accent1 5 2 2 2 2 2" xfId="2174"/>
    <cellStyle name="40% - Accent1 5 2 2 2 3" xfId="2175"/>
    <cellStyle name="40% - Accent1 5 2 2 3" xfId="2176"/>
    <cellStyle name="40% - Accent1 5 2 2 3 2" xfId="2177"/>
    <cellStyle name="40% - Accent1 5 2 2 4" xfId="2178"/>
    <cellStyle name="40% - Accent1 5 2 3" xfId="2179"/>
    <cellStyle name="40% - Accent1 5 2 3 2" xfId="2180"/>
    <cellStyle name="40% - Accent1 5 2 3 2 2" xfId="2181"/>
    <cellStyle name="40% - Accent1 5 2 3 3" xfId="2182"/>
    <cellStyle name="40% - Accent1 5 2 4" xfId="2183"/>
    <cellStyle name="40% - Accent1 5 2 4 2" xfId="2184"/>
    <cellStyle name="40% - Accent1 5 2 5" xfId="2185"/>
    <cellStyle name="40% - Accent1 5 3" xfId="2186"/>
    <cellStyle name="40% - Accent1 5 3 2" xfId="2187"/>
    <cellStyle name="40% - Accent1 5 3 2 2" xfId="2188"/>
    <cellStyle name="40% - Accent1 5 3 2 2 2" xfId="2189"/>
    <cellStyle name="40% - Accent1 5 3 2 3" xfId="2190"/>
    <cellStyle name="40% - Accent1 5 3 3" xfId="2191"/>
    <cellStyle name="40% - Accent1 5 3 3 2" xfId="2192"/>
    <cellStyle name="40% - Accent1 5 3 4" xfId="2193"/>
    <cellStyle name="40% - Accent1 5 4" xfId="2194"/>
    <cellStyle name="40% - Accent1 5 4 2" xfId="2195"/>
    <cellStyle name="40% - Accent1 5 4 2 2" xfId="2196"/>
    <cellStyle name="40% - Accent1 5 4 2 2 2" xfId="2197"/>
    <cellStyle name="40% - Accent1 5 4 2 3" xfId="2198"/>
    <cellStyle name="40% - Accent1 5 4 3" xfId="2199"/>
    <cellStyle name="40% - Accent1 5 4 3 2" xfId="2200"/>
    <cellStyle name="40% - Accent1 5 4 4" xfId="2201"/>
    <cellStyle name="40% - Accent1 5 5" xfId="2202"/>
    <cellStyle name="40% - Accent1 5 5 2" xfId="2203"/>
    <cellStyle name="40% - Accent1 5 5 2 2" xfId="2204"/>
    <cellStyle name="40% - Accent1 5 5 3" xfId="2205"/>
    <cellStyle name="40% - Accent1 5 6" xfId="2206"/>
    <cellStyle name="40% - Accent1 5 6 2" xfId="2207"/>
    <cellStyle name="40% - Accent1 5 7" xfId="2208"/>
    <cellStyle name="40% - Accent1 6" xfId="2209"/>
    <cellStyle name="40% - Accent1 6 2" xfId="2210"/>
    <cellStyle name="40% - Accent1 6 2 2" xfId="2211"/>
    <cellStyle name="40% - Accent1 6 2 2 2" xfId="2212"/>
    <cellStyle name="40% - Accent1 6 2 2 2 2" xfId="2213"/>
    <cellStyle name="40% - Accent1 6 2 2 3" xfId="2214"/>
    <cellStyle name="40% - Accent1 6 2 3" xfId="2215"/>
    <cellStyle name="40% - Accent1 6 2 3 2" xfId="2216"/>
    <cellStyle name="40% - Accent1 6 2 4" xfId="2217"/>
    <cellStyle name="40% - Accent1 6 3" xfId="2218"/>
    <cellStyle name="40% - Accent1 6 3 2" xfId="2219"/>
    <cellStyle name="40% - Accent1 6 3 2 2" xfId="2220"/>
    <cellStyle name="40% - Accent1 6 3 3" xfId="2221"/>
    <cellStyle name="40% - Accent1 6 4" xfId="2222"/>
    <cellStyle name="40% - Accent1 6 4 2" xfId="2223"/>
    <cellStyle name="40% - Accent1 6 5" xfId="2224"/>
    <cellStyle name="40% - Accent1 7" xfId="2225"/>
    <cellStyle name="40% - Accent1 7 2" xfId="2226"/>
    <cellStyle name="40% - Accent1 7 2 2" xfId="2227"/>
    <cellStyle name="40% - Accent1 7 2 2 2" xfId="2228"/>
    <cellStyle name="40% - Accent1 7 2 3" xfId="2229"/>
    <cellStyle name="40% - Accent1 7 3" xfId="2230"/>
    <cellStyle name="40% - Accent1 7 3 2" xfId="2231"/>
    <cellStyle name="40% - Accent1 7 4" xfId="2232"/>
    <cellStyle name="40% - Accent1 8" xfId="2233"/>
    <cellStyle name="40% - Accent1 8 2" xfId="2234"/>
    <cellStyle name="40% - Accent1 8 2 2" xfId="2235"/>
    <cellStyle name="40% - Accent1 8 2 2 2" xfId="2236"/>
    <cellStyle name="40% - Accent1 8 2 3" xfId="2237"/>
    <cellStyle name="40% - Accent1 8 3" xfId="2238"/>
    <cellStyle name="40% - Accent1 8 3 2" xfId="2239"/>
    <cellStyle name="40% - Accent1 8 4" xfId="2240"/>
    <cellStyle name="40% - Accent1 9" xfId="2241"/>
    <cellStyle name="40% - Accent1 9 2" xfId="2242"/>
    <cellStyle name="40% - Accent1 9 2 2" xfId="2243"/>
    <cellStyle name="40% - Accent1 9 3" xfId="2244"/>
    <cellStyle name="40% - Accent2 10" xfId="2245"/>
    <cellStyle name="40% - Accent2 10 2" xfId="2246"/>
    <cellStyle name="40% - Accent2 11" xfId="2247"/>
    <cellStyle name="40% - Accent2 2" xfId="2248"/>
    <cellStyle name="40% - Accent2 2 2" xfId="2249"/>
    <cellStyle name="40% - Accent2 2 2 2" xfId="2250"/>
    <cellStyle name="40% - Accent2 2 2 2 2" xfId="2251"/>
    <cellStyle name="40% - Accent2 2 2 2 2 2" xfId="2252"/>
    <cellStyle name="40% - Accent2 2 2 2 2 2 2" xfId="2253"/>
    <cellStyle name="40% - Accent2 2 2 2 2 2 2 2" xfId="2254"/>
    <cellStyle name="40% - Accent2 2 2 2 2 2 3" xfId="2255"/>
    <cellStyle name="40% - Accent2 2 2 2 2 3" xfId="2256"/>
    <cellStyle name="40% - Accent2 2 2 2 2 3 2" xfId="2257"/>
    <cellStyle name="40% - Accent2 2 2 2 2 4" xfId="2258"/>
    <cellStyle name="40% - Accent2 2 2 2 3" xfId="2259"/>
    <cellStyle name="40% - Accent2 2 2 2 3 2" xfId="2260"/>
    <cellStyle name="40% - Accent2 2 2 2 3 2 2" xfId="2261"/>
    <cellStyle name="40% - Accent2 2 2 2 3 3" xfId="2262"/>
    <cellStyle name="40% - Accent2 2 2 2 4" xfId="2263"/>
    <cellStyle name="40% - Accent2 2 2 2 4 2" xfId="2264"/>
    <cellStyle name="40% - Accent2 2 2 2 5" xfId="2265"/>
    <cellStyle name="40% - Accent2 2 2 3" xfId="2266"/>
    <cellStyle name="40% - Accent2 2 2 3 2" xfId="2267"/>
    <cellStyle name="40% - Accent2 2 2 3 2 2" xfId="2268"/>
    <cellStyle name="40% - Accent2 2 2 3 2 2 2" xfId="2269"/>
    <cellStyle name="40% - Accent2 2 2 3 2 3" xfId="2270"/>
    <cellStyle name="40% - Accent2 2 2 3 3" xfId="2271"/>
    <cellStyle name="40% - Accent2 2 2 3 3 2" xfId="2272"/>
    <cellStyle name="40% - Accent2 2 2 3 4" xfId="2273"/>
    <cellStyle name="40% - Accent2 2 2 4" xfId="2274"/>
    <cellStyle name="40% - Accent2 2 2 4 2" xfId="2275"/>
    <cellStyle name="40% - Accent2 2 2 4 2 2" xfId="2276"/>
    <cellStyle name="40% - Accent2 2 2 4 2 2 2" xfId="2277"/>
    <cellStyle name="40% - Accent2 2 2 4 2 3" xfId="2278"/>
    <cellStyle name="40% - Accent2 2 2 4 3" xfId="2279"/>
    <cellStyle name="40% - Accent2 2 2 4 3 2" xfId="2280"/>
    <cellStyle name="40% - Accent2 2 2 4 4" xfId="2281"/>
    <cellStyle name="40% - Accent2 2 2 5" xfId="2282"/>
    <cellStyle name="40% - Accent2 2 2 5 2" xfId="2283"/>
    <cellStyle name="40% - Accent2 2 2 5 2 2" xfId="2284"/>
    <cellStyle name="40% - Accent2 2 2 5 3" xfId="2285"/>
    <cellStyle name="40% - Accent2 2 2 6" xfId="2286"/>
    <cellStyle name="40% - Accent2 2 2 6 2" xfId="2287"/>
    <cellStyle name="40% - Accent2 2 2 7" xfId="2288"/>
    <cellStyle name="40% - Accent2 2 3" xfId="2289"/>
    <cellStyle name="40% - Accent2 2 3 2" xfId="2290"/>
    <cellStyle name="40% - Accent2 2 3 2 2" xfId="2291"/>
    <cellStyle name="40% - Accent2 2 3 2 2 2" xfId="2292"/>
    <cellStyle name="40% - Accent2 2 3 2 2 2 2" xfId="2293"/>
    <cellStyle name="40% - Accent2 2 3 2 2 2 2 2" xfId="2294"/>
    <cellStyle name="40% - Accent2 2 3 2 2 2 3" xfId="2295"/>
    <cellStyle name="40% - Accent2 2 3 2 2 3" xfId="2296"/>
    <cellStyle name="40% - Accent2 2 3 2 2 3 2" xfId="2297"/>
    <cellStyle name="40% - Accent2 2 3 2 2 4" xfId="2298"/>
    <cellStyle name="40% - Accent2 2 3 2 3" xfId="2299"/>
    <cellStyle name="40% - Accent2 2 3 2 3 2" xfId="2300"/>
    <cellStyle name="40% - Accent2 2 3 2 3 2 2" xfId="2301"/>
    <cellStyle name="40% - Accent2 2 3 2 3 3" xfId="2302"/>
    <cellStyle name="40% - Accent2 2 3 2 4" xfId="2303"/>
    <cellStyle name="40% - Accent2 2 3 2 4 2" xfId="2304"/>
    <cellStyle name="40% - Accent2 2 3 2 5" xfId="2305"/>
    <cellStyle name="40% - Accent2 2 3 3" xfId="2306"/>
    <cellStyle name="40% - Accent2 2 3 3 2" xfId="2307"/>
    <cellStyle name="40% - Accent2 2 3 3 2 2" xfId="2308"/>
    <cellStyle name="40% - Accent2 2 3 3 2 2 2" xfId="2309"/>
    <cellStyle name="40% - Accent2 2 3 3 2 3" xfId="2310"/>
    <cellStyle name="40% - Accent2 2 3 3 3" xfId="2311"/>
    <cellStyle name="40% - Accent2 2 3 3 3 2" xfId="2312"/>
    <cellStyle name="40% - Accent2 2 3 3 4" xfId="2313"/>
    <cellStyle name="40% - Accent2 2 3 4" xfId="2314"/>
    <cellStyle name="40% - Accent2 2 3 4 2" xfId="2315"/>
    <cellStyle name="40% - Accent2 2 3 4 2 2" xfId="2316"/>
    <cellStyle name="40% - Accent2 2 3 4 2 2 2" xfId="2317"/>
    <cellStyle name="40% - Accent2 2 3 4 2 3" xfId="2318"/>
    <cellStyle name="40% - Accent2 2 3 4 3" xfId="2319"/>
    <cellStyle name="40% - Accent2 2 3 4 3 2" xfId="2320"/>
    <cellStyle name="40% - Accent2 2 3 4 4" xfId="2321"/>
    <cellStyle name="40% - Accent2 2 3 5" xfId="2322"/>
    <cellStyle name="40% - Accent2 2 3 5 2" xfId="2323"/>
    <cellStyle name="40% - Accent2 2 3 5 2 2" xfId="2324"/>
    <cellStyle name="40% - Accent2 2 3 5 3" xfId="2325"/>
    <cellStyle name="40% - Accent2 2 3 6" xfId="2326"/>
    <cellStyle name="40% - Accent2 2 3 6 2" xfId="2327"/>
    <cellStyle name="40% - Accent2 2 3 7" xfId="2328"/>
    <cellStyle name="40% - Accent2 2 4" xfId="2329"/>
    <cellStyle name="40% - Accent2 2 4 2" xfId="2330"/>
    <cellStyle name="40% - Accent2 2 4 2 2" xfId="2331"/>
    <cellStyle name="40% - Accent2 2 4 2 2 2" xfId="2332"/>
    <cellStyle name="40% - Accent2 2 4 2 2 2 2" xfId="2333"/>
    <cellStyle name="40% - Accent2 2 4 2 2 3" xfId="2334"/>
    <cellStyle name="40% - Accent2 2 4 2 3" xfId="2335"/>
    <cellStyle name="40% - Accent2 2 4 2 3 2" xfId="2336"/>
    <cellStyle name="40% - Accent2 2 4 2 4" xfId="2337"/>
    <cellStyle name="40% - Accent2 2 4 3" xfId="2338"/>
    <cellStyle name="40% - Accent2 2 4 3 2" xfId="2339"/>
    <cellStyle name="40% - Accent2 2 4 3 2 2" xfId="2340"/>
    <cellStyle name="40% - Accent2 2 4 3 3" xfId="2341"/>
    <cellStyle name="40% - Accent2 2 4 4" xfId="2342"/>
    <cellStyle name="40% - Accent2 2 4 4 2" xfId="2343"/>
    <cellStyle name="40% - Accent2 2 4 5" xfId="2344"/>
    <cellStyle name="40% - Accent2 2 5" xfId="2345"/>
    <cellStyle name="40% - Accent2 2 5 2" xfId="2346"/>
    <cellStyle name="40% - Accent2 2 5 2 2" xfId="2347"/>
    <cellStyle name="40% - Accent2 2 5 2 2 2" xfId="2348"/>
    <cellStyle name="40% - Accent2 2 5 2 3" xfId="2349"/>
    <cellStyle name="40% - Accent2 2 5 3" xfId="2350"/>
    <cellStyle name="40% - Accent2 2 5 3 2" xfId="2351"/>
    <cellStyle name="40% - Accent2 2 5 4" xfId="2352"/>
    <cellStyle name="40% - Accent2 2 6" xfId="2353"/>
    <cellStyle name="40% - Accent2 2 6 2" xfId="2354"/>
    <cellStyle name="40% - Accent2 2 6 2 2" xfId="2355"/>
    <cellStyle name="40% - Accent2 2 6 2 2 2" xfId="2356"/>
    <cellStyle name="40% - Accent2 2 6 2 3" xfId="2357"/>
    <cellStyle name="40% - Accent2 2 6 3" xfId="2358"/>
    <cellStyle name="40% - Accent2 2 6 3 2" xfId="2359"/>
    <cellStyle name="40% - Accent2 2 6 4" xfId="2360"/>
    <cellStyle name="40% - Accent2 2 7" xfId="2361"/>
    <cellStyle name="40% - Accent2 2 7 2" xfId="2362"/>
    <cellStyle name="40% - Accent2 2 7 2 2" xfId="2363"/>
    <cellStyle name="40% - Accent2 2 7 3" xfId="2364"/>
    <cellStyle name="40% - Accent2 2 8" xfId="2365"/>
    <cellStyle name="40% - Accent2 2 8 2" xfId="2366"/>
    <cellStyle name="40% - Accent2 2 9" xfId="2367"/>
    <cellStyle name="40% - Accent2 3" xfId="2368"/>
    <cellStyle name="40% - Accent2 3 2" xfId="2369"/>
    <cellStyle name="40% - Accent2 3 2 2" xfId="2370"/>
    <cellStyle name="40% - Accent2 3 2 2 2" xfId="2371"/>
    <cellStyle name="40% - Accent2 3 2 2 2 2" xfId="2372"/>
    <cellStyle name="40% - Accent2 3 2 2 2 2 2" xfId="2373"/>
    <cellStyle name="40% - Accent2 3 2 2 2 3" xfId="2374"/>
    <cellStyle name="40% - Accent2 3 2 2 3" xfId="2375"/>
    <cellStyle name="40% - Accent2 3 2 2 3 2" xfId="2376"/>
    <cellStyle name="40% - Accent2 3 2 2 4" xfId="2377"/>
    <cellStyle name="40% - Accent2 3 2 3" xfId="2378"/>
    <cellStyle name="40% - Accent2 3 2 3 2" xfId="2379"/>
    <cellStyle name="40% - Accent2 3 2 3 2 2" xfId="2380"/>
    <cellStyle name="40% - Accent2 3 2 3 3" xfId="2381"/>
    <cellStyle name="40% - Accent2 3 2 4" xfId="2382"/>
    <cellStyle name="40% - Accent2 3 2 4 2" xfId="2383"/>
    <cellStyle name="40% - Accent2 3 2 5" xfId="2384"/>
    <cellStyle name="40% - Accent2 3 3" xfId="2385"/>
    <cellStyle name="40% - Accent2 3 3 2" xfId="2386"/>
    <cellStyle name="40% - Accent2 3 3 2 2" xfId="2387"/>
    <cellStyle name="40% - Accent2 3 3 2 2 2" xfId="2388"/>
    <cellStyle name="40% - Accent2 3 3 2 3" xfId="2389"/>
    <cellStyle name="40% - Accent2 3 3 3" xfId="2390"/>
    <cellStyle name="40% - Accent2 3 3 3 2" xfId="2391"/>
    <cellStyle name="40% - Accent2 3 3 4" xfId="2392"/>
    <cellStyle name="40% - Accent2 3 4" xfId="2393"/>
    <cellStyle name="40% - Accent2 3 4 2" xfId="2394"/>
    <cellStyle name="40% - Accent2 3 4 2 2" xfId="2395"/>
    <cellStyle name="40% - Accent2 3 4 2 2 2" xfId="2396"/>
    <cellStyle name="40% - Accent2 3 4 2 3" xfId="2397"/>
    <cellStyle name="40% - Accent2 3 4 3" xfId="2398"/>
    <cellStyle name="40% - Accent2 3 4 3 2" xfId="2399"/>
    <cellStyle name="40% - Accent2 3 4 4" xfId="2400"/>
    <cellStyle name="40% - Accent2 3 5" xfId="2401"/>
    <cellStyle name="40% - Accent2 3 5 2" xfId="2402"/>
    <cellStyle name="40% - Accent2 3 5 2 2" xfId="2403"/>
    <cellStyle name="40% - Accent2 3 5 3" xfId="2404"/>
    <cellStyle name="40% - Accent2 3 6" xfId="2405"/>
    <cellStyle name="40% - Accent2 3 6 2" xfId="2406"/>
    <cellStyle name="40% - Accent2 3 7" xfId="2407"/>
    <cellStyle name="40% - Accent2 4" xfId="2408"/>
    <cellStyle name="40% - Accent2 4 2" xfId="2409"/>
    <cellStyle name="40% - Accent2 4 2 2" xfId="2410"/>
    <cellStyle name="40% - Accent2 4 2 2 2" xfId="2411"/>
    <cellStyle name="40% - Accent2 4 2 2 2 2" xfId="2412"/>
    <cellStyle name="40% - Accent2 4 2 2 2 2 2" xfId="2413"/>
    <cellStyle name="40% - Accent2 4 2 2 2 3" xfId="2414"/>
    <cellStyle name="40% - Accent2 4 2 2 3" xfId="2415"/>
    <cellStyle name="40% - Accent2 4 2 2 3 2" xfId="2416"/>
    <cellStyle name="40% - Accent2 4 2 2 4" xfId="2417"/>
    <cellStyle name="40% - Accent2 4 2 3" xfId="2418"/>
    <cellStyle name="40% - Accent2 4 2 3 2" xfId="2419"/>
    <cellStyle name="40% - Accent2 4 2 3 2 2" xfId="2420"/>
    <cellStyle name="40% - Accent2 4 2 3 3" xfId="2421"/>
    <cellStyle name="40% - Accent2 4 2 4" xfId="2422"/>
    <cellStyle name="40% - Accent2 4 2 4 2" xfId="2423"/>
    <cellStyle name="40% - Accent2 4 2 5" xfId="2424"/>
    <cellStyle name="40% - Accent2 4 3" xfId="2425"/>
    <cellStyle name="40% - Accent2 4 3 2" xfId="2426"/>
    <cellStyle name="40% - Accent2 4 3 2 2" xfId="2427"/>
    <cellStyle name="40% - Accent2 4 3 2 2 2" xfId="2428"/>
    <cellStyle name="40% - Accent2 4 3 2 3" xfId="2429"/>
    <cellStyle name="40% - Accent2 4 3 3" xfId="2430"/>
    <cellStyle name="40% - Accent2 4 3 3 2" xfId="2431"/>
    <cellStyle name="40% - Accent2 4 3 4" xfId="2432"/>
    <cellStyle name="40% - Accent2 4 4" xfId="2433"/>
    <cellStyle name="40% - Accent2 4 4 2" xfId="2434"/>
    <cellStyle name="40% - Accent2 4 4 2 2" xfId="2435"/>
    <cellStyle name="40% - Accent2 4 4 2 2 2" xfId="2436"/>
    <cellStyle name="40% - Accent2 4 4 2 3" xfId="2437"/>
    <cellStyle name="40% - Accent2 4 4 3" xfId="2438"/>
    <cellStyle name="40% - Accent2 4 4 3 2" xfId="2439"/>
    <cellStyle name="40% - Accent2 4 4 4" xfId="2440"/>
    <cellStyle name="40% - Accent2 4 5" xfId="2441"/>
    <cellStyle name="40% - Accent2 4 5 2" xfId="2442"/>
    <cellStyle name="40% - Accent2 4 5 2 2" xfId="2443"/>
    <cellStyle name="40% - Accent2 4 5 3" xfId="2444"/>
    <cellStyle name="40% - Accent2 4 6" xfId="2445"/>
    <cellStyle name="40% - Accent2 4 6 2" xfId="2446"/>
    <cellStyle name="40% - Accent2 4 7" xfId="2447"/>
    <cellStyle name="40% - Accent2 5" xfId="2448"/>
    <cellStyle name="40% - Accent2 5 2" xfId="2449"/>
    <cellStyle name="40% - Accent2 5 2 2" xfId="2450"/>
    <cellStyle name="40% - Accent2 5 2 2 2" xfId="2451"/>
    <cellStyle name="40% - Accent2 5 2 2 2 2" xfId="2452"/>
    <cellStyle name="40% - Accent2 5 2 2 2 2 2" xfId="2453"/>
    <cellStyle name="40% - Accent2 5 2 2 2 3" xfId="2454"/>
    <cellStyle name="40% - Accent2 5 2 2 3" xfId="2455"/>
    <cellStyle name="40% - Accent2 5 2 2 3 2" xfId="2456"/>
    <cellStyle name="40% - Accent2 5 2 2 4" xfId="2457"/>
    <cellStyle name="40% - Accent2 5 2 3" xfId="2458"/>
    <cellStyle name="40% - Accent2 5 2 3 2" xfId="2459"/>
    <cellStyle name="40% - Accent2 5 2 3 2 2" xfId="2460"/>
    <cellStyle name="40% - Accent2 5 2 3 3" xfId="2461"/>
    <cellStyle name="40% - Accent2 5 2 4" xfId="2462"/>
    <cellStyle name="40% - Accent2 5 2 4 2" xfId="2463"/>
    <cellStyle name="40% - Accent2 5 2 5" xfId="2464"/>
    <cellStyle name="40% - Accent2 5 3" xfId="2465"/>
    <cellStyle name="40% - Accent2 5 3 2" xfId="2466"/>
    <cellStyle name="40% - Accent2 5 3 2 2" xfId="2467"/>
    <cellStyle name="40% - Accent2 5 3 2 2 2" xfId="2468"/>
    <cellStyle name="40% - Accent2 5 3 2 3" xfId="2469"/>
    <cellStyle name="40% - Accent2 5 3 3" xfId="2470"/>
    <cellStyle name="40% - Accent2 5 3 3 2" xfId="2471"/>
    <cellStyle name="40% - Accent2 5 3 4" xfId="2472"/>
    <cellStyle name="40% - Accent2 5 4" xfId="2473"/>
    <cellStyle name="40% - Accent2 5 4 2" xfId="2474"/>
    <cellStyle name="40% - Accent2 5 4 2 2" xfId="2475"/>
    <cellStyle name="40% - Accent2 5 4 2 2 2" xfId="2476"/>
    <cellStyle name="40% - Accent2 5 4 2 3" xfId="2477"/>
    <cellStyle name="40% - Accent2 5 4 3" xfId="2478"/>
    <cellStyle name="40% - Accent2 5 4 3 2" xfId="2479"/>
    <cellStyle name="40% - Accent2 5 4 4" xfId="2480"/>
    <cellStyle name="40% - Accent2 5 5" xfId="2481"/>
    <cellStyle name="40% - Accent2 5 5 2" xfId="2482"/>
    <cellStyle name="40% - Accent2 5 5 2 2" xfId="2483"/>
    <cellStyle name="40% - Accent2 5 5 3" xfId="2484"/>
    <cellStyle name="40% - Accent2 5 6" xfId="2485"/>
    <cellStyle name="40% - Accent2 5 6 2" xfId="2486"/>
    <cellStyle name="40% - Accent2 5 7" xfId="2487"/>
    <cellStyle name="40% - Accent2 6" xfId="2488"/>
    <cellStyle name="40% - Accent2 6 2" xfId="2489"/>
    <cellStyle name="40% - Accent2 6 2 2" xfId="2490"/>
    <cellStyle name="40% - Accent2 6 2 2 2" xfId="2491"/>
    <cellStyle name="40% - Accent2 6 2 2 2 2" xfId="2492"/>
    <cellStyle name="40% - Accent2 6 2 2 3" xfId="2493"/>
    <cellStyle name="40% - Accent2 6 2 3" xfId="2494"/>
    <cellStyle name="40% - Accent2 6 2 3 2" xfId="2495"/>
    <cellStyle name="40% - Accent2 6 2 4" xfId="2496"/>
    <cellStyle name="40% - Accent2 6 3" xfId="2497"/>
    <cellStyle name="40% - Accent2 6 3 2" xfId="2498"/>
    <cellStyle name="40% - Accent2 6 3 2 2" xfId="2499"/>
    <cellStyle name="40% - Accent2 6 3 3" xfId="2500"/>
    <cellStyle name="40% - Accent2 6 4" xfId="2501"/>
    <cellStyle name="40% - Accent2 6 4 2" xfId="2502"/>
    <cellStyle name="40% - Accent2 6 5" xfId="2503"/>
    <cellStyle name="40% - Accent2 7" xfId="2504"/>
    <cellStyle name="40% - Accent2 7 2" xfId="2505"/>
    <cellStyle name="40% - Accent2 7 2 2" xfId="2506"/>
    <cellStyle name="40% - Accent2 7 2 2 2" xfId="2507"/>
    <cellStyle name="40% - Accent2 7 2 3" xfId="2508"/>
    <cellStyle name="40% - Accent2 7 3" xfId="2509"/>
    <cellStyle name="40% - Accent2 7 3 2" xfId="2510"/>
    <cellStyle name="40% - Accent2 7 4" xfId="2511"/>
    <cellStyle name="40% - Accent2 8" xfId="2512"/>
    <cellStyle name="40% - Accent2 8 2" xfId="2513"/>
    <cellStyle name="40% - Accent2 8 2 2" xfId="2514"/>
    <cellStyle name="40% - Accent2 8 2 2 2" xfId="2515"/>
    <cellStyle name="40% - Accent2 8 2 3" xfId="2516"/>
    <cellStyle name="40% - Accent2 8 3" xfId="2517"/>
    <cellStyle name="40% - Accent2 8 3 2" xfId="2518"/>
    <cellStyle name="40% - Accent2 8 4" xfId="2519"/>
    <cellStyle name="40% - Accent2 9" xfId="2520"/>
    <cellStyle name="40% - Accent2 9 2" xfId="2521"/>
    <cellStyle name="40% - Accent2 9 2 2" xfId="2522"/>
    <cellStyle name="40% - Accent2 9 3" xfId="2523"/>
    <cellStyle name="40% - Accent3 10" xfId="2524"/>
    <cellStyle name="40% - Accent3 10 2" xfId="2525"/>
    <cellStyle name="40% - Accent3 11" xfId="2526"/>
    <cellStyle name="40% - Accent3 2" xfId="2527"/>
    <cellStyle name="40% - Accent3 2 2" xfId="2528"/>
    <cellStyle name="40% - Accent3 2 2 2" xfId="2529"/>
    <cellStyle name="40% - Accent3 2 2 2 2" xfId="2530"/>
    <cellStyle name="40% - Accent3 2 2 2 2 2" xfId="2531"/>
    <cellStyle name="40% - Accent3 2 2 2 2 2 2" xfId="2532"/>
    <cellStyle name="40% - Accent3 2 2 2 2 2 2 2" xfId="2533"/>
    <cellStyle name="40% - Accent3 2 2 2 2 2 3" xfId="2534"/>
    <cellStyle name="40% - Accent3 2 2 2 2 3" xfId="2535"/>
    <cellStyle name="40% - Accent3 2 2 2 2 3 2" xfId="2536"/>
    <cellStyle name="40% - Accent3 2 2 2 2 4" xfId="2537"/>
    <cellStyle name="40% - Accent3 2 2 2 3" xfId="2538"/>
    <cellStyle name="40% - Accent3 2 2 2 3 2" xfId="2539"/>
    <cellStyle name="40% - Accent3 2 2 2 3 2 2" xfId="2540"/>
    <cellStyle name="40% - Accent3 2 2 2 3 3" xfId="2541"/>
    <cellStyle name="40% - Accent3 2 2 2 4" xfId="2542"/>
    <cellStyle name="40% - Accent3 2 2 2 4 2" xfId="2543"/>
    <cellStyle name="40% - Accent3 2 2 2 5" xfId="2544"/>
    <cellStyle name="40% - Accent3 2 2 3" xfId="2545"/>
    <cellStyle name="40% - Accent3 2 2 3 2" xfId="2546"/>
    <cellStyle name="40% - Accent3 2 2 3 2 2" xfId="2547"/>
    <cellStyle name="40% - Accent3 2 2 3 2 2 2" xfId="2548"/>
    <cellStyle name="40% - Accent3 2 2 3 2 3" xfId="2549"/>
    <cellStyle name="40% - Accent3 2 2 3 3" xfId="2550"/>
    <cellStyle name="40% - Accent3 2 2 3 3 2" xfId="2551"/>
    <cellStyle name="40% - Accent3 2 2 3 4" xfId="2552"/>
    <cellStyle name="40% - Accent3 2 2 4" xfId="2553"/>
    <cellStyle name="40% - Accent3 2 2 4 2" xfId="2554"/>
    <cellStyle name="40% - Accent3 2 2 4 2 2" xfId="2555"/>
    <cellStyle name="40% - Accent3 2 2 4 2 2 2" xfId="2556"/>
    <cellStyle name="40% - Accent3 2 2 4 2 3" xfId="2557"/>
    <cellStyle name="40% - Accent3 2 2 4 3" xfId="2558"/>
    <cellStyle name="40% - Accent3 2 2 4 3 2" xfId="2559"/>
    <cellStyle name="40% - Accent3 2 2 4 4" xfId="2560"/>
    <cellStyle name="40% - Accent3 2 2 5" xfId="2561"/>
    <cellStyle name="40% - Accent3 2 2 5 2" xfId="2562"/>
    <cellStyle name="40% - Accent3 2 2 5 2 2" xfId="2563"/>
    <cellStyle name="40% - Accent3 2 2 5 3" xfId="2564"/>
    <cellStyle name="40% - Accent3 2 2 6" xfId="2565"/>
    <cellStyle name="40% - Accent3 2 2 6 2" xfId="2566"/>
    <cellStyle name="40% - Accent3 2 2 7" xfId="2567"/>
    <cellStyle name="40% - Accent3 2 3" xfId="2568"/>
    <cellStyle name="40% - Accent3 2 3 2" xfId="2569"/>
    <cellStyle name="40% - Accent3 2 3 2 2" xfId="2570"/>
    <cellStyle name="40% - Accent3 2 3 2 2 2" xfId="2571"/>
    <cellStyle name="40% - Accent3 2 3 2 2 2 2" xfId="2572"/>
    <cellStyle name="40% - Accent3 2 3 2 2 2 2 2" xfId="2573"/>
    <cellStyle name="40% - Accent3 2 3 2 2 2 3" xfId="2574"/>
    <cellStyle name="40% - Accent3 2 3 2 2 3" xfId="2575"/>
    <cellStyle name="40% - Accent3 2 3 2 2 3 2" xfId="2576"/>
    <cellStyle name="40% - Accent3 2 3 2 2 4" xfId="2577"/>
    <cellStyle name="40% - Accent3 2 3 2 3" xfId="2578"/>
    <cellStyle name="40% - Accent3 2 3 2 3 2" xfId="2579"/>
    <cellStyle name="40% - Accent3 2 3 2 3 2 2" xfId="2580"/>
    <cellStyle name="40% - Accent3 2 3 2 3 3" xfId="2581"/>
    <cellStyle name="40% - Accent3 2 3 2 4" xfId="2582"/>
    <cellStyle name="40% - Accent3 2 3 2 4 2" xfId="2583"/>
    <cellStyle name="40% - Accent3 2 3 2 5" xfId="2584"/>
    <cellStyle name="40% - Accent3 2 3 3" xfId="2585"/>
    <cellStyle name="40% - Accent3 2 3 3 2" xfId="2586"/>
    <cellStyle name="40% - Accent3 2 3 3 2 2" xfId="2587"/>
    <cellStyle name="40% - Accent3 2 3 3 2 2 2" xfId="2588"/>
    <cellStyle name="40% - Accent3 2 3 3 2 3" xfId="2589"/>
    <cellStyle name="40% - Accent3 2 3 3 3" xfId="2590"/>
    <cellStyle name="40% - Accent3 2 3 3 3 2" xfId="2591"/>
    <cellStyle name="40% - Accent3 2 3 3 4" xfId="2592"/>
    <cellStyle name="40% - Accent3 2 3 4" xfId="2593"/>
    <cellStyle name="40% - Accent3 2 3 4 2" xfId="2594"/>
    <cellStyle name="40% - Accent3 2 3 4 2 2" xfId="2595"/>
    <cellStyle name="40% - Accent3 2 3 4 2 2 2" xfId="2596"/>
    <cellStyle name="40% - Accent3 2 3 4 2 3" xfId="2597"/>
    <cellStyle name="40% - Accent3 2 3 4 3" xfId="2598"/>
    <cellStyle name="40% - Accent3 2 3 4 3 2" xfId="2599"/>
    <cellStyle name="40% - Accent3 2 3 4 4" xfId="2600"/>
    <cellStyle name="40% - Accent3 2 3 5" xfId="2601"/>
    <cellStyle name="40% - Accent3 2 3 5 2" xfId="2602"/>
    <cellStyle name="40% - Accent3 2 3 5 2 2" xfId="2603"/>
    <cellStyle name="40% - Accent3 2 3 5 3" xfId="2604"/>
    <cellStyle name="40% - Accent3 2 3 6" xfId="2605"/>
    <cellStyle name="40% - Accent3 2 3 6 2" xfId="2606"/>
    <cellStyle name="40% - Accent3 2 3 7" xfId="2607"/>
    <cellStyle name="40% - Accent3 2 4" xfId="2608"/>
    <cellStyle name="40% - Accent3 2 4 2" xfId="2609"/>
    <cellStyle name="40% - Accent3 2 4 2 2" xfId="2610"/>
    <cellStyle name="40% - Accent3 2 4 2 2 2" xfId="2611"/>
    <cellStyle name="40% - Accent3 2 4 2 2 2 2" xfId="2612"/>
    <cellStyle name="40% - Accent3 2 4 2 2 3" xfId="2613"/>
    <cellStyle name="40% - Accent3 2 4 2 3" xfId="2614"/>
    <cellStyle name="40% - Accent3 2 4 2 3 2" xfId="2615"/>
    <cellStyle name="40% - Accent3 2 4 2 4" xfId="2616"/>
    <cellStyle name="40% - Accent3 2 4 3" xfId="2617"/>
    <cellStyle name="40% - Accent3 2 4 3 2" xfId="2618"/>
    <cellStyle name="40% - Accent3 2 4 3 2 2" xfId="2619"/>
    <cellStyle name="40% - Accent3 2 4 3 3" xfId="2620"/>
    <cellStyle name="40% - Accent3 2 4 4" xfId="2621"/>
    <cellStyle name="40% - Accent3 2 4 4 2" xfId="2622"/>
    <cellStyle name="40% - Accent3 2 4 5" xfId="2623"/>
    <cellStyle name="40% - Accent3 2 5" xfId="2624"/>
    <cellStyle name="40% - Accent3 2 5 2" xfId="2625"/>
    <cellStyle name="40% - Accent3 2 5 2 2" xfId="2626"/>
    <cellStyle name="40% - Accent3 2 5 2 2 2" xfId="2627"/>
    <cellStyle name="40% - Accent3 2 5 2 3" xfId="2628"/>
    <cellStyle name="40% - Accent3 2 5 3" xfId="2629"/>
    <cellStyle name="40% - Accent3 2 5 3 2" xfId="2630"/>
    <cellStyle name="40% - Accent3 2 5 4" xfId="2631"/>
    <cellStyle name="40% - Accent3 2 6" xfId="2632"/>
    <cellStyle name="40% - Accent3 2 6 2" xfId="2633"/>
    <cellStyle name="40% - Accent3 2 6 2 2" xfId="2634"/>
    <cellStyle name="40% - Accent3 2 6 2 2 2" xfId="2635"/>
    <cellStyle name="40% - Accent3 2 6 2 3" xfId="2636"/>
    <cellStyle name="40% - Accent3 2 6 3" xfId="2637"/>
    <cellStyle name="40% - Accent3 2 6 3 2" xfId="2638"/>
    <cellStyle name="40% - Accent3 2 6 4" xfId="2639"/>
    <cellStyle name="40% - Accent3 2 7" xfId="2640"/>
    <cellStyle name="40% - Accent3 2 7 2" xfId="2641"/>
    <cellStyle name="40% - Accent3 2 7 2 2" xfId="2642"/>
    <cellStyle name="40% - Accent3 2 7 3" xfId="2643"/>
    <cellStyle name="40% - Accent3 2 8" xfId="2644"/>
    <cellStyle name="40% - Accent3 2 8 2" xfId="2645"/>
    <cellStyle name="40% - Accent3 2 9" xfId="2646"/>
    <cellStyle name="40% - Accent3 3" xfId="2647"/>
    <cellStyle name="40% - Accent3 3 2" xfId="2648"/>
    <cellStyle name="40% - Accent3 3 2 2" xfId="2649"/>
    <cellStyle name="40% - Accent3 3 2 2 2" xfId="2650"/>
    <cellStyle name="40% - Accent3 3 2 2 2 2" xfId="2651"/>
    <cellStyle name="40% - Accent3 3 2 2 2 2 2" xfId="2652"/>
    <cellStyle name="40% - Accent3 3 2 2 2 3" xfId="2653"/>
    <cellStyle name="40% - Accent3 3 2 2 3" xfId="2654"/>
    <cellStyle name="40% - Accent3 3 2 2 3 2" xfId="2655"/>
    <cellStyle name="40% - Accent3 3 2 2 4" xfId="2656"/>
    <cellStyle name="40% - Accent3 3 2 3" xfId="2657"/>
    <cellStyle name="40% - Accent3 3 2 3 2" xfId="2658"/>
    <cellStyle name="40% - Accent3 3 2 3 2 2" xfId="2659"/>
    <cellStyle name="40% - Accent3 3 2 3 3" xfId="2660"/>
    <cellStyle name="40% - Accent3 3 2 4" xfId="2661"/>
    <cellStyle name="40% - Accent3 3 2 4 2" xfId="2662"/>
    <cellStyle name="40% - Accent3 3 2 5" xfId="2663"/>
    <cellStyle name="40% - Accent3 3 3" xfId="2664"/>
    <cellStyle name="40% - Accent3 3 3 2" xfId="2665"/>
    <cellStyle name="40% - Accent3 3 3 2 2" xfId="2666"/>
    <cellStyle name="40% - Accent3 3 3 2 2 2" xfId="2667"/>
    <cellStyle name="40% - Accent3 3 3 2 3" xfId="2668"/>
    <cellStyle name="40% - Accent3 3 3 3" xfId="2669"/>
    <cellStyle name="40% - Accent3 3 3 3 2" xfId="2670"/>
    <cellStyle name="40% - Accent3 3 3 4" xfId="2671"/>
    <cellStyle name="40% - Accent3 3 4" xfId="2672"/>
    <cellStyle name="40% - Accent3 3 4 2" xfId="2673"/>
    <cellStyle name="40% - Accent3 3 4 2 2" xfId="2674"/>
    <cellStyle name="40% - Accent3 3 4 2 2 2" xfId="2675"/>
    <cellStyle name="40% - Accent3 3 4 2 3" xfId="2676"/>
    <cellStyle name="40% - Accent3 3 4 3" xfId="2677"/>
    <cellStyle name="40% - Accent3 3 4 3 2" xfId="2678"/>
    <cellStyle name="40% - Accent3 3 4 4" xfId="2679"/>
    <cellStyle name="40% - Accent3 3 5" xfId="2680"/>
    <cellStyle name="40% - Accent3 3 5 2" xfId="2681"/>
    <cellStyle name="40% - Accent3 3 5 2 2" xfId="2682"/>
    <cellStyle name="40% - Accent3 3 5 3" xfId="2683"/>
    <cellStyle name="40% - Accent3 3 6" xfId="2684"/>
    <cellStyle name="40% - Accent3 3 6 2" xfId="2685"/>
    <cellStyle name="40% - Accent3 3 7" xfId="2686"/>
    <cellStyle name="40% - Accent3 4" xfId="2687"/>
    <cellStyle name="40% - Accent3 4 2" xfId="2688"/>
    <cellStyle name="40% - Accent3 4 2 2" xfId="2689"/>
    <cellStyle name="40% - Accent3 4 2 2 2" xfId="2690"/>
    <cellStyle name="40% - Accent3 4 2 2 2 2" xfId="2691"/>
    <cellStyle name="40% - Accent3 4 2 2 2 2 2" xfId="2692"/>
    <cellStyle name="40% - Accent3 4 2 2 2 3" xfId="2693"/>
    <cellStyle name="40% - Accent3 4 2 2 3" xfId="2694"/>
    <cellStyle name="40% - Accent3 4 2 2 3 2" xfId="2695"/>
    <cellStyle name="40% - Accent3 4 2 2 4" xfId="2696"/>
    <cellStyle name="40% - Accent3 4 2 3" xfId="2697"/>
    <cellStyle name="40% - Accent3 4 2 3 2" xfId="2698"/>
    <cellStyle name="40% - Accent3 4 2 3 2 2" xfId="2699"/>
    <cellStyle name="40% - Accent3 4 2 3 3" xfId="2700"/>
    <cellStyle name="40% - Accent3 4 2 4" xfId="2701"/>
    <cellStyle name="40% - Accent3 4 2 4 2" xfId="2702"/>
    <cellStyle name="40% - Accent3 4 2 5" xfId="2703"/>
    <cellStyle name="40% - Accent3 4 3" xfId="2704"/>
    <cellStyle name="40% - Accent3 4 3 2" xfId="2705"/>
    <cellStyle name="40% - Accent3 4 3 2 2" xfId="2706"/>
    <cellStyle name="40% - Accent3 4 3 2 2 2" xfId="2707"/>
    <cellStyle name="40% - Accent3 4 3 2 3" xfId="2708"/>
    <cellStyle name="40% - Accent3 4 3 3" xfId="2709"/>
    <cellStyle name="40% - Accent3 4 3 3 2" xfId="2710"/>
    <cellStyle name="40% - Accent3 4 3 4" xfId="2711"/>
    <cellStyle name="40% - Accent3 4 4" xfId="2712"/>
    <cellStyle name="40% - Accent3 4 4 2" xfId="2713"/>
    <cellStyle name="40% - Accent3 4 4 2 2" xfId="2714"/>
    <cellStyle name="40% - Accent3 4 4 2 2 2" xfId="2715"/>
    <cellStyle name="40% - Accent3 4 4 2 3" xfId="2716"/>
    <cellStyle name="40% - Accent3 4 4 3" xfId="2717"/>
    <cellStyle name="40% - Accent3 4 4 3 2" xfId="2718"/>
    <cellStyle name="40% - Accent3 4 4 4" xfId="2719"/>
    <cellStyle name="40% - Accent3 4 5" xfId="2720"/>
    <cellStyle name="40% - Accent3 4 5 2" xfId="2721"/>
    <cellStyle name="40% - Accent3 4 5 2 2" xfId="2722"/>
    <cellStyle name="40% - Accent3 4 5 3" xfId="2723"/>
    <cellStyle name="40% - Accent3 4 6" xfId="2724"/>
    <cellStyle name="40% - Accent3 4 6 2" xfId="2725"/>
    <cellStyle name="40% - Accent3 4 7" xfId="2726"/>
    <cellStyle name="40% - Accent3 5" xfId="2727"/>
    <cellStyle name="40% - Accent3 5 2" xfId="2728"/>
    <cellStyle name="40% - Accent3 5 2 2" xfId="2729"/>
    <cellStyle name="40% - Accent3 5 2 2 2" xfId="2730"/>
    <cellStyle name="40% - Accent3 5 2 2 2 2" xfId="2731"/>
    <cellStyle name="40% - Accent3 5 2 2 2 2 2" xfId="2732"/>
    <cellStyle name="40% - Accent3 5 2 2 2 3" xfId="2733"/>
    <cellStyle name="40% - Accent3 5 2 2 3" xfId="2734"/>
    <cellStyle name="40% - Accent3 5 2 2 3 2" xfId="2735"/>
    <cellStyle name="40% - Accent3 5 2 2 4" xfId="2736"/>
    <cellStyle name="40% - Accent3 5 2 3" xfId="2737"/>
    <cellStyle name="40% - Accent3 5 2 3 2" xfId="2738"/>
    <cellStyle name="40% - Accent3 5 2 3 2 2" xfId="2739"/>
    <cellStyle name="40% - Accent3 5 2 3 3" xfId="2740"/>
    <cellStyle name="40% - Accent3 5 2 4" xfId="2741"/>
    <cellStyle name="40% - Accent3 5 2 4 2" xfId="2742"/>
    <cellStyle name="40% - Accent3 5 2 5" xfId="2743"/>
    <cellStyle name="40% - Accent3 5 3" xfId="2744"/>
    <cellStyle name="40% - Accent3 5 3 2" xfId="2745"/>
    <cellStyle name="40% - Accent3 5 3 2 2" xfId="2746"/>
    <cellStyle name="40% - Accent3 5 3 2 2 2" xfId="2747"/>
    <cellStyle name="40% - Accent3 5 3 2 3" xfId="2748"/>
    <cellStyle name="40% - Accent3 5 3 3" xfId="2749"/>
    <cellStyle name="40% - Accent3 5 3 3 2" xfId="2750"/>
    <cellStyle name="40% - Accent3 5 3 4" xfId="2751"/>
    <cellStyle name="40% - Accent3 5 4" xfId="2752"/>
    <cellStyle name="40% - Accent3 5 4 2" xfId="2753"/>
    <cellStyle name="40% - Accent3 5 4 2 2" xfId="2754"/>
    <cellStyle name="40% - Accent3 5 4 2 2 2" xfId="2755"/>
    <cellStyle name="40% - Accent3 5 4 2 3" xfId="2756"/>
    <cellStyle name="40% - Accent3 5 4 3" xfId="2757"/>
    <cellStyle name="40% - Accent3 5 4 3 2" xfId="2758"/>
    <cellStyle name="40% - Accent3 5 4 4" xfId="2759"/>
    <cellStyle name="40% - Accent3 5 5" xfId="2760"/>
    <cellStyle name="40% - Accent3 5 5 2" xfId="2761"/>
    <cellStyle name="40% - Accent3 5 5 2 2" xfId="2762"/>
    <cellStyle name="40% - Accent3 5 5 3" xfId="2763"/>
    <cellStyle name="40% - Accent3 5 6" xfId="2764"/>
    <cellStyle name="40% - Accent3 5 6 2" xfId="2765"/>
    <cellStyle name="40% - Accent3 5 7" xfId="2766"/>
    <cellStyle name="40% - Accent3 6" xfId="2767"/>
    <cellStyle name="40% - Accent3 6 2" xfId="2768"/>
    <cellStyle name="40% - Accent3 6 2 2" xfId="2769"/>
    <cellStyle name="40% - Accent3 6 2 2 2" xfId="2770"/>
    <cellStyle name="40% - Accent3 6 2 2 2 2" xfId="2771"/>
    <cellStyle name="40% - Accent3 6 2 2 3" xfId="2772"/>
    <cellStyle name="40% - Accent3 6 2 3" xfId="2773"/>
    <cellStyle name="40% - Accent3 6 2 3 2" xfId="2774"/>
    <cellStyle name="40% - Accent3 6 2 4" xfId="2775"/>
    <cellStyle name="40% - Accent3 6 3" xfId="2776"/>
    <cellStyle name="40% - Accent3 6 3 2" xfId="2777"/>
    <cellStyle name="40% - Accent3 6 3 2 2" xfId="2778"/>
    <cellStyle name="40% - Accent3 6 3 3" xfId="2779"/>
    <cellStyle name="40% - Accent3 6 4" xfId="2780"/>
    <cellStyle name="40% - Accent3 6 4 2" xfId="2781"/>
    <cellStyle name="40% - Accent3 6 5" xfId="2782"/>
    <cellStyle name="40% - Accent3 7" xfId="2783"/>
    <cellStyle name="40% - Accent3 7 2" xfId="2784"/>
    <cellStyle name="40% - Accent3 7 2 2" xfId="2785"/>
    <cellStyle name="40% - Accent3 7 2 2 2" xfId="2786"/>
    <cellStyle name="40% - Accent3 7 2 3" xfId="2787"/>
    <cellStyle name="40% - Accent3 7 3" xfId="2788"/>
    <cellStyle name="40% - Accent3 7 3 2" xfId="2789"/>
    <cellStyle name="40% - Accent3 7 4" xfId="2790"/>
    <cellStyle name="40% - Accent3 8" xfId="2791"/>
    <cellStyle name="40% - Accent3 8 2" xfId="2792"/>
    <cellStyle name="40% - Accent3 8 2 2" xfId="2793"/>
    <cellStyle name="40% - Accent3 8 2 2 2" xfId="2794"/>
    <cellStyle name="40% - Accent3 8 2 3" xfId="2795"/>
    <cellStyle name="40% - Accent3 8 3" xfId="2796"/>
    <cellStyle name="40% - Accent3 8 3 2" xfId="2797"/>
    <cellStyle name="40% - Accent3 8 4" xfId="2798"/>
    <cellStyle name="40% - Accent3 9" xfId="2799"/>
    <cellStyle name="40% - Accent3 9 2" xfId="2800"/>
    <cellStyle name="40% - Accent3 9 2 2" xfId="2801"/>
    <cellStyle name="40% - Accent3 9 3" xfId="2802"/>
    <cellStyle name="40% - Accent4 10" xfId="2803"/>
    <cellStyle name="40% - Accent4 10 2" xfId="2804"/>
    <cellStyle name="40% - Accent4 11" xfId="2805"/>
    <cellStyle name="40% - Accent4 2" xfId="2806"/>
    <cellStyle name="40% - Accent4 2 2" xfId="2807"/>
    <cellStyle name="40% - Accent4 2 2 2" xfId="2808"/>
    <cellStyle name="40% - Accent4 2 2 2 2" xfId="2809"/>
    <cellStyle name="40% - Accent4 2 2 2 2 2" xfId="2810"/>
    <cellStyle name="40% - Accent4 2 2 2 2 2 2" xfId="2811"/>
    <cellStyle name="40% - Accent4 2 2 2 2 2 2 2" xfId="2812"/>
    <cellStyle name="40% - Accent4 2 2 2 2 2 3" xfId="2813"/>
    <cellStyle name="40% - Accent4 2 2 2 2 3" xfId="2814"/>
    <cellStyle name="40% - Accent4 2 2 2 2 3 2" xfId="2815"/>
    <cellStyle name="40% - Accent4 2 2 2 2 4" xfId="2816"/>
    <cellStyle name="40% - Accent4 2 2 2 3" xfId="2817"/>
    <cellStyle name="40% - Accent4 2 2 2 3 2" xfId="2818"/>
    <cellStyle name="40% - Accent4 2 2 2 3 2 2" xfId="2819"/>
    <cellStyle name="40% - Accent4 2 2 2 3 3" xfId="2820"/>
    <cellStyle name="40% - Accent4 2 2 2 4" xfId="2821"/>
    <cellStyle name="40% - Accent4 2 2 2 4 2" xfId="2822"/>
    <cellStyle name="40% - Accent4 2 2 2 5" xfId="2823"/>
    <cellStyle name="40% - Accent4 2 2 3" xfId="2824"/>
    <cellStyle name="40% - Accent4 2 2 3 2" xfId="2825"/>
    <cellStyle name="40% - Accent4 2 2 3 2 2" xfId="2826"/>
    <cellStyle name="40% - Accent4 2 2 3 2 2 2" xfId="2827"/>
    <cellStyle name="40% - Accent4 2 2 3 2 3" xfId="2828"/>
    <cellStyle name="40% - Accent4 2 2 3 3" xfId="2829"/>
    <cellStyle name="40% - Accent4 2 2 3 3 2" xfId="2830"/>
    <cellStyle name="40% - Accent4 2 2 3 4" xfId="2831"/>
    <cellStyle name="40% - Accent4 2 2 4" xfId="2832"/>
    <cellStyle name="40% - Accent4 2 2 4 2" xfId="2833"/>
    <cellStyle name="40% - Accent4 2 2 4 2 2" xfId="2834"/>
    <cellStyle name="40% - Accent4 2 2 4 2 2 2" xfId="2835"/>
    <cellStyle name="40% - Accent4 2 2 4 2 3" xfId="2836"/>
    <cellStyle name="40% - Accent4 2 2 4 3" xfId="2837"/>
    <cellStyle name="40% - Accent4 2 2 4 3 2" xfId="2838"/>
    <cellStyle name="40% - Accent4 2 2 4 4" xfId="2839"/>
    <cellStyle name="40% - Accent4 2 2 5" xfId="2840"/>
    <cellStyle name="40% - Accent4 2 2 5 2" xfId="2841"/>
    <cellStyle name="40% - Accent4 2 2 5 2 2" xfId="2842"/>
    <cellStyle name="40% - Accent4 2 2 5 3" xfId="2843"/>
    <cellStyle name="40% - Accent4 2 2 6" xfId="2844"/>
    <cellStyle name="40% - Accent4 2 2 6 2" xfId="2845"/>
    <cellStyle name="40% - Accent4 2 2 7" xfId="2846"/>
    <cellStyle name="40% - Accent4 2 3" xfId="2847"/>
    <cellStyle name="40% - Accent4 2 3 2" xfId="2848"/>
    <cellStyle name="40% - Accent4 2 3 2 2" xfId="2849"/>
    <cellStyle name="40% - Accent4 2 3 2 2 2" xfId="2850"/>
    <cellStyle name="40% - Accent4 2 3 2 2 2 2" xfId="2851"/>
    <cellStyle name="40% - Accent4 2 3 2 2 2 2 2" xfId="2852"/>
    <cellStyle name="40% - Accent4 2 3 2 2 2 3" xfId="2853"/>
    <cellStyle name="40% - Accent4 2 3 2 2 3" xfId="2854"/>
    <cellStyle name="40% - Accent4 2 3 2 2 3 2" xfId="2855"/>
    <cellStyle name="40% - Accent4 2 3 2 2 4" xfId="2856"/>
    <cellStyle name="40% - Accent4 2 3 2 3" xfId="2857"/>
    <cellStyle name="40% - Accent4 2 3 2 3 2" xfId="2858"/>
    <cellStyle name="40% - Accent4 2 3 2 3 2 2" xfId="2859"/>
    <cellStyle name="40% - Accent4 2 3 2 3 3" xfId="2860"/>
    <cellStyle name="40% - Accent4 2 3 2 4" xfId="2861"/>
    <cellStyle name="40% - Accent4 2 3 2 4 2" xfId="2862"/>
    <cellStyle name="40% - Accent4 2 3 2 5" xfId="2863"/>
    <cellStyle name="40% - Accent4 2 3 3" xfId="2864"/>
    <cellStyle name="40% - Accent4 2 3 3 2" xfId="2865"/>
    <cellStyle name="40% - Accent4 2 3 3 2 2" xfId="2866"/>
    <cellStyle name="40% - Accent4 2 3 3 2 2 2" xfId="2867"/>
    <cellStyle name="40% - Accent4 2 3 3 2 3" xfId="2868"/>
    <cellStyle name="40% - Accent4 2 3 3 3" xfId="2869"/>
    <cellStyle name="40% - Accent4 2 3 3 3 2" xfId="2870"/>
    <cellStyle name="40% - Accent4 2 3 3 4" xfId="2871"/>
    <cellStyle name="40% - Accent4 2 3 4" xfId="2872"/>
    <cellStyle name="40% - Accent4 2 3 4 2" xfId="2873"/>
    <cellStyle name="40% - Accent4 2 3 4 2 2" xfId="2874"/>
    <cellStyle name="40% - Accent4 2 3 4 2 2 2" xfId="2875"/>
    <cellStyle name="40% - Accent4 2 3 4 2 3" xfId="2876"/>
    <cellStyle name="40% - Accent4 2 3 4 3" xfId="2877"/>
    <cellStyle name="40% - Accent4 2 3 4 3 2" xfId="2878"/>
    <cellStyle name="40% - Accent4 2 3 4 4" xfId="2879"/>
    <cellStyle name="40% - Accent4 2 3 5" xfId="2880"/>
    <cellStyle name="40% - Accent4 2 3 5 2" xfId="2881"/>
    <cellStyle name="40% - Accent4 2 3 5 2 2" xfId="2882"/>
    <cellStyle name="40% - Accent4 2 3 5 3" xfId="2883"/>
    <cellStyle name="40% - Accent4 2 3 6" xfId="2884"/>
    <cellStyle name="40% - Accent4 2 3 6 2" xfId="2885"/>
    <cellStyle name="40% - Accent4 2 3 7" xfId="2886"/>
    <cellStyle name="40% - Accent4 2 4" xfId="2887"/>
    <cellStyle name="40% - Accent4 2 4 2" xfId="2888"/>
    <cellStyle name="40% - Accent4 2 4 2 2" xfId="2889"/>
    <cellStyle name="40% - Accent4 2 4 2 2 2" xfId="2890"/>
    <cellStyle name="40% - Accent4 2 4 2 2 2 2" xfId="2891"/>
    <cellStyle name="40% - Accent4 2 4 2 2 3" xfId="2892"/>
    <cellStyle name="40% - Accent4 2 4 2 3" xfId="2893"/>
    <cellStyle name="40% - Accent4 2 4 2 3 2" xfId="2894"/>
    <cellStyle name="40% - Accent4 2 4 2 4" xfId="2895"/>
    <cellStyle name="40% - Accent4 2 4 3" xfId="2896"/>
    <cellStyle name="40% - Accent4 2 4 3 2" xfId="2897"/>
    <cellStyle name="40% - Accent4 2 4 3 2 2" xfId="2898"/>
    <cellStyle name="40% - Accent4 2 4 3 3" xfId="2899"/>
    <cellStyle name="40% - Accent4 2 4 4" xfId="2900"/>
    <cellStyle name="40% - Accent4 2 4 4 2" xfId="2901"/>
    <cellStyle name="40% - Accent4 2 4 5" xfId="2902"/>
    <cellStyle name="40% - Accent4 2 5" xfId="2903"/>
    <cellStyle name="40% - Accent4 2 5 2" xfId="2904"/>
    <cellStyle name="40% - Accent4 2 5 2 2" xfId="2905"/>
    <cellStyle name="40% - Accent4 2 5 2 2 2" xfId="2906"/>
    <cellStyle name="40% - Accent4 2 5 2 3" xfId="2907"/>
    <cellStyle name="40% - Accent4 2 5 3" xfId="2908"/>
    <cellStyle name="40% - Accent4 2 5 3 2" xfId="2909"/>
    <cellStyle name="40% - Accent4 2 5 4" xfId="2910"/>
    <cellStyle name="40% - Accent4 2 6" xfId="2911"/>
    <cellStyle name="40% - Accent4 2 6 2" xfId="2912"/>
    <cellStyle name="40% - Accent4 2 6 2 2" xfId="2913"/>
    <cellStyle name="40% - Accent4 2 6 2 2 2" xfId="2914"/>
    <cellStyle name="40% - Accent4 2 6 2 3" xfId="2915"/>
    <cellStyle name="40% - Accent4 2 6 3" xfId="2916"/>
    <cellStyle name="40% - Accent4 2 6 3 2" xfId="2917"/>
    <cellStyle name="40% - Accent4 2 6 4" xfId="2918"/>
    <cellStyle name="40% - Accent4 2 7" xfId="2919"/>
    <cellStyle name="40% - Accent4 2 7 2" xfId="2920"/>
    <cellStyle name="40% - Accent4 2 7 2 2" xfId="2921"/>
    <cellStyle name="40% - Accent4 2 7 3" xfId="2922"/>
    <cellStyle name="40% - Accent4 2 8" xfId="2923"/>
    <cellStyle name="40% - Accent4 2 8 2" xfId="2924"/>
    <cellStyle name="40% - Accent4 2 9" xfId="2925"/>
    <cellStyle name="40% - Accent4 3" xfId="2926"/>
    <cellStyle name="40% - Accent4 3 2" xfId="2927"/>
    <cellStyle name="40% - Accent4 3 2 2" xfId="2928"/>
    <cellStyle name="40% - Accent4 3 2 2 2" xfId="2929"/>
    <cellStyle name="40% - Accent4 3 2 2 2 2" xfId="2930"/>
    <cellStyle name="40% - Accent4 3 2 2 2 2 2" xfId="2931"/>
    <cellStyle name="40% - Accent4 3 2 2 2 3" xfId="2932"/>
    <cellStyle name="40% - Accent4 3 2 2 3" xfId="2933"/>
    <cellStyle name="40% - Accent4 3 2 2 3 2" xfId="2934"/>
    <cellStyle name="40% - Accent4 3 2 2 4" xfId="2935"/>
    <cellStyle name="40% - Accent4 3 2 3" xfId="2936"/>
    <cellStyle name="40% - Accent4 3 2 3 2" xfId="2937"/>
    <cellStyle name="40% - Accent4 3 2 3 2 2" xfId="2938"/>
    <cellStyle name="40% - Accent4 3 2 3 3" xfId="2939"/>
    <cellStyle name="40% - Accent4 3 2 4" xfId="2940"/>
    <cellStyle name="40% - Accent4 3 2 4 2" xfId="2941"/>
    <cellStyle name="40% - Accent4 3 2 5" xfId="2942"/>
    <cellStyle name="40% - Accent4 3 3" xfId="2943"/>
    <cellStyle name="40% - Accent4 3 3 2" xfId="2944"/>
    <cellStyle name="40% - Accent4 3 3 2 2" xfId="2945"/>
    <cellStyle name="40% - Accent4 3 3 2 2 2" xfId="2946"/>
    <cellStyle name="40% - Accent4 3 3 2 3" xfId="2947"/>
    <cellStyle name="40% - Accent4 3 3 3" xfId="2948"/>
    <cellStyle name="40% - Accent4 3 3 3 2" xfId="2949"/>
    <cellStyle name="40% - Accent4 3 3 4" xfId="2950"/>
    <cellStyle name="40% - Accent4 3 4" xfId="2951"/>
    <cellStyle name="40% - Accent4 3 4 2" xfId="2952"/>
    <cellStyle name="40% - Accent4 3 4 2 2" xfId="2953"/>
    <cellStyle name="40% - Accent4 3 4 2 2 2" xfId="2954"/>
    <cellStyle name="40% - Accent4 3 4 2 3" xfId="2955"/>
    <cellStyle name="40% - Accent4 3 4 3" xfId="2956"/>
    <cellStyle name="40% - Accent4 3 4 3 2" xfId="2957"/>
    <cellStyle name="40% - Accent4 3 4 4" xfId="2958"/>
    <cellStyle name="40% - Accent4 3 5" xfId="2959"/>
    <cellStyle name="40% - Accent4 3 5 2" xfId="2960"/>
    <cellStyle name="40% - Accent4 3 5 2 2" xfId="2961"/>
    <cellStyle name="40% - Accent4 3 5 3" xfId="2962"/>
    <cellStyle name="40% - Accent4 3 6" xfId="2963"/>
    <cellStyle name="40% - Accent4 3 6 2" xfId="2964"/>
    <cellStyle name="40% - Accent4 3 7" xfId="2965"/>
    <cellStyle name="40% - Accent4 4" xfId="2966"/>
    <cellStyle name="40% - Accent4 4 2" xfId="2967"/>
    <cellStyle name="40% - Accent4 4 2 2" xfId="2968"/>
    <cellStyle name="40% - Accent4 4 2 2 2" xfId="2969"/>
    <cellStyle name="40% - Accent4 4 2 2 2 2" xfId="2970"/>
    <cellStyle name="40% - Accent4 4 2 2 2 2 2" xfId="2971"/>
    <cellStyle name="40% - Accent4 4 2 2 2 3" xfId="2972"/>
    <cellStyle name="40% - Accent4 4 2 2 3" xfId="2973"/>
    <cellStyle name="40% - Accent4 4 2 2 3 2" xfId="2974"/>
    <cellStyle name="40% - Accent4 4 2 2 4" xfId="2975"/>
    <cellStyle name="40% - Accent4 4 2 3" xfId="2976"/>
    <cellStyle name="40% - Accent4 4 2 3 2" xfId="2977"/>
    <cellStyle name="40% - Accent4 4 2 3 2 2" xfId="2978"/>
    <cellStyle name="40% - Accent4 4 2 3 3" xfId="2979"/>
    <cellStyle name="40% - Accent4 4 2 4" xfId="2980"/>
    <cellStyle name="40% - Accent4 4 2 4 2" xfId="2981"/>
    <cellStyle name="40% - Accent4 4 2 5" xfId="2982"/>
    <cellStyle name="40% - Accent4 4 3" xfId="2983"/>
    <cellStyle name="40% - Accent4 4 3 2" xfId="2984"/>
    <cellStyle name="40% - Accent4 4 3 2 2" xfId="2985"/>
    <cellStyle name="40% - Accent4 4 3 2 2 2" xfId="2986"/>
    <cellStyle name="40% - Accent4 4 3 2 3" xfId="2987"/>
    <cellStyle name="40% - Accent4 4 3 3" xfId="2988"/>
    <cellStyle name="40% - Accent4 4 3 3 2" xfId="2989"/>
    <cellStyle name="40% - Accent4 4 3 4" xfId="2990"/>
    <cellStyle name="40% - Accent4 4 4" xfId="2991"/>
    <cellStyle name="40% - Accent4 4 4 2" xfId="2992"/>
    <cellStyle name="40% - Accent4 4 4 2 2" xfId="2993"/>
    <cellStyle name="40% - Accent4 4 4 2 2 2" xfId="2994"/>
    <cellStyle name="40% - Accent4 4 4 2 3" xfId="2995"/>
    <cellStyle name="40% - Accent4 4 4 3" xfId="2996"/>
    <cellStyle name="40% - Accent4 4 4 3 2" xfId="2997"/>
    <cellStyle name="40% - Accent4 4 4 4" xfId="2998"/>
    <cellStyle name="40% - Accent4 4 5" xfId="2999"/>
    <cellStyle name="40% - Accent4 4 5 2" xfId="3000"/>
    <cellStyle name="40% - Accent4 4 5 2 2" xfId="3001"/>
    <cellStyle name="40% - Accent4 4 5 3" xfId="3002"/>
    <cellStyle name="40% - Accent4 4 6" xfId="3003"/>
    <cellStyle name="40% - Accent4 4 6 2" xfId="3004"/>
    <cellStyle name="40% - Accent4 4 7" xfId="3005"/>
    <cellStyle name="40% - Accent4 5" xfId="3006"/>
    <cellStyle name="40% - Accent4 5 2" xfId="3007"/>
    <cellStyle name="40% - Accent4 5 2 2" xfId="3008"/>
    <cellStyle name="40% - Accent4 5 2 2 2" xfId="3009"/>
    <cellStyle name="40% - Accent4 5 2 2 2 2" xfId="3010"/>
    <cellStyle name="40% - Accent4 5 2 2 2 2 2" xfId="3011"/>
    <cellStyle name="40% - Accent4 5 2 2 2 3" xfId="3012"/>
    <cellStyle name="40% - Accent4 5 2 2 3" xfId="3013"/>
    <cellStyle name="40% - Accent4 5 2 2 3 2" xfId="3014"/>
    <cellStyle name="40% - Accent4 5 2 2 4" xfId="3015"/>
    <cellStyle name="40% - Accent4 5 2 3" xfId="3016"/>
    <cellStyle name="40% - Accent4 5 2 3 2" xfId="3017"/>
    <cellStyle name="40% - Accent4 5 2 3 2 2" xfId="3018"/>
    <cellStyle name="40% - Accent4 5 2 3 3" xfId="3019"/>
    <cellStyle name="40% - Accent4 5 2 4" xfId="3020"/>
    <cellStyle name="40% - Accent4 5 2 4 2" xfId="3021"/>
    <cellStyle name="40% - Accent4 5 2 5" xfId="3022"/>
    <cellStyle name="40% - Accent4 5 3" xfId="3023"/>
    <cellStyle name="40% - Accent4 5 3 2" xfId="3024"/>
    <cellStyle name="40% - Accent4 5 3 2 2" xfId="3025"/>
    <cellStyle name="40% - Accent4 5 3 2 2 2" xfId="3026"/>
    <cellStyle name="40% - Accent4 5 3 2 3" xfId="3027"/>
    <cellStyle name="40% - Accent4 5 3 3" xfId="3028"/>
    <cellStyle name="40% - Accent4 5 3 3 2" xfId="3029"/>
    <cellStyle name="40% - Accent4 5 3 4" xfId="3030"/>
    <cellStyle name="40% - Accent4 5 4" xfId="3031"/>
    <cellStyle name="40% - Accent4 5 4 2" xfId="3032"/>
    <cellStyle name="40% - Accent4 5 4 2 2" xfId="3033"/>
    <cellStyle name="40% - Accent4 5 4 2 2 2" xfId="3034"/>
    <cellStyle name="40% - Accent4 5 4 2 3" xfId="3035"/>
    <cellStyle name="40% - Accent4 5 4 3" xfId="3036"/>
    <cellStyle name="40% - Accent4 5 4 3 2" xfId="3037"/>
    <cellStyle name="40% - Accent4 5 4 4" xfId="3038"/>
    <cellStyle name="40% - Accent4 5 5" xfId="3039"/>
    <cellStyle name="40% - Accent4 5 5 2" xfId="3040"/>
    <cellStyle name="40% - Accent4 5 5 2 2" xfId="3041"/>
    <cellStyle name="40% - Accent4 5 5 3" xfId="3042"/>
    <cellStyle name="40% - Accent4 5 6" xfId="3043"/>
    <cellStyle name="40% - Accent4 5 6 2" xfId="3044"/>
    <cellStyle name="40% - Accent4 5 7" xfId="3045"/>
    <cellStyle name="40% - Accent4 6" xfId="3046"/>
    <cellStyle name="40% - Accent4 6 2" xfId="3047"/>
    <cellStyle name="40% - Accent4 6 2 2" xfId="3048"/>
    <cellStyle name="40% - Accent4 6 2 2 2" xfId="3049"/>
    <cellStyle name="40% - Accent4 6 2 2 2 2" xfId="3050"/>
    <cellStyle name="40% - Accent4 6 2 2 3" xfId="3051"/>
    <cellStyle name="40% - Accent4 6 2 3" xfId="3052"/>
    <cellStyle name="40% - Accent4 6 2 3 2" xfId="3053"/>
    <cellStyle name="40% - Accent4 6 2 4" xfId="3054"/>
    <cellStyle name="40% - Accent4 6 3" xfId="3055"/>
    <cellStyle name="40% - Accent4 6 3 2" xfId="3056"/>
    <cellStyle name="40% - Accent4 6 3 2 2" xfId="3057"/>
    <cellStyle name="40% - Accent4 6 3 3" xfId="3058"/>
    <cellStyle name="40% - Accent4 6 4" xfId="3059"/>
    <cellStyle name="40% - Accent4 6 4 2" xfId="3060"/>
    <cellStyle name="40% - Accent4 6 5" xfId="3061"/>
    <cellStyle name="40% - Accent4 7" xfId="3062"/>
    <cellStyle name="40% - Accent4 7 2" xfId="3063"/>
    <cellStyle name="40% - Accent4 7 2 2" xfId="3064"/>
    <cellStyle name="40% - Accent4 7 2 2 2" xfId="3065"/>
    <cellStyle name="40% - Accent4 7 2 3" xfId="3066"/>
    <cellStyle name="40% - Accent4 7 3" xfId="3067"/>
    <cellStyle name="40% - Accent4 7 3 2" xfId="3068"/>
    <cellStyle name="40% - Accent4 7 4" xfId="3069"/>
    <cellStyle name="40% - Accent4 8" xfId="3070"/>
    <cellStyle name="40% - Accent4 8 2" xfId="3071"/>
    <cellStyle name="40% - Accent4 8 2 2" xfId="3072"/>
    <cellStyle name="40% - Accent4 8 2 2 2" xfId="3073"/>
    <cellStyle name="40% - Accent4 8 2 3" xfId="3074"/>
    <cellStyle name="40% - Accent4 8 3" xfId="3075"/>
    <cellStyle name="40% - Accent4 8 3 2" xfId="3076"/>
    <cellStyle name="40% - Accent4 8 4" xfId="3077"/>
    <cellStyle name="40% - Accent4 9" xfId="3078"/>
    <cellStyle name="40% - Accent4 9 2" xfId="3079"/>
    <cellStyle name="40% - Accent4 9 2 2" xfId="3080"/>
    <cellStyle name="40% - Accent4 9 3" xfId="3081"/>
    <cellStyle name="40% - Accent5 10" xfId="3082"/>
    <cellStyle name="40% - Accent5 10 2" xfId="3083"/>
    <cellStyle name="40% - Accent5 11" xfId="3084"/>
    <cellStyle name="40% - Accent5 2" xfId="3085"/>
    <cellStyle name="40% - Accent5 2 2" xfId="3086"/>
    <cellStyle name="40% - Accent5 2 2 2" xfId="3087"/>
    <cellStyle name="40% - Accent5 2 2 2 2" xfId="3088"/>
    <cellStyle name="40% - Accent5 2 2 2 2 2" xfId="3089"/>
    <cellStyle name="40% - Accent5 2 2 2 2 2 2" xfId="3090"/>
    <cellStyle name="40% - Accent5 2 2 2 2 2 2 2" xfId="3091"/>
    <cellStyle name="40% - Accent5 2 2 2 2 2 3" xfId="3092"/>
    <cellStyle name="40% - Accent5 2 2 2 2 3" xfId="3093"/>
    <cellStyle name="40% - Accent5 2 2 2 2 3 2" xfId="3094"/>
    <cellStyle name="40% - Accent5 2 2 2 2 4" xfId="3095"/>
    <cellStyle name="40% - Accent5 2 2 2 3" xfId="3096"/>
    <cellStyle name="40% - Accent5 2 2 2 3 2" xfId="3097"/>
    <cellStyle name="40% - Accent5 2 2 2 3 2 2" xfId="3098"/>
    <cellStyle name="40% - Accent5 2 2 2 3 3" xfId="3099"/>
    <cellStyle name="40% - Accent5 2 2 2 4" xfId="3100"/>
    <cellStyle name="40% - Accent5 2 2 2 4 2" xfId="3101"/>
    <cellStyle name="40% - Accent5 2 2 2 5" xfId="3102"/>
    <cellStyle name="40% - Accent5 2 2 3" xfId="3103"/>
    <cellStyle name="40% - Accent5 2 2 3 2" xfId="3104"/>
    <cellStyle name="40% - Accent5 2 2 3 2 2" xfId="3105"/>
    <cellStyle name="40% - Accent5 2 2 3 2 2 2" xfId="3106"/>
    <cellStyle name="40% - Accent5 2 2 3 2 3" xfId="3107"/>
    <cellStyle name="40% - Accent5 2 2 3 3" xfId="3108"/>
    <cellStyle name="40% - Accent5 2 2 3 3 2" xfId="3109"/>
    <cellStyle name="40% - Accent5 2 2 3 4" xfId="3110"/>
    <cellStyle name="40% - Accent5 2 2 4" xfId="3111"/>
    <cellStyle name="40% - Accent5 2 2 4 2" xfId="3112"/>
    <cellStyle name="40% - Accent5 2 2 4 2 2" xfId="3113"/>
    <cellStyle name="40% - Accent5 2 2 4 2 2 2" xfId="3114"/>
    <cellStyle name="40% - Accent5 2 2 4 2 3" xfId="3115"/>
    <cellStyle name="40% - Accent5 2 2 4 3" xfId="3116"/>
    <cellStyle name="40% - Accent5 2 2 4 3 2" xfId="3117"/>
    <cellStyle name="40% - Accent5 2 2 4 4" xfId="3118"/>
    <cellStyle name="40% - Accent5 2 2 5" xfId="3119"/>
    <cellStyle name="40% - Accent5 2 2 5 2" xfId="3120"/>
    <cellStyle name="40% - Accent5 2 2 5 2 2" xfId="3121"/>
    <cellStyle name="40% - Accent5 2 2 5 3" xfId="3122"/>
    <cellStyle name="40% - Accent5 2 2 6" xfId="3123"/>
    <cellStyle name="40% - Accent5 2 2 6 2" xfId="3124"/>
    <cellStyle name="40% - Accent5 2 2 7" xfId="3125"/>
    <cellStyle name="40% - Accent5 2 3" xfId="3126"/>
    <cellStyle name="40% - Accent5 2 3 2" xfId="3127"/>
    <cellStyle name="40% - Accent5 2 3 2 2" xfId="3128"/>
    <cellStyle name="40% - Accent5 2 3 2 2 2" xfId="3129"/>
    <cellStyle name="40% - Accent5 2 3 2 2 2 2" xfId="3130"/>
    <cellStyle name="40% - Accent5 2 3 2 2 2 2 2" xfId="3131"/>
    <cellStyle name="40% - Accent5 2 3 2 2 2 3" xfId="3132"/>
    <cellStyle name="40% - Accent5 2 3 2 2 3" xfId="3133"/>
    <cellStyle name="40% - Accent5 2 3 2 2 3 2" xfId="3134"/>
    <cellStyle name="40% - Accent5 2 3 2 2 4" xfId="3135"/>
    <cellStyle name="40% - Accent5 2 3 2 3" xfId="3136"/>
    <cellStyle name="40% - Accent5 2 3 2 3 2" xfId="3137"/>
    <cellStyle name="40% - Accent5 2 3 2 3 2 2" xfId="3138"/>
    <cellStyle name="40% - Accent5 2 3 2 3 3" xfId="3139"/>
    <cellStyle name="40% - Accent5 2 3 2 4" xfId="3140"/>
    <cellStyle name="40% - Accent5 2 3 2 4 2" xfId="3141"/>
    <cellStyle name="40% - Accent5 2 3 2 5" xfId="3142"/>
    <cellStyle name="40% - Accent5 2 3 3" xfId="3143"/>
    <cellStyle name="40% - Accent5 2 3 3 2" xfId="3144"/>
    <cellStyle name="40% - Accent5 2 3 3 2 2" xfId="3145"/>
    <cellStyle name="40% - Accent5 2 3 3 2 2 2" xfId="3146"/>
    <cellStyle name="40% - Accent5 2 3 3 2 3" xfId="3147"/>
    <cellStyle name="40% - Accent5 2 3 3 3" xfId="3148"/>
    <cellStyle name="40% - Accent5 2 3 3 3 2" xfId="3149"/>
    <cellStyle name="40% - Accent5 2 3 3 4" xfId="3150"/>
    <cellStyle name="40% - Accent5 2 3 4" xfId="3151"/>
    <cellStyle name="40% - Accent5 2 3 4 2" xfId="3152"/>
    <cellStyle name="40% - Accent5 2 3 4 2 2" xfId="3153"/>
    <cellStyle name="40% - Accent5 2 3 4 2 2 2" xfId="3154"/>
    <cellStyle name="40% - Accent5 2 3 4 2 3" xfId="3155"/>
    <cellStyle name="40% - Accent5 2 3 4 3" xfId="3156"/>
    <cellStyle name="40% - Accent5 2 3 4 3 2" xfId="3157"/>
    <cellStyle name="40% - Accent5 2 3 4 4" xfId="3158"/>
    <cellStyle name="40% - Accent5 2 3 5" xfId="3159"/>
    <cellStyle name="40% - Accent5 2 3 5 2" xfId="3160"/>
    <cellStyle name="40% - Accent5 2 3 5 2 2" xfId="3161"/>
    <cellStyle name="40% - Accent5 2 3 5 3" xfId="3162"/>
    <cellStyle name="40% - Accent5 2 3 6" xfId="3163"/>
    <cellStyle name="40% - Accent5 2 3 6 2" xfId="3164"/>
    <cellStyle name="40% - Accent5 2 3 7" xfId="3165"/>
    <cellStyle name="40% - Accent5 2 4" xfId="3166"/>
    <cellStyle name="40% - Accent5 2 4 2" xfId="3167"/>
    <cellStyle name="40% - Accent5 2 4 2 2" xfId="3168"/>
    <cellStyle name="40% - Accent5 2 4 2 2 2" xfId="3169"/>
    <cellStyle name="40% - Accent5 2 4 2 2 2 2" xfId="3170"/>
    <cellStyle name="40% - Accent5 2 4 2 2 3" xfId="3171"/>
    <cellStyle name="40% - Accent5 2 4 2 3" xfId="3172"/>
    <cellStyle name="40% - Accent5 2 4 2 3 2" xfId="3173"/>
    <cellStyle name="40% - Accent5 2 4 2 4" xfId="3174"/>
    <cellStyle name="40% - Accent5 2 4 3" xfId="3175"/>
    <cellStyle name="40% - Accent5 2 4 3 2" xfId="3176"/>
    <cellStyle name="40% - Accent5 2 4 3 2 2" xfId="3177"/>
    <cellStyle name="40% - Accent5 2 4 3 3" xfId="3178"/>
    <cellStyle name="40% - Accent5 2 4 4" xfId="3179"/>
    <cellStyle name="40% - Accent5 2 4 4 2" xfId="3180"/>
    <cellStyle name="40% - Accent5 2 4 5" xfId="3181"/>
    <cellStyle name="40% - Accent5 2 5" xfId="3182"/>
    <cellStyle name="40% - Accent5 2 5 2" xfId="3183"/>
    <cellStyle name="40% - Accent5 2 5 2 2" xfId="3184"/>
    <cellStyle name="40% - Accent5 2 5 2 2 2" xfId="3185"/>
    <cellStyle name="40% - Accent5 2 5 2 3" xfId="3186"/>
    <cellStyle name="40% - Accent5 2 5 3" xfId="3187"/>
    <cellStyle name="40% - Accent5 2 5 3 2" xfId="3188"/>
    <cellStyle name="40% - Accent5 2 5 4" xfId="3189"/>
    <cellStyle name="40% - Accent5 2 6" xfId="3190"/>
    <cellStyle name="40% - Accent5 2 6 2" xfId="3191"/>
    <cellStyle name="40% - Accent5 2 6 2 2" xfId="3192"/>
    <cellStyle name="40% - Accent5 2 6 2 2 2" xfId="3193"/>
    <cellStyle name="40% - Accent5 2 6 2 3" xfId="3194"/>
    <cellStyle name="40% - Accent5 2 6 3" xfId="3195"/>
    <cellStyle name="40% - Accent5 2 6 3 2" xfId="3196"/>
    <cellStyle name="40% - Accent5 2 6 4" xfId="3197"/>
    <cellStyle name="40% - Accent5 2 7" xfId="3198"/>
    <cellStyle name="40% - Accent5 2 7 2" xfId="3199"/>
    <cellStyle name="40% - Accent5 2 7 2 2" xfId="3200"/>
    <cellStyle name="40% - Accent5 2 7 3" xfId="3201"/>
    <cellStyle name="40% - Accent5 2 8" xfId="3202"/>
    <cellStyle name="40% - Accent5 2 8 2" xfId="3203"/>
    <cellStyle name="40% - Accent5 2 9" xfId="3204"/>
    <cellStyle name="40% - Accent5 3" xfId="3205"/>
    <cellStyle name="40% - Accent5 3 2" xfId="3206"/>
    <cellStyle name="40% - Accent5 3 2 2" xfId="3207"/>
    <cellStyle name="40% - Accent5 3 2 2 2" xfId="3208"/>
    <cellStyle name="40% - Accent5 3 2 2 2 2" xfId="3209"/>
    <cellStyle name="40% - Accent5 3 2 2 2 2 2" xfId="3210"/>
    <cellStyle name="40% - Accent5 3 2 2 2 3" xfId="3211"/>
    <cellStyle name="40% - Accent5 3 2 2 3" xfId="3212"/>
    <cellStyle name="40% - Accent5 3 2 2 3 2" xfId="3213"/>
    <cellStyle name="40% - Accent5 3 2 2 4" xfId="3214"/>
    <cellStyle name="40% - Accent5 3 2 3" xfId="3215"/>
    <cellStyle name="40% - Accent5 3 2 3 2" xfId="3216"/>
    <cellStyle name="40% - Accent5 3 2 3 2 2" xfId="3217"/>
    <cellStyle name="40% - Accent5 3 2 3 3" xfId="3218"/>
    <cellStyle name="40% - Accent5 3 2 4" xfId="3219"/>
    <cellStyle name="40% - Accent5 3 2 4 2" xfId="3220"/>
    <cellStyle name="40% - Accent5 3 2 5" xfId="3221"/>
    <cellStyle name="40% - Accent5 3 3" xfId="3222"/>
    <cellStyle name="40% - Accent5 3 3 2" xfId="3223"/>
    <cellStyle name="40% - Accent5 3 3 2 2" xfId="3224"/>
    <cellStyle name="40% - Accent5 3 3 2 2 2" xfId="3225"/>
    <cellStyle name="40% - Accent5 3 3 2 3" xfId="3226"/>
    <cellStyle name="40% - Accent5 3 3 3" xfId="3227"/>
    <cellStyle name="40% - Accent5 3 3 3 2" xfId="3228"/>
    <cellStyle name="40% - Accent5 3 3 4" xfId="3229"/>
    <cellStyle name="40% - Accent5 3 4" xfId="3230"/>
    <cellStyle name="40% - Accent5 3 4 2" xfId="3231"/>
    <cellStyle name="40% - Accent5 3 4 2 2" xfId="3232"/>
    <cellStyle name="40% - Accent5 3 4 2 2 2" xfId="3233"/>
    <cellStyle name="40% - Accent5 3 4 2 3" xfId="3234"/>
    <cellStyle name="40% - Accent5 3 4 3" xfId="3235"/>
    <cellStyle name="40% - Accent5 3 4 3 2" xfId="3236"/>
    <cellStyle name="40% - Accent5 3 4 4" xfId="3237"/>
    <cellStyle name="40% - Accent5 3 5" xfId="3238"/>
    <cellStyle name="40% - Accent5 3 5 2" xfId="3239"/>
    <cellStyle name="40% - Accent5 3 5 2 2" xfId="3240"/>
    <cellStyle name="40% - Accent5 3 5 3" xfId="3241"/>
    <cellStyle name="40% - Accent5 3 6" xfId="3242"/>
    <cellStyle name="40% - Accent5 3 6 2" xfId="3243"/>
    <cellStyle name="40% - Accent5 3 7" xfId="3244"/>
    <cellStyle name="40% - Accent5 4" xfId="3245"/>
    <cellStyle name="40% - Accent5 4 2" xfId="3246"/>
    <cellStyle name="40% - Accent5 4 2 2" xfId="3247"/>
    <cellStyle name="40% - Accent5 4 2 2 2" xfId="3248"/>
    <cellStyle name="40% - Accent5 4 2 2 2 2" xfId="3249"/>
    <cellStyle name="40% - Accent5 4 2 2 2 2 2" xfId="3250"/>
    <cellStyle name="40% - Accent5 4 2 2 2 3" xfId="3251"/>
    <cellStyle name="40% - Accent5 4 2 2 3" xfId="3252"/>
    <cellStyle name="40% - Accent5 4 2 2 3 2" xfId="3253"/>
    <cellStyle name="40% - Accent5 4 2 2 4" xfId="3254"/>
    <cellStyle name="40% - Accent5 4 2 3" xfId="3255"/>
    <cellStyle name="40% - Accent5 4 2 3 2" xfId="3256"/>
    <cellStyle name="40% - Accent5 4 2 3 2 2" xfId="3257"/>
    <cellStyle name="40% - Accent5 4 2 3 3" xfId="3258"/>
    <cellStyle name="40% - Accent5 4 2 4" xfId="3259"/>
    <cellStyle name="40% - Accent5 4 2 4 2" xfId="3260"/>
    <cellStyle name="40% - Accent5 4 2 5" xfId="3261"/>
    <cellStyle name="40% - Accent5 4 3" xfId="3262"/>
    <cellStyle name="40% - Accent5 4 3 2" xfId="3263"/>
    <cellStyle name="40% - Accent5 4 3 2 2" xfId="3264"/>
    <cellStyle name="40% - Accent5 4 3 2 2 2" xfId="3265"/>
    <cellStyle name="40% - Accent5 4 3 2 3" xfId="3266"/>
    <cellStyle name="40% - Accent5 4 3 3" xfId="3267"/>
    <cellStyle name="40% - Accent5 4 3 3 2" xfId="3268"/>
    <cellStyle name="40% - Accent5 4 3 4" xfId="3269"/>
    <cellStyle name="40% - Accent5 4 4" xfId="3270"/>
    <cellStyle name="40% - Accent5 4 4 2" xfId="3271"/>
    <cellStyle name="40% - Accent5 4 4 2 2" xfId="3272"/>
    <cellStyle name="40% - Accent5 4 4 2 2 2" xfId="3273"/>
    <cellStyle name="40% - Accent5 4 4 2 3" xfId="3274"/>
    <cellStyle name="40% - Accent5 4 4 3" xfId="3275"/>
    <cellStyle name="40% - Accent5 4 4 3 2" xfId="3276"/>
    <cellStyle name="40% - Accent5 4 4 4" xfId="3277"/>
    <cellStyle name="40% - Accent5 4 5" xfId="3278"/>
    <cellStyle name="40% - Accent5 4 5 2" xfId="3279"/>
    <cellStyle name="40% - Accent5 4 5 2 2" xfId="3280"/>
    <cellStyle name="40% - Accent5 4 5 3" xfId="3281"/>
    <cellStyle name="40% - Accent5 4 6" xfId="3282"/>
    <cellStyle name="40% - Accent5 4 6 2" xfId="3283"/>
    <cellStyle name="40% - Accent5 4 7" xfId="3284"/>
    <cellStyle name="40% - Accent5 5" xfId="3285"/>
    <cellStyle name="40% - Accent5 5 2" xfId="3286"/>
    <cellStyle name="40% - Accent5 5 2 2" xfId="3287"/>
    <cellStyle name="40% - Accent5 5 2 2 2" xfId="3288"/>
    <cellStyle name="40% - Accent5 5 2 2 2 2" xfId="3289"/>
    <cellStyle name="40% - Accent5 5 2 2 2 2 2" xfId="3290"/>
    <cellStyle name="40% - Accent5 5 2 2 2 3" xfId="3291"/>
    <cellStyle name="40% - Accent5 5 2 2 3" xfId="3292"/>
    <cellStyle name="40% - Accent5 5 2 2 3 2" xfId="3293"/>
    <cellStyle name="40% - Accent5 5 2 2 4" xfId="3294"/>
    <cellStyle name="40% - Accent5 5 2 3" xfId="3295"/>
    <cellStyle name="40% - Accent5 5 2 3 2" xfId="3296"/>
    <cellStyle name="40% - Accent5 5 2 3 2 2" xfId="3297"/>
    <cellStyle name="40% - Accent5 5 2 3 3" xfId="3298"/>
    <cellStyle name="40% - Accent5 5 2 4" xfId="3299"/>
    <cellStyle name="40% - Accent5 5 2 4 2" xfId="3300"/>
    <cellStyle name="40% - Accent5 5 2 5" xfId="3301"/>
    <cellStyle name="40% - Accent5 5 3" xfId="3302"/>
    <cellStyle name="40% - Accent5 5 3 2" xfId="3303"/>
    <cellStyle name="40% - Accent5 5 3 2 2" xfId="3304"/>
    <cellStyle name="40% - Accent5 5 3 2 2 2" xfId="3305"/>
    <cellStyle name="40% - Accent5 5 3 2 3" xfId="3306"/>
    <cellStyle name="40% - Accent5 5 3 3" xfId="3307"/>
    <cellStyle name="40% - Accent5 5 3 3 2" xfId="3308"/>
    <cellStyle name="40% - Accent5 5 3 4" xfId="3309"/>
    <cellStyle name="40% - Accent5 5 4" xfId="3310"/>
    <cellStyle name="40% - Accent5 5 4 2" xfId="3311"/>
    <cellStyle name="40% - Accent5 5 4 2 2" xfId="3312"/>
    <cellStyle name="40% - Accent5 5 4 2 2 2" xfId="3313"/>
    <cellStyle name="40% - Accent5 5 4 2 3" xfId="3314"/>
    <cellStyle name="40% - Accent5 5 4 3" xfId="3315"/>
    <cellStyle name="40% - Accent5 5 4 3 2" xfId="3316"/>
    <cellStyle name="40% - Accent5 5 4 4" xfId="3317"/>
    <cellStyle name="40% - Accent5 5 5" xfId="3318"/>
    <cellStyle name="40% - Accent5 5 5 2" xfId="3319"/>
    <cellStyle name="40% - Accent5 5 5 2 2" xfId="3320"/>
    <cellStyle name="40% - Accent5 5 5 3" xfId="3321"/>
    <cellStyle name="40% - Accent5 5 6" xfId="3322"/>
    <cellStyle name="40% - Accent5 5 6 2" xfId="3323"/>
    <cellStyle name="40% - Accent5 5 7" xfId="3324"/>
    <cellStyle name="40% - Accent5 6" xfId="3325"/>
    <cellStyle name="40% - Accent5 6 2" xfId="3326"/>
    <cellStyle name="40% - Accent5 6 2 2" xfId="3327"/>
    <cellStyle name="40% - Accent5 6 2 2 2" xfId="3328"/>
    <cellStyle name="40% - Accent5 6 2 2 2 2" xfId="3329"/>
    <cellStyle name="40% - Accent5 6 2 2 3" xfId="3330"/>
    <cellStyle name="40% - Accent5 6 2 3" xfId="3331"/>
    <cellStyle name="40% - Accent5 6 2 3 2" xfId="3332"/>
    <cellStyle name="40% - Accent5 6 2 4" xfId="3333"/>
    <cellStyle name="40% - Accent5 6 3" xfId="3334"/>
    <cellStyle name="40% - Accent5 6 3 2" xfId="3335"/>
    <cellStyle name="40% - Accent5 6 3 2 2" xfId="3336"/>
    <cellStyle name="40% - Accent5 6 3 3" xfId="3337"/>
    <cellStyle name="40% - Accent5 6 4" xfId="3338"/>
    <cellStyle name="40% - Accent5 6 4 2" xfId="3339"/>
    <cellStyle name="40% - Accent5 6 5" xfId="3340"/>
    <cellStyle name="40% - Accent5 7" xfId="3341"/>
    <cellStyle name="40% - Accent5 7 2" xfId="3342"/>
    <cellStyle name="40% - Accent5 7 2 2" xfId="3343"/>
    <cellStyle name="40% - Accent5 7 2 2 2" xfId="3344"/>
    <cellStyle name="40% - Accent5 7 2 3" xfId="3345"/>
    <cellStyle name="40% - Accent5 7 3" xfId="3346"/>
    <cellStyle name="40% - Accent5 7 3 2" xfId="3347"/>
    <cellStyle name="40% - Accent5 7 4" xfId="3348"/>
    <cellStyle name="40% - Accent5 8" xfId="3349"/>
    <cellStyle name="40% - Accent5 8 2" xfId="3350"/>
    <cellStyle name="40% - Accent5 8 2 2" xfId="3351"/>
    <cellStyle name="40% - Accent5 8 2 2 2" xfId="3352"/>
    <cellStyle name="40% - Accent5 8 2 3" xfId="3353"/>
    <cellStyle name="40% - Accent5 8 3" xfId="3354"/>
    <cellStyle name="40% - Accent5 8 3 2" xfId="3355"/>
    <cellStyle name="40% - Accent5 8 4" xfId="3356"/>
    <cellStyle name="40% - Accent5 9" xfId="3357"/>
    <cellStyle name="40% - Accent5 9 2" xfId="3358"/>
    <cellStyle name="40% - Accent5 9 2 2" xfId="3359"/>
    <cellStyle name="40% - Accent5 9 3" xfId="3360"/>
    <cellStyle name="40% - Accent6 10" xfId="3361"/>
    <cellStyle name="40% - Accent6 10 2" xfId="3362"/>
    <cellStyle name="40% - Accent6 11" xfId="3363"/>
    <cellStyle name="40% - Accent6 2" xfId="3364"/>
    <cellStyle name="40% - Accent6 2 2" xfId="3365"/>
    <cellStyle name="40% - Accent6 2 2 2" xfId="3366"/>
    <cellStyle name="40% - Accent6 2 2 2 2" xfId="3367"/>
    <cellStyle name="40% - Accent6 2 2 2 2 2" xfId="3368"/>
    <cellStyle name="40% - Accent6 2 2 2 2 2 2" xfId="3369"/>
    <cellStyle name="40% - Accent6 2 2 2 2 2 2 2" xfId="3370"/>
    <cellStyle name="40% - Accent6 2 2 2 2 2 3" xfId="3371"/>
    <cellStyle name="40% - Accent6 2 2 2 2 3" xfId="3372"/>
    <cellStyle name="40% - Accent6 2 2 2 2 3 2" xfId="3373"/>
    <cellStyle name="40% - Accent6 2 2 2 2 4" xfId="3374"/>
    <cellStyle name="40% - Accent6 2 2 2 3" xfId="3375"/>
    <cellStyle name="40% - Accent6 2 2 2 3 2" xfId="3376"/>
    <cellStyle name="40% - Accent6 2 2 2 3 2 2" xfId="3377"/>
    <cellStyle name="40% - Accent6 2 2 2 3 3" xfId="3378"/>
    <cellStyle name="40% - Accent6 2 2 2 4" xfId="3379"/>
    <cellStyle name="40% - Accent6 2 2 2 4 2" xfId="3380"/>
    <cellStyle name="40% - Accent6 2 2 2 5" xfId="3381"/>
    <cellStyle name="40% - Accent6 2 2 3" xfId="3382"/>
    <cellStyle name="40% - Accent6 2 2 3 2" xfId="3383"/>
    <cellStyle name="40% - Accent6 2 2 3 2 2" xfId="3384"/>
    <cellStyle name="40% - Accent6 2 2 3 2 2 2" xfId="3385"/>
    <cellStyle name="40% - Accent6 2 2 3 2 3" xfId="3386"/>
    <cellStyle name="40% - Accent6 2 2 3 3" xfId="3387"/>
    <cellStyle name="40% - Accent6 2 2 3 3 2" xfId="3388"/>
    <cellStyle name="40% - Accent6 2 2 3 4" xfId="3389"/>
    <cellStyle name="40% - Accent6 2 2 4" xfId="3390"/>
    <cellStyle name="40% - Accent6 2 2 4 2" xfId="3391"/>
    <cellStyle name="40% - Accent6 2 2 4 2 2" xfId="3392"/>
    <cellStyle name="40% - Accent6 2 2 4 2 2 2" xfId="3393"/>
    <cellStyle name="40% - Accent6 2 2 4 2 3" xfId="3394"/>
    <cellStyle name="40% - Accent6 2 2 4 3" xfId="3395"/>
    <cellStyle name="40% - Accent6 2 2 4 3 2" xfId="3396"/>
    <cellStyle name="40% - Accent6 2 2 4 4" xfId="3397"/>
    <cellStyle name="40% - Accent6 2 2 5" xfId="3398"/>
    <cellStyle name="40% - Accent6 2 2 5 2" xfId="3399"/>
    <cellStyle name="40% - Accent6 2 2 5 2 2" xfId="3400"/>
    <cellStyle name="40% - Accent6 2 2 5 3" xfId="3401"/>
    <cellStyle name="40% - Accent6 2 2 6" xfId="3402"/>
    <cellStyle name="40% - Accent6 2 2 6 2" xfId="3403"/>
    <cellStyle name="40% - Accent6 2 2 7" xfId="3404"/>
    <cellStyle name="40% - Accent6 2 3" xfId="3405"/>
    <cellStyle name="40% - Accent6 2 3 2" xfId="3406"/>
    <cellStyle name="40% - Accent6 2 3 2 2" xfId="3407"/>
    <cellStyle name="40% - Accent6 2 3 2 2 2" xfId="3408"/>
    <cellStyle name="40% - Accent6 2 3 2 2 2 2" xfId="3409"/>
    <cellStyle name="40% - Accent6 2 3 2 2 2 2 2" xfId="3410"/>
    <cellStyle name="40% - Accent6 2 3 2 2 2 3" xfId="3411"/>
    <cellStyle name="40% - Accent6 2 3 2 2 3" xfId="3412"/>
    <cellStyle name="40% - Accent6 2 3 2 2 3 2" xfId="3413"/>
    <cellStyle name="40% - Accent6 2 3 2 2 4" xfId="3414"/>
    <cellStyle name="40% - Accent6 2 3 2 3" xfId="3415"/>
    <cellStyle name="40% - Accent6 2 3 2 3 2" xfId="3416"/>
    <cellStyle name="40% - Accent6 2 3 2 3 2 2" xfId="3417"/>
    <cellStyle name="40% - Accent6 2 3 2 3 3" xfId="3418"/>
    <cellStyle name="40% - Accent6 2 3 2 4" xfId="3419"/>
    <cellStyle name="40% - Accent6 2 3 2 4 2" xfId="3420"/>
    <cellStyle name="40% - Accent6 2 3 2 5" xfId="3421"/>
    <cellStyle name="40% - Accent6 2 3 3" xfId="3422"/>
    <cellStyle name="40% - Accent6 2 3 3 2" xfId="3423"/>
    <cellStyle name="40% - Accent6 2 3 3 2 2" xfId="3424"/>
    <cellStyle name="40% - Accent6 2 3 3 2 2 2" xfId="3425"/>
    <cellStyle name="40% - Accent6 2 3 3 2 3" xfId="3426"/>
    <cellStyle name="40% - Accent6 2 3 3 3" xfId="3427"/>
    <cellStyle name="40% - Accent6 2 3 3 3 2" xfId="3428"/>
    <cellStyle name="40% - Accent6 2 3 3 4" xfId="3429"/>
    <cellStyle name="40% - Accent6 2 3 4" xfId="3430"/>
    <cellStyle name="40% - Accent6 2 3 4 2" xfId="3431"/>
    <cellStyle name="40% - Accent6 2 3 4 2 2" xfId="3432"/>
    <cellStyle name="40% - Accent6 2 3 4 2 2 2" xfId="3433"/>
    <cellStyle name="40% - Accent6 2 3 4 2 3" xfId="3434"/>
    <cellStyle name="40% - Accent6 2 3 4 3" xfId="3435"/>
    <cellStyle name="40% - Accent6 2 3 4 3 2" xfId="3436"/>
    <cellStyle name="40% - Accent6 2 3 4 4" xfId="3437"/>
    <cellStyle name="40% - Accent6 2 3 5" xfId="3438"/>
    <cellStyle name="40% - Accent6 2 3 5 2" xfId="3439"/>
    <cellStyle name="40% - Accent6 2 3 5 2 2" xfId="3440"/>
    <cellStyle name="40% - Accent6 2 3 5 3" xfId="3441"/>
    <cellStyle name="40% - Accent6 2 3 6" xfId="3442"/>
    <cellStyle name="40% - Accent6 2 3 6 2" xfId="3443"/>
    <cellStyle name="40% - Accent6 2 3 7" xfId="3444"/>
    <cellStyle name="40% - Accent6 2 4" xfId="3445"/>
    <cellStyle name="40% - Accent6 2 4 2" xfId="3446"/>
    <cellStyle name="40% - Accent6 2 4 2 2" xfId="3447"/>
    <cellStyle name="40% - Accent6 2 4 2 2 2" xfId="3448"/>
    <cellStyle name="40% - Accent6 2 4 2 2 2 2" xfId="3449"/>
    <cellStyle name="40% - Accent6 2 4 2 2 3" xfId="3450"/>
    <cellStyle name="40% - Accent6 2 4 2 3" xfId="3451"/>
    <cellStyle name="40% - Accent6 2 4 2 3 2" xfId="3452"/>
    <cellStyle name="40% - Accent6 2 4 2 4" xfId="3453"/>
    <cellStyle name="40% - Accent6 2 4 3" xfId="3454"/>
    <cellStyle name="40% - Accent6 2 4 3 2" xfId="3455"/>
    <cellStyle name="40% - Accent6 2 4 3 2 2" xfId="3456"/>
    <cellStyle name="40% - Accent6 2 4 3 3" xfId="3457"/>
    <cellStyle name="40% - Accent6 2 4 4" xfId="3458"/>
    <cellStyle name="40% - Accent6 2 4 4 2" xfId="3459"/>
    <cellStyle name="40% - Accent6 2 4 5" xfId="3460"/>
    <cellStyle name="40% - Accent6 2 5" xfId="3461"/>
    <cellStyle name="40% - Accent6 2 5 2" xfId="3462"/>
    <cellStyle name="40% - Accent6 2 5 2 2" xfId="3463"/>
    <cellStyle name="40% - Accent6 2 5 2 2 2" xfId="3464"/>
    <cellStyle name="40% - Accent6 2 5 2 3" xfId="3465"/>
    <cellStyle name="40% - Accent6 2 5 3" xfId="3466"/>
    <cellStyle name="40% - Accent6 2 5 3 2" xfId="3467"/>
    <cellStyle name="40% - Accent6 2 5 4" xfId="3468"/>
    <cellStyle name="40% - Accent6 2 6" xfId="3469"/>
    <cellStyle name="40% - Accent6 2 6 2" xfId="3470"/>
    <cellStyle name="40% - Accent6 2 6 2 2" xfId="3471"/>
    <cellStyle name="40% - Accent6 2 6 2 2 2" xfId="3472"/>
    <cellStyle name="40% - Accent6 2 6 2 3" xfId="3473"/>
    <cellStyle name="40% - Accent6 2 6 3" xfId="3474"/>
    <cellStyle name="40% - Accent6 2 6 3 2" xfId="3475"/>
    <cellStyle name="40% - Accent6 2 6 4" xfId="3476"/>
    <cellStyle name="40% - Accent6 2 7" xfId="3477"/>
    <cellStyle name="40% - Accent6 2 7 2" xfId="3478"/>
    <cellStyle name="40% - Accent6 2 7 2 2" xfId="3479"/>
    <cellStyle name="40% - Accent6 2 7 3" xfId="3480"/>
    <cellStyle name="40% - Accent6 2 8" xfId="3481"/>
    <cellStyle name="40% - Accent6 2 8 2" xfId="3482"/>
    <cellStyle name="40% - Accent6 2 9" xfId="3483"/>
    <cellStyle name="40% - Accent6 3" xfId="3484"/>
    <cellStyle name="40% - Accent6 3 2" xfId="3485"/>
    <cellStyle name="40% - Accent6 3 2 2" xfId="3486"/>
    <cellStyle name="40% - Accent6 3 2 2 2" xfId="3487"/>
    <cellStyle name="40% - Accent6 3 2 2 2 2" xfId="3488"/>
    <cellStyle name="40% - Accent6 3 2 2 2 2 2" xfId="3489"/>
    <cellStyle name="40% - Accent6 3 2 2 2 3" xfId="3490"/>
    <cellStyle name="40% - Accent6 3 2 2 3" xfId="3491"/>
    <cellStyle name="40% - Accent6 3 2 2 3 2" xfId="3492"/>
    <cellStyle name="40% - Accent6 3 2 2 4" xfId="3493"/>
    <cellStyle name="40% - Accent6 3 2 3" xfId="3494"/>
    <cellStyle name="40% - Accent6 3 2 3 2" xfId="3495"/>
    <cellStyle name="40% - Accent6 3 2 3 2 2" xfId="3496"/>
    <cellStyle name="40% - Accent6 3 2 3 3" xfId="3497"/>
    <cellStyle name="40% - Accent6 3 2 4" xfId="3498"/>
    <cellStyle name="40% - Accent6 3 2 4 2" xfId="3499"/>
    <cellStyle name="40% - Accent6 3 2 5" xfId="3500"/>
    <cellStyle name="40% - Accent6 3 3" xfId="3501"/>
    <cellStyle name="40% - Accent6 3 3 2" xfId="3502"/>
    <cellStyle name="40% - Accent6 3 3 2 2" xfId="3503"/>
    <cellStyle name="40% - Accent6 3 3 2 2 2" xfId="3504"/>
    <cellStyle name="40% - Accent6 3 3 2 3" xfId="3505"/>
    <cellStyle name="40% - Accent6 3 3 3" xfId="3506"/>
    <cellStyle name="40% - Accent6 3 3 3 2" xfId="3507"/>
    <cellStyle name="40% - Accent6 3 3 4" xfId="3508"/>
    <cellStyle name="40% - Accent6 3 4" xfId="3509"/>
    <cellStyle name="40% - Accent6 3 4 2" xfId="3510"/>
    <cellStyle name="40% - Accent6 3 4 2 2" xfId="3511"/>
    <cellStyle name="40% - Accent6 3 4 2 2 2" xfId="3512"/>
    <cellStyle name="40% - Accent6 3 4 2 3" xfId="3513"/>
    <cellStyle name="40% - Accent6 3 4 3" xfId="3514"/>
    <cellStyle name="40% - Accent6 3 4 3 2" xfId="3515"/>
    <cellStyle name="40% - Accent6 3 4 4" xfId="3516"/>
    <cellStyle name="40% - Accent6 3 5" xfId="3517"/>
    <cellStyle name="40% - Accent6 3 5 2" xfId="3518"/>
    <cellStyle name="40% - Accent6 3 5 2 2" xfId="3519"/>
    <cellStyle name="40% - Accent6 3 5 3" xfId="3520"/>
    <cellStyle name="40% - Accent6 3 6" xfId="3521"/>
    <cellStyle name="40% - Accent6 3 6 2" xfId="3522"/>
    <cellStyle name="40% - Accent6 3 7" xfId="3523"/>
    <cellStyle name="40% - Accent6 4" xfId="3524"/>
    <cellStyle name="40% - Accent6 4 2" xfId="3525"/>
    <cellStyle name="40% - Accent6 4 2 2" xfId="3526"/>
    <cellStyle name="40% - Accent6 4 2 2 2" xfId="3527"/>
    <cellStyle name="40% - Accent6 4 2 2 2 2" xfId="3528"/>
    <cellStyle name="40% - Accent6 4 2 2 2 2 2" xfId="3529"/>
    <cellStyle name="40% - Accent6 4 2 2 2 3" xfId="3530"/>
    <cellStyle name="40% - Accent6 4 2 2 3" xfId="3531"/>
    <cellStyle name="40% - Accent6 4 2 2 3 2" xfId="3532"/>
    <cellStyle name="40% - Accent6 4 2 2 4" xfId="3533"/>
    <cellStyle name="40% - Accent6 4 2 3" xfId="3534"/>
    <cellStyle name="40% - Accent6 4 2 3 2" xfId="3535"/>
    <cellStyle name="40% - Accent6 4 2 3 2 2" xfId="3536"/>
    <cellStyle name="40% - Accent6 4 2 3 3" xfId="3537"/>
    <cellStyle name="40% - Accent6 4 2 4" xfId="3538"/>
    <cellStyle name="40% - Accent6 4 2 4 2" xfId="3539"/>
    <cellStyle name="40% - Accent6 4 2 5" xfId="3540"/>
    <cellStyle name="40% - Accent6 4 3" xfId="3541"/>
    <cellStyle name="40% - Accent6 4 3 2" xfId="3542"/>
    <cellStyle name="40% - Accent6 4 3 2 2" xfId="3543"/>
    <cellStyle name="40% - Accent6 4 3 2 2 2" xfId="3544"/>
    <cellStyle name="40% - Accent6 4 3 2 3" xfId="3545"/>
    <cellStyle name="40% - Accent6 4 3 3" xfId="3546"/>
    <cellStyle name="40% - Accent6 4 3 3 2" xfId="3547"/>
    <cellStyle name="40% - Accent6 4 3 4" xfId="3548"/>
    <cellStyle name="40% - Accent6 4 4" xfId="3549"/>
    <cellStyle name="40% - Accent6 4 4 2" xfId="3550"/>
    <cellStyle name="40% - Accent6 4 4 2 2" xfId="3551"/>
    <cellStyle name="40% - Accent6 4 4 2 2 2" xfId="3552"/>
    <cellStyle name="40% - Accent6 4 4 2 3" xfId="3553"/>
    <cellStyle name="40% - Accent6 4 4 3" xfId="3554"/>
    <cellStyle name="40% - Accent6 4 4 3 2" xfId="3555"/>
    <cellStyle name="40% - Accent6 4 4 4" xfId="3556"/>
    <cellStyle name="40% - Accent6 4 5" xfId="3557"/>
    <cellStyle name="40% - Accent6 4 5 2" xfId="3558"/>
    <cellStyle name="40% - Accent6 4 5 2 2" xfId="3559"/>
    <cellStyle name="40% - Accent6 4 5 3" xfId="3560"/>
    <cellStyle name="40% - Accent6 4 6" xfId="3561"/>
    <cellStyle name="40% - Accent6 4 6 2" xfId="3562"/>
    <cellStyle name="40% - Accent6 4 7" xfId="3563"/>
    <cellStyle name="40% - Accent6 5" xfId="3564"/>
    <cellStyle name="40% - Accent6 5 2" xfId="3565"/>
    <cellStyle name="40% - Accent6 5 2 2" xfId="3566"/>
    <cellStyle name="40% - Accent6 5 2 2 2" xfId="3567"/>
    <cellStyle name="40% - Accent6 5 2 2 2 2" xfId="3568"/>
    <cellStyle name="40% - Accent6 5 2 2 2 2 2" xfId="3569"/>
    <cellStyle name="40% - Accent6 5 2 2 2 3" xfId="3570"/>
    <cellStyle name="40% - Accent6 5 2 2 3" xfId="3571"/>
    <cellStyle name="40% - Accent6 5 2 2 3 2" xfId="3572"/>
    <cellStyle name="40% - Accent6 5 2 2 4" xfId="3573"/>
    <cellStyle name="40% - Accent6 5 2 3" xfId="3574"/>
    <cellStyle name="40% - Accent6 5 2 3 2" xfId="3575"/>
    <cellStyle name="40% - Accent6 5 2 3 2 2" xfId="3576"/>
    <cellStyle name="40% - Accent6 5 2 3 3" xfId="3577"/>
    <cellStyle name="40% - Accent6 5 2 4" xfId="3578"/>
    <cellStyle name="40% - Accent6 5 2 4 2" xfId="3579"/>
    <cellStyle name="40% - Accent6 5 2 5" xfId="3580"/>
    <cellStyle name="40% - Accent6 5 3" xfId="3581"/>
    <cellStyle name="40% - Accent6 5 3 2" xfId="3582"/>
    <cellStyle name="40% - Accent6 5 3 2 2" xfId="3583"/>
    <cellStyle name="40% - Accent6 5 3 2 2 2" xfId="3584"/>
    <cellStyle name="40% - Accent6 5 3 2 3" xfId="3585"/>
    <cellStyle name="40% - Accent6 5 3 3" xfId="3586"/>
    <cellStyle name="40% - Accent6 5 3 3 2" xfId="3587"/>
    <cellStyle name="40% - Accent6 5 3 4" xfId="3588"/>
    <cellStyle name="40% - Accent6 5 4" xfId="3589"/>
    <cellStyle name="40% - Accent6 5 4 2" xfId="3590"/>
    <cellStyle name="40% - Accent6 5 4 2 2" xfId="3591"/>
    <cellStyle name="40% - Accent6 5 4 2 2 2" xfId="3592"/>
    <cellStyle name="40% - Accent6 5 4 2 3" xfId="3593"/>
    <cellStyle name="40% - Accent6 5 4 3" xfId="3594"/>
    <cellStyle name="40% - Accent6 5 4 3 2" xfId="3595"/>
    <cellStyle name="40% - Accent6 5 4 4" xfId="3596"/>
    <cellStyle name="40% - Accent6 5 5" xfId="3597"/>
    <cellStyle name="40% - Accent6 5 5 2" xfId="3598"/>
    <cellStyle name="40% - Accent6 5 5 2 2" xfId="3599"/>
    <cellStyle name="40% - Accent6 5 5 3" xfId="3600"/>
    <cellStyle name="40% - Accent6 5 6" xfId="3601"/>
    <cellStyle name="40% - Accent6 5 6 2" xfId="3602"/>
    <cellStyle name="40% - Accent6 5 7" xfId="3603"/>
    <cellStyle name="40% - Accent6 6" xfId="3604"/>
    <cellStyle name="40% - Accent6 6 2" xfId="3605"/>
    <cellStyle name="40% - Accent6 6 2 2" xfId="3606"/>
    <cellStyle name="40% - Accent6 6 2 2 2" xfId="3607"/>
    <cellStyle name="40% - Accent6 6 2 2 2 2" xfId="3608"/>
    <cellStyle name="40% - Accent6 6 2 2 3" xfId="3609"/>
    <cellStyle name="40% - Accent6 6 2 3" xfId="3610"/>
    <cellStyle name="40% - Accent6 6 2 3 2" xfId="3611"/>
    <cellStyle name="40% - Accent6 6 2 4" xfId="3612"/>
    <cellStyle name="40% - Accent6 6 3" xfId="3613"/>
    <cellStyle name="40% - Accent6 6 3 2" xfId="3614"/>
    <cellStyle name="40% - Accent6 6 3 2 2" xfId="3615"/>
    <cellStyle name="40% - Accent6 6 3 3" xfId="3616"/>
    <cellStyle name="40% - Accent6 6 4" xfId="3617"/>
    <cellStyle name="40% - Accent6 6 4 2" xfId="3618"/>
    <cellStyle name="40% - Accent6 6 5" xfId="3619"/>
    <cellStyle name="40% - Accent6 7" xfId="3620"/>
    <cellStyle name="40% - Accent6 7 2" xfId="3621"/>
    <cellStyle name="40% - Accent6 7 2 2" xfId="3622"/>
    <cellStyle name="40% - Accent6 7 2 2 2" xfId="3623"/>
    <cellStyle name="40% - Accent6 7 2 3" xfId="3624"/>
    <cellStyle name="40% - Accent6 7 3" xfId="3625"/>
    <cellStyle name="40% - Accent6 7 3 2" xfId="3626"/>
    <cellStyle name="40% - Accent6 7 4" xfId="3627"/>
    <cellStyle name="40% - Accent6 8" xfId="3628"/>
    <cellStyle name="40% - Accent6 8 2" xfId="3629"/>
    <cellStyle name="40% - Accent6 8 2 2" xfId="3630"/>
    <cellStyle name="40% - Accent6 8 2 2 2" xfId="3631"/>
    <cellStyle name="40% - Accent6 8 2 3" xfId="3632"/>
    <cellStyle name="40% - Accent6 8 3" xfId="3633"/>
    <cellStyle name="40% - Accent6 8 3 2" xfId="3634"/>
    <cellStyle name="40% - Accent6 8 4" xfId="3635"/>
    <cellStyle name="40% - Accent6 9" xfId="3636"/>
    <cellStyle name="40% - Accent6 9 2" xfId="3637"/>
    <cellStyle name="40% - Accent6 9 2 2" xfId="3638"/>
    <cellStyle name="40% - Accent6 9 3" xfId="3639"/>
    <cellStyle name="40% - Akzent1" xfId="13"/>
    <cellStyle name="40% - Akzent2" xfId="14"/>
    <cellStyle name="40% - Akzent3" xfId="15"/>
    <cellStyle name="40% - Akzent4" xfId="16"/>
    <cellStyle name="40% - Akzent5" xfId="17"/>
    <cellStyle name="40% - Akzent6" xfId="18"/>
    <cellStyle name="40% - Akzent6 2" xfId="3640"/>
    <cellStyle name="40% - Akzent6 2 2" xfId="3641"/>
    <cellStyle name="40% - Énfasis1" xfId="19"/>
    <cellStyle name="40% - Énfasis2" xfId="20"/>
    <cellStyle name="40% - Énfasis3" xfId="21"/>
    <cellStyle name="40% - Énfasis4" xfId="22"/>
    <cellStyle name="40% - Énfasis5" xfId="23"/>
    <cellStyle name="40% - Énfasis6" xfId="24"/>
    <cellStyle name="60 % - Markeringsfarve1" xfId="70" builtinId="32" hidden="1"/>
    <cellStyle name="60 % - Markeringsfarve2" xfId="74" builtinId="36" hidden="1"/>
    <cellStyle name="60 % - Markeringsfarve3" xfId="78" builtinId="40" hidden="1"/>
    <cellStyle name="60 % - Markeringsfarve4" xfId="82" builtinId="44" hidden="1"/>
    <cellStyle name="60 % - Markeringsfarve5" xfId="86" builtinId="48" hidden="1"/>
    <cellStyle name="60 % - Markeringsfarve6" xfId="90" builtinId="52" hidden="1"/>
    <cellStyle name="60% - Akzent1" xfId="25"/>
    <cellStyle name="60% - Akzent2" xfId="26"/>
    <cellStyle name="60% - Akzent3" xfId="27"/>
    <cellStyle name="60% - Akzent4" xfId="28"/>
    <cellStyle name="60% - Akzent5" xfId="29"/>
    <cellStyle name="60% - Akzent6" xfId="30"/>
    <cellStyle name="60% - Akzent6 2" xfId="3642"/>
    <cellStyle name="60% - Akzent6 2 2" xfId="3643"/>
    <cellStyle name="60% - Énfasis1" xfId="31"/>
    <cellStyle name="60% - Énfasis2" xfId="32"/>
    <cellStyle name="60% - Énfasis3" xfId="33"/>
    <cellStyle name="60% - Énfasis4" xfId="34"/>
    <cellStyle name="60% - Énfasis5" xfId="35"/>
    <cellStyle name="60% - Énfasis6" xfId="36"/>
    <cellStyle name="Akzent1" xfId="67" hidden="1"/>
    <cellStyle name="Akzent1" xfId="94"/>
    <cellStyle name="Akzent1 2" xfId="199"/>
    <cellStyle name="Akzent2" xfId="71" hidden="1"/>
    <cellStyle name="Akzent2" xfId="95"/>
    <cellStyle name="Akzent2 2" xfId="200"/>
    <cellStyle name="Akzent3" xfId="75" hidden="1"/>
    <cellStyle name="Akzent3" xfId="96"/>
    <cellStyle name="Akzent3 2" xfId="201"/>
    <cellStyle name="Akzent4" xfId="79" hidden="1"/>
    <cellStyle name="Akzent4" xfId="97"/>
    <cellStyle name="Akzent4 2" xfId="202"/>
    <cellStyle name="Akzent5" xfId="83" hidden="1"/>
    <cellStyle name="Akzent5" xfId="98"/>
    <cellStyle name="Akzent5 2" xfId="203"/>
    <cellStyle name="Akzent6" xfId="87" hidden="1"/>
    <cellStyle name="Akzent6" xfId="99"/>
    <cellStyle name="Akzent6 2" xfId="204"/>
    <cellStyle name="Akzent6 2 2" xfId="3645"/>
    <cellStyle name="Akzent6 2 3" xfId="3646"/>
    <cellStyle name="Akzent6 2 4" xfId="3647"/>
    <cellStyle name="Akzent6 2 5" xfId="3648"/>
    <cellStyle name="Akzent6 2 6" xfId="3644"/>
    <cellStyle name="Akzent6 3" xfId="3649"/>
    <cellStyle name="Ausgabe" xfId="64" hidden="1"/>
    <cellStyle name="Ausgabe" xfId="205"/>
    <cellStyle name="Ausgabe 10" xfId="3650"/>
    <cellStyle name="Ausgabe 11" xfId="3651"/>
    <cellStyle name="Ausgabe 12" xfId="3652"/>
    <cellStyle name="Ausgabe 14" xfId="3653"/>
    <cellStyle name="Ausgabe 15" xfId="3654"/>
    <cellStyle name="Ausgabe 17" xfId="3655"/>
    <cellStyle name="Ausgabe 2" xfId="206"/>
    <cellStyle name="Ausgabe 3" xfId="207"/>
    <cellStyle name="Ausgabe 3 2" xfId="247"/>
    <cellStyle name="Ausgabe 4" xfId="246"/>
    <cellStyle name="Ausgabe 5" xfId="3656"/>
    <cellStyle name="Ausgabe 6" xfId="3657"/>
    <cellStyle name="Ausgabe 7" xfId="3658"/>
    <cellStyle name="Ausgabe 8" xfId="3659"/>
    <cellStyle name="Ausgabe 9" xfId="3660"/>
    <cellStyle name="Berechnung" xfId="65" hidden="1"/>
    <cellStyle name="Berechnung" xfId="208"/>
    <cellStyle name="Berechnung 10" xfId="3661"/>
    <cellStyle name="Berechnung 11" xfId="3662"/>
    <cellStyle name="Berechnung 12" xfId="3663"/>
    <cellStyle name="Berechnung 14" xfId="3664"/>
    <cellStyle name="Berechnung 15" xfId="3665"/>
    <cellStyle name="Berechnung 17" xfId="3666"/>
    <cellStyle name="Berechnung 2" xfId="209"/>
    <cellStyle name="Berechnung 3" xfId="210"/>
    <cellStyle name="Berechnung 3 2" xfId="249"/>
    <cellStyle name="Berechnung 4" xfId="248"/>
    <cellStyle name="Berechnung 5" xfId="3667"/>
    <cellStyle name="Berechnung 6" xfId="3668"/>
    <cellStyle name="Berechnung 7" xfId="3669"/>
    <cellStyle name="Berechnung 8" xfId="3670"/>
    <cellStyle name="Berechnung 9" xfId="3671"/>
    <cellStyle name="Besøgt link" xfId="104" builtinId="9" hidden="1"/>
    <cellStyle name="Besøgt link" xfId="107" builtinId="9" hidden="1"/>
    <cellStyle name="Besøgt link" xfId="110" builtinId="9" hidden="1"/>
    <cellStyle name="Besøgt link" xfId="112" builtinId="9" hidden="1"/>
    <cellStyle name="Besøgt link" xfId="114" builtinId="9" hidden="1"/>
    <cellStyle name="Besøgt link" xfId="116" builtinId="9" hidden="1"/>
    <cellStyle name="Besøgt link" xfId="118" builtinId="9" hidden="1"/>
    <cellStyle name="Besøgt link" xfId="120" builtinId="9" hidden="1"/>
    <cellStyle name="Besøgt link" xfId="122" builtinId="9" hidden="1"/>
    <cellStyle name="Besøgt link" xfId="124" builtinId="9" hidden="1"/>
    <cellStyle name="Besøgt link" xfId="126" builtinId="9" hidden="1"/>
    <cellStyle name="Besøgt link" xfId="128" builtinId="9" hidden="1"/>
    <cellStyle name="Besøgt link" xfId="130" builtinId="9" hidden="1"/>
    <cellStyle name="Besøgt link" xfId="132" builtinId="9" hidden="1"/>
    <cellStyle name="Besøgt link" xfId="134" builtinId="9" hidden="1"/>
    <cellStyle name="Besøgt link" xfId="136" builtinId="9" hidden="1"/>
    <cellStyle name="Besøgt link" xfId="138" builtinId="9" hidden="1"/>
    <cellStyle name="Besøgt link" xfId="140" builtinId="9" hidden="1"/>
    <cellStyle name="Besøgt link" xfId="142" builtinId="9" hidden="1"/>
    <cellStyle name="Besøgt link" xfId="144" builtinId="9" hidden="1"/>
    <cellStyle name="Besøgt link" xfId="146" builtinId="9" hidden="1"/>
    <cellStyle name="Besøgt link" xfId="148" builtinId="9" hidden="1"/>
    <cellStyle name="Besøgt link" xfId="150" builtinId="9" hidden="1"/>
    <cellStyle name="Besøgt link" xfId="152" builtinId="9" hidden="1"/>
    <cellStyle name="Besøgt link" xfId="154" builtinId="9" hidden="1"/>
    <cellStyle name="Besøgt link" xfId="156" builtinId="9" hidden="1"/>
    <cellStyle name="Besøgt link" xfId="158" builtinId="9" hidden="1"/>
    <cellStyle name="Besøgt link" xfId="160" builtinId="9" hidden="1"/>
    <cellStyle name="Besøgt link" xfId="162" builtinId="9" hidden="1"/>
    <cellStyle name="Besøgt link" xfId="164" builtinId="9" hidden="1"/>
    <cellStyle name="Besøgt link" xfId="166" builtinId="9" hidden="1"/>
    <cellStyle name="Besøgt link" xfId="168" builtinId="9" hidden="1"/>
    <cellStyle name="Besøgt link" xfId="170" builtinId="9" hidden="1"/>
    <cellStyle name="Besøgt link" xfId="172" builtinId="9" hidden="1"/>
    <cellStyle name="Besøgt link" xfId="174" builtinId="9" hidden="1"/>
    <cellStyle name="Besøgt link" xfId="176" builtinId="9" hidden="1"/>
    <cellStyle name="Besøgt link" xfId="178" builtinId="9" hidden="1"/>
    <cellStyle name="Besøgt link" xfId="180" builtinId="9" hidden="1"/>
    <cellStyle name="Besøgt link" xfId="182" builtinId="9" hidden="1"/>
    <cellStyle name="Besøgt link" xfId="184" builtinId="9" hidden="1"/>
    <cellStyle name="Besøgt link" xfId="186" builtinId="9" hidden="1"/>
    <cellStyle name="Besøgt link" xfId="188" builtinId="9" hidden="1"/>
    <cellStyle name="Besøgt link" xfId="190" builtinId="9" hidden="1"/>
    <cellStyle name="Besøgt link" xfId="192" builtinId="9" hidden="1"/>
    <cellStyle name="Besøgt link" xfId="194" builtinId="9" hidden="1"/>
    <cellStyle name="Besøgt link" xfId="196" builtinId="9" hidden="1"/>
    <cellStyle name="Besøgt link" xfId="243" builtinId="9" hidden="1"/>
    <cellStyle name="Buena" xfId="61" hidden="1"/>
    <cellStyle name="Buena" xfId="211"/>
    <cellStyle name="Cálculo" xfId="37"/>
    <cellStyle name="Cálculo 10" xfId="3672"/>
    <cellStyle name="Cálculo 11" xfId="3673"/>
    <cellStyle name="Cálculo 12" xfId="3674"/>
    <cellStyle name="Cálculo 13" xfId="3675"/>
    <cellStyle name="Cálculo 14" xfId="3676"/>
    <cellStyle name="Cálculo 2" xfId="212"/>
    <cellStyle name="Cálculo 2 10" xfId="3677"/>
    <cellStyle name="Cálculo 2 11" xfId="3678"/>
    <cellStyle name="Cálculo 2 12" xfId="3679"/>
    <cellStyle name="Cálculo 2 13" xfId="3680"/>
    <cellStyle name="Cálculo 2 14" xfId="3681"/>
    <cellStyle name="Cálculo 2 2" xfId="213"/>
    <cellStyle name="Cálculo 2 2 2" xfId="252"/>
    <cellStyle name="Cálculo 2 3" xfId="251"/>
    <cellStyle name="Cálculo 2 4" xfId="3682"/>
    <cellStyle name="Cálculo 2 5" xfId="3683"/>
    <cellStyle name="Cálculo 2 6" xfId="3684"/>
    <cellStyle name="Cálculo 2 7" xfId="3685"/>
    <cellStyle name="Cálculo 2 8" xfId="3686"/>
    <cellStyle name="Cálculo 2 9" xfId="3687"/>
    <cellStyle name="Cálculo 3" xfId="250"/>
    <cellStyle name="Cálculo 4" xfId="3688"/>
    <cellStyle name="Cálculo 5" xfId="3689"/>
    <cellStyle name="Cálculo 6" xfId="3690"/>
    <cellStyle name="Cálculo 7" xfId="3691"/>
    <cellStyle name="Cálculo 8" xfId="3692"/>
    <cellStyle name="Cálculo 9" xfId="3693"/>
    <cellStyle name="Celda de comprobación" xfId="38"/>
    <cellStyle name="Celda vinculada" xfId="39"/>
    <cellStyle name="Comma 2" xfId="214"/>
    <cellStyle name="Comma 2 2" xfId="3694"/>
    <cellStyle name="Comma 2 3" xfId="3695"/>
    <cellStyle name="Comma 2 4" xfId="3696"/>
    <cellStyle name="Comma 2 5" xfId="3697"/>
    <cellStyle name="Comma 2 6" xfId="3698"/>
    <cellStyle name="Comma 3" xfId="3699"/>
    <cellStyle name="Comma 3 2" xfId="3700"/>
    <cellStyle name="Comma 3 3" xfId="3701"/>
    <cellStyle name="Comma 3 4" xfId="3702"/>
    <cellStyle name="Comma 4" xfId="3703"/>
    <cellStyle name="Currency 2" xfId="3704"/>
    <cellStyle name="Currency 2 2" xfId="3705"/>
    <cellStyle name="Currency 2 2 2" xfId="3706"/>
    <cellStyle name="Currency 2 3" xfId="3707"/>
    <cellStyle name="Eingabe" xfId="41"/>
    <cellStyle name="Eingabe 10" xfId="3708"/>
    <cellStyle name="Eingabe 11" xfId="3709"/>
    <cellStyle name="Eingabe 12" xfId="3710"/>
    <cellStyle name="Eingabe 13" xfId="3711"/>
    <cellStyle name="Eingabe 14" xfId="3712"/>
    <cellStyle name="Eingabe 2" xfId="215"/>
    <cellStyle name="Eingabe 2 10" xfId="3713"/>
    <cellStyle name="Eingabe 2 11" xfId="3714"/>
    <cellStyle name="Eingabe 2 12" xfId="3715"/>
    <cellStyle name="Eingabe 2 13" xfId="3716"/>
    <cellStyle name="Eingabe 2 14" xfId="3717"/>
    <cellStyle name="Eingabe 2 2" xfId="216"/>
    <cellStyle name="Eingabe 2 2 2" xfId="255"/>
    <cellStyle name="Eingabe 2 3" xfId="254"/>
    <cellStyle name="Eingabe 2 4" xfId="3718"/>
    <cellStyle name="Eingabe 2 5" xfId="3719"/>
    <cellStyle name="Eingabe 2 6" xfId="3720"/>
    <cellStyle name="Eingabe 2 7" xfId="3721"/>
    <cellStyle name="Eingabe 2 8" xfId="3722"/>
    <cellStyle name="Eingabe 2 9" xfId="3723"/>
    <cellStyle name="Eingabe 3" xfId="253"/>
    <cellStyle name="Eingabe 4" xfId="3724"/>
    <cellStyle name="Eingabe 5" xfId="3725"/>
    <cellStyle name="Eingabe 6" xfId="3726"/>
    <cellStyle name="Eingabe 7" xfId="3727"/>
    <cellStyle name="Eingabe 8" xfId="3728"/>
    <cellStyle name="Eingabe 9" xfId="3729"/>
    <cellStyle name="Encabezado 4" xfId="42"/>
    <cellStyle name="Énfasis1" xfId="43"/>
    <cellStyle name="Énfasis2" xfId="44"/>
    <cellStyle name="Énfasis3" xfId="45"/>
    <cellStyle name="Énfasis4" xfId="46"/>
    <cellStyle name="Énfasis5" xfId="47"/>
    <cellStyle name="Énfasis6" xfId="48"/>
    <cellStyle name="Énfasis6 2" xfId="3730"/>
    <cellStyle name="Énfasis6 2 2" xfId="3731"/>
    <cellStyle name="Entrada" xfId="63" hidden="1"/>
    <cellStyle name="Entrada" xfId="100"/>
    <cellStyle name="Entrada 10" xfId="3732"/>
    <cellStyle name="Entrada 11" xfId="3733"/>
    <cellStyle name="Entrada 12" xfId="3734"/>
    <cellStyle name="Entrada 13" xfId="3735"/>
    <cellStyle name="Entrada 14" xfId="3736"/>
    <cellStyle name="Entrada 15" xfId="3737"/>
    <cellStyle name="Entrada 2" xfId="217"/>
    <cellStyle name="Entrada 2 2" xfId="218"/>
    <cellStyle name="Entrada 2 2 2" xfId="258"/>
    <cellStyle name="Entrada 2 3" xfId="257"/>
    <cellStyle name="Entrada 3" xfId="219"/>
    <cellStyle name="Entrada 3 10" xfId="3738"/>
    <cellStyle name="Entrada 3 11" xfId="3739"/>
    <cellStyle name="Entrada 3 12" xfId="3740"/>
    <cellStyle name="Entrada 3 2" xfId="259"/>
    <cellStyle name="Entrada 3 3" xfId="3741"/>
    <cellStyle name="Entrada 3 4" xfId="3742"/>
    <cellStyle name="Entrada 3 5" xfId="3743"/>
    <cellStyle name="Entrada 3 6" xfId="3744"/>
    <cellStyle name="Entrada 3 7" xfId="3745"/>
    <cellStyle name="Entrada 3 8" xfId="3746"/>
    <cellStyle name="Entrada 3 9" xfId="3747"/>
    <cellStyle name="Entrada 4" xfId="256"/>
    <cellStyle name="Entrada 5" xfId="3748"/>
    <cellStyle name="Entrada 6" xfId="3749"/>
    <cellStyle name="Entrada 7" xfId="3750"/>
    <cellStyle name="Entrada 8" xfId="3751"/>
    <cellStyle name="Entrada 9" xfId="3752"/>
    <cellStyle name="Ergebnis" xfId="49"/>
    <cellStyle name="Ergebnis 10" xfId="3753"/>
    <cellStyle name="Ergebnis 11" xfId="3754"/>
    <cellStyle name="Ergebnis 12" xfId="3755"/>
    <cellStyle name="Ergebnis 13" xfId="3756"/>
    <cellStyle name="Ergebnis 14" xfId="3757"/>
    <cellStyle name="Ergebnis 2" xfId="220"/>
    <cellStyle name="Ergebnis 2 10" xfId="3758"/>
    <cellStyle name="Ergebnis 2 11" xfId="3759"/>
    <cellStyle name="Ergebnis 2 12" xfId="3760"/>
    <cellStyle name="Ergebnis 2 13" xfId="3761"/>
    <cellStyle name="Ergebnis 2 14" xfId="3762"/>
    <cellStyle name="Ergebnis 2 2" xfId="221"/>
    <cellStyle name="Ergebnis 2 2 2" xfId="262"/>
    <cellStyle name="Ergebnis 2 3" xfId="261"/>
    <cellStyle name="Ergebnis 2 4" xfId="3763"/>
    <cellStyle name="Ergebnis 2 5" xfId="3764"/>
    <cellStyle name="Ergebnis 2 6" xfId="3765"/>
    <cellStyle name="Ergebnis 2 7" xfId="3766"/>
    <cellStyle name="Ergebnis 2 8" xfId="3767"/>
    <cellStyle name="Ergebnis 2 9" xfId="3768"/>
    <cellStyle name="Ergebnis 3" xfId="260"/>
    <cellStyle name="Ergebnis 4" xfId="3769"/>
    <cellStyle name="Ergebnis 5" xfId="3770"/>
    <cellStyle name="Ergebnis 6" xfId="3771"/>
    <cellStyle name="Ergebnis 7" xfId="3772"/>
    <cellStyle name="Ergebnis 8" xfId="3773"/>
    <cellStyle name="Ergebnis 9" xfId="3774"/>
    <cellStyle name="Erklärender Text" xfId="66" hidden="1"/>
    <cellStyle name="Erklärender Text" xfId="222"/>
    <cellStyle name="Erklärender Text 2" xfId="223"/>
    <cellStyle name="Excel Built-in Normal" xfId="3775"/>
    <cellStyle name="Excel Built-in Normal 2" xfId="3776"/>
    <cellStyle name="Excel Built-in Normal 3" xfId="3777"/>
    <cellStyle name="Gut" xfId="50"/>
    <cellStyle name="Incorrecto" xfId="51"/>
    <cellStyle name="Komma" xfId="40" builtinId="3"/>
    <cellStyle name="Link" xfId="103" builtinId="8" hidden="1"/>
    <cellStyle name="Link" xfId="106" builtinId="8" hidden="1"/>
    <cellStyle name="Link" xfId="109" builtinId="8" hidden="1"/>
    <cellStyle name="Link" xfId="111" builtinId="8" hidden="1"/>
    <cellStyle name="Link" xfId="113" builtinId="8" hidden="1"/>
    <cellStyle name="Link" xfId="115" builtinId="8" hidden="1"/>
    <cellStyle name="Link" xfId="117" builtinId="8" hidden="1"/>
    <cellStyle name="Link" xfId="119" builtinId="8" hidden="1"/>
    <cellStyle name="Link" xfId="121" builtinId="8" hidden="1"/>
    <cellStyle name="Link" xfId="123" builtinId="8" hidden="1"/>
    <cellStyle name="Link" xfId="125" builtinId="8" hidden="1"/>
    <cellStyle name="Link" xfId="127" builtinId="8" hidden="1"/>
    <cellStyle name="Link" xfId="129" builtinId="8" hidden="1"/>
    <cellStyle name="Link" xfId="131" builtinId="8" hidden="1"/>
    <cellStyle name="Link" xfId="133" builtinId="8" hidden="1"/>
    <cellStyle name="Link" xfId="135" builtinId="8" hidden="1"/>
    <cellStyle name="Link" xfId="137" builtinId="8" hidden="1"/>
    <cellStyle name="Link" xfId="139" builtinId="8" hidden="1"/>
    <cellStyle name="Link" xfId="141" builtinId="8" hidden="1"/>
    <cellStyle name="Link" xfId="143" builtinId="8" hidden="1"/>
    <cellStyle name="Link" xfId="145" builtinId="8" hidden="1"/>
    <cellStyle name="Link" xfId="147" builtinId="8" hidden="1"/>
    <cellStyle name="Link" xfId="149" builtinId="8" hidden="1"/>
    <cellStyle name="Link" xfId="151" builtinId="8" hidden="1"/>
    <cellStyle name="Link" xfId="153" builtinId="8" hidden="1"/>
    <cellStyle name="Link" xfId="155" builtinId="8" hidden="1"/>
    <cellStyle name="Link" xfId="157" builtinId="8" hidden="1"/>
    <cellStyle name="Link" xfId="159" builtinId="8" hidden="1"/>
    <cellStyle name="Link" xfId="161" builtinId="8" hidden="1"/>
    <cellStyle name="Link" xfId="163" builtinId="8" hidden="1"/>
    <cellStyle name="Link" xfId="165" builtinId="8" hidden="1"/>
    <cellStyle name="Link" xfId="167" builtinId="8" hidden="1"/>
    <cellStyle name="Link" xfId="169" builtinId="8" hidden="1"/>
    <cellStyle name="Link" xfId="171" builtinId="8" hidden="1"/>
    <cellStyle name="Link" xfId="173" builtinId="8" hidden="1"/>
    <cellStyle name="Link" xfId="175" builtinId="8" hidden="1"/>
    <cellStyle name="Link" xfId="177" builtinId="8" hidden="1"/>
    <cellStyle name="Link" xfId="179" builtinId="8" hidden="1"/>
    <cellStyle name="Link" xfId="181" builtinId="8" hidden="1"/>
    <cellStyle name="Link" xfId="183" builtinId="8" hidden="1"/>
    <cellStyle name="Link" xfId="185" builtinId="8" hidden="1"/>
    <cellStyle name="Link" xfId="187" builtinId="8" hidden="1"/>
    <cellStyle name="Link" xfId="189" builtinId="8" hidden="1"/>
    <cellStyle name="Link" xfId="191" builtinId="8" hidden="1"/>
    <cellStyle name="Link" xfId="193" builtinId="8" hidden="1"/>
    <cellStyle name="Link" xfId="195" builtinId="8" hidden="1"/>
    <cellStyle name="Link" xfId="242" builtinId="8" hidden="1"/>
    <cellStyle name="Neutral" xfId="52"/>
    <cellStyle name="Neutral 2" xfId="224"/>
    <cellStyle name="Neutral 2 2" xfId="3778"/>
    <cellStyle name="Neutral 2 3" xfId="3779"/>
    <cellStyle name="Neutral 2 4" xfId="3780"/>
    <cellStyle name="Neutral 3" xfId="3781"/>
    <cellStyle name="Normal" xfId="0" builtinId="0"/>
    <cellStyle name="Normal 2" xfId="108"/>
    <cellStyle name="Normal 2 10 2" xfId="3783"/>
    <cellStyle name="Normal 2 2" xfId="197"/>
    <cellStyle name="Normal 2 2 2" xfId="225"/>
    <cellStyle name="Normal 2 2 2 2" xfId="266"/>
    <cellStyle name="Normal 2 2 2 2 2" xfId="3785"/>
    <cellStyle name="Normal 2 2 2 3" xfId="267"/>
    <cellStyle name="Normal 2 2 2 3 2" xfId="3786"/>
    <cellStyle name="Normal 2 2 2 4" xfId="265"/>
    <cellStyle name="Normal 2 2 2 5" xfId="3784"/>
    <cellStyle name="Normal 2 2 3" xfId="268"/>
    <cellStyle name="Normal 2 2 3 2" xfId="3787"/>
    <cellStyle name="Normal 2 2 4" xfId="269"/>
    <cellStyle name="Normal 2 2 4 2" xfId="3788"/>
    <cellStyle name="Normal 2 2 5" xfId="264"/>
    <cellStyle name="Normal 2 2 5 2" xfId="3790"/>
    <cellStyle name="Normal 2 2 5 3" xfId="3789"/>
    <cellStyle name="Normal 2 2 6" xfId="3791"/>
    <cellStyle name="Normal 2 2 7" xfId="3792"/>
    <cellStyle name="Normal 2 3" xfId="226"/>
    <cellStyle name="Normal 2 3 2" xfId="270"/>
    <cellStyle name="Normal 2 3 2 2" xfId="3795"/>
    <cellStyle name="Normal 2 3 2 3" xfId="3794"/>
    <cellStyle name="Normal 2 3 3" xfId="3796"/>
    <cellStyle name="Normal 2 3 4" xfId="3797"/>
    <cellStyle name="Normal 2 3 4 2" xfId="3798"/>
    <cellStyle name="Normal 2 3 5" xfId="3799"/>
    <cellStyle name="Normal 2 3 6" xfId="3800"/>
    <cellStyle name="Normal 2 3 7" xfId="3793"/>
    <cellStyle name="Normal 2 4" xfId="271"/>
    <cellStyle name="Normal 2 4 2" xfId="3802"/>
    <cellStyle name="Normal 2 4 3" xfId="3803"/>
    <cellStyle name="Normal 2 4 3 2" xfId="3804"/>
    <cellStyle name="Normal 2 4 4" xfId="3805"/>
    <cellStyle name="Normal 2 4 5" xfId="3801"/>
    <cellStyle name="Normal 2 5" xfId="263"/>
    <cellStyle name="Normal 2 5 2" xfId="3806"/>
    <cellStyle name="Normal 2 6" xfId="3807"/>
    <cellStyle name="Normal 2 7" xfId="3782"/>
    <cellStyle name="Normal 20" xfId="3808"/>
    <cellStyle name="Normal 20 2" xfId="3809"/>
    <cellStyle name="Normal 21" xfId="3810"/>
    <cellStyle name="Normal 21 2" xfId="3811"/>
    <cellStyle name="Normal 3" xfId="227"/>
    <cellStyle name="Normal 3 10" xfId="3813"/>
    <cellStyle name="Normal 3 10 2" xfId="3814"/>
    <cellStyle name="Normal 3 11" xfId="3815"/>
    <cellStyle name="Normal 3 12" xfId="3816"/>
    <cellStyle name="Normal 3 13" xfId="3812"/>
    <cellStyle name="Normal 3 2" xfId="228"/>
    <cellStyle name="Normal 3 2 10" xfId="3818"/>
    <cellStyle name="Normal 3 2 11" xfId="3817"/>
    <cellStyle name="Normal 3 2 2" xfId="274"/>
    <cellStyle name="Normal 3 2 2 2" xfId="245"/>
    <cellStyle name="Normal 3 2 2 2 2" xfId="3821"/>
    <cellStyle name="Normal 3 2 2 2 2 2" xfId="3822"/>
    <cellStyle name="Normal 3 2 2 2 2 2 2" xfId="3823"/>
    <cellStyle name="Normal 3 2 2 2 2 2 2 2" xfId="3824"/>
    <cellStyle name="Normal 3 2 2 2 2 2 3" xfId="3825"/>
    <cellStyle name="Normal 3 2 2 2 2 3" xfId="3826"/>
    <cellStyle name="Normal 3 2 2 2 2 3 2" xfId="3827"/>
    <cellStyle name="Normal 3 2 2 2 2 4" xfId="3828"/>
    <cellStyle name="Normal 3 2 2 2 3" xfId="3829"/>
    <cellStyle name="Normal 3 2 2 2 3 2" xfId="3830"/>
    <cellStyle name="Normal 3 2 2 2 3 2 2" xfId="3831"/>
    <cellStyle name="Normal 3 2 2 2 3 3" xfId="3832"/>
    <cellStyle name="Normal 3 2 2 2 4" xfId="3833"/>
    <cellStyle name="Normal 3 2 2 2 4 2" xfId="3834"/>
    <cellStyle name="Normal 3 2 2 2 5" xfId="3835"/>
    <cellStyle name="Normal 3 2 2 2 6" xfId="3820"/>
    <cellStyle name="Normal 3 2 2 3" xfId="3836"/>
    <cellStyle name="Normal 3 2 2 3 2" xfId="3837"/>
    <cellStyle name="Normal 3 2 2 3 2 2" xfId="3838"/>
    <cellStyle name="Normal 3 2 2 3 2 2 2" xfId="3839"/>
    <cellStyle name="Normal 3 2 2 3 2 3" xfId="3840"/>
    <cellStyle name="Normal 3 2 2 3 3" xfId="3841"/>
    <cellStyle name="Normal 3 2 2 3 3 2" xfId="3842"/>
    <cellStyle name="Normal 3 2 2 3 4" xfId="3843"/>
    <cellStyle name="Normal 3 2 2 4" xfId="3844"/>
    <cellStyle name="Normal 3 2 2 4 2" xfId="3845"/>
    <cellStyle name="Normal 3 2 2 4 2 2" xfId="3846"/>
    <cellStyle name="Normal 3 2 2 4 2 2 2" xfId="3847"/>
    <cellStyle name="Normal 3 2 2 4 2 3" xfId="3848"/>
    <cellStyle name="Normal 3 2 2 4 3" xfId="3849"/>
    <cellStyle name="Normal 3 2 2 4 3 2" xfId="3850"/>
    <cellStyle name="Normal 3 2 2 4 4" xfId="3851"/>
    <cellStyle name="Normal 3 2 2 5" xfId="3852"/>
    <cellStyle name="Normal 3 2 2 5 2" xfId="3853"/>
    <cellStyle name="Normal 3 2 2 5 2 2" xfId="3854"/>
    <cellStyle name="Normal 3 2 2 5 3" xfId="3855"/>
    <cellStyle name="Normal 3 2 2 6" xfId="3856"/>
    <cellStyle name="Normal 3 2 2 6 2" xfId="3857"/>
    <cellStyle name="Normal 3 2 2 7" xfId="3858"/>
    <cellStyle name="Normal 3 2 2 8" xfId="3819"/>
    <cellStyle name="Normal 3 2 3" xfId="244"/>
    <cellStyle name="Normal 3 2 3 2" xfId="3860"/>
    <cellStyle name="Normal 3 2 3 2 2" xfId="3861"/>
    <cellStyle name="Normal 3 2 3 2 2 2" xfId="3862"/>
    <cellStyle name="Normal 3 2 3 2 2 2 2" xfId="3863"/>
    <cellStyle name="Normal 3 2 3 2 2 2 2 2" xfId="3864"/>
    <cellStyle name="Normal 3 2 3 2 2 2 3" xfId="3865"/>
    <cellStyle name="Normal 3 2 3 2 2 3" xfId="3866"/>
    <cellStyle name="Normal 3 2 3 2 2 3 2" xfId="3867"/>
    <cellStyle name="Normal 3 2 3 2 2 4" xfId="3868"/>
    <cellStyle name="Normal 3 2 3 2 3" xfId="3869"/>
    <cellStyle name="Normal 3 2 3 2 3 2" xfId="3870"/>
    <cellStyle name="Normal 3 2 3 2 3 2 2" xfId="3871"/>
    <cellStyle name="Normal 3 2 3 2 3 3" xfId="3872"/>
    <cellStyle name="Normal 3 2 3 2 4" xfId="3873"/>
    <cellStyle name="Normal 3 2 3 2 4 2" xfId="3874"/>
    <cellStyle name="Normal 3 2 3 2 5" xfId="3875"/>
    <cellStyle name="Normal 3 2 3 3" xfId="3876"/>
    <cellStyle name="Normal 3 2 3 3 2" xfId="3877"/>
    <cellStyle name="Normal 3 2 3 3 2 2" xfId="3878"/>
    <cellStyle name="Normal 3 2 3 3 2 2 2" xfId="3879"/>
    <cellStyle name="Normal 3 2 3 3 2 3" xfId="3880"/>
    <cellStyle name="Normal 3 2 3 3 3" xfId="3881"/>
    <cellStyle name="Normal 3 2 3 3 3 2" xfId="3882"/>
    <cellStyle name="Normal 3 2 3 3 4" xfId="3883"/>
    <cellStyle name="Normal 3 2 3 4" xfId="3884"/>
    <cellStyle name="Normal 3 2 3 4 2" xfId="3885"/>
    <cellStyle name="Normal 3 2 3 4 2 2" xfId="3886"/>
    <cellStyle name="Normal 3 2 3 4 2 2 2" xfId="3887"/>
    <cellStyle name="Normal 3 2 3 4 2 3" xfId="3888"/>
    <cellStyle name="Normal 3 2 3 4 3" xfId="3889"/>
    <cellStyle name="Normal 3 2 3 4 3 2" xfId="3890"/>
    <cellStyle name="Normal 3 2 3 4 4" xfId="3891"/>
    <cellStyle name="Normal 3 2 3 5" xfId="3892"/>
    <cellStyle name="Normal 3 2 3 5 2" xfId="3893"/>
    <cellStyle name="Normal 3 2 3 5 2 2" xfId="3894"/>
    <cellStyle name="Normal 3 2 3 5 3" xfId="3895"/>
    <cellStyle name="Normal 3 2 3 6" xfId="3896"/>
    <cellStyle name="Normal 3 2 3 6 2" xfId="3897"/>
    <cellStyle name="Normal 3 2 3 7" xfId="3898"/>
    <cellStyle name="Normal 3 2 3 8" xfId="3859"/>
    <cellStyle name="Normal 3 2 4" xfId="273"/>
    <cellStyle name="Normal 3 2 4 2" xfId="3900"/>
    <cellStyle name="Normal 3 2 4 2 2" xfId="3901"/>
    <cellStyle name="Normal 3 2 4 2 2 2" xfId="3902"/>
    <cellStyle name="Normal 3 2 4 2 2 2 2" xfId="3903"/>
    <cellStyle name="Normal 3 2 4 2 2 3" xfId="3904"/>
    <cellStyle name="Normal 3 2 4 2 3" xfId="3905"/>
    <cellStyle name="Normal 3 2 4 2 3 2" xfId="3906"/>
    <cellStyle name="Normal 3 2 4 2 4" xfId="3907"/>
    <cellStyle name="Normal 3 2 4 3" xfId="3908"/>
    <cellStyle name="Normal 3 2 4 3 2" xfId="3909"/>
    <cellStyle name="Normal 3 2 4 3 2 2" xfId="3910"/>
    <cellStyle name="Normal 3 2 4 3 3" xfId="3911"/>
    <cellStyle name="Normal 3 2 4 4" xfId="3912"/>
    <cellStyle name="Normal 3 2 4 4 2" xfId="3913"/>
    <cellStyle name="Normal 3 2 4 5" xfId="3914"/>
    <cellStyle name="Normal 3 2 4 6" xfId="3899"/>
    <cellStyle name="Normal 3 2 5" xfId="3915"/>
    <cellStyle name="Normal 3 2 5 2" xfId="3916"/>
    <cellStyle name="Normal 3 2 5 2 2" xfId="3917"/>
    <cellStyle name="Normal 3 2 5 2 2 2" xfId="3918"/>
    <cellStyle name="Normal 3 2 5 2 3" xfId="3919"/>
    <cellStyle name="Normal 3 2 5 3" xfId="3920"/>
    <cellStyle name="Normal 3 2 5 3 2" xfId="3921"/>
    <cellStyle name="Normal 3 2 5 4" xfId="3922"/>
    <cellStyle name="Normal 3 2 6" xfId="3923"/>
    <cellStyle name="Normal 3 2 6 2" xfId="3924"/>
    <cellStyle name="Normal 3 2 6 2 2" xfId="3925"/>
    <cellStyle name="Normal 3 2 6 2 2 2" xfId="3926"/>
    <cellStyle name="Normal 3 2 6 2 3" xfId="3927"/>
    <cellStyle name="Normal 3 2 6 3" xfId="3928"/>
    <cellStyle name="Normal 3 2 6 3 2" xfId="3929"/>
    <cellStyle name="Normal 3 2 6 4" xfId="3930"/>
    <cellStyle name="Normal 3 2 7" xfId="3931"/>
    <cellStyle name="Normal 3 2 7 2" xfId="3932"/>
    <cellStyle name="Normal 3 2 7 2 2" xfId="3933"/>
    <cellStyle name="Normal 3 2 7 3" xfId="3934"/>
    <cellStyle name="Normal 3 2 8" xfId="3935"/>
    <cellStyle name="Normal 3 2 8 2" xfId="3936"/>
    <cellStyle name="Normal 3 2 9" xfId="3937"/>
    <cellStyle name="Normal 3 3" xfId="229"/>
    <cellStyle name="Normal 3 3 2" xfId="275"/>
    <cellStyle name="Normal 3 3 2 2" xfId="3940"/>
    <cellStyle name="Normal 3 3 2 2 2" xfId="3941"/>
    <cellStyle name="Normal 3 3 2 2 2 2" xfId="3942"/>
    <cellStyle name="Normal 3 3 2 2 2 2 2" xfId="3943"/>
    <cellStyle name="Normal 3 3 2 2 2 3" xfId="3944"/>
    <cellStyle name="Normal 3 3 2 2 3" xfId="3945"/>
    <cellStyle name="Normal 3 3 2 2 3 2" xfId="3946"/>
    <cellStyle name="Normal 3 3 2 2 4" xfId="3947"/>
    <cellStyle name="Normal 3 3 2 3" xfId="3948"/>
    <cellStyle name="Normal 3 3 2 3 2" xfId="3949"/>
    <cellStyle name="Normal 3 3 2 3 2 2" xfId="3950"/>
    <cellStyle name="Normal 3 3 2 3 3" xfId="3951"/>
    <cellStyle name="Normal 3 3 2 4" xfId="3952"/>
    <cellStyle name="Normal 3 3 2 4 2" xfId="3953"/>
    <cellStyle name="Normal 3 3 2 5" xfId="3954"/>
    <cellStyle name="Normal 3 3 2 6" xfId="3939"/>
    <cellStyle name="Normal 3 3 3" xfId="3955"/>
    <cellStyle name="Normal 3 3 3 2" xfId="3956"/>
    <cellStyle name="Normal 3 3 3 2 2" xfId="3957"/>
    <cellStyle name="Normal 3 3 3 2 2 2" xfId="3958"/>
    <cellStyle name="Normal 3 3 3 2 3" xfId="3959"/>
    <cellStyle name="Normal 3 3 3 3" xfId="3960"/>
    <cellStyle name="Normal 3 3 3 3 2" xfId="3961"/>
    <cellStyle name="Normal 3 3 3 4" xfId="3962"/>
    <cellStyle name="Normal 3 3 4" xfId="3963"/>
    <cellStyle name="Normal 3 3 4 2" xfId="3964"/>
    <cellStyle name="Normal 3 3 4 2 2" xfId="3965"/>
    <cellStyle name="Normal 3 3 4 2 2 2" xfId="3966"/>
    <cellStyle name="Normal 3 3 4 2 3" xfId="3967"/>
    <cellStyle name="Normal 3 3 4 3" xfId="3968"/>
    <cellStyle name="Normal 3 3 4 3 2" xfId="3969"/>
    <cellStyle name="Normal 3 3 4 4" xfId="3970"/>
    <cellStyle name="Normal 3 3 5" xfId="3971"/>
    <cellStyle name="Normal 3 3 5 2" xfId="3972"/>
    <cellStyle name="Normal 3 3 5 2 2" xfId="3973"/>
    <cellStyle name="Normal 3 3 5 3" xfId="3974"/>
    <cellStyle name="Normal 3 3 6" xfId="3975"/>
    <cellStyle name="Normal 3 3 6 2" xfId="3976"/>
    <cellStyle name="Normal 3 3 7" xfId="3977"/>
    <cellStyle name="Normal 3 3 8" xfId="3978"/>
    <cellStyle name="Normal 3 3 9" xfId="3938"/>
    <cellStyle name="Normal 3 4" xfId="276"/>
    <cellStyle name="Normal 3 4 2" xfId="3980"/>
    <cellStyle name="Normal 3 4 2 2" xfId="3981"/>
    <cellStyle name="Normal 3 4 2 2 2" xfId="3982"/>
    <cellStyle name="Normal 3 4 2 2 2 2" xfId="3983"/>
    <cellStyle name="Normal 3 4 2 2 2 2 2" xfId="3984"/>
    <cellStyle name="Normal 3 4 2 2 2 3" xfId="3985"/>
    <cellStyle name="Normal 3 4 2 2 3" xfId="3986"/>
    <cellStyle name="Normal 3 4 2 2 3 2" xfId="3987"/>
    <cellStyle name="Normal 3 4 2 2 4" xfId="3988"/>
    <cellStyle name="Normal 3 4 2 3" xfId="3989"/>
    <cellStyle name="Normal 3 4 2 3 2" xfId="3990"/>
    <cellStyle name="Normal 3 4 2 3 2 2" xfId="3991"/>
    <cellStyle name="Normal 3 4 2 3 3" xfId="3992"/>
    <cellStyle name="Normal 3 4 2 4" xfId="3993"/>
    <cellStyle name="Normal 3 4 2 4 2" xfId="3994"/>
    <cellStyle name="Normal 3 4 2 5" xfId="3995"/>
    <cellStyle name="Normal 3 4 3" xfId="3996"/>
    <cellStyle name="Normal 3 4 3 2" xfId="3997"/>
    <cellStyle name="Normal 3 4 3 2 2" xfId="3998"/>
    <cellStyle name="Normal 3 4 3 2 2 2" xfId="3999"/>
    <cellStyle name="Normal 3 4 3 2 3" xfId="4000"/>
    <cellStyle name="Normal 3 4 3 3" xfId="4001"/>
    <cellStyle name="Normal 3 4 3 3 2" xfId="4002"/>
    <cellStyle name="Normal 3 4 3 4" xfId="4003"/>
    <cellStyle name="Normal 3 4 4" xfId="4004"/>
    <cellStyle name="Normal 3 4 4 2" xfId="4005"/>
    <cellStyle name="Normal 3 4 4 2 2" xfId="4006"/>
    <cellStyle name="Normal 3 4 4 2 2 2" xfId="4007"/>
    <cellStyle name="Normal 3 4 4 2 3" xfId="4008"/>
    <cellStyle name="Normal 3 4 4 3" xfId="4009"/>
    <cellStyle name="Normal 3 4 4 3 2" xfId="4010"/>
    <cellStyle name="Normal 3 4 4 4" xfId="4011"/>
    <cellStyle name="Normal 3 4 5" xfId="4012"/>
    <cellStyle name="Normal 3 4 5 2" xfId="4013"/>
    <cellStyle name="Normal 3 4 5 2 2" xfId="4014"/>
    <cellStyle name="Normal 3 4 5 3" xfId="4015"/>
    <cellStyle name="Normal 3 4 6" xfId="4016"/>
    <cellStyle name="Normal 3 4 6 2" xfId="4017"/>
    <cellStyle name="Normal 3 4 7" xfId="4018"/>
    <cellStyle name="Normal 3 4 8" xfId="3979"/>
    <cellStyle name="Normal 3 5" xfId="272"/>
    <cellStyle name="Normal 3 5 2" xfId="4020"/>
    <cellStyle name="Normal 3 5 2 2" xfId="4021"/>
    <cellStyle name="Normal 3 5 2 2 2" xfId="4022"/>
    <cellStyle name="Normal 3 5 2 2 2 2" xfId="4023"/>
    <cellStyle name="Normal 3 5 2 2 2 2 2" xfId="4024"/>
    <cellStyle name="Normal 3 5 2 2 2 3" xfId="4025"/>
    <cellStyle name="Normal 3 5 2 2 3" xfId="4026"/>
    <cellStyle name="Normal 3 5 2 2 3 2" xfId="4027"/>
    <cellStyle name="Normal 3 5 2 2 4" xfId="4028"/>
    <cellStyle name="Normal 3 5 2 3" xfId="4029"/>
    <cellStyle name="Normal 3 5 2 3 2" xfId="4030"/>
    <cellStyle name="Normal 3 5 2 3 2 2" xfId="4031"/>
    <cellStyle name="Normal 3 5 2 3 3" xfId="4032"/>
    <cellStyle name="Normal 3 5 2 4" xfId="4033"/>
    <cellStyle name="Normal 3 5 2 4 2" xfId="4034"/>
    <cellStyle name="Normal 3 5 2 5" xfId="4035"/>
    <cellStyle name="Normal 3 5 3" xfId="4036"/>
    <cellStyle name="Normal 3 5 3 2" xfId="4037"/>
    <cellStyle name="Normal 3 5 3 2 2" xfId="4038"/>
    <cellStyle name="Normal 3 5 3 2 2 2" xfId="4039"/>
    <cellStyle name="Normal 3 5 3 2 3" xfId="4040"/>
    <cellStyle name="Normal 3 5 3 3" xfId="4041"/>
    <cellStyle name="Normal 3 5 3 3 2" xfId="4042"/>
    <cellStyle name="Normal 3 5 3 4" xfId="4043"/>
    <cellStyle name="Normal 3 5 4" xfId="4044"/>
    <cellStyle name="Normal 3 5 4 2" xfId="4045"/>
    <cellStyle name="Normal 3 5 4 2 2" xfId="4046"/>
    <cellStyle name="Normal 3 5 4 2 2 2" xfId="4047"/>
    <cellStyle name="Normal 3 5 4 2 3" xfId="4048"/>
    <cellStyle name="Normal 3 5 4 3" xfId="4049"/>
    <cellStyle name="Normal 3 5 4 3 2" xfId="4050"/>
    <cellStyle name="Normal 3 5 4 4" xfId="4051"/>
    <cellStyle name="Normal 3 5 5" xfId="4052"/>
    <cellStyle name="Normal 3 5 5 2" xfId="4053"/>
    <cellStyle name="Normal 3 5 5 2 2" xfId="4054"/>
    <cellStyle name="Normal 3 5 5 3" xfId="4055"/>
    <cellStyle name="Normal 3 5 6" xfId="4056"/>
    <cellStyle name="Normal 3 5 6 2" xfId="4057"/>
    <cellStyle name="Normal 3 5 7" xfId="4058"/>
    <cellStyle name="Normal 3 5 8" xfId="4019"/>
    <cellStyle name="Normal 3 6" xfId="4059"/>
    <cellStyle name="Normal 3 6 2" xfId="4060"/>
    <cellStyle name="Normal 3 6 2 2" xfId="4061"/>
    <cellStyle name="Normal 3 6 2 2 2" xfId="4062"/>
    <cellStyle name="Normal 3 6 2 2 2 2" xfId="4063"/>
    <cellStyle name="Normal 3 6 2 2 3" xfId="4064"/>
    <cellStyle name="Normal 3 6 2 3" xfId="4065"/>
    <cellStyle name="Normal 3 6 2 3 2" xfId="4066"/>
    <cellStyle name="Normal 3 6 2 4" xfId="4067"/>
    <cellStyle name="Normal 3 6 3" xfId="4068"/>
    <cellStyle name="Normal 3 6 3 2" xfId="4069"/>
    <cellStyle name="Normal 3 6 3 2 2" xfId="4070"/>
    <cellStyle name="Normal 3 6 3 3" xfId="4071"/>
    <cellStyle name="Normal 3 6 4" xfId="4072"/>
    <cellStyle name="Normal 3 6 4 2" xfId="4073"/>
    <cellStyle name="Normal 3 6 5" xfId="4074"/>
    <cellStyle name="Normal 3 7" xfId="4075"/>
    <cellStyle name="Normal 3 7 2" xfId="4076"/>
    <cellStyle name="Normal 3 7 2 2" xfId="4077"/>
    <cellStyle name="Normal 3 7 2 2 2" xfId="4078"/>
    <cellStyle name="Normal 3 7 2 3" xfId="4079"/>
    <cellStyle name="Normal 3 7 3" xfId="4080"/>
    <cellStyle name="Normal 3 7 3 2" xfId="4081"/>
    <cellStyle name="Normal 3 7 4" xfId="4082"/>
    <cellStyle name="Normal 3 8" xfId="4083"/>
    <cellStyle name="Normal 3 8 2" xfId="4084"/>
    <cellStyle name="Normal 3 8 2 2" xfId="4085"/>
    <cellStyle name="Normal 3 8 2 2 2" xfId="4086"/>
    <cellStyle name="Normal 3 8 2 3" xfId="4087"/>
    <cellStyle name="Normal 3 8 3" xfId="4088"/>
    <cellStyle name="Normal 3 8 3 2" xfId="4089"/>
    <cellStyle name="Normal 3 8 4" xfId="4090"/>
    <cellStyle name="Normal 3 9" xfId="4091"/>
    <cellStyle name="Normal 3 9 2" xfId="4092"/>
    <cellStyle name="Normal 3 9 2 2" xfId="4093"/>
    <cellStyle name="Normal 3 9 3" xfId="4094"/>
    <cellStyle name="Normal 4" xfId="230"/>
    <cellStyle name="Normal 4 10" xfId="4095"/>
    <cellStyle name="Normal 4 10 2" xfId="4096"/>
    <cellStyle name="Normal 4 11" xfId="4097"/>
    <cellStyle name="Normal 4 12" xfId="4098"/>
    <cellStyle name="Normal 4 2" xfId="4099"/>
    <cellStyle name="Normal 4 2 2" xfId="4100"/>
    <cellStyle name="Normal 4 2 2 2" xfId="4101"/>
    <cellStyle name="Normal 4 2 2 2 2" xfId="4102"/>
    <cellStyle name="Normal 4 2 2 2 2 2" xfId="4103"/>
    <cellStyle name="Normal 4 2 2 2 2 2 2" xfId="4104"/>
    <cellStyle name="Normal 4 2 2 2 2 2 2 2" xfId="4105"/>
    <cellStyle name="Normal 4 2 2 2 2 2 3" xfId="4106"/>
    <cellStyle name="Normal 4 2 2 2 2 3" xfId="4107"/>
    <cellStyle name="Normal 4 2 2 2 2 3 2" xfId="4108"/>
    <cellStyle name="Normal 4 2 2 2 2 4" xfId="4109"/>
    <cellStyle name="Normal 4 2 2 2 3" xfId="4110"/>
    <cellStyle name="Normal 4 2 2 2 3 2" xfId="4111"/>
    <cellStyle name="Normal 4 2 2 2 3 2 2" xfId="4112"/>
    <cellStyle name="Normal 4 2 2 2 3 3" xfId="4113"/>
    <cellStyle name="Normal 4 2 2 2 4" xfId="4114"/>
    <cellStyle name="Normal 4 2 2 2 4 2" xfId="4115"/>
    <cellStyle name="Normal 4 2 2 2 5" xfId="4116"/>
    <cellStyle name="Normal 4 2 2 3" xfId="4117"/>
    <cellStyle name="Normal 4 2 2 3 2" xfId="4118"/>
    <cellStyle name="Normal 4 2 2 3 2 2" xfId="4119"/>
    <cellStyle name="Normal 4 2 2 3 2 2 2" xfId="4120"/>
    <cellStyle name="Normal 4 2 2 3 2 3" xfId="4121"/>
    <cellStyle name="Normal 4 2 2 3 3" xfId="4122"/>
    <cellStyle name="Normal 4 2 2 3 3 2" xfId="4123"/>
    <cellStyle name="Normal 4 2 2 3 4" xfId="4124"/>
    <cellStyle name="Normal 4 2 2 4" xfId="4125"/>
    <cellStyle name="Normal 4 2 2 4 2" xfId="4126"/>
    <cellStyle name="Normal 4 2 2 4 2 2" xfId="4127"/>
    <cellStyle name="Normal 4 2 2 4 2 2 2" xfId="4128"/>
    <cellStyle name="Normal 4 2 2 4 2 3" xfId="4129"/>
    <cellStyle name="Normal 4 2 2 4 3" xfId="4130"/>
    <cellStyle name="Normal 4 2 2 4 3 2" xfId="4131"/>
    <cellStyle name="Normal 4 2 2 4 4" xfId="4132"/>
    <cellStyle name="Normal 4 2 2 5" xfId="4133"/>
    <cellStyle name="Normal 4 2 2 5 2" xfId="4134"/>
    <cellStyle name="Normal 4 2 2 5 2 2" xfId="4135"/>
    <cellStyle name="Normal 4 2 2 5 3" xfId="4136"/>
    <cellStyle name="Normal 4 2 2 6" xfId="4137"/>
    <cellStyle name="Normal 4 2 2 6 2" xfId="4138"/>
    <cellStyle name="Normal 4 2 2 7" xfId="4139"/>
    <cellStyle name="Normal 4 2 3" xfId="4140"/>
    <cellStyle name="Normal 4 2 3 2" xfId="4141"/>
    <cellStyle name="Normal 4 2 3 2 2" xfId="4142"/>
    <cellStyle name="Normal 4 2 3 2 2 2" xfId="4143"/>
    <cellStyle name="Normal 4 2 3 2 2 2 2" xfId="4144"/>
    <cellStyle name="Normal 4 2 3 2 2 2 2 2" xfId="4145"/>
    <cellStyle name="Normal 4 2 3 2 2 2 3" xfId="4146"/>
    <cellStyle name="Normal 4 2 3 2 2 3" xfId="4147"/>
    <cellStyle name="Normal 4 2 3 2 2 3 2" xfId="4148"/>
    <cellStyle name="Normal 4 2 3 2 2 4" xfId="4149"/>
    <cellStyle name="Normal 4 2 3 2 3" xfId="4150"/>
    <cellStyle name="Normal 4 2 3 2 3 2" xfId="4151"/>
    <cellStyle name="Normal 4 2 3 2 3 2 2" xfId="4152"/>
    <cellStyle name="Normal 4 2 3 2 3 3" xfId="4153"/>
    <cellStyle name="Normal 4 2 3 2 4" xfId="4154"/>
    <cellStyle name="Normal 4 2 3 2 4 2" xfId="4155"/>
    <cellStyle name="Normal 4 2 3 2 5" xfId="4156"/>
    <cellStyle name="Normal 4 2 3 3" xfId="4157"/>
    <cellStyle name="Normal 4 2 3 3 2" xfId="4158"/>
    <cellStyle name="Normal 4 2 3 3 2 2" xfId="4159"/>
    <cellStyle name="Normal 4 2 3 3 2 2 2" xfId="4160"/>
    <cellStyle name="Normal 4 2 3 3 2 3" xfId="4161"/>
    <cellStyle name="Normal 4 2 3 3 3" xfId="4162"/>
    <cellStyle name="Normal 4 2 3 3 3 2" xfId="4163"/>
    <cellStyle name="Normal 4 2 3 3 4" xfId="4164"/>
    <cellStyle name="Normal 4 2 3 4" xfId="4165"/>
    <cellStyle name="Normal 4 2 3 4 2" xfId="4166"/>
    <cellStyle name="Normal 4 2 3 4 2 2" xfId="4167"/>
    <cellStyle name="Normal 4 2 3 4 2 2 2" xfId="4168"/>
    <cellStyle name="Normal 4 2 3 4 2 3" xfId="4169"/>
    <cellStyle name="Normal 4 2 3 4 3" xfId="4170"/>
    <cellStyle name="Normal 4 2 3 4 3 2" xfId="4171"/>
    <cellStyle name="Normal 4 2 3 4 4" xfId="4172"/>
    <cellStyle name="Normal 4 2 3 5" xfId="4173"/>
    <cellStyle name="Normal 4 2 3 5 2" xfId="4174"/>
    <cellStyle name="Normal 4 2 3 5 2 2" xfId="4175"/>
    <cellStyle name="Normal 4 2 3 5 3" xfId="4176"/>
    <cellStyle name="Normal 4 2 3 6" xfId="4177"/>
    <cellStyle name="Normal 4 2 3 6 2" xfId="4178"/>
    <cellStyle name="Normal 4 2 3 7" xfId="4179"/>
    <cellStyle name="Normal 4 2 4" xfId="4180"/>
    <cellStyle name="Normal 4 2 4 2" xfId="4181"/>
    <cellStyle name="Normal 4 2 4 2 2" xfId="4182"/>
    <cellStyle name="Normal 4 2 4 2 2 2" xfId="4183"/>
    <cellStyle name="Normal 4 2 4 2 2 2 2" xfId="4184"/>
    <cellStyle name="Normal 4 2 4 2 2 3" xfId="4185"/>
    <cellStyle name="Normal 4 2 4 2 3" xfId="4186"/>
    <cellStyle name="Normal 4 2 4 2 3 2" xfId="4187"/>
    <cellStyle name="Normal 4 2 4 2 4" xfId="4188"/>
    <cellStyle name="Normal 4 2 4 3" xfId="4189"/>
    <cellStyle name="Normal 4 2 4 3 2" xfId="4190"/>
    <cellStyle name="Normal 4 2 4 3 2 2" xfId="4191"/>
    <cellStyle name="Normal 4 2 4 3 3" xfId="4192"/>
    <cellStyle name="Normal 4 2 4 4" xfId="4193"/>
    <cellStyle name="Normal 4 2 4 4 2" xfId="4194"/>
    <cellStyle name="Normal 4 2 4 5" xfId="4195"/>
    <cellStyle name="Normal 4 2 5" xfId="4196"/>
    <cellStyle name="Normal 4 2 5 2" xfId="4197"/>
    <cellStyle name="Normal 4 2 5 2 2" xfId="4198"/>
    <cellStyle name="Normal 4 2 5 2 2 2" xfId="4199"/>
    <cellStyle name="Normal 4 2 5 2 3" xfId="4200"/>
    <cellStyle name="Normal 4 2 5 3" xfId="4201"/>
    <cellStyle name="Normal 4 2 5 3 2" xfId="4202"/>
    <cellStyle name="Normal 4 2 5 4" xfId="4203"/>
    <cellStyle name="Normal 4 2 6" xfId="4204"/>
    <cellStyle name="Normal 4 2 6 2" xfId="4205"/>
    <cellStyle name="Normal 4 2 6 2 2" xfId="4206"/>
    <cellStyle name="Normal 4 2 6 2 2 2" xfId="4207"/>
    <cellStyle name="Normal 4 2 6 2 3" xfId="4208"/>
    <cellStyle name="Normal 4 2 6 3" xfId="4209"/>
    <cellStyle name="Normal 4 2 6 3 2" xfId="4210"/>
    <cellStyle name="Normal 4 2 6 4" xfId="4211"/>
    <cellStyle name="Normal 4 2 7" xfId="4212"/>
    <cellStyle name="Normal 4 2 7 2" xfId="4213"/>
    <cellStyle name="Normal 4 2 7 2 2" xfId="4214"/>
    <cellStyle name="Normal 4 2 7 3" xfId="4215"/>
    <cellStyle name="Normal 4 2 8" xfId="4216"/>
    <cellStyle name="Normal 4 2 8 2" xfId="4217"/>
    <cellStyle name="Normal 4 2 9" xfId="4218"/>
    <cellStyle name="Normal 4 3" xfId="4219"/>
    <cellStyle name="Normal 4 3 2" xfId="4220"/>
    <cellStyle name="Normal 4 3 2 2" xfId="4221"/>
    <cellStyle name="Normal 4 3 2 2 2" xfId="4222"/>
    <cellStyle name="Normal 4 3 2 2 2 2" xfId="4223"/>
    <cellStyle name="Normal 4 3 2 2 2 2 2" xfId="4224"/>
    <cellStyle name="Normal 4 3 2 2 2 3" xfId="4225"/>
    <cellStyle name="Normal 4 3 2 2 3" xfId="4226"/>
    <cellStyle name="Normal 4 3 2 2 3 2" xfId="4227"/>
    <cellStyle name="Normal 4 3 2 2 4" xfId="4228"/>
    <cellStyle name="Normal 4 3 2 3" xfId="4229"/>
    <cellStyle name="Normal 4 3 2 3 2" xfId="4230"/>
    <cellStyle name="Normal 4 3 2 3 2 2" xfId="4231"/>
    <cellStyle name="Normal 4 3 2 3 3" xfId="4232"/>
    <cellStyle name="Normal 4 3 2 4" xfId="4233"/>
    <cellStyle name="Normal 4 3 2 4 2" xfId="4234"/>
    <cellStyle name="Normal 4 3 2 5" xfId="4235"/>
    <cellStyle name="Normal 4 3 3" xfId="4236"/>
    <cellStyle name="Normal 4 3 3 2" xfId="4237"/>
    <cellStyle name="Normal 4 3 3 2 2" xfId="4238"/>
    <cellStyle name="Normal 4 3 3 2 2 2" xfId="4239"/>
    <cellStyle name="Normal 4 3 3 2 3" xfId="4240"/>
    <cellStyle name="Normal 4 3 3 3" xfId="4241"/>
    <cellStyle name="Normal 4 3 3 3 2" xfId="4242"/>
    <cellStyle name="Normal 4 3 3 4" xfId="4243"/>
    <cellStyle name="Normal 4 3 4" xfId="4244"/>
    <cellStyle name="Normal 4 3 4 2" xfId="4245"/>
    <cellStyle name="Normal 4 3 4 2 2" xfId="4246"/>
    <cellStyle name="Normal 4 3 4 2 2 2" xfId="4247"/>
    <cellStyle name="Normal 4 3 4 2 3" xfId="4248"/>
    <cellStyle name="Normal 4 3 4 3" xfId="4249"/>
    <cellStyle name="Normal 4 3 4 3 2" xfId="4250"/>
    <cellStyle name="Normal 4 3 4 4" xfId="4251"/>
    <cellStyle name="Normal 4 3 5" xfId="4252"/>
    <cellStyle name="Normal 4 3 5 2" xfId="4253"/>
    <cellStyle name="Normal 4 3 5 2 2" xfId="4254"/>
    <cellStyle name="Normal 4 3 5 3" xfId="4255"/>
    <cellStyle name="Normal 4 3 6" xfId="4256"/>
    <cellStyle name="Normal 4 3 6 2" xfId="4257"/>
    <cellStyle name="Normal 4 3 7" xfId="4258"/>
    <cellStyle name="Normal 4 4" xfId="4259"/>
    <cellStyle name="Normal 4 4 2" xfId="4260"/>
    <cellStyle name="Normal 4 4 2 2" xfId="4261"/>
    <cellStyle name="Normal 4 4 2 2 2" xfId="4262"/>
    <cellStyle name="Normal 4 4 2 2 2 2" xfId="4263"/>
    <cellStyle name="Normal 4 4 2 2 2 2 2" xfId="4264"/>
    <cellStyle name="Normal 4 4 2 2 2 3" xfId="4265"/>
    <cellStyle name="Normal 4 4 2 2 3" xfId="4266"/>
    <cellStyle name="Normal 4 4 2 2 3 2" xfId="4267"/>
    <cellStyle name="Normal 4 4 2 2 4" xfId="4268"/>
    <cellStyle name="Normal 4 4 2 3" xfId="4269"/>
    <cellStyle name="Normal 4 4 2 3 2" xfId="4270"/>
    <cellStyle name="Normal 4 4 2 3 2 2" xfId="4271"/>
    <cellStyle name="Normal 4 4 2 3 3" xfId="4272"/>
    <cellStyle name="Normal 4 4 2 4" xfId="4273"/>
    <cellStyle name="Normal 4 4 2 4 2" xfId="4274"/>
    <cellStyle name="Normal 4 4 2 5" xfId="4275"/>
    <cellStyle name="Normal 4 4 3" xfId="4276"/>
    <cellStyle name="Normal 4 4 3 2" xfId="4277"/>
    <cellStyle name="Normal 4 4 3 2 2" xfId="4278"/>
    <cellStyle name="Normal 4 4 3 2 2 2" xfId="4279"/>
    <cellStyle name="Normal 4 4 3 2 3" xfId="4280"/>
    <cellStyle name="Normal 4 4 3 3" xfId="4281"/>
    <cellStyle name="Normal 4 4 3 3 2" xfId="4282"/>
    <cellStyle name="Normal 4 4 3 4" xfId="4283"/>
    <cellStyle name="Normal 4 4 4" xfId="4284"/>
    <cellStyle name="Normal 4 4 4 2" xfId="4285"/>
    <cellStyle name="Normal 4 4 4 2 2" xfId="4286"/>
    <cellStyle name="Normal 4 4 4 2 2 2" xfId="4287"/>
    <cellStyle name="Normal 4 4 4 2 3" xfId="4288"/>
    <cellStyle name="Normal 4 4 4 3" xfId="4289"/>
    <cellStyle name="Normal 4 4 4 3 2" xfId="4290"/>
    <cellStyle name="Normal 4 4 4 4" xfId="4291"/>
    <cellStyle name="Normal 4 4 5" xfId="4292"/>
    <cellStyle name="Normal 4 4 5 2" xfId="4293"/>
    <cellStyle name="Normal 4 4 5 2 2" xfId="4294"/>
    <cellStyle name="Normal 4 4 5 3" xfId="4295"/>
    <cellStyle name="Normal 4 4 6" xfId="4296"/>
    <cellStyle name="Normal 4 4 6 2" xfId="4297"/>
    <cellStyle name="Normal 4 4 7" xfId="4298"/>
    <cellStyle name="Normal 4 5" xfId="4299"/>
    <cellStyle name="Normal 4 5 2" xfId="4300"/>
    <cellStyle name="Normal 4 5 2 2" xfId="4301"/>
    <cellStyle name="Normal 4 5 2 2 2" xfId="4302"/>
    <cellStyle name="Normal 4 5 2 2 2 2" xfId="4303"/>
    <cellStyle name="Normal 4 5 2 2 2 2 2" xfId="4304"/>
    <cellStyle name="Normal 4 5 2 2 2 3" xfId="4305"/>
    <cellStyle name="Normal 4 5 2 2 3" xfId="4306"/>
    <cellStyle name="Normal 4 5 2 2 3 2" xfId="4307"/>
    <cellStyle name="Normal 4 5 2 2 4" xfId="4308"/>
    <cellStyle name="Normal 4 5 2 3" xfId="4309"/>
    <cellStyle name="Normal 4 5 2 3 2" xfId="4310"/>
    <cellStyle name="Normal 4 5 2 3 2 2" xfId="4311"/>
    <cellStyle name="Normal 4 5 2 3 3" xfId="4312"/>
    <cellStyle name="Normal 4 5 2 4" xfId="4313"/>
    <cellStyle name="Normal 4 5 2 4 2" xfId="4314"/>
    <cellStyle name="Normal 4 5 2 5" xfId="4315"/>
    <cellStyle name="Normal 4 5 3" xfId="4316"/>
    <cellStyle name="Normal 4 5 3 2" xfId="4317"/>
    <cellStyle name="Normal 4 5 3 2 2" xfId="4318"/>
    <cellStyle name="Normal 4 5 3 2 2 2" xfId="4319"/>
    <cellStyle name="Normal 4 5 3 2 3" xfId="4320"/>
    <cellStyle name="Normal 4 5 3 3" xfId="4321"/>
    <cellStyle name="Normal 4 5 3 3 2" xfId="4322"/>
    <cellStyle name="Normal 4 5 3 4" xfId="4323"/>
    <cellStyle name="Normal 4 5 4" xfId="4324"/>
    <cellStyle name="Normal 4 5 4 2" xfId="4325"/>
    <cellStyle name="Normal 4 5 4 2 2" xfId="4326"/>
    <cellStyle name="Normal 4 5 4 2 2 2" xfId="4327"/>
    <cellStyle name="Normal 4 5 4 2 3" xfId="4328"/>
    <cellStyle name="Normal 4 5 4 3" xfId="4329"/>
    <cellStyle name="Normal 4 5 4 3 2" xfId="4330"/>
    <cellStyle name="Normal 4 5 4 4" xfId="4331"/>
    <cellStyle name="Normal 4 5 5" xfId="4332"/>
    <cellStyle name="Normal 4 5 5 2" xfId="4333"/>
    <cellStyle name="Normal 4 5 5 2 2" xfId="4334"/>
    <cellStyle name="Normal 4 5 5 3" xfId="4335"/>
    <cellStyle name="Normal 4 5 6" xfId="4336"/>
    <cellStyle name="Normal 4 5 6 2" xfId="4337"/>
    <cellStyle name="Normal 4 5 7" xfId="4338"/>
    <cellStyle name="Normal 4 6" xfId="4339"/>
    <cellStyle name="Normal 4 6 2" xfId="4340"/>
    <cellStyle name="Normal 4 6 2 2" xfId="4341"/>
    <cellStyle name="Normal 4 6 2 2 2" xfId="4342"/>
    <cellStyle name="Normal 4 6 2 2 2 2" xfId="4343"/>
    <cellStyle name="Normal 4 6 2 2 3" xfId="4344"/>
    <cellStyle name="Normal 4 6 2 3" xfId="4345"/>
    <cellStyle name="Normal 4 6 2 3 2" xfId="4346"/>
    <cellStyle name="Normal 4 6 2 4" xfId="4347"/>
    <cellStyle name="Normal 4 6 3" xfId="4348"/>
    <cellStyle name="Normal 4 6 3 2" xfId="4349"/>
    <cellStyle name="Normal 4 6 3 2 2" xfId="4350"/>
    <cellStyle name="Normal 4 6 3 3" xfId="4351"/>
    <cellStyle name="Normal 4 6 4" xfId="4352"/>
    <cellStyle name="Normal 4 6 4 2" xfId="4353"/>
    <cellStyle name="Normal 4 6 5" xfId="4354"/>
    <cellStyle name="Normal 4 7" xfId="4355"/>
    <cellStyle name="Normal 4 7 2" xfId="4356"/>
    <cellStyle name="Normal 4 7 2 2" xfId="4357"/>
    <cellStyle name="Normal 4 7 2 2 2" xfId="4358"/>
    <cellStyle name="Normal 4 7 2 3" xfId="4359"/>
    <cellStyle name="Normal 4 7 3" xfId="4360"/>
    <cellStyle name="Normal 4 7 3 2" xfId="4361"/>
    <cellStyle name="Normal 4 7 4" xfId="4362"/>
    <cellStyle name="Normal 4 8" xfId="4363"/>
    <cellStyle name="Normal 4 8 2" xfId="4364"/>
    <cellStyle name="Normal 4 8 2 2" xfId="4365"/>
    <cellStyle name="Normal 4 8 2 2 2" xfId="4366"/>
    <cellStyle name="Normal 4 8 2 3" xfId="4367"/>
    <cellStyle name="Normal 4 8 3" xfId="4368"/>
    <cellStyle name="Normal 4 8 3 2" xfId="4369"/>
    <cellStyle name="Normal 4 8 4" xfId="4370"/>
    <cellStyle name="Normal 4 9" xfId="4371"/>
    <cellStyle name="Normal 4 9 2" xfId="4372"/>
    <cellStyle name="Normal 4 9 2 2" xfId="4373"/>
    <cellStyle name="Normal 4 9 3" xfId="4374"/>
    <cellStyle name="Normal 5" xfId="231"/>
    <cellStyle name="Normal 5 2" xfId="232"/>
    <cellStyle name="Normal 5 2 2" xfId="278"/>
    <cellStyle name="Normal 5 2 2 2" xfId="4377"/>
    <cellStyle name="Normal 5 2 3" xfId="4376"/>
    <cellStyle name="Normal 5 3" xfId="233"/>
    <cellStyle name="Normal 5 3 2" xfId="279"/>
    <cellStyle name="Normal 5 3 3" xfId="4378"/>
    <cellStyle name="Normal 5 4" xfId="277"/>
    <cellStyle name="Normal 5 4 2" xfId="4379"/>
    <cellStyle name="Normal 5 5" xfId="4375"/>
    <cellStyle name="Normal 6" xfId="4380"/>
    <cellStyle name="Normal 6 2" xfId="4381"/>
    <cellStyle name="Normale 2" xfId="53"/>
    <cellStyle name="Normale 2 2" xfId="102"/>
    <cellStyle name="Normale 2 2 2" xfId="4382"/>
    <cellStyle name="Normale 2 3" xfId="4383"/>
    <cellStyle name="Normale 2 9" xfId="234"/>
    <cellStyle name="Normale 2 9 2" xfId="235"/>
    <cellStyle name="Normale 2_DCF_Guidelines_Standard-Tables_Version-2009" xfId="54"/>
    <cellStyle name="Normale 2_DCF_Guidelines_Standard-Tables_Version-2009 2" xfId="93"/>
    <cellStyle name="Normale 3" xfId="55"/>
    <cellStyle name="Normale 3 2" xfId="91"/>
    <cellStyle name="Normale 3 2 2" xfId="236"/>
    <cellStyle name="Normale 3 3" xfId="237"/>
    <cellStyle name="Normale_Guidelines_NP-Proposals_Standard-Tables_Version-2006_Final" xfId="56"/>
    <cellStyle name="Notas" xfId="4384"/>
    <cellStyle name="Notas 10" xfId="4385"/>
    <cellStyle name="Notas 11" xfId="4386"/>
    <cellStyle name="Notas 12" xfId="4387"/>
    <cellStyle name="Notas 13" xfId="4388"/>
    <cellStyle name="Notas 14" xfId="4389"/>
    <cellStyle name="Notas 15" xfId="4390"/>
    <cellStyle name="Notas 2" xfId="4391"/>
    <cellStyle name="Notas 2 10" xfId="4392"/>
    <cellStyle name="Notas 2 11" xfId="4393"/>
    <cellStyle name="Notas 2 12" xfId="4394"/>
    <cellStyle name="Notas 2 13" xfId="4395"/>
    <cellStyle name="Notas 2 2" xfId="4396"/>
    <cellStyle name="Notas 2 2 10" xfId="4397"/>
    <cellStyle name="Notas 2 2 11" xfId="4398"/>
    <cellStyle name="Notas 2 2 12" xfId="4399"/>
    <cellStyle name="Notas 2 2 2" xfId="4400"/>
    <cellStyle name="Notas 2 2 3" xfId="4401"/>
    <cellStyle name="Notas 2 2 4" xfId="4402"/>
    <cellStyle name="Notas 2 2 5" xfId="4403"/>
    <cellStyle name="Notas 2 2 6" xfId="4404"/>
    <cellStyle name="Notas 2 2 7" xfId="4405"/>
    <cellStyle name="Notas 2 2 8" xfId="4406"/>
    <cellStyle name="Notas 2 2 9" xfId="4407"/>
    <cellStyle name="Notas 2 3" xfId="4408"/>
    <cellStyle name="Notas 2 4" xfId="4409"/>
    <cellStyle name="Notas 2 5" xfId="4410"/>
    <cellStyle name="Notas 2 6" xfId="4411"/>
    <cellStyle name="Notas 2 7" xfId="4412"/>
    <cellStyle name="Notas 2 8" xfId="4413"/>
    <cellStyle name="Notas 2 9" xfId="4414"/>
    <cellStyle name="Notas 3" xfId="4415"/>
    <cellStyle name="Notas 3 10" xfId="4416"/>
    <cellStyle name="Notas 3 11" xfId="4417"/>
    <cellStyle name="Notas 3 12" xfId="4418"/>
    <cellStyle name="Notas 3 2" xfId="4419"/>
    <cellStyle name="Notas 3 3" xfId="4420"/>
    <cellStyle name="Notas 3 4" xfId="4421"/>
    <cellStyle name="Notas 3 5" xfId="4422"/>
    <cellStyle name="Notas 3 6" xfId="4423"/>
    <cellStyle name="Notas 3 7" xfId="4424"/>
    <cellStyle name="Notas 3 8" xfId="4425"/>
    <cellStyle name="Notas 3 9" xfId="4426"/>
    <cellStyle name="Notas 4" xfId="4427"/>
    <cellStyle name="Notas 4 10" xfId="4428"/>
    <cellStyle name="Notas 4 11" xfId="4429"/>
    <cellStyle name="Notas 4 12" xfId="4430"/>
    <cellStyle name="Notas 4 2" xfId="4431"/>
    <cellStyle name="Notas 4 3" xfId="4432"/>
    <cellStyle name="Notas 4 4" xfId="4433"/>
    <cellStyle name="Notas 4 5" xfId="4434"/>
    <cellStyle name="Notas 4 6" xfId="4435"/>
    <cellStyle name="Notas 4 7" xfId="4436"/>
    <cellStyle name="Notas 4 8" xfId="4437"/>
    <cellStyle name="Notas 4 9" xfId="4438"/>
    <cellStyle name="Notas 5" xfId="4439"/>
    <cellStyle name="Notas 6" xfId="4440"/>
    <cellStyle name="Notas 7" xfId="4441"/>
    <cellStyle name="Notas 8" xfId="4442"/>
    <cellStyle name="Notas 9" xfId="4443"/>
    <cellStyle name="Note 2" xfId="4444"/>
    <cellStyle name="Note 2 10" xfId="4445"/>
    <cellStyle name="Note 2 10 2" xfId="4446"/>
    <cellStyle name="Note 2 11" xfId="4447"/>
    <cellStyle name="Note 2 2" xfId="4448"/>
    <cellStyle name="Note 2 2 2" xfId="4449"/>
    <cellStyle name="Note 2 2 2 2" xfId="4450"/>
    <cellStyle name="Note 2 2 2 2 2" xfId="4451"/>
    <cellStyle name="Note 2 2 2 2 2 2" xfId="4452"/>
    <cellStyle name="Note 2 2 2 2 2 2 2" xfId="4453"/>
    <cellStyle name="Note 2 2 2 2 2 2 2 2" xfId="4454"/>
    <cellStyle name="Note 2 2 2 2 2 2 3" xfId="4455"/>
    <cellStyle name="Note 2 2 2 2 2 3" xfId="4456"/>
    <cellStyle name="Note 2 2 2 2 2 3 2" xfId="4457"/>
    <cellStyle name="Note 2 2 2 2 2 4" xfId="4458"/>
    <cellStyle name="Note 2 2 2 2 3" xfId="4459"/>
    <cellStyle name="Note 2 2 2 2 3 2" xfId="4460"/>
    <cellStyle name="Note 2 2 2 2 3 2 2" xfId="4461"/>
    <cellStyle name="Note 2 2 2 2 3 3" xfId="4462"/>
    <cellStyle name="Note 2 2 2 2 4" xfId="4463"/>
    <cellStyle name="Note 2 2 2 2 4 2" xfId="4464"/>
    <cellStyle name="Note 2 2 2 2 5" xfId="4465"/>
    <cellStyle name="Note 2 2 2 3" xfId="4466"/>
    <cellStyle name="Note 2 2 2 3 2" xfId="4467"/>
    <cellStyle name="Note 2 2 2 3 2 2" xfId="4468"/>
    <cellStyle name="Note 2 2 2 3 2 2 2" xfId="4469"/>
    <cellStyle name="Note 2 2 2 3 2 3" xfId="4470"/>
    <cellStyle name="Note 2 2 2 3 3" xfId="4471"/>
    <cellStyle name="Note 2 2 2 3 3 2" xfId="4472"/>
    <cellStyle name="Note 2 2 2 3 4" xfId="4473"/>
    <cellStyle name="Note 2 2 2 4" xfId="4474"/>
    <cellStyle name="Note 2 2 2 4 2" xfId="4475"/>
    <cellStyle name="Note 2 2 2 4 2 2" xfId="4476"/>
    <cellStyle name="Note 2 2 2 4 2 2 2" xfId="4477"/>
    <cellStyle name="Note 2 2 2 4 2 3" xfId="4478"/>
    <cellStyle name="Note 2 2 2 4 3" xfId="4479"/>
    <cellStyle name="Note 2 2 2 4 3 2" xfId="4480"/>
    <cellStyle name="Note 2 2 2 4 4" xfId="4481"/>
    <cellStyle name="Note 2 2 2 5" xfId="4482"/>
    <cellStyle name="Note 2 2 2 5 2" xfId="4483"/>
    <cellStyle name="Note 2 2 2 5 2 2" xfId="4484"/>
    <cellStyle name="Note 2 2 2 5 3" xfId="4485"/>
    <cellStyle name="Note 2 2 2 6" xfId="4486"/>
    <cellStyle name="Note 2 2 2 6 2" xfId="4487"/>
    <cellStyle name="Note 2 2 2 7" xfId="4488"/>
    <cellStyle name="Note 2 2 3" xfId="4489"/>
    <cellStyle name="Note 2 2 3 2" xfId="4490"/>
    <cellStyle name="Note 2 2 3 2 2" xfId="4491"/>
    <cellStyle name="Note 2 2 3 2 2 2" xfId="4492"/>
    <cellStyle name="Note 2 2 3 2 2 2 2" xfId="4493"/>
    <cellStyle name="Note 2 2 3 2 2 2 2 2" xfId="4494"/>
    <cellStyle name="Note 2 2 3 2 2 2 3" xfId="4495"/>
    <cellStyle name="Note 2 2 3 2 2 3" xfId="4496"/>
    <cellStyle name="Note 2 2 3 2 2 3 2" xfId="4497"/>
    <cellStyle name="Note 2 2 3 2 2 4" xfId="4498"/>
    <cellStyle name="Note 2 2 3 2 3" xfId="4499"/>
    <cellStyle name="Note 2 2 3 2 3 2" xfId="4500"/>
    <cellStyle name="Note 2 2 3 2 3 2 2" xfId="4501"/>
    <cellStyle name="Note 2 2 3 2 3 3" xfId="4502"/>
    <cellStyle name="Note 2 2 3 2 4" xfId="4503"/>
    <cellStyle name="Note 2 2 3 2 4 2" xfId="4504"/>
    <cellStyle name="Note 2 2 3 2 5" xfId="4505"/>
    <cellStyle name="Note 2 2 3 3" xfId="4506"/>
    <cellStyle name="Note 2 2 3 3 2" xfId="4507"/>
    <cellStyle name="Note 2 2 3 3 2 2" xfId="4508"/>
    <cellStyle name="Note 2 2 3 3 2 2 2" xfId="4509"/>
    <cellStyle name="Note 2 2 3 3 2 3" xfId="4510"/>
    <cellStyle name="Note 2 2 3 3 3" xfId="4511"/>
    <cellStyle name="Note 2 2 3 3 3 2" xfId="4512"/>
    <cellStyle name="Note 2 2 3 3 4" xfId="4513"/>
    <cellStyle name="Note 2 2 3 4" xfId="4514"/>
    <cellStyle name="Note 2 2 3 4 2" xfId="4515"/>
    <cellStyle name="Note 2 2 3 4 2 2" xfId="4516"/>
    <cellStyle name="Note 2 2 3 4 2 2 2" xfId="4517"/>
    <cellStyle name="Note 2 2 3 4 2 3" xfId="4518"/>
    <cellStyle name="Note 2 2 3 4 3" xfId="4519"/>
    <cellStyle name="Note 2 2 3 4 3 2" xfId="4520"/>
    <cellStyle name="Note 2 2 3 4 4" xfId="4521"/>
    <cellStyle name="Note 2 2 3 5" xfId="4522"/>
    <cellStyle name="Note 2 2 3 5 2" xfId="4523"/>
    <cellStyle name="Note 2 2 3 5 2 2" xfId="4524"/>
    <cellStyle name="Note 2 2 3 5 3" xfId="4525"/>
    <cellStyle name="Note 2 2 3 6" xfId="4526"/>
    <cellStyle name="Note 2 2 3 6 2" xfId="4527"/>
    <cellStyle name="Note 2 2 3 7" xfId="4528"/>
    <cellStyle name="Note 2 2 4" xfId="4529"/>
    <cellStyle name="Note 2 2 4 2" xfId="4530"/>
    <cellStyle name="Note 2 2 4 2 2" xfId="4531"/>
    <cellStyle name="Note 2 2 4 2 2 2" xfId="4532"/>
    <cellStyle name="Note 2 2 4 2 2 2 2" xfId="4533"/>
    <cellStyle name="Note 2 2 4 2 2 3" xfId="4534"/>
    <cellStyle name="Note 2 2 4 2 3" xfId="4535"/>
    <cellStyle name="Note 2 2 4 2 3 2" xfId="4536"/>
    <cellStyle name="Note 2 2 4 2 4" xfId="4537"/>
    <cellStyle name="Note 2 2 4 3" xfId="4538"/>
    <cellStyle name="Note 2 2 4 3 2" xfId="4539"/>
    <cellStyle name="Note 2 2 4 3 2 2" xfId="4540"/>
    <cellStyle name="Note 2 2 4 3 3" xfId="4541"/>
    <cellStyle name="Note 2 2 4 4" xfId="4542"/>
    <cellStyle name="Note 2 2 4 4 2" xfId="4543"/>
    <cellStyle name="Note 2 2 4 5" xfId="4544"/>
    <cellStyle name="Note 2 2 5" xfId="4545"/>
    <cellStyle name="Note 2 2 5 2" xfId="4546"/>
    <cellStyle name="Note 2 2 5 2 2" xfId="4547"/>
    <cellStyle name="Note 2 2 5 2 2 2" xfId="4548"/>
    <cellStyle name="Note 2 2 5 2 3" xfId="4549"/>
    <cellStyle name="Note 2 2 5 3" xfId="4550"/>
    <cellStyle name="Note 2 2 5 3 2" xfId="4551"/>
    <cellStyle name="Note 2 2 5 4" xfId="4552"/>
    <cellStyle name="Note 2 2 6" xfId="4553"/>
    <cellStyle name="Note 2 2 6 2" xfId="4554"/>
    <cellStyle name="Note 2 2 6 2 2" xfId="4555"/>
    <cellStyle name="Note 2 2 6 2 2 2" xfId="4556"/>
    <cellStyle name="Note 2 2 6 2 3" xfId="4557"/>
    <cellStyle name="Note 2 2 6 3" xfId="4558"/>
    <cellStyle name="Note 2 2 6 3 2" xfId="4559"/>
    <cellStyle name="Note 2 2 6 4" xfId="4560"/>
    <cellStyle name="Note 2 2 7" xfId="4561"/>
    <cellStyle name="Note 2 2 7 2" xfId="4562"/>
    <cellStyle name="Note 2 2 7 2 2" xfId="4563"/>
    <cellStyle name="Note 2 2 7 3" xfId="4564"/>
    <cellStyle name="Note 2 2 8" xfId="4565"/>
    <cellStyle name="Note 2 2 8 2" xfId="4566"/>
    <cellStyle name="Note 2 2 9" xfId="4567"/>
    <cellStyle name="Note 2 3" xfId="4568"/>
    <cellStyle name="Note 2 3 2" xfId="4569"/>
    <cellStyle name="Note 2 3 2 2" xfId="4570"/>
    <cellStyle name="Note 2 3 2 2 2" xfId="4571"/>
    <cellStyle name="Note 2 3 2 2 2 2" xfId="4572"/>
    <cellStyle name="Note 2 3 2 2 2 2 2" xfId="4573"/>
    <cellStyle name="Note 2 3 2 2 2 3" xfId="4574"/>
    <cellStyle name="Note 2 3 2 2 3" xfId="4575"/>
    <cellStyle name="Note 2 3 2 2 3 2" xfId="4576"/>
    <cellStyle name="Note 2 3 2 2 4" xfId="4577"/>
    <cellStyle name="Note 2 3 2 3" xfId="4578"/>
    <cellStyle name="Note 2 3 2 3 2" xfId="4579"/>
    <cellStyle name="Note 2 3 2 3 2 2" xfId="4580"/>
    <cellStyle name="Note 2 3 2 3 3" xfId="4581"/>
    <cellStyle name="Note 2 3 2 4" xfId="4582"/>
    <cellStyle name="Note 2 3 2 4 2" xfId="4583"/>
    <cellStyle name="Note 2 3 2 5" xfId="4584"/>
    <cellStyle name="Note 2 3 3" xfId="4585"/>
    <cellStyle name="Note 2 3 3 2" xfId="4586"/>
    <cellStyle name="Note 2 3 3 2 2" xfId="4587"/>
    <cellStyle name="Note 2 3 3 2 2 2" xfId="4588"/>
    <cellStyle name="Note 2 3 3 2 3" xfId="4589"/>
    <cellStyle name="Note 2 3 3 3" xfId="4590"/>
    <cellStyle name="Note 2 3 3 3 2" xfId="4591"/>
    <cellStyle name="Note 2 3 3 4" xfId="4592"/>
    <cellStyle name="Note 2 3 4" xfId="4593"/>
    <cellStyle name="Note 2 3 4 2" xfId="4594"/>
    <cellStyle name="Note 2 3 4 2 2" xfId="4595"/>
    <cellStyle name="Note 2 3 4 2 2 2" xfId="4596"/>
    <cellStyle name="Note 2 3 4 2 3" xfId="4597"/>
    <cellStyle name="Note 2 3 4 3" xfId="4598"/>
    <cellStyle name="Note 2 3 4 3 2" xfId="4599"/>
    <cellStyle name="Note 2 3 4 4" xfId="4600"/>
    <cellStyle name="Note 2 3 5" xfId="4601"/>
    <cellStyle name="Note 2 3 5 2" xfId="4602"/>
    <cellStyle name="Note 2 3 5 2 2" xfId="4603"/>
    <cellStyle name="Note 2 3 5 3" xfId="4604"/>
    <cellStyle name="Note 2 3 6" xfId="4605"/>
    <cellStyle name="Note 2 3 6 2" xfId="4606"/>
    <cellStyle name="Note 2 3 7" xfId="4607"/>
    <cellStyle name="Note 2 4" xfId="4608"/>
    <cellStyle name="Note 2 4 2" xfId="4609"/>
    <cellStyle name="Note 2 4 2 2" xfId="4610"/>
    <cellStyle name="Note 2 4 2 2 2" xfId="4611"/>
    <cellStyle name="Note 2 4 2 2 2 2" xfId="4612"/>
    <cellStyle name="Note 2 4 2 2 2 2 2" xfId="4613"/>
    <cellStyle name="Note 2 4 2 2 2 3" xfId="4614"/>
    <cellStyle name="Note 2 4 2 2 3" xfId="4615"/>
    <cellStyle name="Note 2 4 2 2 3 2" xfId="4616"/>
    <cellStyle name="Note 2 4 2 2 4" xfId="4617"/>
    <cellStyle name="Note 2 4 2 3" xfId="4618"/>
    <cellStyle name="Note 2 4 2 3 2" xfId="4619"/>
    <cellStyle name="Note 2 4 2 3 2 2" xfId="4620"/>
    <cellStyle name="Note 2 4 2 3 3" xfId="4621"/>
    <cellStyle name="Note 2 4 2 4" xfId="4622"/>
    <cellStyle name="Note 2 4 2 4 2" xfId="4623"/>
    <cellStyle name="Note 2 4 2 5" xfId="4624"/>
    <cellStyle name="Note 2 4 3" xfId="4625"/>
    <cellStyle name="Note 2 4 3 2" xfId="4626"/>
    <cellStyle name="Note 2 4 3 2 2" xfId="4627"/>
    <cellStyle name="Note 2 4 3 2 2 2" xfId="4628"/>
    <cellStyle name="Note 2 4 3 2 3" xfId="4629"/>
    <cellStyle name="Note 2 4 3 3" xfId="4630"/>
    <cellStyle name="Note 2 4 3 3 2" xfId="4631"/>
    <cellStyle name="Note 2 4 3 4" xfId="4632"/>
    <cellStyle name="Note 2 4 4" xfId="4633"/>
    <cellStyle name="Note 2 4 4 2" xfId="4634"/>
    <cellStyle name="Note 2 4 4 2 2" xfId="4635"/>
    <cellStyle name="Note 2 4 4 2 2 2" xfId="4636"/>
    <cellStyle name="Note 2 4 4 2 3" xfId="4637"/>
    <cellStyle name="Note 2 4 4 3" xfId="4638"/>
    <cellStyle name="Note 2 4 4 3 2" xfId="4639"/>
    <cellStyle name="Note 2 4 4 4" xfId="4640"/>
    <cellStyle name="Note 2 4 5" xfId="4641"/>
    <cellStyle name="Note 2 4 5 2" xfId="4642"/>
    <cellStyle name="Note 2 4 5 2 2" xfId="4643"/>
    <cellStyle name="Note 2 4 5 3" xfId="4644"/>
    <cellStyle name="Note 2 4 6" xfId="4645"/>
    <cellStyle name="Note 2 4 6 2" xfId="4646"/>
    <cellStyle name="Note 2 4 7" xfId="4647"/>
    <cellStyle name="Note 2 5" xfId="4648"/>
    <cellStyle name="Note 2 5 2" xfId="4649"/>
    <cellStyle name="Note 2 5 2 2" xfId="4650"/>
    <cellStyle name="Note 2 5 2 2 2" xfId="4651"/>
    <cellStyle name="Note 2 5 2 2 2 2" xfId="4652"/>
    <cellStyle name="Note 2 5 2 2 2 2 2" xfId="4653"/>
    <cellStyle name="Note 2 5 2 2 2 3" xfId="4654"/>
    <cellStyle name="Note 2 5 2 2 3" xfId="4655"/>
    <cellStyle name="Note 2 5 2 2 3 2" xfId="4656"/>
    <cellStyle name="Note 2 5 2 2 4" xfId="4657"/>
    <cellStyle name="Note 2 5 2 3" xfId="4658"/>
    <cellStyle name="Note 2 5 2 3 2" xfId="4659"/>
    <cellStyle name="Note 2 5 2 3 2 2" xfId="4660"/>
    <cellStyle name="Note 2 5 2 3 3" xfId="4661"/>
    <cellStyle name="Note 2 5 2 4" xfId="4662"/>
    <cellStyle name="Note 2 5 2 4 2" xfId="4663"/>
    <cellStyle name="Note 2 5 2 5" xfId="4664"/>
    <cellStyle name="Note 2 5 3" xfId="4665"/>
    <cellStyle name="Note 2 5 3 2" xfId="4666"/>
    <cellStyle name="Note 2 5 3 2 2" xfId="4667"/>
    <cellStyle name="Note 2 5 3 2 2 2" xfId="4668"/>
    <cellStyle name="Note 2 5 3 2 3" xfId="4669"/>
    <cellStyle name="Note 2 5 3 3" xfId="4670"/>
    <cellStyle name="Note 2 5 3 3 2" xfId="4671"/>
    <cellStyle name="Note 2 5 3 4" xfId="4672"/>
    <cellStyle name="Note 2 5 4" xfId="4673"/>
    <cellStyle name="Note 2 5 4 2" xfId="4674"/>
    <cellStyle name="Note 2 5 4 2 2" xfId="4675"/>
    <cellStyle name="Note 2 5 4 2 2 2" xfId="4676"/>
    <cellStyle name="Note 2 5 4 2 3" xfId="4677"/>
    <cellStyle name="Note 2 5 4 3" xfId="4678"/>
    <cellStyle name="Note 2 5 4 3 2" xfId="4679"/>
    <cellStyle name="Note 2 5 4 4" xfId="4680"/>
    <cellStyle name="Note 2 5 5" xfId="4681"/>
    <cellStyle name="Note 2 5 5 2" xfId="4682"/>
    <cellStyle name="Note 2 5 5 2 2" xfId="4683"/>
    <cellStyle name="Note 2 5 5 3" xfId="4684"/>
    <cellStyle name="Note 2 5 6" xfId="4685"/>
    <cellStyle name="Note 2 5 6 2" xfId="4686"/>
    <cellStyle name="Note 2 5 7" xfId="4687"/>
    <cellStyle name="Note 2 6" xfId="4688"/>
    <cellStyle name="Note 2 6 2" xfId="4689"/>
    <cellStyle name="Note 2 6 2 2" xfId="4690"/>
    <cellStyle name="Note 2 6 2 2 2" xfId="4691"/>
    <cellStyle name="Note 2 6 2 2 2 2" xfId="4692"/>
    <cellStyle name="Note 2 6 2 2 3" xfId="4693"/>
    <cellStyle name="Note 2 6 2 3" xfId="4694"/>
    <cellStyle name="Note 2 6 2 3 2" xfId="4695"/>
    <cellStyle name="Note 2 6 2 4" xfId="4696"/>
    <cellStyle name="Note 2 6 3" xfId="4697"/>
    <cellStyle name="Note 2 6 3 2" xfId="4698"/>
    <cellStyle name="Note 2 6 3 2 2" xfId="4699"/>
    <cellStyle name="Note 2 6 3 3" xfId="4700"/>
    <cellStyle name="Note 2 6 4" xfId="4701"/>
    <cellStyle name="Note 2 6 4 2" xfId="4702"/>
    <cellStyle name="Note 2 6 5" xfId="4703"/>
    <cellStyle name="Note 2 7" xfId="4704"/>
    <cellStyle name="Note 2 7 2" xfId="4705"/>
    <cellStyle name="Note 2 7 2 2" xfId="4706"/>
    <cellStyle name="Note 2 7 2 2 2" xfId="4707"/>
    <cellStyle name="Note 2 7 2 3" xfId="4708"/>
    <cellStyle name="Note 2 7 3" xfId="4709"/>
    <cellStyle name="Note 2 7 3 2" xfId="4710"/>
    <cellStyle name="Note 2 7 4" xfId="4711"/>
    <cellStyle name="Note 2 8" xfId="4712"/>
    <cellStyle name="Note 2 8 2" xfId="4713"/>
    <cellStyle name="Note 2 8 2 2" xfId="4714"/>
    <cellStyle name="Note 2 8 2 2 2" xfId="4715"/>
    <cellStyle name="Note 2 8 2 3" xfId="4716"/>
    <cellStyle name="Note 2 8 3" xfId="4717"/>
    <cellStyle name="Note 2 8 3 2" xfId="4718"/>
    <cellStyle name="Note 2 8 4" xfId="4719"/>
    <cellStyle name="Note 2 9" xfId="4720"/>
    <cellStyle name="Note 2 9 2" xfId="4721"/>
    <cellStyle name="Note 2 9 2 2" xfId="4722"/>
    <cellStyle name="Note 2 9 3" xfId="4723"/>
    <cellStyle name="Notiz" xfId="4724"/>
    <cellStyle name="Notiz 10" xfId="4725"/>
    <cellStyle name="Notiz 11" xfId="4726"/>
    <cellStyle name="Notiz 12" xfId="4727"/>
    <cellStyle name="Notiz 13" xfId="4728"/>
    <cellStyle name="Notiz 14" xfId="4729"/>
    <cellStyle name="Notiz 15" xfId="4730"/>
    <cellStyle name="Notiz 2" xfId="4731"/>
    <cellStyle name="Notiz 2 10" xfId="4732"/>
    <cellStyle name="Notiz 2 11" xfId="4733"/>
    <cellStyle name="Notiz 2 12" xfId="4734"/>
    <cellStyle name="Notiz 2 13" xfId="4735"/>
    <cellStyle name="Notiz 2 2" xfId="4736"/>
    <cellStyle name="Notiz 2 2 10" xfId="4737"/>
    <cellStyle name="Notiz 2 2 11" xfId="4738"/>
    <cellStyle name="Notiz 2 2 12" xfId="4739"/>
    <cellStyle name="Notiz 2 2 2" xfId="4740"/>
    <cellStyle name="Notiz 2 2 3" xfId="4741"/>
    <cellStyle name="Notiz 2 2 4" xfId="4742"/>
    <cellStyle name="Notiz 2 2 5" xfId="4743"/>
    <cellStyle name="Notiz 2 2 6" xfId="4744"/>
    <cellStyle name="Notiz 2 2 7" xfId="4745"/>
    <cellStyle name="Notiz 2 2 8" xfId="4746"/>
    <cellStyle name="Notiz 2 2 9" xfId="4747"/>
    <cellStyle name="Notiz 2 3" xfId="4748"/>
    <cellStyle name="Notiz 2 4" xfId="4749"/>
    <cellStyle name="Notiz 2 5" xfId="4750"/>
    <cellStyle name="Notiz 2 6" xfId="4751"/>
    <cellStyle name="Notiz 2 7" xfId="4752"/>
    <cellStyle name="Notiz 2 8" xfId="4753"/>
    <cellStyle name="Notiz 2 9" xfId="4754"/>
    <cellStyle name="Notiz 3" xfId="4755"/>
    <cellStyle name="Notiz 3 10" xfId="4756"/>
    <cellStyle name="Notiz 3 11" xfId="4757"/>
    <cellStyle name="Notiz 3 12" xfId="4758"/>
    <cellStyle name="Notiz 3 2" xfId="4759"/>
    <cellStyle name="Notiz 3 3" xfId="4760"/>
    <cellStyle name="Notiz 3 4" xfId="4761"/>
    <cellStyle name="Notiz 3 5" xfId="4762"/>
    <cellStyle name="Notiz 3 6" xfId="4763"/>
    <cellStyle name="Notiz 3 7" xfId="4764"/>
    <cellStyle name="Notiz 3 8" xfId="4765"/>
    <cellStyle name="Notiz 3 9" xfId="4766"/>
    <cellStyle name="Notiz 4" xfId="4767"/>
    <cellStyle name="Notiz 4 10" xfId="4768"/>
    <cellStyle name="Notiz 4 11" xfId="4769"/>
    <cellStyle name="Notiz 4 12" xfId="4770"/>
    <cellStyle name="Notiz 4 2" xfId="4771"/>
    <cellStyle name="Notiz 4 3" xfId="4772"/>
    <cellStyle name="Notiz 4 4" xfId="4773"/>
    <cellStyle name="Notiz 4 5" xfId="4774"/>
    <cellStyle name="Notiz 4 6" xfId="4775"/>
    <cellStyle name="Notiz 4 7" xfId="4776"/>
    <cellStyle name="Notiz 4 8" xfId="4777"/>
    <cellStyle name="Notiz 4 9" xfId="4778"/>
    <cellStyle name="Notiz 5" xfId="4779"/>
    <cellStyle name="Notiz 6" xfId="4780"/>
    <cellStyle name="Notiz 7" xfId="4781"/>
    <cellStyle name="Notiz 8" xfId="4782"/>
    <cellStyle name="Notiz 9" xfId="4783"/>
    <cellStyle name="Percent 2" xfId="238"/>
    <cellStyle name="Percent 2 2" xfId="4784"/>
    <cellStyle name="Percent 2 2 2" xfId="4785"/>
    <cellStyle name="Percent 2 2 3" xfId="4786"/>
    <cellStyle name="Percent 2 2 4" xfId="4787"/>
    <cellStyle name="Percent 2 2 4 2" xfId="4788"/>
    <cellStyle name="Percent 2 2 5" xfId="4789"/>
    <cellStyle name="Percent 2 3" xfId="4790"/>
    <cellStyle name="Percent 2 3 2" xfId="4791"/>
    <cellStyle name="Percent 2 3 3" xfId="4792"/>
    <cellStyle name="Percent 2 3 3 2" xfId="4793"/>
    <cellStyle name="Percent 2 3 4" xfId="4794"/>
    <cellStyle name="Percent 2 4" xfId="4795"/>
    <cellStyle name="Percent 2 5" xfId="4796"/>
    <cellStyle name="Percent 2 5 2" xfId="4797"/>
    <cellStyle name="Percent 2 6" xfId="4798"/>
    <cellStyle name="Percent 2 7" xfId="4799"/>
    <cellStyle name="Percent 3" xfId="4800"/>
    <cellStyle name="Percent 3 2" xfId="4801"/>
    <cellStyle name="Percentuale 2" xfId="57"/>
    <cellStyle name="Percentuale 2 2" xfId="101"/>
    <cellStyle name="Procent" xfId="92" builtinId="5"/>
    <cellStyle name="Salida" xfId="4802"/>
    <cellStyle name="Salida 10" xfId="4803"/>
    <cellStyle name="Salida 11" xfId="4804"/>
    <cellStyle name="Salida 12" xfId="4805"/>
    <cellStyle name="Salida 2" xfId="4806"/>
    <cellStyle name="Salida 3" xfId="4807"/>
    <cellStyle name="Salida 4" xfId="4808"/>
    <cellStyle name="Salida 5" xfId="4809"/>
    <cellStyle name="Salida 6" xfId="4810"/>
    <cellStyle name="Salida 7" xfId="4811"/>
    <cellStyle name="Salida 8" xfId="4812"/>
    <cellStyle name="Salida 9" xfId="4813"/>
    <cellStyle name="Schlecht" xfId="58"/>
    <cellStyle name="Standard 2" xfId="105"/>
    <cellStyle name="Standard 2 2" xfId="281"/>
    <cellStyle name="Standard 2 2 2" xfId="5415"/>
    <cellStyle name="Standard 2 2 3" xfId="5414"/>
    <cellStyle name="Standard 2 3" xfId="282"/>
    <cellStyle name="Standard 2 3 2" xfId="5416"/>
    <cellStyle name="Standard 2 4" xfId="283"/>
    <cellStyle name="Standard 2 4 2" xfId="5417"/>
    <cellStyle name="Standard 2 5" xfId="284"/>
    <cellStyle name="Standard 2 6" xfId="280"/>
    <cellStyle name="Standard 2 7" xfId="291"/>
    <cellStyle name="Standard 3" xfId="198"/>
    <cellStyle name="Standard 3 2" xfId="286"/>
    <cellStyle name="Standard 3 3" xfId="285"/>
    <cellStyle name="Standard 3 4" xfId="5418"/>
    <cellStyle name="Standaard 2" xfId="4814"/>
    <cellStyle name="Standaard 2 10" xfId="4815"/>
    <cellStyle name="Standaard 2 10 2" xfId="4816"/>
    <cellStyle name="Standaard 2 10 2 2" xfId="4817"/>
    <cellStyle name="Standaard 2 10 3" xfId="4818"/>
    <cellStyle name="Standaard 2 11" xfId="4819"/>
    <cellStyle name="Standaard 2 11 2" xfId="4820"/>
    <cellStyle name="Standaard 2 12" xfId="4821"/>
    <cellStyle name="Standaard 2 2" xfId="4822"/>
    <cellStyle name="Standaard 2 2 10" xfId="4823"/>
    <cellStyle name="Standaard 2 2 10 2" xfId="4824"/>
    <cellStyle name="Standaard 2 2 11" xfId="4825"/>
    <cellStyle name="Standaard 2 2 2" xfId="4826"/>
    <cellStyle name="Standaard 2 2 2 2" xfId="4827"/>
    <cellStyle name="Standaard 2 2 2 2 2" xfId="4828"/>
    <cellStyle name="Standaard 2 2 2 2 2 2" xfId="4829"/>
    <cellStyle name="Standaard 2 2 2 2 2 2 2" xfId="4830"/>
    <cellStyle name="Standaard 2 2 2 2 2 2 2 2" xfId="4831"/>
    <cellStyle name="Standaard 2 2 2 2 2 2 2 2 2" xfId="4832"/>
    <cellStyle name="Standaard 2 2 2 2 2 2 2 3" xfId="4833"/>
    <cellStyle name="Standaard 2 2 2 2 2 2 3" xfId="4834"/>
    <cellStyle name="Standaard 2 2 2 2 2 2 3 2" xfId="4835"/>
    <cellStyle name="Standaard 2 2 2 2 2 2 4" xfId="4836"/>
    <cellStyle name="Standaard 2 2 2 2 2 3" xfId="4837"/>
    <cellStyle name="Standaard 2 2 2 2 2 3 2" xfId="4838"/>
    <cellStyle name="Standaard 2 2 2 2 2 3 2 2" xfId="4839"/>
    <cellStyle name="Standaard 2 2 2 2 2 3 3" xfId="4840"/>
    <cellStyle name="Standaard 2 2 2 2 2 4" xfId="4841"/>
    <cellStyle name="Standaard 2 2 2 2 2 4 2" xfId="4842"/>
    <cellStyle name="Standaard 2 2 2 2 2 5" xfId="4843"/>
    <cellStyle name="Standaard 2 2 2 2 3" xfId="4844"/>
    <cellStyle name="Standaard 2 2 2 2 3 2" xfId="4845"/>
    <cellStyle name="Standaard 2 2 2 2 3 2 2" xfId="4846"/>
    <cellStyle name="Standaard 2 2 2 2 3 2 2 2" xfId="4847"/>
    <cellStyle name="Standaard 2 2 2 2 3 2 3" xfId="4848"/>
    <cellStyle name="Standaard 2 2 2 2 3 3" xfId="4849"/>
    <cellStyle name="Standaard 2 2 2 2 3 3 2" xfId="4850"/>
    <cellStyle name="Standaard 2 2 2 2 3 4" xfId="4851"/>
    <cellStyle name="Standaard 2 2 2 2 4" xfId="4852"/>
    <cellStyle name="Standaard 2 2 2 2 4 2" xfId="4853"/>
    <cellStyle name="Standaard 2 2 2 2 4 2 2" xfId="4854"/>
    <cellStyle name="Standaard 2 2 2 2 4 2 2 2" xfId="4855"/>
    <cellStyle name="Standaard 2 2 2 2 4 2 3" xfId="4856"/>
    <cellStyle name="Standaard 2 2 2 2 4 3" xfId="4857"/>
    <cellStyle name="Standaard 2 2 2 2 4 3 2" xfId="4858"/>
    <cellStyle name="Standaard 2 2 2 2 4 4" xfId="4859"/>
    <cellStyle name="Standaard 2 2 2 2 5" xfId="4860"/>
    <cellStyle name="Standaard 2 2 2 2 5 2" xfId="4861"/>
    <cellStyle name="Standaard 2 2 2 2 5 2 2" xfId="4862"/>
    <cellStyle name="Standaard 2 2 2 2 5 3" xfId="4863"/>
    <cellStyle name="Standaard 2 2 2 2 6" xfId="4864"/>
    <cellStyle name="Standaard 2 2 2 2 6 2" xfId="4865"/>
    <cellStyle name="Standaard 2 2 2 2 7" xfId="4866"/>
    <cellStyle name="Standaard 2 2 2 3" xfId="4867"/>
    <cellStyle name="Standaard 2 2 2 3 2" xfId="4868"/>
    <cellStyle name="Standaard 2 2 2 3 2 2" xfId="4869"/>
    <cellStyle name="Standaard 2 2 2 3 2 2 2" xfId="4870"/>
    <cellStyle name="Standaard 2 2 2 3 2 2 2 2" xfId="4871"/>
    <cellStyle name="Standaard 2 2 2 3 2 2 2 2 2" xfId="4872"/>
    <cellStyle name="Standaard 2 2 2 3 2 2 2 3" xfId="4873"/>
    <cellStyle name="Standaard 2 2 2 3 2 2 3" xfId="4874"/>
    <cellStyle name="Standaard 2 2 2 3 2 2 3 2" xfId="4875"/>
    <cellStyle name="Standaard 2 2 2 3 2 2 4" xfId="4876"/>
    <cellStyle name="Standaard 2 2 2 3 2 3" xfId="4877"/>
    <cellStyle name="Standaard 2 2 2 3 2 3 2" xfId="4878"/>
    <cellStyle name="Standaard 2 2 2 3 2 3 2 2" xfId="4879"/>
    <cellStyle name="Standaard 2 2 2 3 2 3 3" xfId="4880"/>
    <cellStyle name="Standaard 2 2 2 3 2 4" xfId="4881"/>
    <cellStyle name="Standaard 2 2 2 3 2 4 2" xfId="4882"/>
    <cellStyle name="Standaard 2 2 2 3 2 5" xfId="4883"/>
    <cellStyle name="Standaard 2 2 2 3 3" xfId="4884"/>
    <cellStyle name="Standaard 2 2 2 3 3 2" xfId="4885"/>
    <cellStyle name="Standaard 2 2 2 3 3 2 2" xfId="4886"/>
    <cellStyle name="Standaard 2 2 2 3 3 2 2 2" xfId="4887"/>
    <cellStyle name="Standaard 2 2 2 3 3 2 3" xfId="4888"/>
    <cellStyle name="Standaard 2 2 2 3 3 3" xfId="4889"/>
    <cellStyle name="Standaard 2 2 2 3 3 3 2" xfId="4890"/>
    <cellStyle name="Standaard 2 2 2 3 3 4" xfId="4891"/>
    <cellStyle name="Standaard 2 2 2 3 4" xfId="4892"/>
    <cellStyle name="Standaard 2 2 2 3 4 2" xfId="4893"/>
    <cellStyle name="Standaard 2 2 2 3 4 2 2" xfId="4894"/>
    <cellStyle name="Standaard 2 2 2 3 4 2 2 2" xfId="4895"/>
    <cellStyle name="Standaard 2 2 2 3 4 2 3" xfId="4896"/>
    <cellStyle name="Standaard 2 2 2 3 4 3" xfId="4897"/>
    <cellStyle name="Standaard 2 2 2 3 4 3 2" xfId="4898"/>
    <cellStyle name="Standaard 2 2 2 3 4 4" xfId="4899"/>
    <cellStyle name="Standaard 2 2 2 3 5" xfId="4900"/>
    <cellStyle name="Standaard 2 2 2 3 5 2" xfId="4901"/>
    <cellStyle name="Standaard 2 2 2 3 5 2 2" xfId="4902"/>
    <cellStyle name="Standaard 2 2 2 3 5 3" xfId="4903"/>
    <cellStyle name="Standaard 2 2 2 3 6" xfId="4904"/>
    <cellStyle name="Standaard 2 2 2 3 6 2" xfId="4905"/>
    <cellStyle name="Standaard 2 2 2 3 7" xfId="4906"/>
    <cellStyle name="Standaard 2 2 2 4" xfId="4907"/>
    <cellStyle name="Standaard 2 2 2 4 2" xfId="4908"/>
    <cellStyle name="Standaard 2 2 2 4 2 2" xfId="4909"/>
    <cellStyle name="Standaard 2 2 2 4 2 2 2" xfId="4910"/>
    <cellStyle name="Standaard 2 2 2 4 2 2 2 2" xfId="4911"/>
    <cellStyle name="Standaard 2 2 2 4 2 2 3" xfId="4912"/>
    <cellStyle name="Standaard 2 2 2 4 2 3" xfId="4913"/>
    <cellStyle name="Standaard 2 2 2 4 2 3 2" xfId="4914"/>
    <cellStyle name="Standaard 2 2 2 4 2 4" xfId="4915"/>
    <cellStyle name="Standaard 2 2 2 4 3" xfId="4916"/>
    <cellStyle name="Standaard 2 2 2 4 3 2" xfId="4917"/>
    <cellStyle name="Standaard 2 2 2 4 3 2 2" xfId="4918"/>
    <cellStyle name="Standaard 2 2 2 4 3 3" xfId="4919"/>
    <cellStyle name="Standaard 2 2 2 4 4" xfId="4920"/>
    <cellStyle name="Standaard 2 2 2 4 4 2" xfId="4921"/>
    <cellStyle name="Standaard 2 2 2 4 5" xfId="4922"/>
    <cellStyle name="Standaard 2 2 2 5" xfId="4923"/>
    <cellStyle name="Standaard 2 2 2 5 2" xfId="4924"/>
    <cellStyle name="Standaard 2 2 2 5 2 2" xfId="4925"/>
    <cellStyle name="Standaard 2 2 2 5 2 2 2" xfId="4926"/>
    <cellStyle name="Standaard 2 2 2 5 2 3" xfId="4927"/>
    <cellStyle name="Standaard 2 2 2 5 3" xfId="4928"/>
    <cellStyle name="Standaard 2 2 2 5 3 2" xfId="4929"/>
    <cellStyle name="Standaard 2 2 2 5 4" xfId="4930"/>
    <cellStyle name="Standaard 2 2 2 6" xfId="4931"/>
    <cellStyle name="Standaard 2 2 2 6 2" xfId="4932"/>
    <cellStyle name="Standaard 2 2 2 6 2 2" xfId="4933"/>
    <cellStyle name="Standaard 2 2 2 6 2 2 2" xfId="4934"/>
    <cellStyle name="Standaard 2 2 2 6 2 3" xfId="4935"/>
    <cellStyle name="Standaard 2 2 2 6 3" xfId="4936"/>
    <cellStyle name="Standaard 2 2 2 6 3 2" xfId="4937"/>
    <cellStyle name="Standaard 2 2 2 6 4" xfId="4938"/>
    <cellStyle name="Standaard 2 2 2 7" xfId="4939"/>
    <cellStyle name="Standaard 2 2 2 7 2" xfId="4940"/>
    <cellStyle name="Standaard 2 2 2 7 2 2" xfId="4941"/>
    <cellStyle name="Standaard 2 2 2 7 3" xfId="4942"/>
    <cellStyle name="Standaard 2 2 2 8" xfId="4943"/>
    <cellStyle name="Standaard 2 2 2 8 2" xfId="4944"/>
    <cellStyle name="Standaard 2 2 2 9" xfId="4945"/>
    <cellStyle name="Standaard 2 2 3" xfId="4946"/>
    <cellStyle name="Standaard 2 2 3 2" xfId="4947"/>
    <cellStyle name="Standaard 2 2 3 2 2" xfId="4948"/>
    <cellStyle name="Standaard 2 2 3 2 2 2" xfId="4949"/>
    <cellStyle name="Standaard 2 2 3 2 2 2 2" xfId="4950"/>
    <cellStyle name="Standaard 2 2 3 2 2 2 2 2" xfId="4951"/>
    <cellStyle name="Standaard 2 2 3 2 2 2 3" xfId="4952"/>
    <cellStyle name="Standaard 2 2 3 2 2 3" xfId="4953"/>
    <cellStyle name="Standaard 2 2 3 2 2 3 2" xfId="4954"/>
    <cellStyle name="Standaard 2 2 3 2 2 4" xfId="4955"/>
    <cellStyle name="Standaard 2 2 3 2 3" xfId="4956"/>
    <cellStyle name="Standaard 2 2 3 2 3 2" xfId="4957"/>
    <cellStyle name="Standaard 2 2 3 2 3 2 2" xfId="4958"/>
    <cellStyle name="Standaard 2 2 3 2 3 3" xfId="4959"/>
    <cellStyle name="Standaard 2 2 3 2 4" xfId="4960"/>
    <cellStyle name="Standaard 2 2 3 2 4 2" xfId="4961"/>
    <cellStyle name="Standaard 2 2 3 2 5" xfId="4962"/>
    <cellStyle name="Standaard 2 2 3 3" xfId="4963"/>
    <cellStyle name="Standaard 2 2 3 3 2" xfId="4964"/>
    <cellStyle name="Standaard 2 2 3 3 2 2" xfId="4965"/>
    <cellStyle name="Standaard 2 2 3 3 2 2 2" xfId="4966"/>
    <cellStyle name="Standaard 2 2 3 3 2 3" xfId="4967"/>
    <cellStyle name="Standaard 2 2 3 3 3" xfId="4968"/>
    <cellStyle name="Standaard 2 2 3 3 3 2" xfId="4969"/>
    <cellStyle name="Standaard 2 2 3 3 4" xfId="4970"/>
    <cellStyle name="Standaard 2 2 3 4" xfId="4971"/>
    <cellStyle name="Standaard 2 2 3 4 2" xfId="4972"/>
    <cellStyle name="Standaard 2 2 3 4 2 2" xfId="4973"/>
    <cellStyle name="Standaard 2 2 3 4 2 2 2" xfId="4974"/>
    <cellStyle name="Standaard 2 2 3 4 2 3" xfId="4975"/>
    <cellStyle name="Standaard 2 2 3 4 3" xfId="4976"/>
    <cellStyle name="Standaard 2 2 3 4 3 2" xfId="4977"/>
    <cellStyle name="Standaard 2 2 3 4 4" xfId="4978"/>
    <cellStyle name="Standaard 2 2 3 5" xfId="4979"/>
    <cellStyle name="Standaard 2 2 3 5 2" xfId="4980"/>
    <cellStyle name="Standaard 2 2 3 5 2 2" xfId="4981"/>
    <cellStyle name="Standaard 2 2 3 5 3" xfId="4982"/>
    <cellStyle name="Standaard 2 2 3 6" xfId="4983"/>
    <cellStyle name="Standaard 2 2 3 6 2" xfId="4984"/>
    <cellStyle name="Standaard 2 2 3 7" xfId="4985"/>
    <cellStyle name="Standaard 2 2 4" xfId="4986"/>
    <cellStyle name="Standaard 2 2 4 2" xfId="4987"/>
    <cellStyle name="Standaard 2 2 4 2 2" xfId="4988"/>
    <cellStyle name="Standaard 2 2 4 2 2 2" xfId="4989"/>
    <cellStyle name="Standaard 2 2 4 2 2 2 2" xfId="4990"/>
    <cellStyle name="Standaard 2 2 4 2 2 2 2 2" xfId="4991"/>
    <cellStyle name="Standaard 2 2 4 2 2 2 3" xfId="4992"/>
    <cellStyle name="Standaard 2 2 4 2 2 3" xfId="4993"/>
    <cellStyle name="Standaard 2 2 4 2 2 3 2" xfId="4994"/>
    <cellStyle name="Standaard 2 2 4 2 2 4" xfId="4995"/>
    <cellStyle name="Standaard 2 2 4 2 3" xfId="4996"/>
    <cellStyle name="Standaard 2 2 4 2 3 2" xfId="4997"/>
    <cellStyle name="Standaard 2 2 4 2 3 2 2" xfId="4998"/>
    <cellStyle name="Standaard 2 2 4 2 3 3" xfId="4999"/>
    <cellStyle name="Standaard 2 2 4 2 4" xfId="5000"/>
    <cellStyle name="Standaard 2 2 4 2 4 2" xfId="5001"/>
    <cellStyle name="Standaard 2 2 4 2 5" xfId="5002"/>
    <cellStyle name="Standaard 2 2 4 3" xfId="5003"/>
    <cellStyle name="Standaard 2 2 4 3 2" xfId="5004"/>
    <cellStyle name="Standaard 2 2 4 3 2 2" xfId="5005"/>
    <cellStyle name="Standaard 2 2 4 3 2 2 2" xfId="5006"/>
    <cellStyle name="Standaard 2 2 4 3 2 3" xfId="5007"/>
    <cellStyle name="Standaard 2 2 4 3 3" xfId="5008"/>
    <cellStyle name="Standaard 2 2 4 3 3 2" xfId="5009"/>
    <cellStyle name="Standaard 2 2 4 3 4" xfId="5010"/>
    <cellStyle name="Standaard 2 2 4 4" xfId="5011"/>
    <cellStyle name="Standaard 2 2 4 4 2" xfId="5012"/>
    <cellStyle name="Standaard 2 2 4 4 2 2" xfId="5013"/>
    <cellStyle name="Standaard 2 2 4 4 2 2 2" xfId="5014"/>
    <cellStyle name="Standaard 2 2 4 4 2 3" xfId="5015"/>
    <cellStyle name="Standaard 2 2 4 4 3" xfId="5016"/>
    <cellStyle name="Standaard 2 2 4 4 3 2" xfId="5017"/>
    <cellStyle name="Standaard 2 2 4 4 4" xfId="5018"/>
    <cellStyle name="Standaard 2 2 4 5" xfId="5019"/>
    <cellStyle name="Standaard 2 2 4 5 2" xfId="5020"/>
    <cellStyle name="Standaard 2 2 4 5 2 2" xfId="5021"/>
    <cellStyle name="Standaard 2 2 4 5 3" xfId="5022"/>
    <cellStyle name="Standaard 2 2 4 6" xfId="5023"/>
    <cellStyle name="Standaard 2 2 4 6 2" xfId="5024"/>
    <cellStyle name="Standaard 2 2 4 7" xfId="5025"/>
    <cellStyle name="Standaard 2 2 5" xfId="5026"/>
    <cellStyle name="Standaard 2 2 5 2" xfId="5027"/>
    <cellStyle name="Standaard 2 2 5 2 2" xfId="5028"/>
    <cellStyle name="Standaard 2 2 5 2 2 2" xfId="5029"/>
    <cellStyle name="Standaard 2 2 5 2 2 2 2" xfId="5030"/>
    <cellStyle name="Standaard 2 2 5 2 2 2 2 2" xfId="5031"/>
    <cellStyle name="Standaard 2 2 5 2 2 2 3" xfId="5032"/>
    <cellStyle name="Standaard 2 2 5 2 2 3" xfId="5033"/>
    <cellStyle name="Standaard 2 2 5 2 2 3 2" xfId="5034"/>
    <cellStyle name="Standaard 2 2 5 2 2 4" xfId="5035"/>
    <cellStyle name="Standaard 2 2 5 2 3" xfId="5036"/>
    <cellStyle name="Standaard 2 2 5 2 3 2" xfId="5037"/>
    <cellStyle name="Standaard 2 2 5 2 3 2 2" xfId="5038"/>
    <cellStyle name="Standaard 2 2 5 2 3 3" xfId="5039"/>
    <cellStyle name="Standaard 2 2 5 2 4" xfId="5040"/>
    <cellStyle name="Standaard 2 2 5 2 4 2" xfId="5041"/>
    <cellStyle name="Standaard 2 2 5 2 5" xfId="5042"/>
    <cellStyle name="Standaard 2 2 5 3" xfId="5043"/>
    <cellStyle name="Standaard 2 2 5 3 2" xfId="5044"/>
    <cellStyle name="Standaard 2 2 5 3 2 2" xfId="5045"/>
    <cellStyle name="Standaard 2 2 5 3 2 2 2" xfId="5046"/>
    <cellStyle name="Standaard 2 2 5 3 2 3" xfId="5047"/>
    <cellStyle name="Standaard 2 2 5 3 3" xfId="5048"/>
    <cellStyle name="Standaard 2 2 5 3 3 2" xfId="5049"/>
    <cellStyle name="Standaard 2 2 5 3 4" xfId="5050"/>
    <cellStyle name="Standaard 2 2 5 4" xfId="5051"/>
    <cellStyle name="Standaard 2 2 5 4 2" xfId="5052"/>
    <cellStyle name="Standaard 2 2 5 4 2 2" xfId="5053"/>
    <cellStyle name="Standaard 2 2 5 4 2 2 2" xfId="5054"/>
    <cellStyle name="Standaard 2 2 5 4 2 3" xfId="5055"/>
    <cellStyle name="Standaard 2 2 5 4 3" xfId="5056"/>
    <cellStyle name="Standaard 2 2 5 4 3 2" xfId="5057"/>
    <cellStyle name="Standaard 2 2 5 4 4" xfId="5058"/>
    <cellStyle name="Standaard 2 2 5 5" xfId="5059"/>
    <cellStyle name="Standaard 2 2 5 5 2" xfId="5060"/>
    <cellStyle name="Standaard 2 2 5 5 2 2" xfId="5061"/>
    <cellStyle name="Standaard 2 2 5 5 3" xfId="5062"/>
    <cellStyle name="Standaard 2 2 5 6" xfId="5063"/>
    <cellStyle name="Standaard 2 2 5 6 2" xfId="5064"/>
    <cellStyle name="Standaard 2 2 5 7" xfId="5065"/>
    <cellStyle name="Standaard 2 2 6" xfId="5066"/>
    <cellStyle name="Standaard 2 2 6 2" xfId="5067"/>
    <cellStyle name="Standaard 2 2 6 2 2" xfId="5068"/>
    <cellStyle name="Standaard 2 2 6 2 2 2" xfId="5069"/>
    <cellStyle name="Standaard 2 2 6 2 2 2 2" xfId="5070"/>
    <cellStyle name="Standaard 2 2 6 2 2 3" xfId="5071"/>
    <cellStyle name="Standaard 2 2 6 2 3" xfId="5072"/>
    <cellStyle name="Standaard 2 2 6 2 3 2" xfId="5073"/>
    <cellStyle name="Standaard 2 2 6 2 4" xfId="5074"/>
    <cellStyle name="Standaard 2 2 6 3" xfId="5075"/>
    <cellStyle name="Standaard 2 2 6 3 2" xfId="5076"/>
    <cellStyle name="Standaard 2 2 6 3 2 2" xfId="5077"/>
    <cellStyle name="Standaard 2 2 6 3 3" xfId="5078"/>
    <cellStyle name="Standaard 2 2 6 4" xfId="5079"/>
    <cellStyle name="Standaard 2 2 6 4 2" xfId="5080"/>
    <cellStyle name="Standaard 2 2 6 5" xfId="5081"/>
    <cellStyle name="Standaard 2 2 7" xfId="5082"/>
    <cellStyle name="Standaard 2 2 7 2" xfId="5083"/>
    <cellStyle name="Standaard 2 2 7 2 2" xfId="5084"/>
    <cellStyle name="Standaard 2 2 7 2 2 2" xfId="5085"/>
    <cellStyle name="Standaard 2 2 7 2 3" xfId="5086"/>
    <cellStyle name="Standaard 2 2 7 3" xfId="5087"/>
    <cellStyle name="Standaard 2 2 7 3 2" xfId="5088"/>
    <cellStyle name="Standaard 2 2 7 4" xfId="5089"/>
    <cellStyle name="Standaard 2 2 8" xfId="5090"/>
    <cellStyle name="Standaard 2 2 8 2" xfId="5091"/>
    <cellStyle name="Standaard 2 2 8 2 2" xfId="5092"/>
    <cellStyle name="Standaard 2 2 8 2 2 2" xfId="5093"/>
    <cellStyle name="Standaard 2 2 8 2 3" xfId="5094"/>
    <cellStyle name="Standaard 2 2 8 3" xfId="5095"/>
    <cellStyle name="Standaard 2 2 8 3 2" xfId="5096"/>
    <cellStyle name="Standaard 2 2 8 4" xfId="5097"/>
    <cellStyle name="Standaard 2 2 9" xfId="5098"/>
    <cellStyle name="Standaard 2 2 9 2" xfId="5099"/>
    <cellStyle name="Standaard 2 2 9 2 2" xfId="5100"/>
    <cellStyle name="Standaard 2 2 9 3" xfId="5101"/>
    <cellStyle name="Standaard 2 3" xfId="5102"/>
    <cellStyle name="Standaard 2 3 10" xfId="5103"/>
    <cellStyle name="Standaard 2 3 2" xfId="5104"/>
    <cellStyle name="Standaard 2 3 2 2" xfId="5105"/>
    <cellStyle name="Standaard 2 3 2 2 2" xfId="5106"/>
    <cellStyle name="Standaard 2 3 2 2 2 2" xfId="5107"/>
    <cellStyle name="Standaard 2 3 2 2 2 2 2" xfId="5108"/>
    <cellStyle name="Standaard 2 3 2 2 2 2 2 2" xfId="5109"/>
    <cellStyle name="Standaard 2 3 2 2 2 2 3" xfId="5110"/>
    <cellStyle name="Standaard 2 3 2 2 2 3" xfId="5111"/>
    <cellStyle name="Standaard 2 3 2 2 2 3 2" xfId="5112"/>
    <cellStyle name="Standaard 2 3 2 2 2 4" xfId="5113"/>
    <cellStyle name="Standaard 2 3 2 2 3" xfId="5114"/>
    <cellStyle name="Standaard 2 3 2 2 3 2" xfId="5115"/>
    <cellStyle name="Standaard 2 3 2 2 3 2 2" xfId="5116"/>
    <cellStyle name="Standaard 2 3 2 2 3 3" xfId="5117"/>
    <cellStyle name="Standaard 2 3 2 2 4" xfId="5118"/>
    <cellStyle name="Standaard 2 3 2 2 4 2" xfId="5119"/>
    <cellStyle name="Standaard 2 3 2 2 5" xfId="5120"/>
    <cellStyle name="Standaard 2 3 2 3" xfId="5121"/>
    <cellStyle name="Standaard 2 3 2 3 2" xfId="5122"/>
    <cellStyle name="Standaard 2 3 2 3 2 2" xfId="5123"/>
    <cellStyle name="Standaard 2 3 2 3 2 2 2" xfId="5124"/>
    <cellStyle name="Standaard 2 3 2 3 2 3" xfId="5125"/>
    <cellStyle name="Standaard 2 3 2 3 3" xfId="5126"/>
    <cellStyle name="Standaard 2 3 2 3 3 2" xfId="5127"/>
    <cellStyle name="Standaard 2 3 2 3 4" xfId="5128"/>
    <cellStyle name="Standaard 2 3 2 4" xfId="5129"/>
    <cellStyle name="Standaard 2 3 2 4 2" xfId="5130"/>
    <cellStyle name="Standaard 2 3 2 4 2 2" xfId="5131"/>
    <cellStyle name="Standaard 2 3 2 4 2 2 2" xfId="5132"/>
    <cellStyle name="Standaard 2 3 2 4 2 3" xfId="5133"/>
    <cellStyle name="Standaard 2 3 2 4 3" xfId="5134"/>
    <cellStyle name="Standaard 2 3 2 4 3 2" xfId="5135"/>
    <cellStyle name="Standaard 2 3 2 4 4" xfId="5136"/>
    <cellStyle name="Standaard 2 3 2 5" xfId="5137"/>
    <cellStyle name="Standaard 2 3 2 5 2" xfId="5138"/>
    <cellStyle name="Standaard 2 3 2 5 2 2" xfId="5139"/>
    <cellStyle name="Standaard 2 3 2 5 3" xfId="5140"/>
    <cellStyle name="Standaard 2 3 2 6" xfId="5141"/>
    <cellStyle name="Standaard 2 3 2 6 2" xfId="5142"/>
    <cellStyle name="Standaard 2 3 2 7" xfId="5143"/>
    <cellStyle name="Standaard 2 3 3" xfId="5144"/>
    <cellStyle name="Standaard 2 3 3 2" xfId="5145"/>
    <cellStyle name="Standaard 2 3 3 2 2" xfId="5146"/>
    <cellStyle name="Standaard 2 3 3 2 2 2" xfId="5147"/>
    <cellStyle name="Standaard 2 3 3 2 2 2 2" xfId="5148"/>
    <cellStyle name="Standaard 2 3 3 2 2 2 2 2" xfId="5149"/>
    <cellStyle name="Standaard 2 3 3 2 2 2 3" xfId="5150"/>
    <cellStyle name="Standaard 2 3 3 2 2 3" xfId="5151"/>
    <cellStyle name="Standaard 2 3 3 2 2 3 2" xfId="5152"/>
    <cellStyle name="Standaard 2 3 3 2 2 4" xfId="5153"/>
    <cellStyle name="Standaard 2 3 3 2 3" xfId="5154"/>
    <cellStyle name="Standaard 2 3 3 2 3 2" xfId="5155"/>
    <cellStyle name="Standaard 2 3 3 2 3 2 2" xfId="5156"/>
    <cellStyle name="Standaard 2 3 3 2 3 3" xfId="5157"/>
    <cellStyle name="Standaard 2 3 3 2 4" xfId="5158"/>
    <cellStyle name="Standaard 2 3 3 2 4 2" xfId="5159"/>
    <cellStyle name="Standaard 2 3 3 2 5" xfId="5160"/>
    <cellStyle name="Standaard 2 3 3 3" xfId="5161"/>
    <cellStyle name="Standaard 2 3 3 3 2" xfId="5162"/>
    <cellStyle name="Standaard 2 3 3 3 2 2" xfId="5163"/>
    <cellStyle name="Standaard 2 3 3 3 2 2 2" xfId="5164"/>
    <cellStyle name="Standaard 2 3 3 3 2 3" xfId="5165"/>
    <cellStyle name="Standaard 2 3 3 3 3" xfId="5166"/>
    <cellStyle name="Standaard 2 3 3 3 3 2" xfId="5167"/>
    <cellStyle name="Standaard 2 3 3 3 4" xfId="5168"/>
    <cellStyle name="Standaard 2 3 3 4" xfId="5169"/>
    <cellStyle name="Standaard 2 3 3 4 2" xfId="5170"/>
    <cellStyle name="Standaard 2 3 3 4 2 2" xfId="5171"/>
    <cellStyle name="Standaard 2 3 3 4 2 2 2" xfId="5172"/>
    <cellStyle name="Standaard 2 3 3 4 2 3" xfId="5173"/>
    <cellStyle name="Standaard 2 3 3 4 3" xfId="5174"/>
    <cellStyle name="Standaard 2 3 3 4 3 2" xfId="5175"/>
    <cellStyle name="Standaard 2 3 3 4 4" xfId="5176"/>
    <cellStyle name="Standaard 2 3 3 5" xfId="5177"/>
    <cellStyle name="Standaard 2 3 3 5 2" xfId="5178"/>
    <cellStyle name="Standaard 2 3 3 5 2 2" xfId="5179"/>
    <cellStyle name="Standaard 2 3 3 5 3" xfId="5180"/>
    <cellStyle name="Standaard 2 3 3 6" xfId="5181"/>
    <cellStyle name="Standaard 2 3 3 6 2" xfId="5182"/>
    <cellStyle name="Standaard 2 3 3 7" xfId="5183"/>
    <cellStyle name="Standaard 2 3 4" xfId="5184"/>
    <cellStyle name="Standaard 2 3 4 2" xfId="5185"/>
    <cellStyle name="Standaard 2 3 4 2 2" xfId="5186"/>
    <cellStyle name="Standaard 2 3 4 2 2 2" xfId="5187"/>
    <cellStyle name="Standaard 2 3 4 2 2 2 2" xfId="5188"/>
    <cellStyle name="Standaard 2 3 4 2 2 2 2 2" xfId="5189"/>
    <cellStyle name="Standaard 2 3 4 2 2 2 3" xfId="5190"/>
    <cellStyle name="Standaard 2 3 4 2 2 3" xfId="5191"/>
    <cellStyle name="Standaard 2 3 4 2 2 3 2" xfId="5192"/>
    <cellStyle name="Standaard 2 3 4 2 2 4" xfId="5193"/>
    <cellStyle name="Standaard 2 3 4 2 3" xfId="5194"/>
    <cellStyle name="Standaard 2 3 4 2 3 2" xfId="5195"/>
    <cellStyle name="Standaard 2 3 4 2 3 2 2" xfId="5196"/>
    <cellStyle name="Standaard 2 3 4 2 3 3" xfId="5197"/>
    <cellStyle name="Standaard 2 3 4 2 4" xfId="5198"/>
    <cellStyle name="Standaard 2 3 4 2 4 2" xfId="5199"/>
    <cellStyle name="Standaard 2 3 4 2 5" xfId="5200"/>
    <cellStyle name="Standaard 2 3 4 3" xfId="5201"/>
    <cellStyle name="Standaard 2 3 4 3 2" xfId="5202"/>
    <cellStyle name="Standaard 2 3 4 3 2 2" xfId="5203"/>
    <cellStyle name="Standaard 2 3 4 3 2 2 2" xfId="5204"/>
    <cellStyle name="Standaard 2 3 4 3 2 3" xfId="5205"/>
    <cellStyle name="Standaard 2 3 4 3 3" xfId="5206"/>
    <cellStyle name="Standaard 2 3 4 3 3 2" xfId="5207"/>
    <cellStyle name="Standaard 2 3 4 3 4" xfId="5208"/>
    <cellStyle name="Standaard 2 3 4 4" xfId="5209"/>
    <cellStyle name="Standaard 2 3 4 4 2" xfId="5210"/>
    <cellStyle name="Standaard 2 3 4 4 2 2" xfId="5211"/>
    <cellStyle name="Standaard 2 3 4 4 2 2 2" xfId="5212"/>
    <cellStyle name="Standaard 2 3 4 4 2 3" xfId="5213"/>
    <cellStyle name="Standaard 2 3 4 4 3" xfId="5214"/>
    <cellStyle name="Standaard 2 3 4 4 3 2" xfId="5215"/>
    <cellStyle name="Standaard 2 3 4 4 4" xfId="5216"/>
    <cellStyle name="Standaard 2 3 4 5" xfId="5217"/>
    <cellStyle name="Standaard 2 3 4 5 2" xfId="5218"/>
    <cellStyle name="Standaard 2 3 4 5 2 2" xfId="5219"/>
    <cellStyle name="Standaard 2 3 4 5 3" xfId="5220"/>
    <cellStyle name="Standaard 2 3 4 6" xfId="5221"/>
    <cellStyle name="Standaard 2 3 4 6 2" xfId="5222"/>
    <cellStyle name="Standaard 2 3 4 7" xfId="5223"/>
    <cellStyle name="Standaard 2 3 5" xfId="5224"/>
    <cellStyle name="Standaard 2 3 5 2" xfId="5225"/>
    <cellStyle name="Standaard 2 3 5 2 2" xfId="5226"/>
    <cellStyle name="Standaard 2 3 5 2 2 2" xfId="5227"/>
    <cellStyle name="Standaard 2 3 5 2 2 2 2" xfId="5228"/>
    <cellStyle name="Standaard 2 3 5 2 2 3" xfId="5229"/>
    <cellStyle name="Standaard 2 3 5 2 3" xfId="5230"/>
    <cellStyle name="Standaard 2 3 5 2 3 2" xfId="5231"/>
    <cellStyle name="Standaard 2 3 5 2 4" xfId="5232"/>
    <cellStyle name="Standaard 2 3 5 3" xfId="5233"/>
    <cellStyle name="Standaard 2 3 5 3 2" xfId="5234"/>
    <cellStyle name="Standaard 2 3 5 3 2 2" xfId="5235"/>
    <cellStyle name="Standaard 2 3 5 3 3" xfId="5236"/>
    <cellStyle name="Standaard 2 3 5 4" xfId="5237"/>
    <cellStyle name="Standaard 2 3 5 4 2" xfId="5238"/>
    <cellStyle name="Standaard 2 3 5 5" xfId="5239"/>
    <cellStyle name="Standaard 2 3 6" xfId="5240"/>
    <cellStyle name="Standaard 2 3 6 2" xfId="5241"/>
    <cellStyle name="Standaard 2 3 6 2 2" xfId="5242"/>
    <cellStyle name="Standaard 2 3 6 2 2 2" xfId="5243"/>
    <cellStyle name="Standaard 2 3 6 2 3" xfId="5244"/>
    <cellStyle name="Standaard 2 3 6 3" xfId="5245"/>
    <cellStyle name="Standaard 2 3 6 3 2" xfId="5246"/>
    <cellStyle name="Standaard 2 3 6 4" xfId="5247"/>
    <cellStyle name="Standaard 2 3 7" xfId="5248"/>
    <cellStyle name="Standaard 2 3 7 2" xfId="5249"/>
    <cellStyle name="Standaard 2 3 7 2 2" xfId="5250"/>
    <cellStyle name="Standaard 2 3 7 2 2 2" xfId="5251"/>
    <cellStyle name="Standaard 2 3 7 2 3" xfId="5252"/>
    <cellStyle name="Standaard 2 3 7 3" xfId="5253"/>
    <cellStyle name="Standaard 2 3 7 3 2" xfId="5254"/>
    <cellStyle name="Standaard 2 3 7 4" xfId="5255"/>
    <cellStyle name="Standaard 2 3 8" xfId="5256"/>
    <cellStyle name="Standaard 2 3 8 2" xfId="5257"/>
    <cellStyle name="Standaard 2 3 8 2 2" xfId="5258"/>
    <cellStyle name="Standaard 2 3 8 3" xfId="5259"/>
    <cellStyle name="Standaard 2 3 9" xfId="5260"/>
    <cellStyle name="Standaard 2 3 9 2" xfId="5261"/>
    <cellStyle name="Standaard 2 4" xfId="5262"/>
    <cellStyle name="Standaard 2 4 2" xfId="5263"/>
    <cellStyle name="Standaard 2 4 2 2" xfId="5264"/>
    <cellStyle name="Standaard 2 4 2 2 2" xfId="5265"/>
    <cellStyle name="Standaard 2 4 2 2 2 2" xfId="5266"/>
    <cellStyle name="Standaard 2 4 2 2 2 2 2" xfId="5267"/>
    <cellStyle name="Standaard 2 4 2 2 2 3" xfId="5268"/>
    <cellStyle name="Standaard 2 4 2 2 3" xfId="5269"/>
    <cellStyle name="Standaard 2 4 2 2 3 2" xfId="5270"/>
    <cellStyle name="Standaard 2 4 2 2 4" xfId="5271"/>
    <cellStyle name="Standaard 2 4 2 3" xfId="5272"/>
    <cellStyle name="Standaard 2 4 2 3 2" xfId="5273"/>
    <cellStyle name="Standaard 2 4 2 3 2 2" xfId="5274"/>
    <cellStyle name="Standaard 2 4 2 3 3" xfId="5275"/>
    <cellStyle name="Standaard 2 4 2 4" xfId="5276"/>
    <cellStyle name="Standaard 2 4 2 4 2" xfId="5277"/>
    <cellStyle name="Standaard 2 4 2 5" xfId="5278"/>
    <cellStyle name="Standaard 2 4 3" xfId="5279"/>
    <cellStyle name="Standaard 2 4 3 2" xfId="5280"/>
    <cellStyle name="Standaard 2 4 3 2 2" xfId="5281"/>
    <cellStyle name="Standaard 2 4 3 2 2 2" xfId="5282"/>
    <cellStyle name="Standaard 2 4 3 2 3" xfId="5283"/>
    <cellStyle name="Standaard 2 4 3 3" xfId="5284"/>
    <cellStyle name="Standaard 2 4 3 3 2" xfId="5285"/>
    <cellStyle name="Standaard 2 4 3 4" xfId="5286"/>
    <cellStyle name="Standaard 2 4 4" xfId="5287"/>
    <cellStyle name="Standaard 2 4 4 2" xfId="5288"/>
    <cellStyle name="Standaard 2 4 4 2 2" xfId="5289"/>
    <cellStyle name="Standaard 2 4 4 2 2 2" xfId="5290"/>
    <cellStyle name="Standaard 2 4 4 2 3" xfId="5291"/>
    <cellStyle name="Standaard 2 4 4 3" xfId="5292"/>
    <cellStyle name="Standaard 2 4 4 3 2" xfId="5293"/>
    <cellStyle name="Standaard 2 4 4 4" xfId="5294"/>
    <cellStyle name="Standaard 2 4 5" xfId="5295"/>
    <cellStyle name="Standaard 2 4 5 2" xfId="5296"/>
    <cellStyle name="Standaard 2 4 5 2 2" xfId="5297"/>
    <cellStyle name="Standaard 2 4 5 3" xfId="5298"/>
    <cellStyle name="Standaard 2 4 6" xfId="5299"/>
    <cellStyle name="Standaard 2 4 6 2" xfId="5300"/>
    <cellStyle name="Standaard 2 4 7" xfId="5301"/>
    <cellStyle name="Standaard 2 5" xfId="5302"/>
    <cellStyle name="Standaard 2 5 2" xfId="5303"/>
    <cellStyle name="Standaard 2 5 2 2" xfId="5304"/>
    <cellStyle name="Standaard 2 5 2 2 2" xfId="5305"/>
    <cellStyle name="Standaard 2 5 2 2 2 2" xfId="5306"/>
    <cellStyle name="Standaard 2 5 2 2 2 2 2" xfId="5307"/>
    <cellStyle name="Standaard 2 5 2 2 2 3" xfId="5308"/>
    <cellStyle name="Standaard 2 5 2 2 3" xfId="5309"/>
    <cellStyle name="Standaard 2 5 2 2 3 2" xfId="5310"/>
    <cellStyle name="Standaard 2 5 2 2 4" xfId="5311"/>
    <cellStyle name="Standaard 2 5 2 3" xfId="5312"/>
    <cellStyle name="Standaard 2 5 2 3 2" xfId="5313"/>
    <cellStyle name="Standaard 2 5 2 3 2 2" xfId="5314"/>
    <cellStyle name="Standaard 2 5 2 3 3" xfId="5315"/>
    <cellStyle name="Standaard 2 5 2 4" xfId="5316"/>
    <cellStyle name="Standaard 2 5 2 4 2" xfId="5317"/>
    <cellStyle name="Standaard 2 5 2 5" xfId="5318"/>
    <cellStyle name="Standaard 2 5 3" xfId="5319"/>
    <cellStyle name="Standaard 2 5 3 2" xfId="5320"/>
    <cellStyle name="Standaard 2 5 3 2 2" xfId="5321"/>
    <cellStyle name="Standaard 2 5 3 2 2 2" xfId="5322"/>
    <cellStyle name="Standaard 2 5 3 2 3" xfId="5323"/>
    <cellStyle name="Standaard 2 5 3 3" xfId="5324"/>
    <cellStyle name="Standaard 2 5 3 3 2" xfId="5325"/>
    <cellStyle name="Standaard 2 5 3 4" xfId="5326"/>
    <cellStyle name="Standaard 2 5 4" xfId="5327"/>
    <cellStyle name="Standaard 2 5 4 2" xfId="5328"/>
    <cellStyle name="Standaard 2 5 4 2 2" xfId="5329"/>
    <cellStyle name="Standaard 2 5 4 2 2 2" xfId="5330"/>
    <cellStyle name="Standaard 2 5 4 2 3" xfId="5331"/>
    <cellStyle name="Standaard 2 5 4 3" xfId="5332"/>
    <cellStyle name="Standaard 2 5 4 3 2" xfId="5333"/>
    <cellStyle name="Standaard 2 5 4 4" xfId="5334"/>
    <cellStyle name="Standaard 2 5 5" xfId="5335"/>
    <cellStyle name="Standaard 2 5 5 2" xfId="5336"/>
    <cellStyle name="Standaard 2 5 5 2 2" xfId="5337"/>
    <cellStyle name="Standaard 2 5 5 3" xfId="5338"/>
    <cellStyle name="Standaard 2 5 6" xfId="5339"/>
    <cellStyle name="Standaard 2 5 6 2" xfId="5340"/>
    <cellStyle name="Standaard 2 5 7" xfId="5341"/>
    <cellStyle name="Standaard 2 6" xfId="5342"/>
    <cellStyle name="Standaard 2 6 2" xfId="5343"/>
    <cellStyle name="Standaard 2 6 2 2" xfId="5344"/>
    <cellStyle name="Standaard 2 6 2 2 2" xfId="5345"/>
    <cellStyle name="Standaard 2 6 2 2 2 2" xfId="5346"/>
    <cellStyle name="Standaard 2 6 2 2 2 2 2" xfId="5347"/>
    <cellStyle name="Standaard 2 6 2 2 2 3" xfId="5348"/>
    <cellStyle name="Standaard 2 6 2 2 3" xfId="5349"/>
    <cellStyle name="Standaard 2 6 2 2 3 2" xfId="5350"/>
    <cellStyle name="Standaard 2 6 2 2 4" xfId="5351"/>
    <cellStyle name="Standaard 2 6 2 3" xfId="5352"/>
    <cellStyle name="Standaard 2 6 2 3 2" xfId="5353"/>
    <cellStyle name="Standaard 2 6 2 3 2 2" xfId="5354"/>
    <cellStyle name="Standaard 2 6 2 3 3" xfId="5355"/>
    <cellStyle name="Standaard 2 6 2 4" xfId="5356"/>
    <cellStyle name="Standaard 2 6 2 4 2" xfId="5357"/>
    <cellStyle name="Standaard 2 6 2 5" xfId="5358"/>
    <cellStyle name="Standaard 2 6 3" xfId="5359"/>
    <cellStyle name="Standaard 2 6 3 2" xfId="5360"/>
    <cellStyle name="Standaard 2 6 3 2 2" xfId="5361"/>
    <cellStyle name="Standaard 2 6 3 2 2 2" xfId="5362"/>
    <cellStyle name="Standaard 2 6 3 2 3" xfId="5363"/>
    <cellStyle name="Standaard 2 6 3 3" xfId="5364"/>
    <cellStyle name="Standaard 2 6 3 3 2" xfId="5365"/>
    <cellStyle name="Standaard 2 6 3 4" xfId="5366"/>
    <cellStyle name="Standaard 2 6 4" xfId="5367"/>
    <cellStyle name="Standaard 2 6 4 2" xfId="5368"/>
    <cellStyle name="Standaard 2 6 4 2 2" xfId="5369"/>
    <cellStyle name="Standaard 2 6 4 2 2 2" xfId="5370"/>
    <cellStyle name="Standaard 2 6 4 2 3" xfId="5371"/>
    <cellStyle name="Standaard 2 6 4 3" xfId="5372"/>
    <cellStyle name="Standaard 2 6 4 3 2" xfId="5373"/>
    <cellStyle name="Standaard 2 6 4 4" xfId="5374"/>
    <cellStyle name="Standaard 2 6 5" xfId="5375"/>
    <cellStyle name="Standaard 2 6 5 2" xfId="5376"/>
    <cellStyle name="Standaard 2 6 5 2 2" xfId="5377"/>
    <cellStyle name="Standaard 2 6 5 3" xfId="5378"/>
    <cellStyle name="Standaard 2 6 6" xfId="5379"/>
    <cellStyle name="Standaard 2 6 6 2" xfId="5380"/>
    <cellStyle name="Standaard 2 6 7" xfId="5381"/>
    <cellStyle name="Standaard 2 7" xfId="5382"/>
    <cellStyle name="Standaard 2 7 2" xfId="5383"/>
    <cellStyle name="Standaard 2 7 2 2" xfId="5384"/>
    <cellStyle name="Standaard 2 7 2 2 2" xfId="5385"/>
    <cellStyle name="Standaard 2 7 2 2 2 2" xfId="5386"/>
    <cellStyle name="Standaard 2 7 2 2 3" xfId="5387"/>
    <cellStyle name="Standaard 2 7 2 3" xfId="5388"/>
    <cellStyle name="Standaard 2 7 2 3 2" xfId="5389"/>
    <cellStyle name="Standaard 2 7 2 4" xfId="5390"/>
    <cellStyle name="Standaard 2 7 3" xfId="5391"/>
    <cellStyle name="Standaard 2 7 3 2" xfId="5392"/>
    <cellStyle name="Standaard 2 7 3 2 2" xfId="5393"/>
    <cellStyle name="Standaard 2 7 3 3" xfId="5394"/>
    <cellStyle name="Standaard 2 7 4" xfId="5395"/>
    <cellStyle name="Standaard 2 7 4 2" xfId="5396"/>
    <cellStyle name="Standaard 2 7 5" xfId="5397"/>
    <cellStyle name="Standaard 2 8" xfId="5398"/>
    <cellStyle name="Standaard 2 8 2" xfId="5399"/>
    <cellStyle name="Standaard 2 8 2 2" xfId="5400"/>
    <cellStyle name="Standaard 2 8 2 2 2" xfId="5401"/>
    <cellStyle name="Standaard 2 8 2 3" xfId="5402"/>
    <cellStyle name="Standaard 2 8 3" xfId="5403"/>
    <cellStyle name="Standaard 2 8 3 2" xfId="5404"/>
    <cellStyle name="Standaard 2 8 4" xfId="5405"/>
    <cellStyle name="Standaard 2 9" xfId="5406"/>
    <cellStyle name="Standaard 2 9 2" xfId="5407"/>
    <cellStyle name="Standaard 2 9 2 2" xfId="5408"/>
    <cellStyle name="Standaard 2 9 2 2 2" xfId="5409"/>
    <cellStyle name="Standaard 2 9 2 3" xfId="5410"/>
    <cellStyle name="Standaard 2 9 3" xfId="5411"/>
    <cellStyle name="Standaard 2 9 3 2" xfId="5412"/>
    <cellStyle name="Standaard 2 9 4" xfId="5413"/>
    <cellStyle name="Texto de advertencia" xfId="5419"/>
    <cellStyle name="Texto explicativo" xfId="59"/>
    <cellStyle name="Title 2" xfId="5420"/>
    <cellStyle name="Título" xfId="5421"/>
    <cellStyle name="Título 1" xfId="5422"/>
    <cellStyle name="Título 2" xfId="5423"/>
    <cellStyle name="Título 3" xfId="5424"/>
    <cellStyle name="Total" xfId="60"/>
    <cellStyle name="Total 10" xfId="5425"/>
    <cellStyle name="Total 11" xfId="5426"/>
    <cellStyle name="Total 12" xfId="5427"/>
    <cellStyle name="Total 13" xfId="5428"/>
    <cellStyle name="Total 14" xfId="5429"/>
    <cellStyle name="Total 15" xfId="5430"/>
    <cellStyle name="Total 2" xfId="239"/>
    <cellStyle name="Total 2 2" xfId="240"/>
    <cellStyle name="Total 2 2 2" xfId="289"/>
    <cellStyle name="Total 2 2 2 2" xfId="5431"/>
    <cellStyle name="Total 2 3" xfId="288"/>
    <cellStyle name="Total 2 3 10" xfId="5432"/>
    <cellStyle name="Total 2 3 11" xfId="5433"/>
    <cellStyle name="Total 2 3 12" xfId="5434"/>
    <cellStyle name="Total 2 3 2" xfId="5435"/>
    <cellStyle name="Total 2 3 3" xfId="5436"/>
    <cellStyle name="Total 2 3 4" xfId="5437"/>
    <cellStyle name="Total 2 3 5" xfId="5438"/>
    <cellStyle name="Total 2 3 6" xfId="5439"/>
    <cellStyle name="Total 2 3 7" xfId="5440"/>
    <cellStyle name="Total 2 3 8" xfId="5441"/>
    <cellStyle name="Total 2 3 9" xfId="5442"/>
    <cellStyle name="Total 2 4" xfId="5443"/>
    <cellStyle name="Total 3" xfId="241"/>
    <cellStyle name="Total 3 10" xfId="5444"/>
    <cellStyle name="Total 3 11" xfId="5445"/>
    <cellStyle name="Total 3 12" xfId="5446"/>
    <cellStyle name="Total 3 13" xfId="5447"/>
    <cellStyle name="Total 3 2" xfId="290"/>
    <cellStyle name="Total 3 3" xfId="5448"/>
    <cellStyle name="Total 3 4" xfId="5449"/>
    <cellStyle name="Total 3 5" xfId="5450"/>
    <cellStyle name="Total 3 6" xfId="5451"/>
    <cellStyle name="Total 3 7" xfId="5452"/>
    <cellStyle name="Total 3 8" xfId="5453"/>
    <cellStyle name="Total 3 9" xfId="5454"/>
    <cellStyle name="Total 4" xfId="287"/>
    <cellStyle name="Total 5" xfId="5455"/>
    <cellStyle name="Total 6" xfId="5456"/>
    <cellStyle name="Total 7" xfId="5457"/>
    <cellStyle name="Total 8" xfId="5458"/>
    <cellStyle name="Total 9" xfId="5459"/>
    <cellStyle name="Ugyldig" xfId="62" builtinId="27" hidden="1"/>
    <cellStyle name="Verknüpfte Zelle" xfId="5465"/>
    <cellStyle name="Warnender Text" xfId="5466"/>
    <cellStyle name="Überschrift" xfId="5460"/>
    <cellStyle name="Überschrift 1" xfId="5461"/>
    <cellStyle name="Überschrift 2" xfId="5462"/>
    <cellStyle name="Überschrift 3" xfId="5463"/>
    <cellStyle name="Überschrift 4" xfId="5464"/>
    <cellStyle name="Zelle überprüfen" xfId="5467"/>
  </cellStyles>
  <dxfs count="2">
    <dxf>
      <alignment wrapText="1" readingOrder="0"/>
    </dxf>
    <dxf>
      <alignment wrapTex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pivotCacheDefinition" Target="pivotCache/pivotCacheDefinition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F_Standard-Tables_AR_2015_JD_1205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ibi/AppData/Local/Microsoft/Windows/Temporary%20Internet%20Files/Content.Outlook/FTJLJWBF/DCF_Standard-Tables_AR_2015_DST%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ibi/AppData/Local/Microsoft/Windows/Temporary%20Internet%20Files/Content.Outlook/FTJLJWBF/DCF_Standard-Tables_AR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_B_1"/>
      <sheetName val="III_B_3"/>
      <sheetName val="III_F_1"/>
      <sheetName val="IV_A_3"/>
      <sheetName val="IV_B_2"/>
      <sheetName val="drop down"/>
      <sheetName val="Custom_lists"/>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refreshError="1"/>
      <sheetData sheetId="1" refreshError="1"/>
      <sheetData sheetId="2" refreshError="1"/>
      <sheetData sheetId="3" refreshError="1"/>
      <sheetData sheetId="4" refreshError="1"/>
      <sheetData sheetId="5" refreshError="1"/>
      <sheetData sheetId="6">
        <row r="4">
          <cell r="G4">
            <v>4</v>
          </cell>
          <cell r="H4">
            <v>2</v>
          </cell>
          <cell r="K4">
            <v>1</v>
          </cell>
        </row>
        <row r="5">
          <cell r="G5">
            <v>92</v>
          </cell>
          <cell r="H5">
            <v>22</v>
          </cell>
          <cell r="K5">
            <v>22</v>
          </cell>
        </row>
        <row r="6">
          <cell r="G6">
            <v>20</v>
          </cell>
          <cell r="H6">
            <v>6</v>
          </cell>
          <cell r="K6">
            <v>6</v>
          </cell>
        </row>
        <row r="7">
          <cell r="G7">
            <v>17</v>
          </cell>
          <cell r="H7">
            <v>6</v>
          </cell>
          <cell r="K7">
            <v>6</v>
          </cell>
        </row>
        <row r="8">
          <cell r="G8">
            <v>7</v>
          </cell>
          <cell r="H8">
            <v>3</v>
          </cell>
          <cell r="K8">
            <v>3</v>
          </cell>
        </row>
        <row r="9">
          <cell r="G9">
            <v>37</v>
          </cell>
          <cell r="H9">
            <v>19</v>
          </cell>
          <cell r="K9">
            <v>19</v>
          </cell>
        </row>
        <row r="10">
          <cell r="G10">
            <v>19</v>
          </cell>
          <cell r="H10">
            <v>10</v>
          </cell>
          <cell r="K10">
            <v>9</v>
          </cell>
        </row>
        <row r="11">
          <cell r="G11">
            <v>25</v>
          </cell>
          <cell r="H11">
            <v>7</v>
          </cell>
          <cell r="K11">
            <v>3</v>
          </cell>
        </row>
        <row r="12">
          <cell r="G12">
            <v>114</v>
          </cell>
          <cell r="H12">
            <v>56</v>
          </cell>
          <cell r="K12">
            <v>56</v>
          </cell>
        </row>
        <row r="13">
          <cell r="G13">
            <v>30</v>
          </cell>
          <cell r="H13">
            <v>13</v>
          </cell>
          <cell r="K13">
            <v>12</v>
          </cell>
        </row>
        <row r="14">
          <cell r="G14">
            <v>31</v>
          </cell>
          <cell r="H14">
            <v>16</v>
          </cell>
          <cell r="K14">
            <v>16</v>
          </cell>
        </row>
        <row r="15">
          <cell r="G15">
            <v>11</v>
          </cell>
          <cell r="H15">
            <v>6</v>
          </cell>
          <cell r="K15">
            <v>6</v>
          </cell>
        </row>
        <row r="16">
          <cell r="G16">
            <v>18</v>
          </cell>
          <cell r="H16">
            <v>11</v>
          </cell>
          <cell r="K16">
            <v>11</v>
          </cell>
        </row>
        <row r="17">
          <cell r="G17">
            <v>55</v>
          </cell>
          <cell r="H17">
            <v>42</v>
          </cell>
          <cell r="K17">
            <v>41</v>
          </cell>
        </row>
        <row r="18">
          <cell r="G18">
            <v>16</v>
          </cell>
          <cell r="H18">
            <v>12</v>
          </cell>
          <cell r="K18">
            <v>12</v>
          </cell>
        </row>
        <row r="19">
          <cell r="G19">
            <v>17</v>
          </cell>
          <cell r="H19">
            <v>12</v>
          </cell>
          <cell r="K19">
            <v>12</v>
          </cell>
        </row>
        <row r="20">
          <cell r="G20">
            <v>32</v>
          </cell>
          <cell r="H20">
            <v>27</v>
          </cell>
          <cell r="K20">
            <v>27</v>
          </cell>
        </row>
        <row r="21">
          <cell r="G21">
            <v>15</v>
          </cell>
          <cell r="H21">
            <v>14</v>
          </cell>
          <cell r="K21">
            <v>14</v>
          </cell>
        </row>
        <row r="22">
          <cell r="G22">
            <v>16</v>
          </cell>
          <cell r="H22">
            <v>16</v>
          </cell>
          <cell r="K22">
            <v>16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nmark_Annual_Report_2015_Tables_Draft_III_C.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Danmark_Annual_Report_2015_Tables_Draft_III_C.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irsten Birch Håkansson" refreshedDate="42517.712232523147" createdVersion="4" refreshedVersion="4" minRefreshableVersion="3" recordCount="85">
  <cacheSource type="worksheet">
    <worksheetSource ref="A3:L88" sheet="III_C_3" r:id="rId2"/>
  </cacheSource>
  <cacheFields count="12">
    <cacheField name="MS" numFmtId="0">
      <sharedItems/>
    </cacheField>
    <cacheField name="MS participating in sampling" numFmtId="0">
      <sharedItems/>
    </cacheField>
    <cacheField name="Sampling Year" numFmtId="0">
      <sharedItems containsSemiMixedTypes="0" containsString="0" containsNumber="1" containsInteger="1" minValue="2015" maxValue="2015"/>
    </cacheField>
    <cacheField name="Region" numFmtId="0">
      <sharedItems/>
    </cacheField>
    <cacheField name="RFMO/RFO/IO" numFmtId="0">
      <sharedItems/>
    </cacheField>
    <cacheField name="Fishing ground" numFmtId="0">
      <sharedItems/>
    </cacheField>
    <cacheField name="Metier LVL6" numFmtId="0">
      <sharedItems/>
    </cacheField>
    <cacheField name="Sampling frame codes" numFmtId="0">
      <sharedItems count="25">
        <s v="Trawler/ Seiner - Bornholm - At-sea"/>
        <s v="Trawler/ Seiner - Charlottenlund - At-sea"/>
        <s v="HUC - Small harbours - Charlottenlund"/>
        <s v="Sand eel - Baltic - On-shore"/>
        <s v="Sprat - Baltic - On-shore"/>
        <s v="Other SPF - Baltic - On-shore"/>
        <s v="Salmon - Longline - At-sea"/>
        <s v="HUC - Big harbours - Bornholm"/>
        <s v="HUC - Small harbours - Bornholm"/>
        <s v="Other SPF - North Atlantic - On-shore"/>
        <s v="Other SPF - Norway Sea - On-shore"/>
        <s v="Sand eel - North Sea - Self-sampling"/>
        <s v="Sand eel - North Sea - On-shore"/>
        <s v="Norway pout - North Sea - On-shore"/>
        <s v="Sprat - North Sea - On-shore"/>
        <s v="Other SPF - North Sea - On-shore"/>
        <s v="Pandalus - At-sea"/>
        <s v="FDF - Hirthals - At-sea"/>
        <s v="Trawler/ Seiner - North sea - At-sea"/>
        <s v="Trawler/ Seiner - Skaggerak - At-sea"/>
        <s v="Gillnet - Skagerrak"/>
        <s v="HUC - Big harbours - Hirtshals"/>
        <s v="HUC - Small harbours - Hirtshals"/>
        <s v="Sprat - North Sea - Self-sampling"/>
        <s v="Crangon - At-sea"/>
      </sharedItems>
    </cacheField>
    <cacheField name="Total No. of fishing trips during the Sampling year" numFmtId="0">
      <sharedItems containsSemiMixedTypes="0" containsString="0" containsNumber="1" containsInteger="1" minValue="1" maxValue="7608"/>
    </cacheField>
    <cacheField name="Achieved no. of sampled fishing trips at sea" numFmtId="0">
      <sharedItems containsString="0" containsBlank="1" containsNumber="1" containsInteger="1" minValue="1" maxValue="149"/>
    </cacheField>
    <cacheField name="Achieved no. of sampled fishing trips on shore" numFmtId="0">
      <sharedItems containsString="0" containsBlank="1" containsNumber="1" containsInteger="1" minValue="0" maxValue="76"/>
    </cacheField>
    <cacheField name="Total achieved no. of sampled fishing trips (J+K)" numFmtId="0">
      <sharedItems containsString="0" containsBlank="1" containsNumber="1" containsInteger="1" minValue="0" maxValue="14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Kirsten Birch Håkansson" refreshedDate="42517.712955439813" createdVersion="4" refreshedVersion="4" minRefreshableVersion="3" recordCount="25">
  <cacheSource type="worksheet">
    <worksheetSource ref="A3:P28" sheet="III_C_4" r:id="rId2"/>
  </cacheSource>
  <cacheFields count="16">
    <cacheField name="MS" numFmtId="0">
      <sharedItems/>
    </cacheField>
    <cacheField name="MS participating in sampling" numFmtId="0">
      <sharedItems/>
    </cacheField>
    <cacheField name="Sampling year" numFmtId="0">
      <sharedItems containsSemiMixedTypes="0" containsString="0" containsNumber="1" containsInteger="1" minValue="2015" maxValue="2015"/>
    </cacheField>
    <cacheField name="Region" numFmtId="0">
      <sharedItems/>
    </cacheField>
    <cacheField name="RFMO/RFO/IO" numFmtId="0">
      <sharedItems/>
    </cacheField>
    <cacheField name="Sampling frame code" numFmtId="0">
      <sharedItems count="26">
        <s v="Crangon - At-sea"/>
        <s v="Salmon - Longline - At-sea"/>
        <s v="FDF - Hirthals - At-sea"/>
        <s v="Gillnet - Skagerrak"/>
        <s v="HUC - Big harbours - Bornholm"/>
        <s v="HUC - Big harbours - Hirtshals"/>
        <s v="HUC - Small harbours - Bornholm"/>
        <s v="HUC - Small harbours - Charlottenlund"/>
        <s v="HUC - Small harbours - Hirtshals"/>
        <s v="Norway pout - North Sea - On-shore"/>
        <s v="Other SPF - Baltic - On-shore"/>
        <s v="Other SPF - North Atlantic - On-shore"/>
        <s v="Other SPF - North Sea - On-shore"/>
        <s v="Other SPF - Norway Sea - On-shore"/>
        <s v="Pandalus - At-sea"/>
        <s v="Sand eel - Baltic - On-shore"/>
        <s v="Sand eel - North Sea - On-shore"/>
        <s v="Sand eel - North Sea - Self-sampling"/>
        <s v="Sprat - Baltic - On-shore"/>
        <s v="Sprat - North Sea - On-shore"/>
        <s v="Sprat - North Sea - Self-sampling"/>
        <s v="Trawler/ Seiner - Bornholm - At-sea"/>
        <s v="Trawler/ Seiner - Charlottenlund - At-sea"/>
        <s v="Trawler/ Seiner - North sea - At-sea"/>
        <s v="Trawler/ Seiner - Skaggerak - At-sea"/>
        <s v="HUC - Big harbours - Charlottenlund" u="1"/>
      </sharedItems>
    </cacheField>
    <cacheField name="Sampling frame (fishing activities)" numFmtId="0">
      <sharedItems/>
    </cacheField>
    <cacheField name="Sampling frame (geographical location)" numFmtId="0">
      <sharedItems/>
    </cacheField>
    <cacheField name="Sampling frame (seasonality)" numFmtId="0">
      <sharedItems/>
    </cacheField>
    <cacheField name="Sampling strategy" numFmtId="0">
      <sharedItems/>
    </cacheField>
    <cacheField name="Sampling scheme" numFmtId="0">
      <sharedItems containsMixedTypes="1" containsNumber="1" containsInteger="1" minValue="1" maxValue="1"/>
    </cacheField>
    <cacheField name="Type of data collection scheme" numFmtId="0">
      <sharedItems/>
    </cacheField>
    <cacheField name="Time stratification" numFmtId="0">
      <sharedItems/>
    </cacheField>
    <cacheField name="Planned no. trips to be sampled at sea by MS" numFmtId="0">
      <sharedItems containsString="0" containsBlank="1" containsNumber="1" containsInteger="1" minValue="4" maxValue="315"/>
    </cacheField>
    <cacheField name="Planned no. trips to be sampled on shore by MS" numFmtId="0">
      <sharedItems containsString="0" containsBlank="1" containsNumber="1" containsInteger="1" minValue="4" maxValue="135"/>
    </cacheField>
    <cacheField name="Planned total no. trips to be sampled by MS (N+O)" numFmtId="0">
      <sharedItems containsString="0" containsBlank="1" containsNumber="1" containsInteger="1" minValue="4" maxValue="3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
  <r>
    <s v="DNK"/>
    <s v="DNK"/>
    <n v="2015"/>
    <s v="Baltic Sea"/>
    <s v="ICES"/>
    <s v="IIIa"/>
    <s v="OTB_MCD_90-119_0_0"/>
    <x v="0"/>
    <n v="517"/>
    <n v="3"/>
    <m/>
    <m/>
  </r>
  <r>
    <s v="DNK"/>
    <s v="DNK"/>
    <n v="2015"/>
    <s v="Baltic Sea"/>
    <s v="ICES"/>
    <s v="IIIa"/>
    <s v="OTB_MCD_90-119_0_0"/>
    <x v="1"/>
    <n v="3803"/>
    <n v="38"/>
    <m/>
    <m/>
  </r>
  <r>
    <s v="DNK"/>
    <s v="DNK"/>
    <n v="2015"/>
    <s v="Baltic Sea"/>
    <s v="ICES"/>
    <s v="IIIa"/>
    <s v="GNS_DEF_120-219_0_0"/>
    <x v="2"/>
    <n v="41"/>
    <m/>
    <n v="2"/>
    <m/>
  </r>
  <r>
    <s v="DNK"/>
    <s v="DNK"/>
    <n v="2015"/>
    <s v="Baltic Sea"/>
    <s v="ICES"/>
    <s v="IIIa"/>
    <s v="OTB_MCD_&gt;=120_0_0"/>
    <x v="2"/>
    <n v="16"/>
    <m/>
    <n v="2"/>
    <m/>
  </r>
  <r>
    <s v="DNK"/>
    <s v="DNK"/>
    <n v="2015"/>
    <s v="Baltic Sea"/>
    <s v="ICES"/>
    <s v="IIIa"/>
    <s v="OTB_MCD_90-119_0_0"/>
    <x v="2"/>
    <n v="1424"/>
    <m/>
    <n v="1"/>
    <m/>
  </r>
  <r>
    <s v="DNK"/>
    <s v="DNK"/>
    <n v="2015"/>
    <s v="Baltic Sea"/>
    <s v="ICES"/>
    <s v="SD 22-24"/>
    <s v="OTB_DEF_&lt;16_0_0"/>
    <x v="3"/>
    <n v="245"/>
    <m/>
    <n v="8"/>
    <n v="8"/>
  </r>
  <r>
    <s v="DNK"/>
    <s v="DNK"/>
    <n v="2015"/>
    <s v="Baltic Sea"/>
    <s v="ICES"/>
    <s v="SD 25-32"/>
    <s v="OTB_DEF_&lt;16_0_0"/>
    <x v="3"/>
    <n v="16"/>
    <m/>
    <n v="1"/>
    <n v="1"/>
  </r>
  <r>
    <s v="DNK"/>
    <s v="DNK"/>
    <n v="2015"/>
    <s v="Baltic Sea"/>
    <s v="ICES"/>
    <s v="SD 22-24"/>
    <s v="PTM_SPF_16-31_0_0"/>
    <x v="4"/>
    <n v="87"/>
    <m/>
    <n v="9"/>
    <n v="9"/>
  </r>
  <r>
    <s v="DNK"/>
    <s v="DNK"/>
    <n v="2015"/>
    <s v="Baltic Sea"/>
    <s v="ICES"/>
    <s v="SD 22-24"/>
    <s v="PTM_SPF_32-89_0_0"/>
    <x v="5"/>
    <n v="411"/>
    <m/>
    <n v="2"/>
    <n v="2"/>
  </r>
  <r>
    <s v="DNK"/>
    <s v="DNK"/>
    <n v="2015"/>
    <s v="Baltic Sea"/>
    <s v="ICES"/>
    <s v="SD 22-24"/>
    <s v="OTB_DEF_&gt;=105_1_120"/>
    <x v="1"/>
    <n v="2536"/>
    <n v="16"/>
    <m/>
    <m/>
  </r>
  <r>
    <s v="DNK"/>
    <s v="DNK"/>
    <n v="2015"/>
    <s v="Baltic Sea"/>
    <s v="ICES"/>
    <s v="SD 22-24"/>
    <s v="LLS_ANA_0_0_0"/>
    <x v="6"/>
    <n v="194"/>
    <n v="2"/>
    <m/>
    <m/>
  </r>
  <r>
    <s v="DNK"/>
    <s v="DNK"/>
    <n v="2015"/>
    <s v="Baltic Sea"/>
    <s v="ICES"/>
    <s v="SD 22-24"/>
    <s v="GNS_DEF_110-156_0_0"/>
    <x v="2"/>
    <n v="2061"/>
    <m/>
    <n v="10"/>
    <m/>
  </r>
  <r>
    <s v="DNK"/>
    <s v="DNK"/>
    <n v="2015"/>
    <s v="Baltic Sea"/>
    <s v="ICES"/>
    <s v="SD 22-24"/>
    <s v="MIS_MIS_0_0_0"/>
    <x v="2"/>
    <n v="1799"/>
    <m/>
    <n v="1"/>
    <m/>
  </r>
  <r>
    <s v="DNK"/>
    <s v="DNK"/>
    <n v="2015"/>
    <s v="Baltic Sea"/>
    <s v="ICES"/>
    <s v="SD 22-24"/>
    <s v="OTB_DEF_&gt;=105_1_120"/>
    <x v="2"/>
    <n v="1399"/>
    <m/>
    <n v="5"/>
    <m/>
  </r>
  <r>
    <s v="DNK"/>
    <s v="DNK"/>
    <n v="2015"/>
    <s v="Baltic Sea"/>
    <s v="ICES"/>
    <s v="SD 25-32"/>
    <s v="PTM_SPF_16-104_0_0"/>
    <x v="4"/>
    <n v="26"/>
    <m/>
    <n v="48"/>
    <n v="48"/>
  </r>
  <r>
    <s v="DNK"/>
    <s v="DNK"/>
    <n v="2015"/>
    <s v="Baltic Sea"/>
    <s v="ICES"/>
    <s v="SD 25-32"/>
    <s v="OTM_SPF_32-104_0_0"/>
    <x v="5"/>
    <n v="77"/>
    <m/>
    <n v="1"/>
    <n v="1"/>
  </r>
  <r>
    <s v="DNK"/>
    <s v="DNK"/>
    <n v="2015"/>
    <s v="Baltic Sea"/>
    <s v="ICES"/>
    <s v="SD 25-32"/>
    <s v="OTB_DEF_&gt;=105_1_120"/>
    <x v="0"/>
    <n v="2108"/>
    <n v="23"/>
    <m/>
    <m/>
  </r>
  <r>
    <s v="DNK"/>
    <s v="DNK"/>
    <n v="2015"/>
    <s v="Baltic Sea"/>
    <s v="ICES"/>
    <s v="SD 25-32"/>
    <s v="OTB_DEF_&gt;=105_1_120"/>
    <x v="1"/>
    <n v="475"/>
    <n v="1"/>
    <m/>
    <m/>
  </r>
  <r>
    <s v="DNK"/>
    <s v="DNK"/>
    <n v="2015"/>
    <s v="Baltic Sea"/>
    <s v="ICES"/>
    <s v="SD 25-32"/>
    <s v="LLS_ANA_0_0_0"/>
    <x v="6"/>
    <n v="164"/>
    <n v="1"/>
    <m/>
    <m/>
  </r>
  <r>
    <s v="DNK"/>
    <s v="DNK"/>
    <n v="2015"/>
    <s v="Baltic Sea"/>
    <s v="ICES"/>
    <s v="SD 22-24"/>
    <s v="GNS_DEF_110-156_0_0"/>
    <x v="7"/>
    <n v="230"/>
    <m/>
    <n v="4"/>
    <m/>
  </r>
  <r>
    <s v="DNK"/>
    <s v="DNK"/>
    <n v="2015"/>
    <s v="Baltic Sea"/>
    <s v="ICES"/>
    <s v="SD 22-24"/>
    <s v="GNS_DEF_110-156_0_0"/>
    <x v="8"/>
    <n v="167"/>
    <m/>
    <n v="3"/>
    <m/>
  </r>
  <r>
    <s v="DNK"/>
    <s v="DNK"/>
    <n v="2015"/>
    <s v="Baltic Sea"/>
    <s v="ICES"/>
    <s v="SD 25-32"/>
    <s v="LLS_ANA_0_0_0"/>
    <x v="7"/>
    <n v="87"/>
    <m/>
    <n v="1"/>
    <m/>
  </r>
  <r>
    <s v="DNK"/>
    <s v="DNK"/>
    <n v="2015"/>
    <s v="Baltic Sea"/>
    <s v="ICES"/>
    <s v="SD 22-24"/>
    <s v="LLS_DEF_0_0_0"/>
    <x v="8"/>
    <n v="21"/>
    <m/>
    <n v="4"/>
    <m/>
  </r>
  <r>
    <s v="DNK"/>
    <s v="DNK"/>
    <n v="2015"/>
    <s v="Baltic Sea"/>
    <s v="ICES"/>
    <s v="SD 25-32"/>
    <s v="OTB_DEF_&gt;=105_1_120"/>
    <x v="7"/>
    <n v="1689"/>
    <m/>
    <n v="14"/>
    <m/>
  </r>
  <r>
    <s v="DNK"/>
    <s v="DNK"/>
    <n v="2015"/>
    <s v="Baltic Sea"/>
    <s v="ICES"/>
    <s v="SD 25-32"/>
    <s v="OTB_DEF_&gt;=105_1_120"/>
    <x v="8"/>
    <n v="235"/>
    <m/>
    <n v="6"/>
    <m/>
  </r>
  <r>
    <s v="DNK"/>
    <s v="DNK"/>
    <n v="2015"/>
    <s v="Baltic Sea"/>
    <s v="ICES"/>
    <s v="SD 25-32"/>
    <s v="OTB_DEF_&gt;=105_1_120"/>
    <x v="2"/>
    <n v="36"/>
    <m/>
    <n v="2"/>
    <m/>
  </r>
  <r>
    <s v="DNK"/>
    <s v="DNK"/>
    <n v="2015"/>
    <s v="North Atlantic"/>
    <s v="ICES"/>
    <s v="Faeroe Islands (ICES division Vb)"/>
    <s v="OTM_SPF_32-69_0_0"/>
    <x v="9"/>
    <n v="1"/>
    <m/>
    <n v="1"/>
    <n v="1"/>
  </r>
  <r>
    <s v="DNK"/>
    <s v="DNK"/>
    <n v="2015"/>
    <s v="North Atlantic"/>
    <s v="ICES"/>
    <s v="Western Ireland (ICES VIIbcjk)"/>
    <s v="OTM_SPF_32-69_0_0"/>
    <x v="9"/>
    <n v="22"/>
    <m/>
    <n v="24"/>
    <n v="24"/>
  </r>
  <r>
    <s v="DNK"/>
    <s v="DNK"/>
    <n v="2015"/>
    <s v="North Atlantic"/>
    <s v="ICES"/>
    <s v="Western Scotland (ICES division VI)"/>
    <s v="OTM_SPF_32-69_0_0"/>
    <x v="9"/>
    <n v="15"/>
    <m/>
    <n v="9"/>
    <n v="9"/>
  </r>
  <r>
    <s v="DNK"/>
    <s v="DNK"/>
    <n v="2015"/>
    <s v="North Sea and Eastern Arctic"/>
    <s v="ICES"/>
    <s v="I, II"/>
    <s v="OTM_SPF_32-69_0_0"/>
    <x v="10"/>
    <n v="30"/>
    <m/>
    <n v="0"/>
    <n v="0"/>
  </r>
  <r>
    <s v="DNK"/>
    <s v="DNK"/>
    <n v="2015"/>
    <s v="North Sea and Eastern Arctic"/>
    <s v="ICES"/>
    <s v="IIIa"/>
    <s v="OTB_DEF_&lt;16_0_0"/>
    <x v="11"/>
    <n v="250"/>
    <n v="19"/>
    <m/>
    <n v="19"/>
  </r>
  <r>
    <s v="DNK"/>
    <s v="DNK"/>
    <n v="2015"/>
    <s v="North Sea and Eastern Arctic"/>
    <s v="ICES"/>
    <s v="IIIa"/>
    <s v="OTB_DEF_&lt;16_0_0"/>
    <x v="12"/>
    <n v="250"/>
    <m/>
    <n v="11"/>
    <n v="11"/>
  </r>
  <r>
    <s v="DNK"/>
    <s v="DNK"/>
    <n v="2015"/>
    <s v="North Sea and Eastern Arctic"/>
    <s v="ICES"/>
    <s v="IIIa"/>
    <s v="OTB_DEF_16-31_0_0"/>
    <x v="13"/>
    <n v="130"/>
    <m/>
    <n v="15"/>
    <n v="15"/>
  </r>
  <r>
    <s v="DNK"/>
    <s v="DNK"/>
    <n v="2015"/>
    <s v="North Sea and Eastern Arctic"/>
    <s v="ICES"/>
    <s v="IIIa"/>
    <s v="PTM_SPF_16-31_0_0"/>
    <x v="14"/>
    <n v="728"/>
    <m/>
    <n v="54"/>
    <n v="54"/>
  </r>
  <r>
    <s v="DNK"/>
    <s v="DNK"/>
    <n v="2015"/>
    <s v="North Sea and Eastern Arctic"/>
    <s v="ICES"/>
    <s v="IIIa"/>
    <s v="OTM_SPF_32-69_0_0"/>
    <x v="15"/>
    <n v="87"/>
    <m/>
    <n v="4"/>
    <n v="4"/>
  </r>
  <r>
    <s v="DNK"/>
    <s v="DNK"/>
    <n v="2015"/>
    <s v="North Sea and Eastern Arctic"/>
    <s v="ICES"/>
    <s v="IIIa"/>
    <s v="OTB_CRU_32-69_0_0"/>
    <x v="16"/>
    <n v="605"/>
    <n v="5"/>
    <m/>
    <m/>
  </r>
  <r>
    <s v="DNK"/>
    <s v="DNK"/>
    <n v="2015"/>
    <s v="North Sea and Eastern Arctic"/>
    <s v="ICES"/>
    <s v="IIIa"/>
    <s v="OTB_MCD_90-119_0_0"/>
    <x v="17"/>
    <n v="137"/>
    <n v="2"/>
    <m/>
    <m/>
  </r>
  <r>
    <s v="DNK"/>
    <s v="DNK"/>
    <n v="2015"/>
    <s v="North Sea and Eastern Arctic"/>
    <s v="ICES"/>
    <s v="IIIa"/>
    <s v="OTB_CRU_32-69_0_0"/>
    <x v="18"/>
    <n v="40"/>
    <n v="1"/>
    <m/>
    <m/>
  </r>
  <r>
    <s v="DNK"/>
    <s v="DNK"/>
    <n v="2015"/>
    <s v="North Sea and Eastern Arctic"/>
    <s v="ICES"/>
    <s v="IIIa"/>
    <s v="OTB_MCD_90-119_0_0"/>
    <x v="18"/>
    <n v="567"/>
    <n v="13"/>
    <m/>
    <m/>
  </r>
  <r>
    <s v="DNK"/>
    <s v="DNK"/>
    <n v="2015"/>
    <s v="North Sea and Eastern Arctic"/>
    <s v="ICES"/>
    <s v="IIIa"/>
    <s v="OTB_MCD_90-119_0_0"/>
    <x v="19"/>
    <n v="7608"/>
    <n v="48"/>
    <m/>
    <m/>
  </r>
  <r>
    <s v="DNK"/>
    <s v="DNK"/>
    <n v="2015"/>
    <s v="North Sea and Eastern Arctic"/>
    <s v="ICES"/>
    <s v="IIIa"/>
    <s v="SDN_DEF_90-119_0_0"/>
    <x v="19"/>
    <n v="1309"/>
    <n v="5"/>
    <m/>
    <m/>
  </r>
  <r>
    <s v="DNK"/>
    <s v="DNK"/>
    <n v="2015"/>
    <s v="North Sea and Eastern Arctic"/>
    <s v="ICES"/>
    <s v="IIIa"/>
    <s v="GNS_DEF_100-119_0_0"/>
    <x v="20"/>
    <n v="122"/>
    <n v="1"/>
    <m/>
    <m/>
  </r>
  <r>
    <s v="DNK"/>
    <s v="DNK"/>
    <n v="2015"/>
    <s v="North Sea and Eastern Arctic"/>
    <s v="ICES"/>
    <s v="IIIa"/>
    <s v="GNS_DEF_120-219_0_0"/>
    <x v="20"/>
    <n v="1577"/>
    <n v="20"/>
    <m/>
    <m/>
  </r>
  <r>
    <s v="DNK"/>
    <s v="DNK"/>
    <n v="2015"/>
    <s v="North Sea and Eastern Arctic"/>
    <s v="ICES"/>
    <s v="IIIa"/>
    <s v="GNS_DEF_&gt;=220_0_0"/>
    <x v="20"/>
    <n v="438"/>
    <n v="5"/>
    <m/>
    <m/>
  </r>
  <r>
    <s v="DNK"/>
    <s v="DNK"/>
    <n v="2015"/>
    <s v="North Sea and Eastern Arctic"/>
    <s v="ICES"/>
    <s v="IIIa"/>
    <s v="GNS_DEF_120-219_0_0"/>
    <x v="21"/>
    <n v="1280"/>
    <m/>
    <n v="36"/>
    <m/>
  </r>
  <r>
    <s v="DNK"/>
    <s v="DNK"/>
    <n v="2015"/>
    <s v="North Sea and Eastern Arctic"/>
    <s v="ICES"/>
    <s v="IIIa"/>
    <s v="MIS_MIS_0_0_0"/>
    <x v="21"/>
    <n v="3441"/>
    <m/>
    <n v="5"/>
    <m/>
  </r>
  <r>
    <s v="DNK"/>
    <s v="DNK"/>
    <n v="2015"/>
    <s v="North Sea and Eastern Arctic"/>
    <s v="ICES"/>
    <s v="IIIa"/>
    <s v="OTB_MCD_90-119_0_0"/>
    <x v="21"/>
    <n v="4395"/>
    <m/>
    <n v="63"/>
    <m/>
  </r>
  <r>
    <s v="DNK"/>
    <s v="DNK"/>
    <n v="2015"/>
    <s v="North Sea and Eastern Arctic"/>
    <s v="ICES"/>
    <s v="IIIa"/>
    <s v="SDN_DEF_90-119_0_0"/>
    <x v="21"/>
    <n v="1347"/>
    <m/>
    <n v="37"/>
    <m/>
  </r>
  <r>
    <s v="DNK"/>
    <s v="DNK"/>
    <n v="2015"/>
    <s v="North Sea and Eastern Arctic"/>
    <s v="ICES"/>
    <s v="IIIa"/>
    <s v="GNS_DEF_120-219_0_0"/>
    <x v="22"/>
    <n v="90"/>
    <m/>
    <n v="1"/>
    <m/>
  </r>
  <r>
    <s v="DNK"/>
    <s v="DNK"/>
    <n v="2015"/>
    <s v="North Sea and Eastern Arctic"/>
    <s v="ICES"/>
    <s v="IIIa"/>
    <s v="OTB_MCD_90-119_0_0"/>
    <x v="22"/>
    <n v="3621"/>
    <m/>
    <n v="12"/>
    <m/>
  </r>
  <r>
    <s v="DNK"/>
    <s v="DNK"/>
    <n v="2015"/>
    <s v="North Sea and Eastern Arctic"/>
    <s v="ICES"/>
    <s v="IIIa"/>
    <s v="SSC_DEF_90-119_0_0"/>
    <x v="21"/>
    <n v="63"/>
    <m/>
    <n v="1"/>
    <m/>
  </r>
  <r>
    <s v="DNK"/>
    <s v="DNK"/>
    <n v="2015"/>
    <s v="North Sea and Eastern Arctic"/>
    <s v="ICES"/>
    <s v="IIIa"/>
    <s v="SDN_DEF_90-119_0_0"/>
    <x v="22"/>
    <n v="96"/>
    <m/>
    <n v="2"/>
    <m/>
  </r>
  <r>
    <s v="DNK"/>
    <s v="DNK"/>
    <n v="2015"/>
    <s v="North Sea and Eastern Arctic"/>
    <s v="ICES"/>
    <s v="IV, VIId"/>
    <s v="OTB_DEF_&lt;16_0_0"/>
    <x v="11"/>
    <n v="716"/>
    <n v="149"/>
    <m/>
    <n v="149"/>
  </r>
  <r>
    <s v="DNK"/>
    <s v="DNK"/>
    <n v="2015"/>
    <s v="North Sea and Eastern Arctic"/>
    <s v="ICES"/>
    <s v="IV, VIId"/>
    <s v="OTB_DEF_&lt;16_0_0"/>
    <x v="12"/>
    <n v="716"/>
    <m/>
    <n v="25"/>
    <n v="25"/>
  </r>
  <r>
    <s v="DNK"/>
    <s v="DNK"/>
    <n v="2015"/>
    <s v="North Sea and Eastern Arctic"/>
    <s v="ICES"/>
    <s v="IV, VIId"/>
    <s v="OTB_DEF_16-31_0_0"/>
    <x v="13"/>
    <n v="54"/>
    <m/>
    <n v="19"/>
    <n v="19"/>
  </r>
  <r>
    <s v="DNK"/>
    <s v="DNK"/>
    <n v="2015"/>
    <s v="North Sea and Eastern Arctic"/>
    <s v="ICES"/>
    <s v="IV, VIId"/>
    <s v="PTM_SPF_16-31_0_0"/>
    <x v="23"/>
    <n v="1195"/>
    <n v="93"/>
    <m/>
    <n v="93"/>
  </r>
  <r>
    <s v="DNK"/>
    <s v="DNK"/>
    <n v="2015"/>
    <s v="North Sea and Eastern Arctic"/>
    <s v="ICES"/>
    <s v="IV, VIId"/>
    <s v="PTM_SPF_16-31_0_0"/>
    <x v="14"/>
    <n v="1195"/>
    <m/>
    <n v="76"/>
    <n v="76"/>
  </r>
  <r>
    <s v="DNK"/>
    <s v="DNK"/>
    <n v="2015"/>
    <s v="North Sea and Eastern Arctic"/>
    <s v="ICES"/>
    <s v="IV, VIId"/>
    <s v="OTM_SPF_32-69_0_0"/>
    <x v="15"/>
    <n v="172"/>
    <m/>
    <n v="65"/>
    <n v="65"/>
  </r>
  <r>
    <s v="DNK"/>
    <s v="DNK"/>
    <n v="2015"/>
    <s v="North Sea and Eastern Arctic"/>
    <s v="ICES"/>
    <s v="IV, VIId"/>
    <s v="TBB_CRU_16-31_0_0"/>
    <x v="24"/>
    <n v="1448"/>
    <n v="16"/>
    <m/>
    <n v="16"/>
  </r>
  <r>
    <s v="DNK"/>
    <s v="DNK"/>
    <n v="2015"/>
    <s v="North Sea and Eastern Arctic"/>
    <s v="ICES"/>
    <s v="IV, VIId"/>
    <s v="OTB_MCD_&gt;=120_0_0"/>
    <x v="17"/>
    <n v="543"/>
    <n v="7"/>
    <m/>
    <m/>
  </r>
  <r>
    <s v="DNK"/>
    <s v="DNK"/>
    <n v="2015"/>
    <s v="North Sea and Eastern Arctic"/>
    <s v="ICES"/>
    <s v="IV, VIId"/>
    <s v="OTB_CRU_32-69_0_0"/>
    <x v="18"/>
    <n v="68"/>
    <n v="1"/>
    <m/>
    <m/>
  </r>
  <r>
    <s v="DNK"/>
    <s v="DNK"/>
    <n v="2015"/>
    <s v="North Sea and Eastern Arctic"/>
    <s v="ICES"/>
    <s v="IV, VIId"/>
    <s v="OTB_MCD_&gt;=120_0_0"/>
    <x v="18"/>
    <n v="1400"/>
    <n v="14"/>
    <m/>
    <m/>
  </r>
  <r>
    <s v="DNK"/>
    <s v="DNK"/>
    <n v="2015"/>
    <s v="North Sea and Eastern Arctic"/>
    <s v="ICES"/>
    <s v="IV, VIId"/>
    <s v="SSC_DEF_&gt;=120_0_0"/>
    <x v="18"/>
    <n v="226"/>
    <n v="2"/>
    <m/>
    <m/>
  </r>
  <r>
    <s v="DNK"/>
    <s v="DNK"/>
    <n v="2015"/>
    <s v="North Sea and Eastern Arctic"/>
    <s v="ICES"/>
    <s v="IV, VIId"/>
    <s v="OTB_MCD_70-99_0_0"/>
    <x v="19"/>
    <n v="65"/>
    <n v="1"/>
    <m/>
    <m/>
  </r>
  <r>
    <s v="DNK"/>
    <s v="DNK"/>
    <n v="2015"/>
    <s v="North Sea and Eastern Arctic"/>
    <s v="ICES"/>
    <s v="IV, VIId"/>
    <s v="OTB_MCD_&gt;=120_0_0"/>
    <x v="19"/>
    <n v="112"/>
    <n v="2"/>
    <m/>
    <m/>
  </r>
  <r>
    <s v="DNK"/>
    <s v="DNK"/>
    <n v="2015"/>
    <s v="North Sea and Eastern Arctic"/>
    <s v="ICES"/>
    <s v="IV, VIId"/>
    <s v="GNS_DEF_120-219_0_0"/>
    <x v="20"/>
    <n v="1862"/>
    <n v="6"/>
    <m/>
    <m/>
  </r>
  <r>
    <s v="DNK"/>
    <s v="DNK"/>
    <n v="2015"/>
    <s v="North Sea and Eastern Arctic"/>
    <s v="ICES"/>
    <s v="IV, VIId"/>
    <s v="GNS_DEF_&gt;=220_0_0"/>
    <x v="20"/>
    <n v="169"/>
    <n v="1"/>
    <m/>
    <m/>
  </r>
  <r>
    <s v="DNK"/>
    <s v="DNK"/>
    <n v="2015"/>
    <s v="North Sea and Eastern Arctic"/>
    <s v="ICES"/>
    <s v="IV, VIId"/>
    <s v="GNS_DEF_&gt;=220_0_0"/>
    <x v="21"/>
    <n v="105"/>
    <m/>
    <n v="1"/>
    <m/>
  </r>
  <r>
    <s v="DNK"/>
    <s v="DNK"/>
    <n v="2015"/>
    <s v="North Sea and Eastern Arctic"/>
    <s v="ICES"/>
    <s v="IV, VIId"/>
    <s v="GNS_DEF_120-219_0_0"/>
    <x v="21"/>
    <n v="1106"/>
    <m/>
    <n v="24"/>
    <m/>
  </r>
  <r>
    <s v="DNK"/>
    <s v="DNK"/>
    <n v="2015"/>
    <s v="North Sea and Eastern Arctic"/>
    <s v="ICES"/>
    <s v="IV, VIId"/>
    <s v="GNS_DEF_90-99_0_0"/>
    <x v="21"/>
    <n v="56"/>
    <m/>
    <n v="2"/>
    <m/>
  </r>
  <r>
    <s v="DNK"/>
    <s v="DNK"/>
    <n v="2015"/>
    <s v="North Sea and Eastern Arctic"/>
    <s v="ICES"/>
    <s v="IV, VIId"/>
    <s v="GNS_DEF_120-219_0_0"/>
    <x v="22"/>
    <n v="719"/>
    <m/>
    <n v="9"/>
    <m/>
  </r>
  <r>
    <s v="DNK"/>
    <s v="DNK"/>
    <n v="2015"/>
    <s v="North Sea and Eastern Arctic"/>
    <s v="ICES"/>
    <s v="IV, VIId"/>
    <s v="MIS_MIS_0_0_0"/>
    <x v="22"/>
    <n v="484"/>
    <m/>
    <n v="1"/>
    <m/>
  </r>
  <r>
    <s v="DNK"/>
    <s v="DNK"/>
    <n v="2015"/>
    <s v="North Sea and Eastern Arctic"/>
    <s v="ICES"/>
    <s v="IV, VIId"/>
    <s v="MIS_MIS_0_0_0"/>
    <x v="21"/>
    <n v="1740"/>
    <m/>
    <n v="6"/>
    <m/>
  </r>
  <r>
    <s v="DNK"/>
    <s v="DNK"/>
    <n v="2015"/>
    <s v="North Sea and Eastern Arctic"/>
    <s v="ICES"/>
    <s v="IV, VIId"/>
    <s v="OTB_MCD_&gt;=120_0_0"/>
    <x v="22"/>
    <n v="257"/>
    <m/>
    <n v="6"/>
    <m/>
  </r>
  <r>
    <s v="DNK"/>
    <s v="DNK"/>
    <n v="2015"/>
    <s v="North Sea and Eastern Arctic"/>
    <s v="ICES"/>
    <s v="IV, VIId"/>
    <s v="OTB_MCD_&gt;=120_0_0"/>
    <x v="21"/>
    <n v="1916"/>
    <m/>
    <n v="76"/>
    <m/>
  </r>
  <r>
    <s v="DNK"/>
    <s v="DNK"/>
    <n v="2015"/>
    <s v="North Sea and Eastern Arctic"/>
    <s v="ICES"/>
    <s v="IV, VIId"/>
    <s v="OTB_MCD_70-99_0_0"/>
    <x v="22"/>
    <n v="28"/>
    <m/>
    <n v="1"/>
    <m/>
  </r>
  <r>
    <s v="DNK"/>
    <s v="DNK"/>
    <n v="2015"/>
    <s v="North Sea and Eastern Arctic"/>
    <s v="ICES"/>
    <s v="IV, VIId"/>
    <s v="SDN_DEF_&gt;=120_0_0"/>
    <x v="21"/>
    <n v="160"/>
    <m/>
    <n v="9"/>
    <m/>
  </r>
  <r>
    <s v="DNK"/>
    <s v="DNK"/>
    <n v="2015"/>
    <s v="North Sea and Eastern Arctic"/>
    <s v="ICES"/>
    <s v="IV, VIId"/>
    <s v="SDN_DEF_&gt;=120_0_0"/>
    <x v="22"/>
    <n v="46"/>
    <m/>
    <n v="2"/>
    <m/>
  </r>
  <r>
    <s v="DNK"/>
    <s v="DNK"/>
    <n v="2015"/>
    <s v="North Sea and Eastern Arctic"/>
    <s v="ICES"/>
    <s v="IV, VIId"/>
    <s v="SSC_DEF_&gt;=120_0_0"/>
    <x v="21"/>
    <n v="217"/>
    <m/>
    <n v="7"/>
    <m/>
  </r>
  <r>
    <s v="DNK"/>
    <s v="DNK"/>
    <n v="2015"/>
    <s v="North Sea and Eastern Arctic"/>
    <s v="ICES"/>
    <s v="IV, VIId"/>
    <s v="SSC_DEF_&gt;=120_0_0"/>
    <x v="22"/>
    <n v="93"/>
    <m/>
    <n v="7"/>
    <m/>
  </r>
  <r>
    <s v="DNK"/>
    <s v="DNK"/>
    <n v="2015"/>
    <s v="North Sea and Eastern Arctic"/>
    <s v="ICES"/>
    <s v="IV, VIId"/>
    <s v="TBB_DEF_&gt;=120_0_0"/>
    <x v="21"/>
    <n v="62"/>
    <m/>
    <n v="4"/>
    <m/>
  </r>
  <r>
    <s v="DNK"/>
    <s v="DNK"/>
    <n v="2015"/>
    <s v="North Sea and Eastern Arctic"/>
    <s v="ICES"/>
    <s v="IV, VIId"/>
    <s v="TBB_DEF_&gt;=120_0_0"/>
    <x v="22"/>
    <n v="53"/>
    <m/>
    <n v="1"/>
    <m/>
  </r>
  <r>
    <s v="DNK"/>
    <s v="DNK"/>
    <n v="2015"/>
    <s v="North Sea and Eastern Arctic"/>
    <s v="ICES"/>
    <s v="SD 22-24"/>
    <s v="GNS_DEF_110-156_0_0"/>
    <x v="21"/>
    <n v="4074"/>
    <m/>
    <n v="38"/>
    <m/>
  </r>
  <r>
    <s v="DNK"/>
    <s v="DNK"/>
    <n v="2015"/>
    <s v="North Sea and Eastern Arctic"/>
    <s v="ICES"/>
    <s v="SD 22-24"/>
    <s v="OTB_DEF_&gt;=105_1_120"/>
    <x v="21"/>
    <n v="1052"/>
    <m/>
    <n v="23"/>
    <m/>
  </r>
  <r>
    <s v="DNK"/>
    <s v="DNK"/>
    <n v="2015"/>
    <s v="North Sea and Eastern Arctic"/>
    <s v="ICES"/>
    <s v="SD 22-24"/>
    <s v="OTB_DEF_&gt;=105_1_120"/>
    <x v="22"/>
    <n v="91"/>
    <m/>
    <n v="1"/>
    <m/>
  </r>
</pivotCacheRecords>
</file>

<file path=xl/pivotCache/pivotCacheRecords2.xml><?xml version="1.0" encoding="utf-8"?>
<pivotCacheRecords xmlns="http://schemas.openxmlformats.org/spreadsheetml/2006/main" xmlns:r="http://schemas.openxmlformats.org/officeDocument/2006/relationships" count="25">
  <r>
    <s v="DNK"/>
    <s v="DNK"/>
    <n v="2015"/>
    <s v="North Sea and Eastern Arctic"/>
    <s v="ICES"/>
    <x v="0"/>
    <s v="Vessel fishing mainly with TBB_CRU_16-31_0_0"/>
    <s v="Follows the fishery"/>
    <s v="All year"/>
    <s v="Concurrent, other"/>
    <n v="1"/>
    <s v="B"/>
    <s v="Q"/>
    <n v="23"/>
    <m/>
    <n v="23"/>
  </r>
  <r>
    <s v="DNK"/>
    <s v="DNK"/>
    <n v="2015"/>
    <s v="Baltic Sea"/>
    <s v="ICES"/>
    <x v="1"/>
    <s v="LLS_ANA"/>
    <s v="Follows the fishery"/>
    <s v="1st quarter"/>
    <s v="Concurrent, other"/>
    <n v="1"/>
    <s v="C"/>
    <s v="Q"/>
    <n v="4"/>
    <m/>
    <m/>
  </r>
  <r>
    <s v="DNK"/>
    <s v="DNK"/>
    <n v="2015"/>
    <s v="North Sea and Eastern Arctic"/>
    <s v="ICES"/>
    <x v="2"/>
    <s v="Vessels fishing mainly with trawl/ seiner under FDF"/>
    <s v="Follows the fishery"/>
    <s v="All year"/>
    <s v="Concurrent, other"/>
    <n v="1"/>
    <s v="B"/>
    <s v="Q"/>
    <n v="14"/>
    <m/>
    <n v="14"/>
  </r>
  <r>
    <s v="DNK"/>
    <s v="DNK"/>
    <n v="2015"/>
    <s v="North Sea and Eastern Arctic"/>
    <s v="ICES"/>
    <x v="3"/>
    <s v="Gillnetters"/>
    <s v="Follows the fishery"/>
    <s v="All year"/>
    <s v="Concurrent self-sampling"/>
    <n v="1"/>
    <s v="C"/>
    <s v="Q"/>
    <n v="24"/>
    <m/>
    <n v="24"/>
  </r>
  <r>
    <s v="DNK"/>
    <s v="DNK"/>
    <n v="2015"/>
    <s v="Baltic Sea"/>
    <s v="ICES"/>
    <x v="4"/>
    <s v="All"/>
    <s v="Follows the fishery"/>
    <s v="All year"/>
    <s v="Stock-specific on-shore"/>
    <s v="Other sampling"/>
    <s v="B"/>
    <s v="Q"/>
    <m/>
    <n v="12"/>
    <n v="12"/>
  </r>
  <r>
    <s v="DNK"/>
    <s v="DNK"/>
    <n v="2015"/>
    <s v="North Sea and Eastern Arctic"/>
    <s v="ICES"/>
    <x v="5"/>
    <s v="All"/>
    <s v="Follows the fishery"/>
    <s v="All year"/>
    <s v="Stock-specific on-shore"/>
    <s v="Other sampling"/>
    <s v="B"/>
    <s v="Q"/>
    <m/>
    <n v="48"/>
    <n v="48"/>
  </r>
  <r>
    <s v="DNK"/>
    <s v="DNK"/>
    <n v="2015"/>
    <s v="Baltic Sea"/>
    <s v="ICES"/>
    <x v="6"/>
    <s v="All"/>
    <s v="Follows the fishery"/>
    <s v="All year"/>
    <s v="Stock-specific on-shore"/>
    <s v="Other sampling"/>
    <s v="B"/>
    <s v="Q"/>
    <m/>
    <n v="5"/>
    <n v="5"/>
  </r>
  <r>
    <s v="DNK"/>
    <s v="DNK"/>
    <n v="2015"/>
    <s v="Baltic Sea"/>
    <s v="ICES"/>
    <x v="7"/>
    <s v="All"/>
    <s v="Follows the fishery"/>
    <s v="All year"/>
    <s v="Stock-specific on-shore"/>
    <s v="Other sampling"/>
    <s v="B"/>
    <s v="Q"/>
    <m/>
    <n v="17"/>
    <n v="17"/>
  </r>
  <r>
    <s v="DNK"/>
    <s v="DNK"/>
    <n v="2015"/>
    <s v="North Sea and Eastern Arctic"/>
    <s v="ICES"/>
    <x v="8"/>
    <s v="All"/>
    <s v="Follows the fishery"/>
    <s v="All year"/>
    <s v="Stock-specific on-shore"/>
    <s v="Other sampling"/>
    <s v="B"/>
    <s v="Q"/>
    <m/>
    <n v="10"/>
    <n v="10"/>
  </r>
  <r>
    <s v="DNK"/>
    <s v="DNK"/>
    <n v="2015"/>
    <s v="North Sea and Eastern Arctic"/>
    <s v="ICES"/>
    <x v="9"/>
    <s v="Norway pout fishery (OTB_DEF_16-31)"/>
    <s v="Follows the fishery"/>
    <s v="All year"/>
    <s v="Concurrent on-shore"/>
    <n v="1"/>
    <s v="C"/>
    <s v="Q"/>
    <m/>
    <n v="60"/>
    <n v="60"/>
  </r>
  <r>
    <s v="DNK"/>
    <s v="DNK"/>
    <n v="2015"/>
    <s v="Baltic Sea"/>
    <s v="ICES"/>
    <x v="10"/>
    <s v="Other small pelagic fishery (PTM_SPF_32-69)"/>
    <s v="Follows the fishery"/>
    <s v="All year"/>
    <s v="Concurrent on-shore"/>
    <n v="1"/>
    <s v="C"/>
    <s v="Q"/>
    <m/>
    <n v="10"/>
    <n v="10"/>
  </r>
  <r>
    <s v="DNK"/>
    <s v="DNK"/>
    <n v="2015"/>
    <s v="North Atlantic"/>
    <s v="ICES"/>
    <x v="11"/>
    <s v="Other small pelagic fishery (PTM_SPF_32-69) "/>
    <s v="Follows the fishery"/>
    <s v="All year"/>
    <s v="Concurrent on-shore"/>
    <n v="1"/>
    <s v="C"/>
    <s v="Q"/>
    <m/>
    <n v="30"/>
    <n v="30"/>
  </r>
  <r>
    <s v="DNK"/>
    <s v="DNK"/>
    <n v="2015"/>
    <s v="North Sea and Eastern Arctic"/>
    <s v="ICES"/>
    <x v="12"/>
    <s v="Other small pelagic fishery (PTM_SPF_32-69)"/>
    <s v="Follows the fishery"/>
    <s v="All year"/>
    <s v="Concurrent on-shore"/>
    <n v="1"/>
    <s v="C"/>
    <s v="Q"/>
    <m/>
    <n v="100"/>
    <n v="100"/>
  </r>
  <r>
    <s v="DNK"/>
    <s v="DNK"/>
    <n v="2015"/>
    <s v="North Sea and Eastern Arctic"/>
    <s v="ICES"/>
    <x v="13"/>
    <s v="Other small pelagic fishery (PTM_SPF_32-69)"/>
    <s v="Follows the fishery"/>
    <s v="All year"/>
    <s v="Concurrent on-shore"/>
    <n v="1"/>
    <s v="C"/>
    <s v="Q"/>
    <m/>
    <n v="25"/>
    <n v="25"/>
  </r>
  <r>
    <s v="DNK"/>
    <s v="DNK"/>
    <n v="2015"/>
    <s v="North Sea and Eastern Arctic"/>
    <s v="ICES"/>
    <x v="14"/>
    <s v="Vessel fishing mainly with OTB_CRU_32-69_0_0"/>
    <s v="Follows the fishery"/>
    <s v="All year"/>
    <s v="Concurrent, other"/>
    <n v="1"/>
    <s v="B"/>
    <s v="Q"/>
    <n v="7"/>
    <m/>
    <n v="7"/>
  </r>
  <r>
    <s v="DNK"/>
    <s v="DNK"/>
    <n v="2015"/>
    <s v="Baltic Sea"/>
    <s v="ICES"/>
    <x v="15"/>
    <s v="Sand eel fishery (OTB_DEF_&lt;16)"/>
    <s v="Western Baltic"/>
    <s v="April-June"/>
    <s v="Concurrent on-shore"/>
    <n v="1"/>
    <s v="C"/>
    <s v="M"/>
    <m/>
    <n v="4"/>
    <n v="4"/>
  </r>
  <r>
    <s v="DNK"/>
    <s v="DNK"/>
    <n v="2015"/>
    <s v="North Sea and Eastern Arctic"/>
    <s v="ICES"/>
    <x v="16"/>
    <s v="Sand eel fishery (OTB_DEF_&lt;16)"/>
    <s v="Follows the fishery"/>
    <s v="April-June"/>
    <s v="Concurrent on-shore"/>
    <n v="1"/>
    <s v="C"/>
    <s v="Q"/>
    <m/>
    <n v="105"/>
    <n v="105"/>
  </r>
  <r>
    <s v="DNK"/>
    <s v="DNK"/>
    <n v="2015"/>
    <s v="North Sea and Eastern Arctic"/>
    <s v="ICES"/>
    <x v="17"/>
    <s v="Sand eel fishery (OTB_DEF_&lt;16)"/>
    <s v="Follows the fishery"/>
    <s v="April-June"/>
    <s v="Concurrent self-sampling"/>
    <n v="1"/>
    <s v="C"/>
    <s v="M"/>
    <n v="315"/>
    <m/>
    <n v="315"/>
  </r>
  <r>
    <s v="DNK"/>
    <s v="DNK"/>
    <n v="2015"/>
    <s v="Baltic Sea"/>
    <s v="ICES"/>
    <x v="18"/>
    <s v="Sprat fishery (PTM_SPF_16-104)"/>
    <s v="Follows the fishery"/>
    <s v="All year"/>
    <s v="Concurrent on-shore"/>
    <n v="1"/>
    <s v="C"/>
    <s v="Q"/>
    <m/>
    <n v="135"/>
    <n v="135"/>
  </r>
  <r>
    <s v="DNK"/>
    <s v="DNK"/>
    <n v="2015"/>
    <s v="North Sea and Eastern Arctic"/>
    <s v="ICES"/>
    <x v="19"/>
    <s v="Sprat fishery (PTM_SPF_16-31)"/>
    <s v="Follows the fishery"/>
    <s v="All year"/>
    <s v="Concurrent on-shore"/>
    <n v="1"/>
    <s v="C"/>
    <s v="M"/>
    <m/>
    <n v="20"/>
    <n v="20"/>
  </r>
  <r>
    <s v="DNK"/>
    <s v="DNK"/>
    <n v="2015"/>
    <s v="North Sea and Eastern Arctic"/>
    <s v="ICES"/>
    <x v="20"/>
    <s v="Sprat fishery (PTM_SPF_16-31)"/>
    <s v="Follows the fishery"/>
    <s v="All year"/>
    <s v="Concurrent self-sampling"/>
    <n v="1"/>
    <s v="C"/>
    <s v="M"/>
    <n v="60"/>
    <m/>
    <n v="60"/>
  </r>
  <r>
    <s v="DNK"/>
    <s v="DNK"/>
    <n v="2015"/>
    <s v="Baltic Sea"/>
    <s v="ICES"/>
    <x v="21"/>
    <s v="Vessels fishing mainly with trawl/ seiner"/>
    <s v="Follows the fishery"/>
    <s v="All year"/>
    <s v="Concurrent, other"/>
    <n v="1"/>
    <s v="B"/>
    <s v="Q"/>
    <n v="26"/>
    <m/>
    <n v="26"/>
  </r>
  <r>
    <s v="DNK"/>
    <s v="DNK"/>
    <n v="2015"/>
    <s v="Baltic Sea"/>
    <s v="ICES"/>
    <x v="22"/>
    <s v="Vessels fishing mainly with trawl/ seiner"/>
    <s v="Follows the fishery"/>
    <s v="All year"/>
    <s v="Concurrent, other"/>
    <n v="1"/>
    <s v="B"/>
    <s v="Q"/>
    <n v="61"/>
    <m/>
    <n v="61"/>
  </r>
  <r>
    <s v="DNK"/>
    <s v="DNK"/>
    <n v="2015"/>
    <s v="North Sea and Eastern Arctic"/>
    <s v="ICES"/>
    <x v="23"/>
    <s v="Vessels fishing mainly with trawl/ seiner in the North sea"/>
    <s v="Follows the fishery"/>
    <s v="All year"/>
    <s v="Concurrent, other"/>
    <n v="1"/>
    <s v="B"/>
    <s v="Q"/>
    <n v="31"/>
    <m/>
    <n v="31"/>
  </r>
  <r>
    <s v="DNK"/>
    <s v="DNK"/>
    <n v="2015"/>
    <s v="North Sea and Eastern Arctic"/>
    <s v="ICES"/>
    <x v="24"/>
    <s v="Vessels fishing mainly with trawl/ seiner in Skaggerak"/>
    <s v="Follows the fishery"/>
    <s v="All year"/>
    <s v="Concurrent, other"/>
    <n v="1"/>
    <s v="B"/>
    <s v="Q"/>
    <n v="88"/>
    <m/>
    <n v="8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F4:H30" firstHeaderRow="0" firstDataRow="1" firstDataCol="1"/>
  <pivotFields count="16">
    <pivotField showAll="0"/>
    <pivotField showAll="0"/>
    <pivotField showAll="0"/>
    <pivotField showAll="0"/>
    <pivotField showAll="0"/>
    <pivotField axis="axisRow" showAll="0" sortType="ascending">
      <items count="27">
        <item x="0"/>
        <item x="2"/>
        <item x="3"/>
        <item x="4"/>
        <item m="1" x="25"/>
        <item x="5"/>
        <item x="6"/>
        <item x="7"/>
        <item x="8"/>
        <item x="9"/>
        <item x="10"/>
        <item x="11"/>
        <item x="12"/>
        <item x="13"/>
        <item x="14"/>
        <item x="1"/>
        <item x="15"/>
        <item x="16"/>
        <item x="17"/>
        <item x="18"/>
        <item x="19"/>
        <item x="20"/>
        <item x="21"/>
        <item x="22"/>
        <item x="23"/>
        <item x="24"/>
        <item t="default"/>
      </items>
    </pivotField>
    <pivotField showAll="0"/>
    <pivotField showAll="0"/>
    <pivotField showAll="0"/>
    <pivotField showAll="0"/>
    <pivotField showAll="0"/>
    <pivotField showAll="0"/>
    <pivotField showAll="0"/>
    <pivotField dataField="1" showAll="0"/>
    <pivotField dataField="1" showAll="0"/>
    <pivotField showAll="0" defaultSubtotal="0"/>
  </pivotFields>
  <rowFields count="1">
    <field x="5"/>
  </rowFields>
  <rowItems count="26">
    <i>
      <x/>
    </i>
    <i>
      <x v="1"/>
    </i>
    <i>
      <x v="2"/>
    </i>
    <i>
      <x v="3"/>
    </i>
    <i>
      <x v="5"/>
    </i>
    <i>
      <x v="6"/>
    </i>
    <i>
      <x v="7"/>
    </i>
    <i>
      <x v="8"/>
    </i>
    <i>
      <x v="9"/>
    </i>
    <i>
      <x v="10"/>
    </i>
    <i>
      <x v="11"/>
    </i>
    <i>
      <x v="12"/>
    </i>
    <i>
      <x v="13"/>
    </i>
    <i>
      <x v="14"/>
    </i>
    <i>
      <x v="15"/>
    </i>
    <i>
      <x v="16"/>
    </i>
    <i>
      <x v="17"/>
    </i>
    <i>
      <x v="18"/>
    </i>
    <i>
      <x v="19"/>
    </i>
    <i>
      <x v="20"/>
    </i>
    <i>
      <x v="21"/>
    </i>
    <i>
      <x v="22"/>
    </i>
    <i>
      <x v="23"/>
    </i>
    <i>
      <x v="24"/>
    </i>
    <i>
      <x v="25"/>
    </i>
    <i t="grand">
      <x/>
    </i>
  </rowItems>
  <colFields count="1">
    <field x="-2"/>
  </colFields>
  <colItems count="2">
    <i>
      <x/>
    </i>
    <i i="1">
      <x v="1"/>
    </i>
  </colItems>
  <dataFields count="2">
    <dataField name="Sum of Planned no. trips to be sampled at sea by MS" fld="13" baseField="0" baseItem="0"/>
    <dataField name="Sum of Planned no. trips to be sampled on shore by MS" fld="14" baseField="0" baseItem="0"/>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D30" firstHeaderRow="0" firstDataRow="1" firstDataCol="1"/>
  <pivotFields count="12">
    <pivotField showAll="0"/>
    <pivotField showAll="0"/>
    <pivotField showAll="0"/>
    <pivotField showAll="0"/>
    <pivotField showAll="0"/>
    <pivotField showAll="0"/>
    <pivotField showAll="0"/>
    <pivotField axis="axisRow" showAll="0" sortType="ascending">
      <items count="26">
        <item x="24"/>
        <item x="17"/>
        <item x="20"/>
        <item x="7"/>
        <item x="21"/>
        <item x="8"/>
        <item x="2"/>
        <item x="22"/>
        <item x="13"/>
        <item x="5"/>
        <item x="9"/>
        <item x="15"/>
        <item x="10"/>
        <item x="16"/>
        <item x="6"/>
        <item x="3"/>
        <item x="12"/>
        <item x="11"/>
        <item x="4"/>
        <item x="14"/>
        <item x="23"/>
        <item x="0"/>
        <item x="1"/>
        <item x="18"/>
        <item x="19"/>
        <item t="default"/>
      </items>
    </pivotField>
    <pivotField showAll="0"/>
    <pivotField dataField="1" showAll="0"/>
    <pivotField dataField="1" showAll="0"/>
    <pivotField dataField="1" showAll="0"/>
  </pivotFields>
  <rowFields count="1">
    <field x="7"/>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Fields count="1">
    <field x="-2"/>
  </colFields>
  <colItems count="3">
    <i>
      <x/>
    </i>
    <i i="1">
      <x v="1"/>
    </i>
    <i i="2">
      <x v="2"/>
    </i>
  </colItems>
  <dataFields count="3">
    <dataField name="Sum of Achieved no. of sampled fishing trips at sea" fld="9" baseField="0" baseItem="0"/>
    <dataField name="Sum of Achieved no. of sampled fishing trips on shore" fld="10" baseField="0" baseItem="0"/>
    <dataField name="Sum of Total achieved no. of sampled fishing trips (J+K)" fld="11" baseField="0" baseItem="0"/>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189"/>
  <sheetViews>
    <sheetView zoomScale="70" zoomScaleNormal="70" zoomScalePageLayoutView="125" workbookViewId="0">
      <selection activeCell="H37" sqref="H37"/>
    </sheetView>
  </sheetViews>
  <sheetFormatPr defaultColWidth="10.85546875" defaultRowHeight="12.75"/>
  <cols>
    <col min="1" max="1" width="28.7109375" style="61" customWidth="1"/>
    <col min="2" max="3" width="10.85546875" style="61"/>
    <col min="4" max="4" width="23.85546875" style="61" customWidth="1"/>
    <col min="5" max="7" width="10.85546875" style="61"/>
    <col min="8" max="8" width="15.7109375" style="61" customWidth="1"/>
    <col min="9" max="12" width="10.85546875" style="61"/>
    <col min="13" max="13" width="36.42578125" style="61" customWidth="1"/>
    <col min="14" max="25" width="10.85546875" style="61"/>
    <col min="26" max="26" width="40.42578125" style="61" customWidth="1"/>
    <col min="27" max="16384" width="10.85546875" style="61"/>
  </cols>
  <sheetData>
    <row r="1" spans="1:29">
      <c r="A1" s="158" t="s">
        <v>422</v>
      </c>
      <c r="B1" s="241" t="s">
        <v>835</v>
      </c>
      <c r="D1" s="157" t="s">
        <v>434</v>
      </c>
      <c r="E1" s="159"/>
      <c r="F1" s="159"/>
      <c r="H1" s="61" t="s">
        <v>469</v>
      </c>
      <c r="M1" s="157" t="s">
        <v>649</v>
      </c>
      <c r="O1" s="61" t="s">
        <v>672</v>
      </c>
      <c r="U1" s="157" t="s">
        <v>709</v>
      </c>
      <c r="Z1" s="61" t="s">
        <v>726</v>
      </c>
      <c r="AC1" s="61" t="s">
        <v>754</v>
      </c>
    </row>
    <row r="2" spans="1:29">
      <c r="A2" s="160" t="s">
        <v>343</v>
      </c>
      <c r="B2" s="160" t="s">
        <v>344</v>
      </c>
      <c r="D2" s="61" t="s">
        <v>439</v>
      </c>
      <c r="E2" s="159"/>
      <c r="F2" s="159"/>
      <c r="H2" s="61" t="s">
        <v>468</v>
      </c>
      <c r="M2" s="161" t="s">
        <v>481</v>
      </c>
      <c r="O2" s="61" t="s">
        <v>118</v>
      </c>
      <c r="U2" s="56" t="s">
        <v>712</v>
      </c>
      <c r="V2" s="56"/>
      <c r="W2" s="56"/>
      <c r="X2" s="56"/>
      <c r="Y2" s="56"/>
      <c r="Z2" s="56" t="s">
        <v>181</v>
      </c>
      <c r="AA2" s="56"/>
      <c r="AB2" s="56"/>
      <c r="AC2" s="61" t="s">
        <v>271</v>
      </c>
    </row>
    <row r="3" spans="1:29">
      <c r="A3" s="160" t="s">
        <v>345</v>
      </c>
      <c r="B3" s="160" t="s">
        <v>346</v>
      </c>
      <c r="D3" s="61" t="s">
        <v>223</v>
      </c>
      <c r="E3" s="159"/>
      <c r="F3" s="159"/>
      <c r="H3" s="61" t="s">
        <v>470</v>
      </c>
      <c r="M3" s="161" t="s">
        <v>482</v>
      </c>
      <c r="O3" s="61" t="s">
        <v>120</v>
      </c>
      <c r="U3" s="56" t="s">
        <v>713</v>
      </c>
      <c r="V3" s="56"/>
      <c r="W3" s="56"/>
      <c r="X3" s="56"/>
      <c r="Y3" s="56"/>
      <c r="Z3" s="56" t="s">
        <v>738</v>
      </c>
      <c r="AA3" s="56"/>
      <c r="AB3" s="56"/>
      <c r="AC3" s="61" t="s">
        <v>272</v>
      </c>
    </row>
    <row r="4" spans="1:29">
      <c r="A4" s="160" t="s">
        <v>347</v>
      </c>
      <c r="B4" s="160" t="s">
        <v>348</v>
      </c>
      <c r="D4" s="61" t="s">
        <v>440</v>
      </c>
      <c r="E4" s="159"/>
      <c r="F4" s="159"/>
      <c r="H4" s="61" t="s">
        <v>475</v>
      </c>
      <c r="M4" s="161" t="s">
        <v>483</v>
      </c>
      <c r="O4" s="61" t="s">
        <v>124</v>
      </c>
      <c r="U4" s="56" t="s">
        <v>714</v>
      </c>
      <c r="V4" s="56"/>
      <c r="W4" s="56"/>
      <c r="X4" s="56"/>
      <c r="Y4" s="56"/>
      <c r="Z4" s="56" t="s">
        <v>56</v>
      </c>
      <c r="AA4" s="56"/>
      <c r="AB4" s="56"/>
      <c r="AC4" s="61" t="s">
        <v>273</v>
      </c>
    </row>
    <row r="5" spans="1:29">
      <c r="A5" s="160" t="s">
        <v>351</v>
      </c>
      <c r="B5" s="160" t="s">
        <v>352</v>
      </c>
      <c r="D5" s="61" t="s">
        <v>227</v>
      </c>
      <c r="E5" s="159"/>
      <c r="F5" s="159"/>
      <c r="H5" s="61" t="s">
        <v>467</v>
      </c>
      <c r="M5" s="162" t="s">
        <v>484</v>
      </c>
      <c r="U5" s="56" t="s">
        <v>688</v>
      </c>
      <c r="V5" s="56"/>
      <c r="W5" s="56"/>
      <c r="X5" s="56"/>
      <c r="Y5" s="56"/>
      <c r="Z5" s="56" t="s">
        <v>739</v>
      </c>
      <c r="AA5" s="56"/>
      <c r="AB5" s="56"/>
      <c r="AC5" s="61" t="s">
        <v>274</v>
      </c>
    </row>
    <row r="6" spans="1:29">
      <c r="A6" s="160" t="s">
        <v>353</v>
      </c>
      <c r="B6" s="160" t="s">
        <v>354</v>
      </c>
      <c r="D6" s="61" t="s">
        <v>435</v>
      </c>
      <c r="E6" s="159"/>
      <c r="F6" s="159"/>
      <c r="H6" s="61" t="s">
        <v>471</v>
      </c>
      <c r="M6" s="161" t="s">
        <v>659</v>
      </c>
      <c r="U6" s="56" t="s">
        <v>689</v>
      </c>
      <c r="V6" s="56"/>
      <c r="W6" s="56"/>
      <c r="X6" s="56"/>
      <c r="Y6" s="56"/>
      <c r="Z6" s="56" t="s">
        <v>737</v>
      </c>
      <c r="AA6" s="56"/>
      <c r="AB6" s="56"/>
      <c r="AC6" s="61" t="s">
        <v>751</v>
      </c>
    </row>
    <row r="7" spans="1:29">
      <c r="A7" s="160" t="s">
        <v>360</v>
      </c>
      <c r="B7" s="160" t="s">
        <v>342</v>
      </c>
      <c r="D7" s="61" t="s">
        <v>436</v>
      </c>
      <c r="E7" s="159"/>
      <c r="F7" s="159"/>
      <c r="H7" s="61" t="s">
        <v>472</v>
      </c>
      <c r="M7" s="161" t="s">
        <v>485</v>
      </c>
      <c r="O7" s="61" t="s">
        <v>673</v>
      </c>
      <c r="U7" s="56" t="s">
        <v>715</v>
      </c>
      <c r="V7" s="56"/>
      <c r="W7" s="56"/>
      <c r="X7" s="56"/>
      <c r="Y7" s="56"/>
      <c r="Z7" s="56" t="s">
        <v>183</v>
      </c>
      <c r="AA7" s="56"/>
      <c r="AB7" s="56"/>
      <c r="AC7" s="61" t="s">
        <v>752</v>
      </c>
    </row>
    <row r="8" spans="1:29">
      <c r="A8" s="160" t="s">
        <v>355</v>
      </c>
      <c r="B8" s="160" t="s">
        <v>338</v>
      </c>
      <c r="D8" s="61" t="s">
        <v>437</v>
      </c>
      <c r="E8" s="159"/>
      <c r="F8" s="159"/>
      <c r="H8" s="61" t="s">
        <v>473</v>
      </c>
      <c r="M8" s="161" t="s">
        <v>486</v>
      </c>
      <c r="O8" s="61" t="s">
        <v>119</v>
      </c>
      <c r="U8" s="56" t="s">
        <v>690</v>
      </c>
      <c r="V8" s="56"/>
      <c r="W8" s="56"/>
      <c r="X8" s="56"/>
      <c r="Y8" s="56"/>
      <c r="Z8" s="56" t="s">
        <v>727</v>
      </c>
      <c r="AA8" s="56"/>
      <c r="AB8" s="56"/>
      <c r="AC8" s="61" t="s">
        <v>753</v>
      </c>
    </row>
    <row r="9" spans="1:29">
      <c r="A9" s="160" t="s">
        <v>385</v>
      </c>
      <c r="B9" s="160" t="s">
        <v>39</v>
      </c>
      <c r="D9" s="61" t="s">
        <v>438</v>
      </c>
      <c r="E9" s="159"/>
      <c r="F9" s="159"/>
      <c r="H9" s="61" t="s">
        <v>474</v>
      </c>
      <c r="M9" s="161" t="s">
        <v>660</v>
      </c>
      <c r="O9" s="61" t="s">
        <v>676</v>
      </c>
      <c r="U9" s="56" t="s">
        <v>140</v>
      </c>
      <c r="V9" s="56"/>
      <c r="W9" s="56"/>
      <c r="X9" s="56"/>
      <c r="Y9" s="56"/>
      <c r="Z9" s="56" t="s">
        <v>728</v>
      </c>
      <c r="AA9" s="56"/>
      <c r="AB9" s="56"/>
      <c r="AC9" s="61" t="s">
        <v>203</v>
      </c>
    </row>
    <row r="10" spans="1:29">
      <c r="A10" s="160" t="s">
        <v>356</v>
      </c>
      <c r="B10" s="160" t="s">
        <v>357</v>
      </c>
      <c r="E10" s="159"/>
      <c r="F10" s="159"/>
      <c r="M10" s="161" t="s">
        <v>661</v>
      </c>
      <c r="O10" s="61" t="s">
        <v>119</v>
      </c>
      <c r="U10" s="56" t="s">
        <v>691</v>
      </c>
      <c r="V10" s="56"/>
      <c r="W10" s="56"/>
      <c r="X10" s="56"/>
      <c r="Y10" s="56"/>
      <c r="Z10" s="56" t="s">
        <v>729</v>
      </c>
      <c r="AA10" s="56"/>
      <c r="AB10" s="56"/>
      <c r="AC10" s="61" t="s">
        <v>204</v>
      </c>
    </row>
    <row r="11" spans="1:29">
      <c r="A11" s="160" t="s">
        <v>358</v>
      </c>
      <c r="B11" s="160" t="s">
        <v>125</v>
      </c>
      <c r="E11" s="159"/>
      <c r="F11" s="159"/>
      <c r="M11" s="161" t="s">
        <v>487</v>
      </c>
      <c r="O11" s="61" t="s">
        <v>121</v>
      </c>
      <c r="U11" s="56" t="s">
        <v>692</v>
      </c>
      <c r="V11" s="56"/>
      <c r="W11" s="56"/>
      <c r="X11" s="56"/>
      <c r="Y11" s="56"/>
      <c r="Z11" s="56" t="s">
        <v>194</v>
      </c>
      <c r="AA11" s="56"/>
      <c r="AB11" s="56"/>
    </row>
    <row r="12" spans="1:29">
      <c r="A12" s="160" t="s">
        <v>359</v>
      </c>
      <c r="B12" s="160" t="s">
        <v>48</v>
      </c>
      <c r="D12" s="157" t="s">
        <v>442</v>
      </c>
      <c r="E12" s="159"/>
      <c r="F12" s="159"/>
      <c r="H12" s="157" t="s">
        <v>72</v>
      </c>
      <c r="K12" s="157" t="s">
        <v>828</v>
      </c>
      <c r="M12" s="161" t="s">
        <v>488</v>
      </c>
      <c r="O12" s="61" t="s">
        <v>122</v>
      </c>
      <c r="U12" s="56" t="s">
        <v>716</v>
      </c>
      <c r="V12" s="56"/>
      <c r="W12" s="56"/>
      <c r="X12" s="56"/>
      <c r="Y12" s="56"/>
      <c r="Z12" s="56" t="s">
        <v>730</v>
      </c>
      <c r="AA12" s="56"/>
      <c r="AB12" s="56"/>
    </row>
    <row r="13" spans="1:29" ht="25.5">
      <c r="A13" s="160" t="s">
        <v>387</v>
      </c>
      <c r="B13" s="160" t="s">
        <v>339</v>
      </c>
      <c r="D13" s="61" t="s">
        <v>54</v>
      </c>
      <c r="E13" s="159"/>
      <c r="F13" s="159"/>
      <c r="H13" s="61" t="s">
        <v>64</v>
      </c>
      <c r="K13" t="s">
        <v>64</v>
      </c>
      <c r="M13" s="161" t="s">
        <v>489</v>
      </c>
      <c r="O13" s="61" t="s">
        <v>123</v>
      </c>
      <c r="U13" s="56" t="s">
        <v>693</v>
      </c>
      <c r="V13" s="56"/>
      <c r="W13" s="56"/>
      <c r="X13" s="56"/>
      <c r="Y13" s="56"/>
      <c r="Z13" s="56" t="s">
        <v>740</v>
      </c>
      <c r="AA13" s="56"/>
      <c r="AB13" s="56"/>
    </row>
    <row r="14" spans="1:29">
      <c r="A14" s="160" t="s">
        <v>361</v>
      </c>
      <c r="B14" s="160" t="s">
        <v>362</v>
      </c>
      <c r="D14" s="61" t="s">
        <v>443</v>
      </c>
      <c r="E14" s="159"/>
      <c r="F14" s="159"/>
      <c r="H14" s="61" t="s">
        <v>73</v>
      </c>
      <c r="K14" t="s">
        <v>766</v>
      </c>
      <c r="M14" s="161" t="s">
        <v>490</v>
      </c>
      <c r="O14" s="61" t="s">
        <v>678</v>
      </c>
      <c r="U14" s="56" t="s">
        <v>717</v>
      </c>
      <c r="V14" s="56"/>
      <c r="W14" s="56"/>
      <c r="X14" s="56"/>
      <c r="Y14" s="56"/>
      <c r="Z14" s="56" t="s">
        <v>731</v>
      </c>
      <c r="AA14" s="56"/>
      <c r="AB14" s="56"/>
    </row>
    <row r="15" spans="1:29">
      <c r="A15" s="160" t="s">
        <v>349</v>
      </c>
      <c r="B15" s="160" t="s">
        <v>350</v>
      </c>
      <c r="D15" s="61" t="s">
        <v>183</v>
      </c>
      <c r="E15" s="159"/>
      <c r="F15" s="159"/>
      <c r="H15" s="61" t="s">
        <v>756</v>
      </c>
      <c r="M15" s="161" t="s">
        <v>491</v>
      </c>
      <c r="O15" s="61" t="s">
        <v>677</v>
      </c>
      <c r="U15" s="56" t="s">
        <v>694</v>
      </c>
      <c r="V15" s="56"/>
      <c r="W15" s="56"/>
      <c r="X15" s="56"/>
      <c r="Y15" s="56"/>
      <c r="Z15" s="56" t="s">
        <v>732</v>
      </c>
      <c r="AA15" s="56"/>
      <c r="AB15" s="56"/>
    </row>
    <row r="16" spans="1:29">
      <c r="A16" s="160" t="s">
        <v>363</v>
      </c>
      <c r="B16" s="160" t="s">
        <v>364</v>
      </c>
      <c r="D16" s="61" t="s">
        <v>444</v>
      </c>
      <c r="E16" s="159"/>
      <c r="F16" s="159"/>
      <c r="M16" s="161" t="s">
        <v>662</v>
      </c>
      <c r="O16" s="61" t="s">
        <v>679</v>
      </c>
      <c r="U16" s="56" t="s">
        <v>143</v>
      </c>
      <c r="V16" s="56"/>
      <c r="W16" s="56"/>
      <c r="X16" s="56"/>
      <c r="Y16" s="56"/>
      <c r="Z16" s="56" t="s">
        <v>743</v>
      </c>
      <c r="AA16" s="56"/>
      <c r="AB16" s="56"/>
    </row>
    <row r="17" spans="1:34">
      <c r="A17" s="160" t="s">
        <v>365</v>
      </c>
      <c r="B17" s="160" t="s">
        <v>366</v>
      </c>
      <c r="D17" s="61" t="s">
        <v>194</v>
      </c>
      <c r="E17" s="159"/>
      <c r="F17" s="159"/>
      <c r="M17" s="161" t="s">
        <v>98</v>
      </c>
      <c r="O17" s="61" t="s">
        <v>680</v>
      </c>
      <c r="U17" s="56" t="s">
        <v>718</v>
      </c>
      <c r="V17" s="56"/>
      <c r="W17" s="56"/>
      <c r="X17" s="56"/>
      <c r="Y17" s="56"/>
      <c r="Z17" s="56" t="s">
        <v>733</v>
      </c>
      <c r="AA17" s="56"/>
      <c r="AB17" s="56"/>
    </row>
    <row r="18" spans="1:34">
      <c r="A18" s="160" t="s">
        <v>367</v>
      </c>
      <c r="B18" s="160" t="s">
        <v>97</v>
      </c>
      <c r="D18" s="61" t="s">
        <v>445</v>
      </c>
      <c r="E18" s="159"/>
      <c r="F18" s="159"/>
      <c r="M18" s="161" t="s">
        <v>492</v>
      </c>
      <c r="O18" s="61" t="s">
        <v>681</v>
      </c>
      <c r="U18" s="56" t="s">
        <v>747</v>
      </c>
      <c r="V18" s="56"/>
      <c r="W18" s="56"/>
      <c r="X18" s="56"/>
      <c r="Y18" s="56"/>
      <c r="Z18" s="56" t="s">
        <v>734</v>
      </c>
      <c r="AA18" s="56"/>
      <c r="AB18" s="56"/>
    </row>
    <row r="19" spans="1:34">
      <c r="A19" s="160" t="s">
        <v>369</v>
      </c>
      <c r="B19" s="160" t="s">
        <v>341</v>
      </c>
      <c r="D19" s="61" t="s">
        <v>446</v>
      </c>
      <c r="E19" s="159"/>
      <c r="F19" s="159"/>
      <c r="M19" s="161" t="s">
        <v>493</v>
      </c>
      <c r="O19" s="61" t="s">
        <v>682</v>
      </c>
      <c r="U19" s="56" t="s">
        <v>748</v>
      </c>
      <c r="V19" s="56"/>
      <c r="W19" s="56"/>
      <c r="X19" s="56"/>
      <c r="Y19" s="56"/>
      <c r="Z19" s="56" t="s">
        <v>742</v>
      </c>
      <c r="AA19" s="56"/>
      <c r="AB19" s="56"/>
    </row>
    <row r="20" spans="1:34">
      <c r="A20" s="160" t="s">
        <v>370</v>
      </c>
      <c r="B20" s="160" t="s">
        <v>371</v>
      </c>
      <c r="D20" s="61" t="s">
        <v>447</v>
      </c>
      <c r="E20" s="159"/>
      <c r="F20" s="159"/>
      <c r="M20" s="161" t="s">
        <v>494</v>
      </c>
      <c r="O20" s="61" t="s">
        <v>683</v>
      </c>
      <c r="U20" s="56" t="s">
        <v>749</v>
      </c>
      <c r="V20" s="56"/>
      <c r="W20" s="56"/>
      <c r="X20" s="56"/>
      <c r="Y20" s="56"/>
      <c r="Z20" s="56" t="s">
        <v>741</v>
      </c>
      <c r="AA20" s="56"/>
      <c r="AB20" s="56"/>
    </row>
    <row r="21" spans="1:34">
      <c r="A21" s="160" t="s">
        <v>368</v>
      </c>
      <c r="B21" s="160" t="s">
        <v>337</v>
      </c>
      <c r="D21" s="61" t="s">
        <v>448</v>
      </c>
      <c r="E21" s="159"/>
      <c r="F21" s="159"/>
      <c r="H21" s="301"/>
      <c r="I21"/>
      <c r="M21" s="161" t="s">
        <v>495</v>
      </c>
      <c r="O21" s="61" t="s">
        <v>684</v>
      </c>
      <c r="U21" s="56" t="s">
        <v>750</v>
      </c>
      <c r="V21" s="56"/>
      <c r="W21" s="56"/>
      <c r="X21" s="56"/>
      <c r="Y21" s="56"/>
      <c r="Z21" s="56" t="s">
        <v>735</v>
      </c>
      <c r="AA21" s="56"/>
      <c r="AB21" s="56"/>
    </row>
    <row r="22" spans="1:34">
      <c r="A22" s="160" t="s">
        <v>372</v>
      </c>
      <c r="B22" s="160" t="s">
        <v>373</v>
      </c>
      <c r="D22" s="61" t="s">
        <v>120</v>
      </c>
      <c r="E22" s="159"/>
      <c r="F22" s="159"/>
      <c r="M22" s="161" t="s">
        <v>496</v>
      </c>
      <c r="O22" s="61" t="s">
        <v>685</v>
      </c>
      <c r="U22" s="56" t="s">
        <v>695</v>
      </c>
      <c r="V22" s="56"/>
      <c r="W22" s="56"/>
      <c r="X22" s="56"/>
      <c r="Y22" s="56"/>
      <c r="Z22" s="56" t="s">
        <v>461</v>
      </c>
      <c r="AA22" s="56"/>
      <c r="AB22" s="56"/>
    </row>
    <row r="23" spans="1:34">
      <c r="A23" s="160" t="s">
        <v>374</v>
      </c>
      <c r="B23" s="160" t="s">
        <v>340</v>
      </c>
      <c r="D23" s="61" t="s">
        <v>449</v>
      </c>
      <c r="E23" s="159"/>
      <c r="F23" s="159"/>
      <c r="M23" s="161" t="s">
        <v>497</v>
      </c>
      <c r="O23" s="61" t="s">
        <v>686</v>
      </c>
      <c r="U23" s="56" t="s">
        <v>696</v>
      </c>
      <c r="V23" s="56"/>
      <c r="W23" s="56"/>
      <c r="X23" s="56"/>
      <c r="Y23" s="56"/>
      <c r="Z23" s="56" t="s">
        <v>736</v>
      </c>
      <c r="AA23" s="56"/>
      <c r="AB23" s="56"/>
    </row>
    <row r="24" spans="1:34">
      <c r="A24" s="160" t="s">
        <v>375</v>
      </c>
      <c r="B24" s="160" t="s">
        <v>376</v>
      </c>
      <c r="E24" s="159"/>
      <c r="F24" s="159"/>
      <c r="M24" s="161" t="s">
        <v>498</v>
      </c>
      <c r="O24" s="61" t="s">
        <v>674</v>
      </c>
      <c r="U24" s="56" t="s">
        <v>697</v>
      </c>
      <c r="V24" s="56"/>
      <c r="W24" s="56"/>
      <c r="X24" s="56"/>
      <c r="Y24" s="56"/>
      <c r="AA24" s="56"/>
      <c r="AB24" s="56"/>
    </row>
    <row r="25" spans="1:34">
      <c r="A25" s="160" t="s">
        <v>377</v>
      </c>
      <c r="B25" s="160" t="s">
        <v>378</v>
      </c>
      <c r="E25" s="159"/>
      <c r="F25" s="159"/>
      <c r="M25" s="161" t="s">
        <v>499</v>
      </c>
      <c r="O25" s="61" t="s">
        <v>687</v>
      </c>
      <c r="U25" s="56" t="s">
        <v>698</v>
      </c>
      <c r="V25" s="56"/>
      <c r="W25" s="56"/>
      <c r="X25" s="56"/>
      <c r="Y25" s="56"/>
      <c r="Z25" s="56"/>
      <c r="AA25" s="56"/>
      <c r="AB25" s="56"/>
    </row>
    <row r="26" spans="1:34">
      <c r="A26" s="160" t="s">
        <v>379</v>
      </c>
      <c r="B26" s="160" t="s">
        <v>380</v>
      </c>
      <c r="D26" s="157" t="s">
        <v>441</v>
      </c>
      <c r="E26" s="159"/>
      <c r="F26" s="159"/>
      <c r="H26" s="157" t="s">
        <v>480</v>
      </c>
      <c r="M26" s="161" t="s">
        <v>500</v>
      </c>
      <c r="O26" s="61" t="s">
        <v>675</v>
      </c>
      <c r="U26" s="56" t="s">
        <v>719</v>
      </c>
      <c r="V26" s="56"/>
      <c r="W26" s="56"/>
      <c r="X26" s="56"/>
      <c r="Y26" s="56"/>
      <c r="Z26" s="56" t="s">
        <v>744</v>
      </c>
      <c r="AA26" s="56"/>
      <c r="AB26" s="56"/>
      <c r="AD26" s="53" t="s">
        <v>220</v>
      </c>
      <c r="AE26" s="54"/>
      <c r="AF26" s="53" t="s">
        <v>221</v>
      </c>
      <c r="AG26" s="85"/>
      <c r="AH26" s="85"/>
    </row>
    <row r="27" spans="1:34">
      <c r="A27" s="160" t="s">
        <v>381</v>
      </c>
      <c r="B27" s="160" t="s">
        <v>382</v>
      </c>
      <c r="D27" s="61" t="s">
        <v>450</v>
      </c>
      <c r="E27" s="159"/>
      <c r="F27" s="159"/>
      <c r="H27" s="61" t="s">
        <v>479</v>
      </c>
      <c r="M27" s="161" t="s">
        <v>501</v>
      </c>
      <c r="U27" s="56" t="s">
        <v>699</v>
      </c>
      <c r="V27" s="56"/>
      <c r="W27" s="56"/>
      <c r="X27" s="56"/>
      <c r="Y27" s="56"/>
      <c r="Z27" s="56" t="s">
        <v>181</v>
      </c>
      <c r="AA27" s="56"/>
      <c r="AB27" s="56"/>
      <c r="AD27" s="54" t="s">
        <v>222</v>
      </c>
      <c r="AE27" s="54"/>
      <c r="AF27" s="54" t="s">
        <v>223</v>
      </c>
      <c r="AG27" s="85"/>
      <c r="AH27" s="85"/>
    </row>
    <row r="28" spans="1:34">
      <c r="A28" s="160" t="s">
        <v>383</v>
      </c>
      <c r="B28" s="160" t="s">
        <v>384</v>
      </c>
      <c r="D28" s="61" t="s">
        <v>451</v>
      </c>
      <c r="E28" s="159"/>
      <c r="F28" s="159"/>
      <c r="H28" s="61" t="s">
        <v>282</v>
      </c>
      <c r="M28" s="161" t="s">
        <v>502</v>
      </c>
      <c r="U28" s="56" t="s">
        <v>700</v>
      </c>
      <c r="V28" s="56"/>
      <c r="W28" s="56"/>
      <c r="X28" s="56"/>
      <c r="Y28" s="56"/>
      <c r="Z28" s="56" t="s">
        <v>738</v>
      </c>
      <c r="AA28" s="56"/>
      <c r="AB28" s="56"/>
      <c r="AD28" s="54" t="s">
        <v>224</v>
      </c>
      <c r="AE28" s="54"/>
      <c r="AF28" s="54" t="s">
        <v>225</v>
      </c>
      <c r="AG28" s="85"/>
      <c r="AH28" s="85"/>
    </row>
    <row r="29" spans="1:34" ht="12.95" customHeight="1">
      <c r="A29" s="160" t="s">
        <v>386</v>
      </c>
      <c r="B29" s="160" t="s">
        <v>4</v>
      </c>
      <c r="D29" s="61" t="s">
        <v>56</v>
      </c>
      <c r="E29" s="159"/>
      <c r="F29" s="159"/>
      <c r="H29" s="61" t="s">
        <v>478</v>
      </c>
      <c r="M29" s="161" t="s">
        <v>503</v>
      </c>
      <c r="U29" s="56" t="s">
        <v>701</v>
      </c>
      <c r="V29" s="56"/>
      <c r="W29" s="56"/>
      <c r="X29" s="56"/>
      <c r="Y29" s="56"/>
      <c r="Z29" s="56" t="s">
        <v>56</v>
      </c>
      <c r="AA29" s="56"/>
      <c r="AB29" s="56"/>
      <c r="AD29" s="54" t="s">
        <v>226</v>
      </c>
      <c r="AE29" s="54"/>
      <c r="AF29" s="54" t="s">
        <v>227</v>
      </c>
      <c r="AG29" s="85"/>
      <c r="AH29" s="85"/>
    </row>
    <row r="30" spans="1:34">
      <c r="D30" s="61" t="s">
        <v>452</v>
      </c>
      <c r="H30" s="61" t="s">
        <v>476</v>
      </c>
      <c r="M30" s="161" t="s">
        <v>504</v>
      </c>
      <c r="U30" s="56" t="s">
        <v>702</v>
      </c>
      <c r="V30" s="56"/>
      <c r="W30" s="56"/>
      <c r="X30" s="56"/>
      <c r="Y30" s="56"/>
      <c r="Z30" s="56" t="s">
        <v>746</v>
      </c>
      <c r="AA30" s="56"/>
      <c r="AB30" s="56"/>
      <c r="AD30" s="54" t="s">
        <v>228</v>
      </c>
      <c r="AE30" s="54"/>
      <c r="AF30" s="54" t="s">
        <v>229</v>
      </c>
      <c r="AG30" s="85"/>
      <c r="AH30" s="85"/>
    </row>
    <row r="31" spans="1:34">
      <c r="D31" s="61" t="s">
        <v>453</v>
      </c>
      <c r="H31" s="61" t="s">
        <v>477</v>
      </c>
      <c r="M31" s="161" t="s">
        <v>505</v>
      </c>
      <c r="U31" s="56" t="s">
        <v>703</v>
      </c>
      <c r="V31" s="56"/>
      <c r="W31" s="56"/>
      <c r="X31" s="56"/>
      <c r="Y31" s="56"/>
      <c r="Z31" s="56" t="s">
        <v>737</v>
      </c>
      <c r="AA31" s="56"/>
      <c r="AB31" s="56"/>
      <c r="AD31" s="54" t="s">
        <v>230</v>
      </c>
      <c r="AE31" s="54"/>
      <c r="AF31" s="54" t="s">
        <v>216</v>
      </c>
      <c r="AG31" s="85"/>
      <c r="AH31" s="85"/>
    </row>
    <row r="32" spans="1:34">
      <c r="A32" s="157" t="s">
        <v>432</v>
      </c>
      <c r="D32" s="61" t="s">
        <v>183</v>
      </c>
      <c r="H32" s="61" t="s">
        <v>283</v>
      </c>
      <c r="M32" s="161" t="s">
        <v>506</v>
      </c>
      <c r="U32" s="56" t="s">
        <v>720</v>
      </c>
      <c r="V32" s="56"/>
      <c r="W32" s="56"/>
      <c r="X32" s="56"/>
      <c r="Y32" s="56"/>
      <c r="Z32" s="56" t="s">
        <v>183</v>
      </c>
      <c r="AA32" s="56"/>
      <c r="AB32" s="56"/>
      <c r="AD32" s="54" t="s">
        <v>231</v>
      </c>
      <c r="AE32" s="54"/>
      <c r="AF32" s="54" t="s">
        <v>214</v>
      </c>
      <c r="AG32" s="85"/>
      <c r="AH32" s="85"/>
    </row>
    <row r="33" spans="1:34">
      <c r="A33" s="61" t="s">
        <v>18</v>
      </c>
      <c r="D33" s="61" t="s">
        <v>444</v>
      </c>
      <c r="M33" s="161" t="s">
        <v>507</v>
      </c>
      <c r="U33" s="56" t="s">
        <v>704</v>
      </c>
      <c r="V33" s="56"/>
      <c r="W33" s="56"/>
      <c r="X33" s="56"/>
      <c r="Y33" s="56"/>
      <c r="Z33" s="56" t="s">
        <v>745</v>
      </c>
      <c r="AA33" s="56"/>
      <c r="AB33" s="56"/>
      <c r="AD33" s="54" t="s">
        <v>232</v>
      </c>
      <c r="AE33" s="54"/>
      <c r="AF33" s="54" t="s">
        <v>233</v>
      </c>
      <c r="AG33" s="85"/>
      <c r="AH33" s="85"/>
    </row>
    <row r="34" spans="1:34">
      <c r="A34" s="61" t="s">
        <v>20</v>
      </c>
      <c r="D34" s="61" t="s">
        <v>454</v>
      </c>
      <c r="M34" s="161" t="s">
        <v>508</v>
      </c>
      <c r="U34" s="56" t="s">
        <v>721</v>
      </c>
      <c r="V34" s="56"/>
      <c r="W34" s="56"/>
      <c r="X34" s="56"/>
      <c r="Y34" s="56"/>
      <c r="Z34" s="56" t="s">
        <v>194</v>
      </c>
      <c r="AA34" s="56"/>
      <c r="AB34" s="56"/>
      <c r="AD34" s="54" t="s">
        <v>234</v>
      </c>
      <c r="AE34" s="54"/>
      <c r="AF34" s="54" t="s">
        <v>215</v>
      </c>
      <c r="AG34" s="85"/>
      <c r="AH34" s="85"/>
    </row>
    <row r="35" spans="1:34">
      <c r="A35" s="61" t="s">
        <v>22</v>
      </c>
      <c r="D35" s="61" t="s">
        <v>455</v>
      </c>
      <c r="H35" s="157" t="s">
        <v>650</v>
      </c>
      <c r="M35" s="161" t="s">
        <v>509</v>
      </c>
      <c r="U35" s="56" t="s">
        <v>705</v>
      </c>
      <c r="V35" s="56"/>
      <c r="W35" s="56"/>
      <c r="X35" s="56"/>
      <c r="Y35" s="56"/>
      <c r="Z35" s="56" t="s">
        <v>730</v>
      </c>
      <c r="AA35" s="56"/>
      <c r="AB35" s="56"/>
      <c r="AD35" s="54" t="s">
        <v>235</v>
      </c>
      <c r="AE35" s="54"/>
      <c r="AF35" s="54"/>
      <c r="AG35" s="85"/>
      <c r="AH35" s="85"/>
    </row>
    <row r="36" spans="1:34">
      <c r="A36" s="61" t="s">
        <v>24</v>
      </c>
      <c r="D36" s="56" t="s">
        <v>457</v>
      </c>
      <c r="H36" s="61" t="s">
        <v>757</v>
      </c>
      <c r="M36" s="161" t="s">
        <v>510</v>
      </c>
      <c r="U36" s="56" t="s">
        <v>722</v>
      </c>
      <c r="V36" s="56"/>
      <c r="W36" s="56"/>
      <c r="X36" s="56"/>
      <c r="Y36" s="56"/>
      <c r="Z36" s="56" t="s">
        <v>740</v>
      </c>
      <c r="AA36" s="56"/>
      <c r="AB36" s="56"/>
      <c r="AD36" s="54" t="s">
        <v>236</v>
      </c>
      <c r="AE36" s="54"/>
      <c r="AF36" s="54"/>
      <c r="AG36" s="85"/>
      <c r="AH36" s="85"/>
    </row>
    <row r="37" spans="1:34">
      <c r="A37" s="61" t="s">
        <v>421</v>
      </c>
      <c r="D37" s="56" t="s">
        <v>456</v>
      </c>
      <c r="H37" s="61" t="s">
        <v>651</v>
      </c>
      <c r="M37" s="161" t="s">
        <v>511</v>
      </c>
      <c r="U37" s="56" t="s">
        <v>706</v>
      </c>
      <c r="V37" s="56"/>
      <c r="W37" s="56"/>
      <c r="X37" s="56"/>
      <c r="Y37" s="56"/>
      <c r="Z37" s="56" t="s">
        <v>731</v>
      </c>
      <c r="AA37" s="56"/>
      <c r="AB37" s="56"/>
      <c r="AD37" s="54" t="s">
        <v>237</v>
      </c>
      <c r="AE37" s="54"/>
      <c r="AF37" s="54"/>
      <c r="AG37" s="85"/>
      <c r="AH37" s="85"/>
    </row>
    <row r="38" spans="1:34">
      <c r="D38" s="56" t="s">
        <v>458</v>
      </c>
      <c r="H38" s="61" t="s">
        <v>652</v>
      </c>
      <c r="M38" s="161" t="s">
        <v>512</v>
      </c>
      <c r="U38" s="56" t="s">
        <v>723</v>
      </c>
      <c r="V38" s="56"/>
      <c r="W38" s="56"/>
      <c r="X38" s="56"/>
      <c r="Y38" s="56"/>
      <c r="Z38" s="56" t="s">
        <v>732</v>
      </c>
      <c r="AA38" s="56"/>
      <c r="AB38" s="56"/>
      <c r="AD38" s="54" t="s">
        <v>238</v>
      </c>
      <c r="AE38" s="54"/>
      <c r="AF38" s="54"/>
      <c r="AG38" s="85"/>
      <c r="AH38" s="85"/>
    </row>
    <row r="39" spans="1:34">
      <c r="D39" s="56" t="s">
        <v>459</v>
      </c>
      <c r="H39" s="61" t="s">
        <v>653</v>
      </c>
      <c r="M39" s="161" t="s">
        <v>513</v>
      </c>
      <c r="U39" s="56" t="s">
        <v>724</v>
      </c>
      <c r="V39" s="56"/>
      <c r="W39" s="56"/>
      <c r="X39" s="56"/>
      <c r="Y39" s="56"/>
      <c r="Z39" s="56" t="s">
        <v>743</v>
      </c>
      <c r="AA39" s="56"/>
      <c r="AB39" s="56"/>
      <c r="AD39" s="54" t="s">
        <v>239</v>
      </c>
      <c r="AE39" s="54"/>
      <c r="AF39" s="54"/>
      <c r="AG39" s="85"/>
      <c r="AH39" s="85"/>
    </row>
    <row r="40" spans="1:34">
      <c r="A40" s="61" t="s">
        <v>433</v>
      </c>
      <c r="D40" s="56" t="s">
        <v>460</v>
      </c>
      <c r="H40" s="61" t="s">
        <v>654</v>
      </c>
      <c r="M40" s="161" t="s">
        <v>514</v>
      </c>
      <c r="U40" s="56" t="s">
        <v>725</v>
      </c>
      <c r="V40" s="56"/>
      <c r="W40" s="56"/>
      <c r="X40" s="56"/>
      <c r="Y40" s="56"/>
      <c r="Z40" s="56" t="s">
        <v>733</v>
      </c>
      <c r="AA40" s="56"/>
      <c r="AB40" s="56"/>
    </row>
    <row r="41" spans="1:34">
      <c r="A41" s="61" t="s">
        <v>40</v>
      </c>
      <c r="D41" s="56" t="s">
        <v>461</v>
      </c>
      <c r="H41" s="61" t="s">
        <v>655</v>
      </c>
      <c r="M41" s="161" t="s">
        <v>515</v>
      </c>
      <c r="U41" s="56" t="s">
        <v>707</v>
      </c>
      <c r="V41" s="56"/>
      <c r="W41" s="56"/>
      <c r="X41" s="56"/>
      <c r="Y41" s="56"/>
      <c r="Z41" s="56" t="s">
        <v>735</v>
      </c>
      <c r="AA41" s="56"/>
      <c r="AB41" s="56"/>
    </row>
    <row r="42" spans="1:34">
      <c r="A42" s="61" t="s">
        <v>24</v>
      </c>
      <c r="D42" s="56" t="s">
        <v>462</v>
      </c>
      <c r="H42" s="61" t="s">
        <v>656</v>
      </c>
      <c r="M42" s="161" t="s">
        <v>516</v>
      </c>
      <c r="U42" s="56" t="s">
        <v>708</v>
      </c>
      <c r="V42" s="56"/>
      <c r="W42" s="56"/>
      <c r="X42" s="56"/>
      <c r="Y42" s="56"/>
      <c r="Z42" s="56" t="s">
        <v>461</v>
      </c>
      <c r="AA42" s="56"/>
      <c r="AB42" s="56"/>
    </row>
    <row r="43" spans="1:34">
      <c r="A43" s="61" t="s">
        <v>421</v>
      </c>
      <c r="D43" s="56" t="s">
        <v>463</v>
      </c>
      <c r="H43" s="61" t="s">
        <v>657</v>
      </c>
      <c r="M43" s="161" t="s">
        <v>517</v>
      </c>
      <c r="U43" s="56" t="s">
        <v>710</v>
      </c>
      <c r="V43" s="56"/>
      <c r="W43" s="56"/>
      <c r="X43" s="56"/>
      <c r="Y43" s="56"/>
      <c r="Z43" s="56" t="s">
        <v>736</v>
      </c>
      <c r="AA43" s="56"/>
      <c r="AB43" s="56"/>
    </row>
    <row r="44" spans="1:34">
      <c r="D44" s="61" t="s">
        <v>449</v>
      </c>
      <c r="H44" s="61" t="s">
        <v>658</v>
      </c>
      <c r="M44" s="161" t="s">
        <v>518</v>
      </c>
      <c r="U44" s="56" t="s">
        <v>711</v>
      </c>
      <c r="V44" s="56"/>
      <c r="W44" s="56"/>
      <c r="X44" s="56"/>
      <c r="Y44" s="56"/>
      <c r="AA44" s="56"/>
      <c r="AB44" s="56"/>
    </row>
    <row r="45" spans="1:34">
      <c r="H45" s="61" t="s">
        <v>114</v>
      </c>
      <c r="M45" s="161" t="s">
        <v>519</v>
      </c>
      <c r="V45" s="56"/>
      <c r="W45" s="56"/>
      <c r="X45" s="56"/>
      <c r="Y45" s="56"/>
      <c r="AA45" s="56"/>
      <c r="AB45" s="56"/>
    </row>
    <row r="46" spans="1:34">
      <c r="A46" s="157" t="s">
        <v>305</v>
      </c>
      <c r="H46" s="61" t="s">
        <v>115</v>
      </c>
      <c r="M46" s="161" t="s">
        <v>520</v>
      </c>
      <c r="V46" s="56"/>
      <c r="W46" s="56"/>
      <c r="X46" s="56"/>
      <c r="Y46" s="56"/>
      <c r="Z46" s="56"/>
      <c r="AA46" s="56"/>
      <c r="AB46" s="56"/>
    </row>
    <row r="47" spans="1:34">
      <c r="A47" s="61" t="s">
        <v>7</v>
      </c>
      <c r="D47" s="157" t="s">
        <v>290</v>
      </c>
      <c r="H47" s="61" t="s">
        <v>116</v>
      </c>
      <c r="M47" s="161" t="s">
        <v>521</v>
      </c>
      <c r="U47" s="56"/>
      <c r="V47" s="56"/>
      <c r="W47" s="56"/>
      <c r="X47" s="56"/>
      <c r="Y47" s="56"/>
      <c r="Z47" s="56"/>
      <c r="AA47" s="56"/>
      <c r="AB47" s="56"/>
    </row>
    <row r="48" spans="1:34">
      <c r="A48" s="61" t="s">
        <v>99</v>
      </c>
      <c r="D48" s="61" t="s">
        <v>464</v>
      </c>
      <c r="M48" s="161" t="s">
        <v>522</v>
      </c>
      <c r="V48" s="56"/>
      <c r="W48" s="56"/>
      <c r="X48" s="56"/>
      <c r="Y48" s="56"/>
      <c r="Z48" s="56"/>
      <c r="AA48" s="56"/>
      <c r="AB48" s="56"/>
    </row>
    <row r="49" spans="1:28">
      <c r="A49" s="61" t="s">
        <v>211</v>
      </c>
      <c r="D49" s="61" t="s">
        <v>465</v>
      </c>
      <c r="M49" s="161" t="s">
        <v>523</v>
      </c>
      <c r="V49" s="56"/>
      <c r="W49" s="56"/>
      <c r="X49" s="56"/>
      <c r="Y49" s="56"/>
      <c r="Z49" s="56"/>
      <c r="AA49" s="56"/>
      <c r="AB49" s="56"/>
    </row>
    <row r="50" spans="1:28">
      <c r="A50" s="61" t="s">
        <v>423</v>
      </c>
      <c r="D50" s="61" t="s">
        <v>466</v>
      </c>
      <c r="M50" s="161" t="s">
        <v>524</v>
      </c>
      <c r="V50" s="56"/>
      <c r="W50" s="56"/>
      <c r="X50" s="56"/>
      <c r="Y50" s="56"/>
      <c r="Z50" s="56"/>
      <c r="AA50" s="56"/>
      <c r="AB50" s="56"/>
    </row>
    <row r="51" spans="1:28">
      <c r="A51" s="61" t="s">
        <v>424</v>
      </c>
      <c r="M51" s="161" t="s">
        <v>93</v>
      </c>
      <c r="V51" s="56"/>
      <c r="W51" s="56"/>
      <c r="X51" s="56"/>
      <c r="Y51" s="56"/>
      <c r="Z51" s="56"/>
      <c r="AA51" s="56"/>
      <c r="AB51" s="56"/>
    </row>
    <row r="52" spans="1:28">
      <c r="A52" s="61" t="s">
        <v>276</v>
      </c>
      <c r="M52" s="161" t="s">
        <v>525</v>
      </c>
    </row>
    <row r="53" spans="1:28">
      <c r="A53" s="61" t="s">
        <v>425</v>
      </c>
      <c r="M53" s="161" t="s">
        <v>526</v>
      </c>
    </row>
    <row r="54" spans="1:28">
      <c r="A54" s="61" t="s">
        <v>426</v>
      </c>
      <c r="M54" s="161" t="s">
        <v>527</v>
      </c>
    </row>
    <row r="55" spans="1:28">
      <c r="A55" s="61" t="s">
        <v>427</v>
      </c>
      <c r="M55" s="161" t="s">
        <v>528</v>
      </c>
    </row>
    <row r="56" spans="1:28">
      <c r="A56" s="61" t="s">
        <v>428</v>
      </c>
      <c r="M56" s="161" t="s">
        <v>529</v>
      </c>
    </row>
    <row r="57" spans="1:28">
      <c r="A57" s="61" t="s">
        <v>429</v>
      </c>
      <c r="M57" s="161" t="s">
        <v>530</v>
      </c>
    </row>
    <row r="58" spans="1:28">
      <c r="A58" s="61" t="s">
        <v>430</v>
      </c>
      <c r="M58" s="161" t="s">
        <v>531</v>
      </c>
    </row>
    <row r="59" spans="1:28">
      <c r="A59" s="61" t="s">
        <v>431</v>
      </c>
      <c r="M59" s="161" t="s">
        <v>532</v>
      </c>
    </row>
    <row r="60" spans="1:28">
      <c r="M60" s="161" t="s">
        <v>533</v>
      </c>
    </row>
    <row r="61" spans="1:28">
      <c r="M61" s="161" t="s">
        <v>534</v>
      </c>
    </row>
    <row r="62" spans="1:28">
      <c r="A62" s="302" t="s">
        <v>767</v>
      </c>
      <c r="M62" s="161" t="s">
        <v>663</v>
      </c>
    </row>
    <row r="63" spans="1:28" ht="15">
      <c r="A63" s="175" t="s">
        <v>768</v>
      </c>
      <c r="M63" s="162" t="s">
        <v>535</v>
      </c>
    </row>
    <row r="64" spans="1:28">
      <c r="A64" s="176" t="s">
        <v>210</v>
      </c>
      <c r="M64" s="161" t="s">
        <v>536</v>
      </c>
    </row>
    <row r="65" spans="1:13">
      <c r="A65" s="176" t="s">
        <v>825</v>
      </c>
      <c r="M65" s="161" t="s">
        <v>537</v>
      </c>
    </row>
    <row r="66" spans="1:13">
      <c r="A66" s="176" t="s">
        <v>826</v>
      </c>
      <c r="M66" s="161" t="s">
        <v>538</v>
      </c>
    </row>
    <row r="67" spans="1:13">
      <c r="A67" s="176" t="s">
        <v>63</v>
      </c>
      <c r="M67" s="161" t="s">
        <v>539</v>
      </c>
    </row>
    <row r="68" spans="1:13">
      <c r="A68" s="176" t="s">
        <v>827</v>
      </c>
      <c r="M68" s="161" t="s">
        <v>540</v>
      </c>
    </row>
    <row r="69" spans="1:13" ht="15">
      <c r="A69" s="175" t="s">
        <v>769</v>
      </c>
      <c r="M69" s="161" t="s">
        <v>541</v>
      </c>
    </row>
    <row r="70" spans="1:13">
      <c r="A70" t="s">
        <v>770</v>
      </c>
      <c r="M70" s="161" t="s">
        <v>542</v>
      </c>
    </row>
    <row r="71" spans="1:13">
      <c r="A71" t="s">
        <v>771</v>
      </c>
      <c r="M71" s="161" t="s">
        <v>543</v>
      </c>
    </row>
    <row r="72" spans="1:13">
      <c r="A72" t="s">
        <v>772</v>
      </c>
      <c r="M72" s="161" t="s">
        <v>544</v>
      </c>
    </row>
    <row r="73" spans="1:13">
      <c r="A73" t="s">
        <v>773</v>
      </c>
      <c r="M73" s="161" t="s">
        <v>545</v>
      </c>
    </row>
    <row r="74" spans="1:13">
      <c r="A74" t="s">
        <v>774</v>
      </c>
      <c r="M74" s="161" t="s">
        <v>546</v>
      </c>
    </row>
    <row r="75" spans="1:13">
      <c r="A75" t="s">
        <v>775</v>
      </c>
      <c r="M75" s="161" t="s">
        <v>547</v>
      </c>
    </row>
    <row r="76" spans="1:13">
      <c r="A76" t="s">
        <v>776</v>
      </c>
      <c r="M76" s="161" t="s">
        <v>548</v>
      </c>
    </row>
    <row r="77" spans="1:13">
      <c r="A77" t="s">
        <v>777</v>
      </c>
      <c r="M77" s="161" t="s">
        <v>549</v>
      </c>
    </row>
    <row r="78" spans="1:13">
      <c r="A78" t="s">
        <v>778</v>
      </c>
      <c r="M78" s="161" t="s">
        <v>550</v>
      </c>
    </row>
    <row r="79" spans="1:13" ht="15">
      <c r="A79" s="175" t="s">
        <v>821</v>
      </c>
      <c r="M79" s="162" t="s">
        <v>551</v>
      </c>
    </row>
    <row r="80" spans="1:13">
      <c r="A80" t="s">
        <v>818</v>
      </c>
      <c r="M80" s="161" t="s">
        <v>552</v>
      </c>
    </row>
    <row r="81" spans="1:13">
      <c r="A81" t="s">
        <v>819</v>
      </c>
      <c r="M81" s="161" t="s">
        <v>553</v>
      </c>
    </row>
    <row r="82" spans="1:13">
      <c r="A82" t="s">
        <v>820</v>
      </c>
      <c r="M82" s="161" t="s">
        <v>554</v>
      </c>
    </row>
    <row r="83" spans="1:13" ht="15">
      <c r="A83" s="175" t="s">
        <v>779</v>
      </c>
      <c r="M83" s="161" t="s">
        <v>555</v>
      </c>
    </row>
    <row r="84" spans="1:13">
      <c r="A84" t="s">
        <v>780</v>
      </c>
      <c r="M84" s="161" t="s">
        <v>100</v>
      </c>
    </row>
    <row r="85" spans="1:13">
      <c r="A85" t="s">
        <v>781</v>
      </c>
      <c r="M85" s="161" t="s">
        <v>664</v>
      </c>
    </row>
    <row r="86" spans="1:13">
      <c r="A86" t="s">
        <v>782</v>
      </c>
      <c r="M86" s="161" t="s">
        <v>556</v>
      </c>
    </row>
    <row r="87" spans="1:13">
      <c r="A87" t="s">
        <v>783</v>
      </c>
      <c r="M87" s="161" t="s">
        <v>557</v>
      </c>
    </row>
    <row r="88" spans="1:13">
      <c r="A88" t="s">
        <v>81</v>
      </c>
      <c r="M88" s="161" t="s">
        <v>558</v>
      </c>
    </row>
    <row r="89" spans="1:13">
      <c r="A89" t="s">
        <v>784</v>
      </c>
      <c r="M89" s="161" t="s">
        <v>559</v>
      </c>
    </row>
    <row r="90" spans="1:13">
      <c r="A90" t="s">
        <v>785</v>
      </c>
      <c r="M90" s="161" t="s">
        <v>560</v>
      </c>
    </row>
    <row r="91" spans="1:13">
      <c r="A91" t="s">
        <v>786</v>
      </c>
      <c r="M91" s="162" t="s">
        <v>561</v>
      </c>
    </row>
    <row r="92" spans="1:13">
      <c r="A92" t="s">
        <v>787</v>
      </c>
      <c r="M92" s="161" t="s">
        <v>562</v>
      </c>
    </row>
    <row r="93" spans="1:13">
      <c r="A93" t="s">
        <v>788</v>
      </c>
      <c r="M93" s="161" t="s">
        <v>563</v>
      </c>
    </row>
    <row r="94" spans="1:13">
      <c r="A94" t="s">
        <v>789</v>
      </c>
      <c r="M94" s="161" t="s">
        <v>564</v>
      </c>
    </row>
    <row r="95" spans="1:13">
      <c r="A95" t="s">
        <v>790</v>
      </c>
      <c r="M95" s="161" t="s">
        <v>565</v>
      </c>
    </row>
    <row r="96" spans="1:13">
      <c r="A96" t="s">
        <v>791</v>
      </c>
      <c r="M96" s="161" t="s">
        <v>566</v>
      </c>
    </row>
    <row r="97" spans="1:13">
      <c r="A97" t="s">
        <v>792</v>
      </c>
      <c r="M97" s="161" t="s">
        <v>665</v>
      </c>
    </row>
    <row r="98" spans="1:13">
      <c r="A98" t="s">
        <v>793</v>
      </c>
      <c r="M98" s="161" t="s">
        <v>567</v>
      </c>
    </row>
    <row r="99" spans="1:13">
      <c r="A99" t="s">
        <v>794</v>
      </c>
      <c r="M99" s="161" t="s">
        <v>96</v>
      </c>
    </row>
    <row r="100" spans="1:13">
      <c r="A100" t="s">
        <v>795</v>
      </c>
      <c r="M100" s="161" t="s">
        <v>568</v>
      </c>
    </row>
    <row r="101" spans="1:13">
      <c r="A101" t="s">
        <v>796</v>
      </c>
      <c r="M101" s="161" t="s">
        <v>569</v>
      </c>
    </row>
    <row r="102" spans="1:13">
      <c r="A102" t="s">
        <v>797</v>
      </c>
      <c r="M102" s="161" t="s">
        <v>570</v>
      </c>
    </row>
    <row r="103" spans="1:13" ht="15">
      <c r="A103" s="175" t="s">
        <v>798</v>
      </c>
      <c r="M103" s="161" t="s">
        <v>571</v>
      </c>
    </row>
    <row r="104" spans="1:13">
      <c r="A104" t="s">
        <v>822</v>
      </c>
      <c r="M104" s="161" t="s">
        <v>572</v>
      </c>
    </row>
    <row r="105" spans="1:13">
      <c r="A105" t="s">
        <v>823</v>
      </c>
      <c r="M105" s="161" t="s">
        <v>573</v>
      </c>
    </row>
    <row r="106" spans="1:13">
      <c r="A106" t="s">
        <v>824</v>
      </c>
      <c r="M106" s="161" t="s">
        <v>666</v>
      </c>
    </row>
    <row r="107" spans="1:13" ht="15">
      <c r="A107" s="175" t="s">
        <v>799</v>
      </c>
      <c r="M107" s="161" t="s">
        <v>82</v>
      </c>
    </row>
    <row r="108" spans="1:13">
      <c r="A108" t="s">
        <v>800</v>
      </c>
      <c r="M108" s="161" t="s">
        <v>574</v>
      </c>
    </row>
    <row r="109" spans="1:13" ht="15">
      <c r="A109" s="175" t="s">
        <v>801</v>
      </c>
      <c r="M109" s="161" t="s">
        <v>575</v>
      </c>
    </row>
    <row r="110" spans="1:13">
      <c r="A110" t="s">
        <v>802</v>
      </c>
      <c r="M110" s="161" t="s">
        <v>576</v>
      </c>
    </row>
    <row r="111" spans="1:13">
      <c r="A111" t="s">
        <v>803</v>
      </c>
      <c r="M111" s="161" t="s">
        <v>577</v>
      </c>
    </row>
    <row r="112" spans="1:13">
      <c r="A112" t="s">
        <v>804</v>
      </c>
      <c r="M112" s="161" t="s">
        <v>578</v>
      </c>
    </row>
    <row r="113" spans="1:13">
      <c r="A113" t="s">
        <v>805</v>
      </c>
      <c r="M113" s="161" t="s">
        <v>579</v>
      </c>
    </row>
    <row r="114" spans="1:13" ht="15">
      <c r="A114" s="175" t="s">
        <v>806</v>
      </c>
      <c r="M114" s="161" t="s">
        <v>580</v>
      </c>
    </row>
    <row r="115" spans="1:13">
      <c r="A115" t="s">
        <v>807</v>
      </c>
      <c r="M115" s="161" t="s">
        <v>83</v>
      </c>
    </row>
    <row r="116" spans="1:13">
      <c r="A116" t="s">
        <v>808</v>
      </c>
      <c r="M116" s="161" t="s">
        <v>581</v>
      </c>
    </row>
    <row r="117" spans="1:13">
      <c r="A117" t="s">
        <v>809</v>
      </c>
      <c r="M117" s="161" t="s">
        <v>582</v>
      </c>
    </row>
    <row r="118" spans="1:13">
      <c r="A118" t="s">
        <v>810</v>
      </c>
      <c r="M118" s="161" t="s">
        <v>583</v>
      </c>
    </row>
    <row r="119" spans="1:13">
      <c r="A119" t="s">
        <v>811</v>
      </c>
      <c r="M119" s="161" t="s">
        <v>584</v>
      </c>
    </row>
    <row r="120" spans="1:13">
      <c r="A120" t="s">
        <v>812</v>
      </c>
      <c r="M120" s="161" t="s">
        <v>585</v>
      </c>
    </row>
    <row r="121" spans="1:13" ht="15">
      <c r="A121" s="175" t="s">
        <v>813</v>
      </c>
      <c r="M121" s="161" t="s">
        <v>586</v>
      </c>
    </row>
    <row r="122" spans="1:13">
      <c r="A122" t="s">
        <v>814</v>
      </c>
      <c r="M122" s="161" t="s">
        <v>587</v>
      </c>
    </row>
    <row r="123" spans="1:13" ht="15">
      <c r="A123" s="175" t="s">
        <v>815</v>
      </c>
      <c r="M123" s="161" t="s">
        <v>588</v>
      </c>
    </row>
    <row r="124" spans="1:13">
      <c r="A124" t="s">
        <v>816</v>
      </c>
      <c r="M124" s="161" t="s">
        <v>589</v>
      </c>
    </row>
    <row r="125" spans="1:13">
      <c r="M125" s="161" t="s">
        <v>590</v>
      </c>
    </row>
    <row r="126" spans="1:13">
      <c r="M126" s="161" t="s">
        <v>591</v>
      </c>
    </row>
    <row r="127" spans="1:13">
      <c r="M127" s="161" t="s">
        <v>592</v>
      </c>
    </row>
    <row r="128" spans="1:13">
      <c r="M128" s="161" t="s">
        <v>593</v>
      </c>
    </row>
    <row r="129" spans="13:13">
      <c r="M129" s="161" t="s">
        <v>594</v>
      </c>
    </row>
    <row r="130" spans="13:13">
      <c r="M130" s="161" t="s">
        <v>595</v>
      </c>
    </row>
    <row r="131" spans="13:13">
      <c r="M131" s="161" t="s">
        <v>596</v>
      </c>
    </row>
    <row r="132" spans="13:13">
      <c r="M132" s="161" t="s">
        <v>597</v>
      </c>
    </row>
    <row r="133" spans="13:13">
      <c r="M133" s="161" t="s">
        <v>667</v>
      </c>
    </row>
    <row r="134" spans="13:13">
      <c r="M134" s="161" t="s">
        <v>598</v>
      </c>
    </row>
    <row r="135" spans="13:13">
      <c r="M135" s="162" t="s">
        <v>599</v>
      </c>
    </row>
    <row r="136" spans="13:13">
      <c r="M136" s="161" t="s">
        <v>600</v>
      </c>
    </row>
    <row r="137" spans="13:13">
      <c r="M137" s="161" t="s">
        <v>601</v>
      </c>
    </row>
    <row r="138" spans="13:13">
      <c r="M138" s="161" t="s">
        <v>602</v>
      </c>
    </row>
    <row r="139" spans="13:13">
      <c r="M139" s="161" t="s">
        <v>603</v>
      </c>
    </row>
    <row r="140" spans="13:13">
      <c r="M140" s="161" t="s">
        <v>604</v>
      </c>
    </row>
    <row r="141" spans="13:13">
      <c r="M141" s="161" t="s">
        <v>605</v>
      </c>
    </row>
    <row r="142" spans="13:13">
      <c r="M142" s="161" t="s">
        <v>606</v>
      </c>
    </row>
    <row r="143" spans="13:13">
      <c r="M143" s="161" t="s">
        <v>607</v>
      </c>
    </row>
    <row r="144" spans="13:13">
      <c r="M144" s="161" t="s">
        <v>608</v>
      </c>
    </row>
    <row r="145" spans="13:13">
      <c r="M145" s="161" t="s">
        <v>609</v>
      </c>
    </row>
    <row r="146" spans="13:13">
      <c r="M146" s="161" t="s">
        <v>610</v>
      </c>
    </row>
    <row r="147" spans="13:13">
      <c r="M147" s="161" t="s">
        <v>611</v>
      </c>
    </row>
    <row r="148" spans="13:13">
      <c r="M148" s="161" t="s">
        <v>612</v>
      </c>
    </row>
    <row r="149" spans="13:13">
      <c r="M149" s="161" t="s">
        <v>668</v>
      </c>
    </row>
    <row r="150" spans="13:13">
      <c r="M150" s="161" t="s">
        <v>613</v>
      </c>
    </row>
    <row r="151" spans="13:13">
      <c r="M151" s="161" t="s">
        <v>614</v>
      </c>
    </row>
    <row r="152" spans="13:13">
      <c r="M152" s="161" t="s">
        <v>615</v>
      </c>
    </row>
    <row r="153" spans="13:13">
      <c r="M153" s="161" t="s">
        <v>616</v>
      </c>
    </row>
    <row r="154" spans="13:13">
      <c r="M154" s="161" t="s">
        <v>617</v>
      </c>
    </row>
    <row r="155" spans="13:13">
      <c r="M155" s="161" t="s">
        <v>669</v>
      </c>
    </row>
    <row r="156" spans="13:13">
      <c r="M156" s="161" t="s">
        <v>618</v>
      </c>
    </row>
    <row r="157" spans="13:13">
      <c r="M157" s="161" t="s">
        <v>619</v>
      </c>
    </row>
    <row r="158" spans="13:13">
      <c r="M158" s="162" t="s">
        <v>620</v>
      </c>
    </row>
    <row r="159" spans="13:13">
      <c r="M159" s="161" t="s">
        <v>80</v>
      </c>
    </row>
    <row r="160" spans="13:13">
      <c r="M160" s="162" t="s">
        <v>621</v>
      </c>
    </row>
    <row r="161" spans="13:13">
      <c r="M161" s="161" t="s">
        <v>622</v>
      </c>
    </row>
    <row r="162" spans="13:13">
      <c r="M162" s="161" t="s">
        <v>623</v>
      </c>
    </row>
    <row r="163" spans="13:13">
      <c r="M163" s="161" t="s">
        <v>624</v>
      </c>
    </row>
    <row r="164" spans="13:13">
      <c r="M164" s="161" t="s">
        <v>625</v>
      </c>
    </row>
    <row r="165" spans="13:13">
      <c r="M165" s="161" t="s">
        <v>626</v>
      </c>
    </row>
    <row r="166" spans="13:13">
      <c r="M166" s="161" t="s">
        <v>627</v>
      </c>
    </row>
    <row r="167" spans="13:13">
      <c r="M167" s="161" t="s">
        <v>628</v>
      </c>
    </row>
    <row r="168" spans="13:13">
      <c r="M168" s="162" t="s">
        <v>629</v>
      </c>
    </row>
    <row r="169" spans="13:13">
      <c r="M169" s="161" t="s">
        <v>630</v>
      </c>
    </row>
    <row r="170" spans="13:13">
      <c r="M170" s="161" t="s">
        <v>631</v>
      </c>
    </row>
    <row r="171" spans="13:13">
      <c r="M171" s="161" t="s">
        <v>632</v>
      </c>
    </row>
    <row r="172" spans="13:13">
      <c r="M172" s="161" t="s">
        <v>633</v>
      </c>
    </row>
    <row r="173" spans="13:13">
      <c r="M173" s="161" t="s">
        <v>634</v>
      </c>
    </row>
    <row r="174" spans="13:13">
      <c r="M174" s="161" t="s">
        <v>635</v>
      </c>
    </row>
    <row r="175" spans="13:13">
      <c r="M175" s="161" t="s">
        <v>636</v>
      </c>
    </row>
    <row r="176" spans="13:13">
      <c r="M176" s="161" t="s">
        <v>637</v>
      </c>
    </row>
    <row r="177" spans="13:13">
      <c r="M177" s="161" t="s">
        <v>638</v>
      </c>
    </row>
    <row r="178" spans="13:13">
      <c r="M178" s="161" t="s">
        <v>639</v>
      </c>
    </row>
    <row r="179" spans="13:13">
      <c r="M179" s="161" t="s">
        <v>640</v>
      </c>
    </row>
    <row r="180" spans="13:13">
      <c r="M180" s="161" t="s">
        <v>641</v>
      </c>
    </row>
    <row r="181" spans="13:13">
      <c r="M181" s="161" t="s">
        <v>642</v>
      </c>
    </row>
    <row r="182" spans="13:13">
      <c r="M182" s="161" t="s">
        <v>670</v>
      </c>
    </row>
    <row r="183" spans="13:13">
      <c r="M183" s="161" t="s">
        <v>643</v>
      </c>
    </row>
    <row r="184" spans="13:13">
      <c r="M184" s="161" t="s">
        <v>644</v>
      </c>
    </row>
    <row r="185" spans="13:13">
      <c r="M185" s="161" t="s">
        <v>645</v>
      </c>
    </row>
    <row r="186" spans="13:13">
      <c r="M186" s="161" t="s">
        <v>671</v>
      </c>
    </row>
    <row r="187" spans="13:13">
      <c r="M187" s="162" t="s">
        <v>646</v>
      </c>
    </row>
    <row r="188" spans="13:13">
      <c r="M188" s="161" t="s">
        <v>647</v>
      </c>
    </row>
    <row r="189" spans="13:13">
      <c r="M189" s="161" t="s">
        <v>648</v>
      </c>
    </row>
  </sheetData>
  <sortState ref="A2:B29">
    <sortCondition ref="B2"/>
  </sortState>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enableFormatConditionsCalculation="0">
    <tabColor rgb="FF92D050"/>
    <pageSetUpPr fitToPage="1"/>
  </sheetPr>
  <dimension ref="A1:CH200"/>
  <sheetViews>
    <sheetView zoomScaleSheetLayoutView="85" workbookViewId="0">
      <selection activeCell="A12" sqref="A12"/>
    </sheetView>
  </sheetViews>
  <sheetFormatPr defaultColWidth="11.42578125" defaultRowHeight="12.75"/>
  <cols>
    <col min="1" max="1" width="10.42578125" style="28" customWidth="1"/>
    <col min="2" max="2" width="15.140625" style="61" customWidth="1"/>
    <col min="3" max="3" width="25.85546875" style="50" customWidth="1"/>
    <col min="4" max="4" width="25.85546875" style="28" customWidth="1"/>
    <col min="5" max="5" width="23.42578125" style="61" customWidth="1"/>
    <col min="6" max="6" width="21.7109375" style="61" customWidth="1"/>
    <col min="7" max="7" width="14" style="61" customWidth="1"/>
    <col min="8" max="8" width="15" style="61" customWidth="1"/>
    <col min="9" max="9" width="11.85546875" style="61" customWidth="1"/>
    <col min="10" max="10" width="18.42578125" style="61" customWidth="1"/>
    <col min="11" max="11" width="21.42578125" style="61" customWidth="1"/>
    <col min="12" max="12" width="17.85546875" style="61" customWidth="1"/>
    <col min="13" max="13" width="21.140625" style="61" customWidth="1"/>
    <col min="14" max="14" width="21.42578125" style="61" customWidth="1"/>
    <col min="15" max="16" width="21.7109375" style="32" customWidth="1"/>
    <col min="17" max="17" width="17.42578125" style="61" customWidth="1"/>
    <col min="18" max="52" width="11.42578125" style="61" customWidth="1"/>
    <col min="53" max="16384" width="11.42578125" style="61"/>
  </cols>
  <sheetData>
    <row r="1" spans="1:86" s="25" customFormat="1" ht="26.25" thickBot="1">
      <c r="A1" s="103" t="s">
        <v>57</v>
      </c>
      <c r="B1" s="30"/>
      <c r="C1" s="103"/>
      <c r="D1" s="67"/>
      <c r="E1" s="22"/>
      <c r="F1" s="22"/>
      <c r="G1" s="22"/>
      <c r="H1" s="22"/>
      <c r="I1" s="22"/>
      <c r="J1" s="22"/>
      <c r="K1" s="22"/>
      <c r="L1" s="22"/>
      <c r="M1" s="22"/>
      <c r="P1" s="23" t="s">
        <v>0</v>
      </c>
      <c r="Q1" s="24" t="s">
        <v>1071</v>
      </c>
      <c r="BA1" s="158" t="s">
        <v>422</v>
      </c>
      <c r="BB1" s="292" t="s">
        <v>835</v>
      </c>
      <c r="BC1" s="61"/>
      <c r="BD1" s="157" t="s">
        <v>434</v>
      </c>
      <c r="BE1" s="159"/>
      <c r="BF1" s="159"/>
      <c r="BG1" s="61"/>
      <c r="BH1" s="61" t="s">
        <v>469</v>
      </c>
      <c r="BI1" s="61"/>
      <c r="BJ1" s="61"/>
      <c r="BK1" s="61"/>
      <c r="BL1" s="61"/>
      <c r="BM1" s="157" t="s">
        <v>649</v>
      </c>
      <c r="BN1" s="61"/>
      <c r="BO1" s="61" t="s">
        <v>672</v>
      </c>
      <c r="BP1" s="61"/>
      <c r="BQ1" s="61"/>
      <c r="BR1" s="61"/>
      <c r="BS1" s="61"/>
      <c r="BT1" s="61"/>
      <c r="BU1" s="157" t="s">
        <v>709</v>
      </c>
      <c r="BV1" s="61"/>
      <c r="BW1" s="61"/>
      <c r="BX1" s="61"/>
      <c r="BY1" s="61"/>
      <c r="BZ1" s="61" t="s">
        <v>726</v>
      </c>
      <c r="CA1" s="61"/>
      <c r="CB1" s="61"/>
      <c r="CC1" s="61" t="s">
        <v>754</v>
      </c>
      <c r="CD1" s="61"/>
      <c r="CE1" s="61"/>
      <c r="CF1" s="61"/>
      <c r="CG1" s="61"/>
      <c r="CH1" s="61"/>
    </row>
    <row r="2" spans="1:86" s="25" customFormat="1" ht="18.75" thickBot="1">
      <c r="A2" s="67"/>
      <c r="B2" s="22"/>
      <c r="C2" s="207"/>
      <c r="D2" s="67"/>
      <c r="E2" s="22"/>
      <c r="F2" s="22"/>
      <c r="G2" s="22"/>
      <c r="H2" s="22"/>
      <c r="I2" s="22"/>
      <c r="J2" s="22"/>
      <c r="K2" s="22"/>
      <c r="L2" s="22"/>
      <c r="M2" s="22"/>
      <c r="P2" s="682"/>
      <c r="Q2" s="683"/>
      <c r="BA2" s="160" t="s">
        <v>343</v>
      </c>
      <c r="BB2" s="160" t="s">
        <v>344</v>
      </c>
      <c r="BC2" s="61"/>
      <c r="BD2" s="61" t="s">
        <v>439</v>
      </c>
      <c r="BE2" s="159"/>
      <c r="BF2" s="159"/>
      <c r="BG2" s="61"/>
      <c r="BH2" s="61" t="s">
        <v>468</v>
      </c>
      <c r="BI2" s="61"/>
      <c r="BJ2" s="61"/>
      <c r="BK2" s="61"/>
      <c r="BL2" s="61"/>
      <c r="BM2" s="161" t="s">
        <v>481</v>
      </c>
      <c r="BN2" s="61"/>
      <c r="BO2" s="61" t="s">
        <v>118</v>
      </c>
      <c r="BP2" s="61"/>
      <c r="BQ2" s="61"/>
      <c r="BR2" s="61"/>
      <c r="BS2" s="61"/>
      <c r="BT2" s="61"/>
      <c r="BU2" s="56" t="s">
        <v>712</v>
      </c>
      <c r="BV2" s="56"/>
      <c r="BW2" s="56"/>
      <c r="BX2" s="56"/>
      <c r="BY2" s="56"/>
      <c r="BZ2" s="56" t="s">
        <v>181</v>
      </c>
      <c r="CA2" s="56"/>
      <c r="CB2" s="56"/>
      <c r="CC2" s="61" t="s">
        <v>271</v>
      </c>
      <c r="CD2" s="61"/>
      <c r="CE2" s="61"/>
      <c r="CF2" s="61"/>
      <c r="CG2" s="61"/>
      <c r="CH2" s="61"/>
    </row>
    <row r="3" spans="1:86" s="26" customFormat="1" ht="39" thickBot="1">
      <c r="A3" s="558" t="s">
        <v>1</v>
      </c>
      <c r="B3" s="262" t="s">
        <v>320</v>
      </c>
      <c r="C3" s="684" t="s">
        <v>9</v>
      </c>
      <c r="D3" s="685" t="s">
        <v>305</v>
      </c>
      <c r="E3" s="262" t="s">
        <v>58</v>
      </c>
      <c r="F3" s="685" t="s">
        <v>59</v>
      </c>
      <c r="G3" s="685" t="s">
        <v>60</v>
      </c>
      <c r="H3" s="262" t="s">
        <v>61</v>
      </c>
      <c r="I3" s="262" t="s">
        <v>62</v>
      </c>
      <c r="J3" s="685" t="s">
        <v>300</v>
      </c>
      <c r="K3" s="685" t="s">
        <v>301</v>
      </c>
      <c r="L3" s="685" t="s">
        <v>302</v>
      </c>
      <c r="M3" s="685" t="s">
        <v>303</v>
      </c>
      <c r="N3" s="685" t="s">
        <v>304</v>
      </c>
      <c r="O3" s="262" t="s">
        <v>306</v>
      </c>
      <c r="P3" s="262" t="s">
        <v>389</v>
      </c>
      <c r="Q3" s="209" t="s">
        <v>308</v>
      </c>
      <c r="BA3" s="160" t="s">
        <v>345</v>
      </c>
      <c r="BB3" s="160" t="s">
        <v>346</v>
      </c>
      <c r="BC3" s="61"/>
      <c r="BD3" s="61" t="s">
        <v>223</v>
      </c>
      <c r="BE3" s="159"/>
      <c r="BF3" s="159"/>
      <c r="BG3" s="61"/>
      <c r="BH3" s="61" t="s">
        <v>470</v>
      </c>
      <c r="BI3" s="61"/>
      <c r="BJ3" s="61"/>
      <c r="BK3" s="61"/>
      <c r="BL3" s="61"/>
      <c r="BM3" s="161"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row>
    <row r="4" spans="1:86" s="27" customFormat="1" ht="13.9" customHeight="1">
      <c r="A4" s="370" t="s">
        <v>338</v>
      </c>
      <c r="B4" s="686" t="s">
        <v>985</v>
      </c>
      <c r="C4" s="686" t="s">
        <v>18</v>
      </c>
      <c r="D4" s="686" t="s">
        <v>7</v>
      </c>
      <c r="E4" s="686" t="s">
        <v>986</v>
      </c>
      <c r="F4" s="686" t="s">
        <v>987</v>
      </c>
      <c r="G4" s="687">
        <v>36</v>
      </c>
      <c r="H4" s="687">
        <v>0.77763000000000004</v>
      </c>
      <c r="I4" s="687">
        <v>1935.8521353900001</v>
      </c>
      <c r="J4" s="686"/>
      <c r="K4" s="686"/>
      <c r="L4" s="686"/>
      <c r="M4" s="688"/>
      <c r="N4" s="689"/>
      <c r="O4" s="689"/>
      <c r="P4" s="689"/>
      <c r="Q4" s="689"/>
      <c r="BA4" s="160" t="s">
        <v>347</v>
      </c>
      <c r="BB4" s="160" t="s">
        <v>348</v>
      </c>
      <c r="BC4" s="61"/>
      <c r="BD4" s="61" t="s">
        <v>440</v>
      </c>
      <c r="BE4" s="159"/>
      <c r="BF4" s="159"/>
      <c r="BG4" s="61"/>
      <c r="BH4" s="61" t="s">
        <v>475</v>
      </c>
      <c r="BI4" s="61"/>
      <c r="BJ4" s="61"/>
      <c r="BK4" s="61"/>
      <c r="BL4" s="61"/>
      <c r="BM4" s="161" t="s">
        <v>483</v>
      </c>
      <c r="BN4" s="61"/>
      <c r="BO4" s="61" t="s">
        <v>124</v>
      </c>
      <c r="BP4" s="61"/>
      <c r="BQ4" s="61"/>
      <c r="BR4" s="61"/>
      <c r="BS4" s="61"/>
      <c r="BT4" s="61"/>
      <c r="BU4" s="56" t="s">
        <v>714</v>
      </c>
      <c r="BV4" s="56"/>
      <c r="BW4" s="56"/>
      <c r="BX4" s="56"/>
      <c r="BY4" s="56"/>
      <c r="BZ4" s="56" t="s">
        <v>56</v>
      </c>
      <c r="CA4" s="56"/>
      <c r="CB4" s="56"/>
      <c r="CC4" s="61" t="s">
        <v>273</v>
      </c>
      <c r="CD4" s="61"/>
      <c r="CE4" s="61"/>
      <c r="CF4" s="61"/>
      <c r="CG4" s="61"/>
      <c r="CH4" s="61"/>
    </row>
    <row r="5" spans="1:86" s="27" customFormat="1" ht="13.9" customHeight="1">
      <c r="A5" s="370" t="s">
        <v>338</v>
      </c>
      <c r="B5" s="686" t="s">
        <v>985</v>
      </c>
      <c r="C5" s="686" t="s">
        <v>18</v>
      </c>
      <c r="D5" s="686" t="s">
        <v>7</v>
      </c>
      <c r="E5" s="686" t="s">
        <v>986</v>
      </c>
      <c r="F5" s="686" t="s">
        <v>988</v>
      </c>
      <c r="G5" s="687">
        <v>607</v>
      </c>
      <c r="H5" s="687">
        <v>252.10308499999999</v>
      </c>
      <c r="I5" s="687">
        <v>1296090.36855</v>
      </c>
      <c r="J5" s="686"/>
      <c r="K5" s="686"/>
      <c r="L5" s="686"/>
      <c r="M5" s="688"/>
      <c r="N5" s="689"/>
      <c r="O5" s="689"/>
      <c r="P5" s="689"/>
      <c r="Q5" s="689"/>
      <c r="BA5" s="160" t="s">
        <v>351</v>
      </c>
      <c r="BB5" s="160" t="s">
        <v>352</v>
      </c>
      <c r="BC5" s="61"/>
      <c r="BD5" s="61" t="s">
        <v>227</v>
      </c>
      <c r="BE5" s="159"/>
      <c r="BF5" s="159"/>
      <c r="BG5" s="61"/>
      <c r="BH5" s="61" t="s">
        <v>467</v>
      </c>
      <c r="BI5" s="61"/>
      <c r="BJ5" s="61"/>
      <c r="BK5" s="61"/>
      <c r="BL5" s="61"/>
      <c r="BM5" s="162" t="s">
        <v>484</v>
      </c>
      <c r="BN5" s="61"/>
      <c r="BO5" s="61"/>
      <c r="BP5" s="61"/>
      <c r="BQ5" s="61"/>
      <c r="BR5" s="61"/>
      <c r="BS5" s="61"/>
      <c r="BT5" s="61"/>
      <c r="BU5" s="56" t="s">
        <v>688</v>
      </c>
      <c r="BV5" s="56"/>
      <c r="BW5" s="56"/>
      <c r="BX5" s="56"/>
      <c r="BY5" s="56"/>
      <c r="BZ5" s="56" t="s">
        <v>739</v>
      </c>
      <c r="CA5" s="56"/>
      <c r="CB5" s="56"/>
      <c r="CC5" s="61" t="s">
        <v>274</v>
      </c>
      <c r="CD5" s="61"/>
      <c r="CE5" s="61"/>
      <c r="CF5" s="61"/>
      <c r="CG5" s="61"/>
      <c r="CH5" s="61"/>
    </row>
    <row r="6" spans="1:86" s="181" customFormat="1" ht="13.9" customHeight="1">
      <c r="A6" s="370" t="s">
        <v>338</v>
      </c>
      <c r="B6" s="686" t="s">
        <v>985</v>
      </c>
      <c r="C6" s="686" t="s">
        <v>18</v>
      </c>
      <c r="D6" s="686" t="s">
        <v>7</v>
      </c>
      <c r="E6" s="686" t="s">
        <v>986</v>
      </c>
      <c r="F6" s="686" t="s">
        <v>989</v>
      </c>
      <c r="G6" s="687">
        <v>535</v>
      </c>
      <c r="H6" s="687">
        <v>83.569744999999998</v>
      </c>
      <c r="I6" s="687">
        <v>98312.709627999997</v>
      </c>
      <c r="J6" s="686"/>
      <c r="K6" s="688"/>
      <c r="L6" s="686"/>
      <c r="M6" s="688"/>
      <c r="N6" s="689"/>
      <c r="O6" s="689"/>
      <c r="P6" s="689"/>
      <c r="Q6" s="689"/>
      <c r="BA6" s="160" t="s">
        <v>353</v>
      </c>
      <c r="BB6" s="160" t="s">
        <v>354</v>
      </c>
      <c r="BC6" s="61"/>
      <c r="BD6" s="61" t="s">
        <v>435</v>
      </c>
      <c r="BE6" s="159"/>
      <c r="BF6" s="159"/>
      <c r="BG6" s="61"/>
      <c r="BH6" s="61" t="s">
        <v>471</v>
      </c>
      <c r="BI6" s="61"/>
      <c r="BJ6" s="61"/>
      <c r="BK6" s="61"/>
      <c r="BL6" s="61"/>
      <c r="BM6" s="161" t="s">
        <v>659</v>
      </c>
      <c r="BN6" s="61"/>
      <c r="BO6" s="61"/>
      <c r="BP6" s="61"/>
      <c r="BQ6" s="61"/>
      <c r="BR6" s="61"/>
      <c r="BS6" s="61"/>
      <c r="BT6" s="61"/>
      <c r="BU6" s="56" t="s">
        <v>689</v>
      </c>
      <c r="BV6" s="56"/>
      <c r="BW6" s="56"/>
      <c r="BX6" s="56"/>
      <c r="BY6" s="56"/>
      <c r="BZ6" s="56" t="s">
        <v>737</v>
      </c>
      <c r="CA6" s="56"/>
      <c r="CB6" s="56"/>
      <c r="CC6" s="61" t="s">
        <v>751</v>
      </c>
      <c r="CD6" s="61"/>
      <c r="CE6" s="61"/>
      <c r="CF6" s="61"/>
      <c r="CG6" s="61"/>
      <c r="CH6" s="61"/>
    </row>
    <row r="7" spans="1:86" s="27" customFormat="1" ht="13.9" customHeight="1">
      <c r="A7" s="370" t="s">
        <v>338</v>
      </c>
      <c r="B7" s="686" t="s">
        <v>985</v>
      </c>
      <c r="C7" s="686" t="s">
        <v>18</v>
      </c>
      <c r="D7" s="686" t="s">
        <v>7</v>
      </c>
      <c r="E7" s="686" t="s">
        <v>986</v>
      </c>
      <c r="F7" s="686" t="s">
        <v>990</v>
      </c>
      <c r="G7" s="687">
        <v>9</v>
      </c>
      <c r="H7" s="687">
        <v>0.76590000000000003</v>
      </c>
      <c r="I7" s="687">
        <v>1206.6075745000001</v>
      </c>
      <c r="J7" s="686"/>
      <c r="K7" s="686"/>
      <c r="L7" s="686"/>
      <c r="M7" s="688"/>
      <c r="N7" s="689"/>
      <c r="O7" s="689"/>
      <c r="P7" s="689"/>
      <c r="Q7" s="689"/>
      <c r="BA7" s="160" t="s">
        <v>360</v>
      </c>
      <c r="BB7" s="160" t="s">
        <v>342</v>
      </c>
      <c r="BC7" s="61"/>
      <c r="BD7" s="61" t="s">
        <v>436</v>
      </c>
      <c r="BE7" s="159"/>
      <c r="BF7" s="159"/>
      <c r="BG7" s="61"/>
      <c r="BH7" s="61" t="s">
        <v>472</v>
      </c>
      <c r="BI7" s="61"/>
      <c r="BJ7" s="61"/>
      <c r="BK7" s="61"/>
      <c r="BL7" s="61"/>
      <c r="BM7" s="161" t="s">
        <v>485</v>
      </c>
      <c r="BN7" s="61"/>
      <c r="BO7" s="61" t="s">
        <v>673</v>
      </c>
      <c r="BP7" s="61"/>
      <c r="BQ7" s="61"/>
      <c r="BR7" s="61"/>
      <c r="BS7" s="61"/>
      <c r="BT7" s="61"/>
      <c r="BU7" s="56" t="s">
        <v>715</v>
      </c>
      <c r="BV7" s="56"/>
      <c r="BW7" s="56"/>
      <c r="BX7" s="56"/>
      <c r="BY7" s="56"/>
      <c r="BZ7" s="56" t="s">
        <v>183</v>
      </c>
      <c r="CA7" s="56"/>
      <c r="CB7" s="56"/>
      <c r="CC7" s="61" t="s">
        <v>752</v>
      </c>
      <c r="CD7" s="61"/>
      <c r="CE7" s="61"/>
      <c r="CF7" s="61"/>
      <c r="CG7" s="61"/>
      <c r="CH7" s="61"/>
    </row>
    <row r="8" spans="1:86" s="6" customFormat="1" ht="13.9" customHeight="1">
      <c r="A8" s="370" t="s">
        <v>338</v>
      </c>
      <c r="B8" s="686" t="s">
        <v>985</v>
      </c>
      <c r="C8" s="686" t="s">
        <v>18</v>
      </c>
      <c r="D8" s="686" t="s">
        <v>7</v>
      </c>
      <c r="E8" s="686" t="s">
        <v>986</v>
      </c>
      <c r="F8" s="686" t="s">
        <v>991</v>
      </c>
      <c r="G8" s="687">
        <v>240</v>
      </c>
      <c r="H8" s="687">
        <v>314.74116500000002</v>
      </c>
      <c r="I8" s="687">
        <v>166415.59628999999</v>
      </c>
      <c r="J8" s="686"/>
      <c r="K8" s="686"/>
      <c r="L8" s="686"/>
      <c r="M8" s="686"/>
      <c r="N8" s="686"/>
      <c r="O8" s="686"/>
      <c r="P8" s="686"/>
      <c r="Q8" s="686"/>
      <c r="BA8" s="160" t="s">
        <v>355</v>
      </c>
      <c r="BB8" s="160" t="s">
        <v>338</v>
      </c>
      <c r="BC8" s="61"/>
      <c r="BD8" s="61" t="s">
        <v>437</v>
      </c>
      <c r="BE8" s="159"/>
      <c r="BF8" s="159"/>
      <c r="BG8" s="61"/>
      <c r="BH8" s="61" t="s">
        <v>473</v>
      </c>
      <c r="BI8" s="61"/>
      <c r="BJ8" s="61"/>
      <c r="BK8" s="61"/>
      <c r="BL8" s="61"/>
      <c r="BM8" s="161" t="s">
        <v>486</v>
      </c>
      <c r="BN8" s="61"/>
      <c r="BO8" s="61" t="s">
        <v>119</v>
      </c>
      <c r="BP8" s="61"/>
      <c r="BQ8" s="61"/>
      <c r="BR8" s="61"/>
      <c r="BS8" s="61"/>
      <c r="BT8" s="61"/>
      <c r="BU8" s="56" t="s">
        <v>690</v>
      </c>
      <c r="BV8" s="56"/>
      <c r="BW8" s="56"/>
      <c r="BX8" s="56"/>
      <c r="BY8" s="56"/>
      <c r="BZ8" s="56" t="s">
        <v>727</v>
      </c>
      <c r="CA8" s="56"/>
      <c r="CB8" s="56"/>
      <c r="CC8" s="61" t="s">
        <v>753</v>
      </c>
      <c r="CD8" s="61"/>
      <c r="CE8" s="61"/>
      <c r="CF8" s="61"/>
      <c r="CG8" s="61"/>
      <c r="CH8" s="61"/>
    </row>
    <row r="9" spans="1:86" s="27" customFormat="1" ht="13.9" customHeight="1">
      <c r="A9" s="370" t="s">
        <v>338</v>
      </c>
      <c r="B9" s="686" t="s">
        <v>985</v>
      </c>
      <c r="C9" s="686" t="s">
        <v>18</v>
      </c>
      <c r="D9" s="686" t="s">
        <v>7</v>
      </c>
      <c r="E9" s="686" t="s">
        <v>986</v>
      </c>
      <c r="F9" s="686" t="s">
        <v>992</v>
      </c>
      <c r="G9" s="687">
        <v>31.5</v>
      </c>
      <c r="H9" s="687">
        <v>4.7680499999999997</v>
      </c>
      <c r="I9" s="687">
        <v>20467.542976000001</v>
      </c>
      <c r="J9" s="686"/>
      <c r="K9" s="686"/>
      <c r="L9" s="686"/>
      <c r="M9" s="688"/>
      <c r="N9" s="689"/>
      <c r="O9" s="689"/>
      <c r="P9" s="689"/>
      <c r="Q9" s="689"/>
      <c r="BA9" s="160" t="s">
        <v>385</v>
      </c>
      <c r="BB9" s="160" t="s">
        <v>39</v>
      </c>
      <c r="BC9" s="61"/>
      <c r="BD9" s="61" t="s">
        <v>438</v>
      </c>
      <c r="BE9" s="159"/>
      <c r="BF9" s="159"/>
      <c r="BG9" s="61"/>
      <c r="BH9" s="61" t="s">
        <v>474</v>
      </c>
      <c r="BI9" s="61"/>
      <c r="BJ9" s="61"/>
      <c r="BK9" s="61"/>
      <c r="BL9" s="61"/>
      <c r="BM9" s="161" t="s">
        <v>660</v>
      </c>
      <c r="BN9" s="61"/>
      <c r="BO9" s="61" t="s">
        <v>676</v>
      </c>
      <c r="BP9" s="61"/>
      <c r="BQ9" s="61"/>
      <c r="BR9" s="61"/>
      <c r="BS9" s="61"/>
      <c r="BT9" s="61"/>
      <c r="BU9" s="56" t="s">
        <v>140</v>
      </c>
      <c r="BV9" s="56"/>
      <c r="BW9" s="56"/>
      <c r="BX9" s="56"/>
      <c r="BY9" s="56"/>
      <c r="BZ9" s="56" t="s">
        <v>728</v>
      </c>
      <c r="CA9" s="56"/>
      <c r="CB9" s="56"/>
      <c r="CC9" s="61" t="s">
        <v>203</v>
      </c>
      <c r="CD9" s="61"/>
      <c r="CE9" s="61"/>
      <c r="CF9" s="61"/>
      <c r="CG9" s="61"/>
      <c r="CH9" s="61"/>
    </row>
    <row r="10" spans="1:86" s="27" customFormat="1" ht="13.9" customHeight="1">
      <c r="A10" s="370" t="s">
        <v>338</v>
      </c>
      <c r="B10" s="686" t="s">
        <v>985</v>
      </c>
      <c r="C10" s="686" t="s">
        <v>18</v>
      </c>
      <c r="D10" s="686" t="s">
        <v>7</v>
      </c>
      <c r="E10" s="686" t="s">
        <v>986</v>
      </c>
      <c r="F10" s="686" t="s">
        <v>993</v>
      </c>
      <c r="G10" s="687">
        <v>7.5</v>
      </c>
      <c r="H10" s="687">
        <v>0.28739500000000001</v>
      </c>
      <c r="I10" s="687">
        <v>1895.40692988</v>
      </c>
      <c r="J10" s="686"/>
      <c r="K10" s="686"/>
      <c r="L10" s="686"/>
      <c r="M10" s="686"/>
      <c r="N10" s="686"/>
      <c r="O10" s="686"/>
      <c r="P10" s="686"/>
      <c r="Q10" s="686"/>
      <c r="BA10" s="160" t="s">
        <v>356</v>
      </c>
      <c r="BB10" s="160" t="s">
        <v>357</v>
      </c>
      <c r="BC10" s="61"/>
      <c r="BD10" s="61"/>
      <c r="BE10" s="159"/>
      <c r="BF10" s="159"/>
      <c r="BG10" s="61"/>
      <c r="BH10" s="61"/>
      <c r="BI10" s="61"/>
      <c r="BJ10" s="61"/>
      <c r="BK10" s="61"/>
      <c r="BL10" s="61"/>
      <c r="BM10" s="161" t="s">
        <v>661</v>
      </c>
      <c r="BN10" s="61"/>
      <c r="BO10" s="61" t="s">
        <v>119</v>
      </c>
      <c r="BP10" s="61"/>
      <c r="BQ10" s="61"/>
      <c r="BR10" s="61"/>
      <c r="BS10" s="61"/>
      <c r="BT10" s="61"/>
      <c r="BU10" s="56" t="s">
        <v>691</v>
      </c>
      <c r="BV10" s="56"/>
      <c r="BW10" s="56"/>
      <c r="BX10" s="56"/>
      <c r="BY10" s="56"/>
      <c r="BZ10" s="56" t="s">
        <v>729</v>
      </c>
      <c r="CA10" s="56"/>
      <c r="CB10" s="56"/>
      <c r="CC10" s="61" t="s">
        <v>204</v>
      </c>
      <c r="CD10" s="61"/>
      <c r="CE10" s="61"/>
      <c r="CF10" s="61"/>
      <c r="CG10" s="61"/>
      <c r="CH10" s="61"/>
    </row>
    <row r="11" spans="1:86" s="27" customFormat="1" ht="13.9" customHeight="1">
      <c r="A11" s="370" t="s">
        <v>338</v>
      </c>
      <c r="B11" s="686" t="s">
        <v>985</v>
      </c>
      <c r="C11" s="686" t="s">
        <v>18</v>
      </c>
      <c r="D11" s="686" t="s">
        <v>7</v>
      </c>
      <c r="E11" s="686" t="s">
        <v>986</v>
      </c>
      <c r="F11" s="686" t="s">
        <v>994</v>
      </c>
      <c r="G11" s="687">
        <v>3495.25</v>
      </c>
      <c r="H11" s="687">
        <v>973.810473</v>
      </c>
      <c r="I11" s="687">
        <v>2031330.2257999999</v>
      </c>
      <c r="J11" s="688"/>
      <c r="K11" s="688"/>
      <c r="L11" s="688"/>
      <c r="M11" s="686"/>
      <c r="N11" s="686"/>
      <c r="O11" s="686"/>
      <c r="P11" s="686"/>
      <c r="Q11" s="686"/>
      <c r="BA11" s="160" t="s">
        <v>358</v>
      </c>
      <c r="BB11" s="160" t="s">
        <v>125</v>
      </c>
      <c r="BC11" s="61"/>
      <c r="BD11" s="61"/>
      <c r="BE11" s="159"/>
      <c r="BF11" s="159"/>
      <c r="BG11" s="61"/>
      <c r="BH11" s="61"/>
      <c r="BI11" s="61"/>
      <c r="BJ11" s="61"/>
      <c r="BK11" s="61"/>
      <c r="BL11" s="61"/>
      <c r="BM11" s="161" t="s">
        <v>487</v>
      </c>
      <c r="BN11" s="61"/>
      <c r="BO11" s="61" t="s">
        <v>121</v>
      </c>
      <c r="BP11" s="61"/>
      <c r="BQ11" s="61"/>
      <c r="BR11" s="61"/>
      <c r="BS11" s="61"/>
      <c r="BT11" s="61"/>
      <c r="BU11" s="56" t="s">
        <v>692</v>
      </c>
      <c r="BV11" s="56"/>
      <c r="BW11" s="56"/>
      <c r="BX11" s="56"/>
      <c r="BY11" s="56"/>
      <c r="BZ11" s="56" t="s">
        <v>194</v>
      </c>
      <c r="CA11" s="56"/>
      <c r="CB11" s="56"/>
      <c r="CC11" s="61"/>
      <c r="CD11" s="61"/>
      <c r="CE11" s="61"/>
      <c r="CF11" s="61"/>
      <c r="CG11" s="61"/>
      <c r="CH11" s="61"/>
    </row>
    <row r="12" spans="1:86" s="27" customFormat="1" ht="13.9" customHeight="1">
      <c r="A12" s="370" t="s">
        <v>338</v>
      </c>
      <c r="B12" s="686" t="s">
        <v>985</v>
      </c>
      <c r="C12" s="686" t="s">
        <v>18</v>
      </c>
      <c r="D12" s="686" t="s">
        <v>7</v>
      </c>
      <c r="E12" s="686" t="s">
        <v>986</v>
      </c>
      <c r="F12" s="686" t="s">
        <v>995</v>
      </c>
      <c r="G12" s="687">
        <v>9488.75</v>
      </c>
      <c r="H12" s="687">
        <v>1893.7105230499999</v>
      </c>
      <c r="I12" s="687">
        <v>3447813.6242999998</v>
      </c>
      <c r="J12" s="686"/>
      <c r="K12" s="686"/>
      <c r="L12" s="686"/>
      <c r="M12" s="686"/>
      <c r="N12" s="686"/>
      <c r="O12" s="686"/>
      <c r="P12" s="686"/>
      <c r="Q12" s="686"/>
      <c r="BA12" s="160" t="s">
        <v>359</v>
      </c>
      <c r="BB12" s="160" t="s">
        <v>48</v>
      </c>
      <c r="BC12" s="61"/>
      <c r="BD12" s="157" t="s">
        <v>442</v>
      </c>
      <c r="BE12" s="159"/>
      <c r="BF12" s="159"/>
      <c r="BG12" s="61"/>
      <c r="BH12" s="157" t="s">
        <v>72</v>
      </c>
      <c r="BI12" s="61"/>
      <c r="BJ12" s="61"/>
      <c r="BK12" s="157" t="s">
        <v>828</v>
      </c>
      <c r="BL12" s="61"/>
      <c r="BM12" s="161" t="s">
        <v>488</v>
      </c>
      <c r="BN12" s="61"/>
      <c r="BO12" s="61" t="s">
        <v>122</v>
      </c>
      <c r="BP12" s="61"/>
      <c r="BQ12" s="61"/>
      <c r="BR12" s="61"/>
      <c r="BS12" s="61"/>
      <c r="BT12" s="61"/>
      <c r="BU12" s="56" t="s">
        <v>716</v>
      </c>
      <c r="BV12" s="56"/>
      <c r="BW12" s="56"/>
      <c r="BX12" s="56"/>
      <c r="BY12" s="56"/>
      <c r="BZ12" s="56" t="s">
        <v>730</v>
      </c>
      <c r="CA12" s="56"/>
      <c r="CB12" s="56"/>
      <c r="CC12" s="61"/>
      <c r="CD12" s="61"/>
      <c r="CE12" s="61"/>
      <c r="CF12" s="61"/>
      <c r="CG12" s="61"/>
      <c r="CH12" s="61"/>
    </row>
    <row r="13" spans="1:86" s="28" customFormat="1" ht="13.9" customHeight="1">
      <c r="A13" s="370" t="s">
        <v>338</v>
      </c>
      <c r="B13" s="686" t="s">
        <v>985</v>
      </c>
      <c r="C13" s="686" t="s">
        <v>18</v>
      </c>
      <c r="D13" s="686" t="s">
        <v>7</v>
      </c>
      <c r="E13" s="686" t="s">
        <v>986</v>
      </c>
      <c r="F13" s="686" t="s">
        <v>996</v>
      </c>
      <c r="G13" s="687">
        <v>88</v>
      </c>
      <c r="H13" s="687">
        <v>11.16549</v>
      </c>
      <c r="I13" s="687">
        <v>35805.4456555</v>
      </c>
      <c r="J13" s="686"/>
      <c r="K13" s="686"/>
      <c r="L13" s="686"/>
      <c r="M13" s="686"/>
      <c r="N13" s="686"/>
      <c r="O13" s="686"/>
      <c r="P13" s="686"/>
      <c r="Q13" s="686"/>
      <c r="BA13" s="160" t="s">
        <v>387</v>
      </c>
      <c r="BB13" s="160" t="s">
        <v>339</v>
      </c>
      <c r="BC13" s="61"/>
      <c r="BD13" s="61" t="s">
        <v>54</v>
      </c>
      <c r="BE13" s="159"/>
      <c r="BF13" s="159"/>
      <c r="BG13" s="61"/>
      <c r="BH13" s="61" t="s">
        <v>64</v>
      </c>
      <c r="BI13" s="61"/>
      <c r="BJ13" s="61"/>
      <c r="BK13" t="s">
        <v>64</v>
      </c>
      <c r="BL13" s="61"/>
      <c r="BM13" s="161" t="s">
        <v>489</v>
      </c>
      <c r="BN13" s="61"/>
      <c r="BO13" s="61" t="s">
        <v>123</v>
      </c>
      <c r="BP13" s="61"/>
      <c r="BQ13" s="61"/>
      <c r="BR13" s="61"/>
      <c r="BS13" s="61"/>
      <c r="BT13" s="61"/>
      <c r="BU13" s="56" t="s">
        <v>693</v>
      </c>
      <c r="BV13" s="56"/>
      <c r="BW13" s="56"/>
      <c r="BX13" s="56"/>
      <c r="BY13" s="56"/>
      <c r="BZ13" s="56" t="s">
        <v>740</v>
      </c>
      <c r="CA13" s="56"/>
      <c r="CB13" s="56"/>
      <c r="CC13" s="61"/>
      <c r="CD13" s="61"/>
      <c r="CE13" s="61"/>
      <c r="CF13" s="61"/>
      <c r="CG13" s="61"/>
      <c r="CH13" s="61"/>
    </row>
    <row r="14" spans="1:86" ht="13.9" customHeight="1">
      <c r="A14" s="370" t="s">
        <v>338</v>
      </c>
      <c r="B14" s="686" t="s">
        <v>985</v>
      </c>
      <c r="C14" s="686" t="s">
        <v>18</v>
      </c>
      <c r="D14" s="686" t="s">
        <v>7</v>
      </c>
      <c r="E14" s="686" t="s">
        <v>986</v>
      </c>
      <c r="F14" s="686" t="s">
        <v>997</v>
      </c>
      <c r="G14" s="687">
        <v>35</v>
      </c>
      <c r="H14" s="687">
        <v>2.80694</v>
      </c>
      <c r="I14" s="687">
        <v>6704.1753962000003</v>
      </c>
      <c r="J14" s="686"/>
      <c r="K14" s="686"/>
      <c r="L14" s="686"/>
      <c r="M14" s="686"/>
      <c r="N14" s="686"/>
      <c r="O14" s="686"/>
      <c r="P14" s="686"/>
      <c r="Q14" s="686"/>
      <c r="BA14" s="160" t="s">
        <v>361</v>
      </c>
      <c r="BB14" s="160" t="s">
        <v>362</v>
      </c>
      <c r="BD14" s="61" t="s">
        <v>443</v>
      </c>
      <c r="BE14" s="159"/>
      <c r="BF14" s="159"/>
      <c r="BH14" s="61" t="s">
        <v>73</v>
      </c>
      <c r="BK14" t="s">
        <v>766</v>
      </c>
      <c r="BM14" s="161" t="s">
        <v>490</v>
      </c>
      <c r="BO14" s="61" t="s">
        <v>678</v>
      </c>
      <c r="BU14" s="56" t="s">
        <v>717</v>
      </c>
      <c r="BV14" s="56"/>
      <c r="BW14" s="56"/>
      <c r="BX14" s="56"/>
      <c r="BY14" s="56"/>
      <c r="BZ14" s="56" t="s">
        <v>731</v>
      </c>
      <c r="CA14" s="56"/>
      <c r="CB14" s="56"/>
    </row>
    <row r="15" spans="1:86" ht="13.9" customHeight="1">
      <c r="A15" s="370" t="s">
        <v>338</v>
      </c>
      <c r="B15" s="686" t="s">
        <v>985</v>
      </c>
      <c r="C15" s="686" t="s">
        <v>18</v>
      </c>
      <c r="D15" s="686" t="s">
        <v>7</v>
      </c>
      <c r="E15" s="686" t="s">
        <v>986</v>
      </c>
      <c r="F15" s="686" t="s">
        <v>998</v>
      </c>
      <c r="G15" s="687">
        <v>43.5</v>
      </c>
      <c r="H15" s="687">
        <v>10.548005</v>
      </c>
      <c r="I15" s="687">
        <v>25154.914719500001</v>
      </c>
      <c r="J15" s="688"/>
      <c r="K15" s="688"/>
      <c r="L15" s="688"/>
      <c r="M15" s="686"/>
      <c r="N15" s="686"/>
      <c r="O15" s="686"/>
      <c r="P15" s="686"/>
      <c r="Q15" s="686"/>
      <c r="BA15" s="160" t="s">
        <v>349</v>
      </c>
      <c r="BB15" s="160" t="s">
        <v>350</v>
      </c>
      <c r="BD15" s="61" t="s">
        <v>183</v>
      </c>
      <c r="BE15" s="159"/>
      <c r="BF15" s="159"/>
      <c r="BH15" s="61" t="s">
        <v>756</v>
      </c>
      <c r="BM15" s="161" t="s">
        <v>491</v>
      </c>
      <c r="BO15" s="61" t="s">
        <v>677</v>
      </c>
      <c r="BU15" s="56" t="s">
        <v>694</v>
      </c>
      <c r="BV15" s="56"/>
      <c r="BW15" s="56"/>
      <c r="BX15" s="56"/>
      <c r="BY15" s="56"/>
      <c r="BZ15" s="56" t="s">
        <v>732</v>
      </c>
      <c r="CA15" s="56"/>
      <c r="CB15" s="56"/>
    </row>
    <row r="16" spans="1:86" ht="13.9" customHeight="1">
      <c r="A16" s="370" t="s">
        <v>338</v>
      </c>
      <c r="B16" s="686" t="s">
        <v>985</v>
      </c>
      <c r="C16" s="686" t="s">
        <v>18</v>
      </c>
      <c r="D16" s="686" t="s">
        <v>7</v>
      </c>
      <c r="E16" s="686" t="s">
        <v>986</v>
      </c>
      <c r="F16" s="686" t="s">
        <v>999</v>
      </c>
      <c r="G16" s="687">
        <v>23.5</v>
      </c>
      <c r="H16" s="687">
        <v>11.765985000000001</v>
      </c>
      <c r="I16" s="687">
        <v>6039.4936878500002</v>
      </c>
      <c r="J16" s="686"/>
      <c r="K16" s="688"/>
      <c r="L16" s="686"/>
      <c r="M16" s="688"/>
      <c r="N16" s="689"/>
      <c r="O16" s="689"/>
      <c r="P16" s="689"/>
      <c r="Q16" s="689"/>
      <c r="BA16" s="160" t="s">
        <v>363</v>
      </c>
      <c r="BB16" s="160" t="s">
        <v>364</v>
      </c>
      <c r="BD16" s="61" t="s">
        <v>444</v>
      </c>
      <c r="BE16" s="159"/>
      <c r="BF16" s="159"/>
      <c r="BM16" s="161" t="s">
        <v>662</v>
      </c>
      <c r="BO16" s="61" t="s">
        <v>679</v>
      </c>
      <c r="BU16" s="56" t="s">
        <v>143</v>
      </c>
      <c r="BV16" s="56"/>
      <c r="BW16" s="56"/>
      <c r="BX16" s="56"/>
      <c r="BY16" s="56"/>
      <c r="BZ16" s="56" t="s">
        <v>743</v>
      </c>
      <c r="CA16" s="56"/>
      <c r="CB16" s="56"/>
    </row>
    <row r="17" spans="1:86" ht="13.9" customHeight="1">
      <c r="A17" s="370" t="s">
        <v>338</v>
      </c>
      <c r="B17" s="686" t="s">
        <v>985</v>
      </c>
      <c r="C17" s="686" t="s">
        <v>18</v>
      </c>
      <c r="D17" s="686" t="s">
        <v>7</v>
      </c>
      <c r="E17" s="686" t="s">
        <v>986</v>
      </c>
      <c r="F17" s="686" t="s">
        <v>1000</v>
      </c>
      <c r="G17" s="687">
        <v>49</v>
      </c>
      <c r="H17" s="687">
        <v>6.2891349999499999</v>
      </c>
      <c r="I17" s="687">
        <v>9352.2873917500001</v>
      </c>
      <c r="J17" s="688"/>
      <c r="K17" s="688"/>
      <c r="L17" s="688"/>
      <c r="M17" s="686"/>
      <c r="N17" s="686"/>
      <c r="O17" s="686"/>
      <c r="P17" s="686"/>
      <c r="Q17" s="686"/>
      <c r="BA17" s="160" t="s">
        <v>365</v>
      </c>
      <c r="BB17" s="160" t="s">
        <v>366</v>
      </c>
      <c r="BD17" s="61" t="s">
        <v>194</v>
      </c>
      <c r="BE17" s="159"/>
      <c r="BF17" s="159"/>
      <c r="BM17" s="161" t="s">
        <v>98</v>
      </c>
      <c r="BO17" s="61" t="s">
        <v>680</v>
      </c>
      <c r="BU17" s="56" t="s">
        <v>718</v>
      </c>
      <c r="BV17" s="56"/>
      <c r="BW17" s="56"/>
      <c r="BX17" s="56"/>
      <c r="BY17" s="56"/>
      <c r="BZ17" s="56" t="s">
        <v>733</v>
      </c>
      <c r="CA17" s="56"/>
      <c r="CB17" s="56"/>
    </row>
    <row r="18" spans="1:86" ht="13.9" customHeight="1">
      <c r="A18" s="370" t="s">
        <v>338</v>
      </c>
      <c r="B18" s="686" t="s">
        <v>985</v>
      </c>
      <c r="C18" s="686" t="s">
        <v>18</v>
      </c>
      <c r="D18" s="686" t="s">
        <v>7</v>
      </c>
      <c r="E18" s="686" t="s">
        <v>986</v>
      </c>
      <c r="F18" s="686" t="s">
        <v>1001</v>
      </c>
      <c r="G18" s="687">
        <v>138.5</v>
      </c>
      <c r="H18" s="687">
        <v>29.804965060499999</v>
      </c>
      <c r="I18" s="687">
        <v>113752.7626145</v>
      </c>
      <c r="J18" s="688"/>
      <c r="K18" s="686"/>
      <c r="L18" s="686"/>
      <c r="M18" s="688"/>
      <c r="N18" s="689"/>
      <c r="O18" s="689"/>
      <c r="P18" s="689"/>
      <c r="Q18" s="689"/>
      <c r="BA18" s="160" t="s">
        <v>367</v>
      </c>
      <c r="BB18" s="160" t="s">
        <v>97</v>
      </c>
      <c r="BD18" s="61" t="s">
        <v>445</v>
      </c>
      <c r="BE18" s="159"/>
      <c r="BF18" s="159"/>
      <c r="BM18" s="161" t="s">
        <v>492</v>
      </c>
      <c r="BO18" s="61" t="s">
        <v>681</v>
      </c>
      <c r="BU18" s="56" t="s">
        <v>747</v>
      </c>
      <c r="BV18" s="56"/>
      <c r="BW18" s="56"/>
      <c r="BX18" s="56"/>
      <c r="BY18" s="56"/>
      <c r="BZ18" s="56" t="s">
        <v>734</v>
      </c>
      <c r="CA18" s="56"/>
      <c r="CB18" s="56"/>
    </row>
    <row r="19" spans="1:86" ht="13.9" customHeight="1">
      <c r="A19" s="370" t="s">
        <v>338</v>
      </c>
      <c r="B19" s="686" t="s">
        <v>985</v>
      </c>
      <c r="C19" s="686" t="s">
        <v>18</v>
      </c>
      <c r="D19" s="686" t="s">
        <v>7</v>
      </c>
      <c r="E19" s="686" t="s">
        <v>986</v>
      </c>
      <c r="F19" s="686" t="s">
        <v>1002</v>
      </c>
      <c r="G19" s="687">
        <v>32.5</v>
      </c>
      <c r="H19" s="687">
        <v>0.96206999999999998</v>
      </c>
      <c r="I19" s="687">
        <v>5447.1528337500004</v>
      </c>
      <c r="J19" s="688"/>
      <c r="K19" s="688"/>
      <c r="L19" s="688"/>
      <c r="M19" s="686"/>
      <c r="N19" s="686"/>
      <c r="O19" s="686"/>
      <c r="P19" s="686"/>
      <c r="Q19" s="686"/>
      <c r="BA19" s="160" t="s">
        <v>369</v>
      </c>
      <c r="BB19" s="160" t="s">
        <v>341</v>
      </c>
      <c r="BD19" s="61" t="s">
        <v>446</v>
      </c>
      <c r="BE19" s="159"/>
      <c r="BF19" s="159"/>
      <c r="BM19" s="161" t="s">
        <v>493</v>
      </c>
      <c r="BO19" s="61" t="s">
        <v>682</v>
      </c>
      <c r="BU19" s="56" t="s">
        <v>748</v>
      </c>
      <c r="BV19" s="56"/>
      <c r="BW19" s="56"/>
      <c r="BX19" s="56"/>
      <c r="BY19" s="56"/>
      <c r="BZ19" s="56" t="s">
        <v>742</v>
      </c>
      <c r="CA19" s="56"/>
      <c r="CB19" s="56"/>
    </row>
    <row r="20" spans="1:86" ht="13.9" customHeight="1">
      <c r="A20" s="370" t="s">
        <v>338</v>
      </c>
      <c r="B20" s="686" t="s">
        <v>985</v>
      </c>
      <c r="C20" s="686" t="s">
        <v>18</v>
      </c>
      <c r="D20" s="686" t="s">
        <v>7</v>
      </c>
      <c r="E20" s="686" t="s">
        <v>986</v>
      </c>
      <c r="F20" s="686" t="s">
        <v>275</v>
      </c>
      <c r="G20" s="687">
        <v>381.5</v>
      </c>
      <c r="H20" s="687">
        <v>144.41824</v>
      </c>
      <c r="I20" s="687">
        <v>159814.77067999999</v>
      </c>
      <c r="J20" s="686"/>
      <c r="K20" s="688"/>
      <c r="L20" s="686"/>
      <c r="M20" s="688"/>
      <c r="N20" s="689"/>
      <c r="O20" s="689"/>
      <c r="P20" s="689"/>
      <c r="Q20" s="689"/>
      <c r="BA20" s="160" t="s">
        <v>370</v>
      </c>
      <c r="BB20" s="160" t="s">
        <v>371</v>
      </c>
      <c r="BD20" s="61" t="s">
        <v>447</v>
      </c>
      <c r="BE20" s="159"/>
      <c r="BF20" s="159"/>
      <c r="BM20" s="161" t="s">
        <v>494</v>
      </c>
      <c r="BO20" s="61" t="s">
        <v>683</v>
      </c>
      <c r="BU20" s="56" t="s">
        <v>749</v>
      </c>
      <c r="BV20" s="56"/>
      <c r="BW20" s="56"/>
      <c r="BX20" s="56"/>
      <c r="BY20" s="56"/>
      <c r="BZ20" s="56" t="s">
        <v>741</v>
      </c>
      <c r="CA20" s="56"/>
      <c r="CB20" s="56"/>
    </row>
    <row r="21" spans="1:86" ht="13.9" customHeight="1">
      <c r="A21" s="370" t="s">
        <v>338</v>
      </c>
      <c r="B21" s="686" t="s">
        <v>985</v>
      </c>
      <c r="C21" s="686" t="s">
        <v>18</v>
      </c>
      <c r="D21" s="686" t="s">
        <v>7</v>
      </c>
      <c r="E21" s="686" t="s">
        <v>986</v>
      </c>
      <c r="F21" s="686" t="s">
        <v>1003</v>
      </c>
      <c r="G21" s="687">
        <v>76</v>
      </c>
      <c r="H21" s="687">
        <v>13.18473</v>
      </c>
      <c r="I21" s="687">
        <v>85609.380204500005</v>
      </c>
      <c r="J21" s="688"/>
      <c r="K21" s="688"/>
      <c r="L21" s="688"/>
      <c r="M21" s="686"/>
      <c r="N21" s="686"/>
      <c r="O21" s="686"/>
      <c r="P21" s="686"/>
      <c r="Q21" s="686"/>
      <c r="BA21" s="160" t="s">
        <v>368</v>
      </c>
      <c r="BB21" s="160" t="s">
        <v>337</v>
      </c>
      <c r="BD21" s="61" t="s">
        <v>448</v>
      </c>
      <c r="BE21" s="159"/>
      <c r="BF21" s="159"/>
      <c r="BH21" s="171" t="s">
        <v>762</v>
      </c>
      <c r="BI21" t="s">
        <v>817</v>
      </c>
      <c r="BM21" s="161" t="s">
        <v>495</v>
      </c>
      <c r="BO21" s="61" t="s">
        <v>684</v>
      </c>
      <c r="BU21" s="56" t="s">
        <v>750</v>
      </c>
      <c r="BV21" s="56"/>
      <c r="BW21" s="56"/>
      <c r="BX21" s="56"/>
      <c r="BY21" s="56"/>
      <c r="BZ21" s="56" t="s">
        <v>735</v>
      </c>
      <c r="CA21" s="56"/>
      <c r="CB21" s="56"/>
    </row>
    <row r="22" spans="1:86" ht="13.9" customHeight="1">
      <c r="A22" s="370" t="s">
        <v>338</v>
      </c>
      <c r="B22" s="686" t="s">
        <v>985</v>
      </c>
      <c r="C22" s="686" t="s">
        <v>18</v>
      </c>
      <c r="D22" s="686" t="s">
        <v>7</v>
      </c>
      <c r="E22" s="686" t="s">
        <v>986</v>
      </c>
      <c r="F22" s="686" t="s">
        <v>1004</v>
      </c>
      <c r="G22" s="687">
        <v>14</v>
      </c>
      <c r="H22" s="687">
        <v>137.34979999999999</v>
      </c>
      <c r="I22" s="687">
        <v>12011.214075</v>
      </c>
      <c r="J22" s="688"/>
      <c r="K22" s="688"/>
      <c r="L22" s="688"/>
      <c r="M22" s="686"/>
      <c r="N22" s="686"/>
      <c r="O22" s="686"/>
      <c r="P22" s="686"/>
      <c r="Q22" s="686"/>
      <c r="BA22" s="160" t="s">
        <v>372</v>
      </c>
      <c r="BB22" s="160" t="s">
        <v>373</v>
      </c>
      <c r="BD22" s="61" t="s">
        <v>120</v>
      </c>
      <c r="BE22" s="159"/>
      <c r="BF22" s="159"/>
      <c r="BM22" s="161" t="s">
        <v>496</v>
      </c>
      <c r="BO22" s="61" t="s">
        <v>685</v>
      </c>
      <c r="BU22" s="56" t="s">
        <v>695</v>
      </c>
      <c r="BV22" s="56"/>
      <c r="BW22" s="56"/>
      <c r="BX22" s="56"/>
      <c r="BY22" s="56"/>
      <c r="BZ22" s="56" t="s">
        <v>461</v>
      </c>
      <c r="CA22" s="56"/>
      <c r="CB22" s="56"/>
    </row>
    <row r="23" spans="1:86" ht="13.9" customHeight="1">
      <c r="A23" s="370" t="s">
        <v>338</v>
      </c>
      <c r="B23" s="686" t="s">
        <v>985</v>
      </c>
      <c r="C23" s="686" t="s">
        <v>18</v>
      </c>
      <c r="D23" s="686" t="s">
        <v>7</v>
      </c>
      <c r="E23" s="686" t="s">
        <v>986</v>
      </c>
      <c r="F23" s="686" t="s">
        <v>1005</v>
      </c>
      <c r="G23" s="687">
        <f>3552+5292</f>
        <v>8844</v>
      </c>
      <c r="H23" s="687">
        <f>3721+5405</f>
        <v>9126</v>
      </c>
      <c r="I23" s="687">
        <f>4284315+6124472</f>
        <v>10408787</v>
      </c>
      <c r="J23" s="688"/>
      <c r="K23" s="688"/>
      <c r="L23" s="688"/>
      <c r="M23" s="686"/>
      <c r="N23" s="686"/>
      <c r="O23" s="686"/>
      <c r="P23" s="686"/>
      <c r="Q23" s="686"/>
      <c r="BA23" s="160" t="s">
        <v>374</v>
      </c>
      <c r="BB23" s="160" t="s">
        <v>340</v>
      </c>
      <c r="BD23" s="61" t="s">
        <v>449</v>
      </c>
      <c r="BE23" s="159"/>
      <c r="BF23" s="159"/>
      <c r="BM23" s="161" t="s">
        <v>497</v>
      </c>
      <c r="BO23" s="61" t="s">
        <v>686</v>
      </c>
      <c r="BU23" s="56" t="s">
        <v>696</v>
      </c>
      <c r="BV23" s="56"/>
      <c r="BW23" s="56"/>
      <c r="BX23" s="56"/>
      <c r="BY23" s="56"/>
      <c r="BZ23" s="56" t="s">
        <v>736</v>
      </c>
      <c r="CA23" s="56"/>
      <c r="CB23" s="56"/>
    </row>
    <row r="24" spans="1:86" ht="13.9" customHeight="1">
      <c r="A24" s="370" t="s">
        <v>338</v>
      </c>
      <c r="B24" s="686" t="s">
        <v>985</v>
      </c>
      <c r="C24" s="686" t="s">
        <v>18</v>
      </c>
      <c r="D24" s="686" t="s">
        <v>7</v>
      </c>
      <c r="E24" s="686" t="s">
        <v>986</v>
      </c>
      <c r="F24" s="686" t="s">
        <v>1006</v>
      </c>
      <c r="G24" s="687">
        <v>603.375</v>
      </c>
      <c r="H24" s="687">
        <v>173.37315595499999</v>
      </c>
      <c r="I24" s="687">
        <v>600037.07642499998</v>
      </c>
      <c r="J24" s="688"/>
      <c r="K24" s="688"/>
      <c r="L24" s="688"/>
      <c r="M24" s="686"/>
      <c r="N24" s="686"/>
      <c r="O24" s="686"/>
      <c r="P24" s="686"/>
      <c r="Q24" s="686"/>
      <c r="BA24" s="160" t="s">
        <v>375</v>
      </c>
      <c r="BB24" s="160" t="s">
        <v>376</v>
      </c>
      <c r="BE24" s="159"/>
      <c r="BF24" s="159"/>
      <c r="BM24" s="161" t="s">
        <v>498</v>
      </c>
      <c r="BO24" s="61" t="s">
        <v>674</v>
      </c>
      <c r="BU24" s="56" t="s">
        <v>697</v>
      </c>
      <c r="BV24" s="56"/>
      <c r="BW24" s="56"/>
      <c r="BX24" s="56"/>
      <c r="BY24" s="56"/>
      <c r="CA24" s="56"/>
      <c r="CB24" s="56"/>
    </row>
    <row r="25" spans="1:86" ht="13.9" customHeight="1">
      <c r="A25" s="370" t="s">
        <v>338</v>
      </c>
      <c r="B25" s="686" t="s">
        <v>985</v>
      </c>
      <c r="C25" s="686" t="s">
        <v>18</v>
      </c>
      <c r="D25" s="686" t="s">
        <v>7</v>
      </c>
      <c r="E25" s="686" t="s">
        <v>986</v>
      </c>
      <c r="F25" s="686" t="s">
        <v>1007</v>
      </c>
      <c r="G25" s="687">
        <v>15</v>
      </c>
      <c r="H25" s="687">
        <v>160.37988000000001</v>
      </c>
      <c r="I25" s="687">
        <v>55572.840450999996</v>
      </c>
      <c r="J25" s="688"/>
      <c r="K25" s="688"/>
      <c r="L25" s="688"/>
      <c r="M25" s="686"/>
      <c r="N25" s="686"/>
      <c r="O25" s="686"/>
      <c r="P25" s="686"/>
      <c r="Q25" s="686"/>
      <c r="BA25" s="160" t="s">
        <v>377</v>
      </c>
      <c r="BB25" s="160" t="s">
        <v>378</v>
      </c>
      <c r="BE25" s="159"/>
      <c r="BF25" s="159"/>
      <c r="BM25" s="161" t="s">
        <v>499</v>
      </c>
      <c r="BO25" s="61" t="s">
        <v>687</v>
      </c>
      <c r="BU25" s="56" t="s">
        <v>698</v>
      </c>
      <c r="BV25" s="56"/>
      <c r="BW25" s="56"/>
      <c r="BX25" s="56"/>
      <c r="BY25" s="56"/>
      <c r="BZ25" s="56"/>
      <c r="CA25" s="56"/>
      <c r="CB25" s="56"/>
    </row>
    <row r="26" spans="1:86" ht="13.9" customHeight="1">
      <c r="A26" s="370" t="s">
        <v>338</v>
      </c>
      <c r="B26" s="686" t="s">
        <v>985</v>
      </c>
      <c r="C26" s="686" t="s">
        <v>18</v>
      </c>
      <c r="D26" s="686" t="s">
        <v>7</v>
      </c>
      <c r="E26" s="686" t="s">
        <v>986</v>
      </c>
      <c r="F26" s="686" t="s">
        <v>1009</v>
      </c>
      <c r="G26" s="687">
        <v>33.5</v>
      </c>
      <c r="H26" s="687">
        <v>626.82293500000003</v>
      </c>
      <c r="I26" s="687">
        <v>226420.52309500001</v>
      </c>
      <c r="J26" s="688"/>
      <c r="K26" s="688"/>
      <c r="L26" s="688"/>
      <c r="M26" s="686"/>
      <c r="N26" s="686"/>
      <c r="O26" s="686"/>
      <c r="P26" s="686"/>
      <c r="Q26" s="686"/>
      <c r="BA26" s="160" t="s">
        <v>379</v>
      </c>
      <c r="BB26" s="160" t="s">
        <v>380</v>
      </c>
      <c r="BD26" s="157" t="s">
        <v>441</v>
      </c>
      <c r="BE26" s="159"/>
      <c r="BF26" s="159"/>
      <c r="BH26" s="157" t="s">
        <v>480</v>
      </c>
      <c r="BM26" s="161" t="s">
        <v>500</v>
      </c>
      <c r="BO26" s="61" t="s">
        <v>675</v>
      </c>
      <c r="BU26" s="56" t="s">
        <v>719</v>
      </c>
      <c r="BV26" s="56"/>
      <c r="BW26" s="56"/>
      <c r="BX26" s="56"/>
      <c r="BY26" s="56"/>
      <c r="BZ26" s="56" t="s">
        <v>744</v>
      </c>
      <c r="CA26" s="56"/>
      <c r="CB26" s="56"/>
      <c r="CD26" s="53" t="s">
        <v>220</v>
      </c>
      <c r="CE26" s="54"/>
      <c r="CF26" s="53" t="s">
        <v>221</v>
      </c>
      <c r="CG26" s="85"/>
      <c r="CH26" s="85"/>
    </row>
    <row r="27" spans="1:86" ht="13.9" customHeight="1">
      <c r="A27" s="370" t="s">
        <v>338</v>
      </c>
      <c r="B27" s="686" t="s">
        <v>985</v>
      </c>
      <c r="C27" s="686" t="s">
        <v>18</v>
      </c>
      <c r="D27" s="686" t="s">
        <v>7</v>
      </c>
      <c r="E27" s="686" t="s">
        <v>986</v>
      </c>
      <c r="F27" s="686" t="s">
        <v>1010</v>
      </c>
      <c r="G27" s="687">
        <f>11+14</f>
        <v>25</v>
      </c>
      <c r="H27" s="687">
        <f>26+38</f>
        <v>64</v>
      </c>
      <c r="I27" s="687">
        <f>24295+36370</f>
        <v>60665</v>
      </c>
      <c r="J27" s="688"/>
      <c r="K27" s="686"/>
      <c r="L27" s="686"/>
      <c r="M27" s="688"/>
      <c r="N27" s="689"/>
      <c r="O27" s="689"/>
      <c r="P27" s="689"/>
      <c r="Q27" s="689"/>
      <c r="BA27" s="160" t="s">
        <v>381</v>
      </c>
      <c r="BB27" s="160" t="s">
        <v>382</v>
      </c>
      <c r="BD27" s="61" t="s">
        <v>450</v>
      </c>
      <c r="BE27" s="159"/>
      <c r="BF27" s="159"/>
      <c r="BH27" s="61" t="s">
        <v>479</v>
      </c>
      <c r="BM27" s="161" t="s">
        <v>501</v>
      </c>
      <c r="BU27" s="56" t="s">
        <v>699</v>
      </c>
      <c r="BV27" s="56"/>
      <c r="BW27" s="56"/>
      <c r="BX27" s="56"/>
      <c r="BY27" s="56"/>
      <c r="BZ27" s="56" t="s">
        <v>181</v>
      </c>
      <c r="CA27" s="56"/>
      <c r="CB27" s="56"/>
      <c r="CD27" s="54" t="s">
        <v>222</v>
      </c>
      <c r="CE27" s="54"/>
      <c r="CF27" s="54" t="s">
        <v>223</v>
      </c>
      <c r="CG27" s="85"/>
      <c r="CH27" s="85"/>
    </row>
    <row r="28" spans="1:86" ht="13.9" customHeight="1">
      <c r="A28" s="370" t="s">
        <v>338</v>
      </c>
      <c r="B28" s="686" t="s">
        <v>985</v>
      </c>
      <c r="C28" s="686" t="s">
        <v>18</v>
      </c>
      <c r="D28" s="686" t="s">
        <v>7</v>
      </c>
      <c r="E28" s="686" t="s">
        <v>986</v>
      </c>
      <c r="F28" s="686" t="s">
        <v>1011</v>
      </c>
      <c r="G28" s="687">
        <v>20.5</v>
      </c>
      <c r="H28" s="687">
        <v>175.31688668499999</v>
      </c>
      <c r="I28" s="687">
        <v>25049.090832499998</v>
      </c>
      <c r="J28" s="688"/>
      <c r="K28" s="688"/>
      <c r="L28" s="688"/>
      <c r="M28" s="686"/>
      <c r="N28" s="686"/>
      <c r="O28" s="686"/>
      <c r="P28" s="686"/>
      <c r="Q28" s="686"/>
      <c r="BA28" s="160" t="s">
        <v>383</v>
      </c>
      <c r="BB28" s="160" t="s">
        <v>384</v>
      </c>
      <c r="BD28" s="61" t="s">
        <v>451</v>
      </c>
      <c r="BE28" s="159"/>
      <c r="BF28" s="159"/>
      <c r="BH28" s="61" t="s">
        <v>282</v>
      </c>
      <c r="BM28" s="161" t="s">
        <v>502</v>
      </c>
      <c r="BU28" s="56" t="s">
        <v>700</v>
      </c>
      <c r="BV28" s="56"/>
      <c r="BW28" s="56"/>
      <c r="BX28" s="56"/>
      <c r="BY28" s="56"/>
      <c r="BZ28" s="56" t="s">
        <v>738</v>
      </c>
      <c r="CA28" s="56"/>
      <c r="CB28" s="56"/>
      <c r="CD28" s="54" t="s">
        <v>224</v>
      </c>
      <c r="CE28" s="54"/>
      <c r="CF28" s="54" t="s">
        <v>225</v>
      </c>
      <c r="CG28" s="85"/>
      <c r="CH28" s="85"/>
    </row>
    <row r="29" spans="1:86" ht="13.9" customHeight="1">
      <c r="A29" s="370" t="s">
        <v>338</v>
      </c>
      <c r="B29" s="686" t="s">
        <v>985</v>
      </c>
      <c r="C29" s="686" t="s">
        <v>18</v>
      </c>
      <c r="D29" s="686" t="s">
        <v>7</v>
      </c>
      <c r="E29" s="686" t="s">
        <v>986</v>
      </c>
      <c r="F29" s="686" t="s">
        <v>1013</v>
      </c>
      <c r="G29" s="687">
        <v>15</v>
      </c>
      <c r="H29" s="687">
        <v>208.38265000000001</v>
      </c>
      <c r="I29" s="687">
        <v>16938.188289000002</v>
      </c>
      <c r="J29" s="688"/>
      <c r="K29" s="688"/>
      <c r="L29" s="688"/>
      <c r="M29" s="686"/>
      <c r="N29" s="686"/>
      <c r="O29" s="686"/>
      <c r="P29" s="686"/>
      <c r="Q29" s="686"/>
      <c r="BA29" s="160" t="s">
        <v>386</v>
      </c>
      <c r="BB29" s="160" t="s">
        <v>4</v>
      </c>
      <c r="BD29" s="61" t="s">
        <v>56</v>
      </c>
      <c r="BE29" s="159"/>
      <c r="BF29" s="159"/>
      <c r="BH29" s="61" t="s">
        <v>478</v>
      </c>
      <c r="BM29" s="161" t="s">
        <v>503</v>
      </c>
      <c r="BU29" s="56" t="s">
        <v>701</v>
      </c>
      <c r="BV29" s="56"/>
      <c r="BW29" s="56"/>
      <c r="BX29" s="56"/>
      <c r="BY29" s="56"/>
      <c r="BZ29" s="56" t="s">
        <v>56</v>
      </c>
      <c r="CA29" s="56"/>
      <c r="CB29" s="56"/>
      <c r="CD29" s="54" t="s">
        <v>226</v>
      </c>
      <c r="CE29" s="54"/>
      <c r="CF29" s="54" t="s">
        <v>227</v>
      </c>
      <c r="CG29" s="85"/>
      <c r="CH29" s="85"/>
    </row>
    <row r="30" spans="1:86" ht="13.9" customHeight="1">
      <c r="A30" s="370" t="s">
        <v>338</v>
      </c>
      <c r="B30" s="686" t="s">
        <v>985</v>
      </c>
      <c r="C30" s="686" t="s">
        <v>18</v>
      </c>
      <c r="D30" s="686" t="s">
        <v>7</v>
      </c>
      <c r="E30" s="686" t="s">
        <v>986</v>
      </c>
      <c r="F30" s="686" t="s">
        <v>1015</v>
      </c>
      <c r="G30" s="687">
        <f>41+214</f>
        <v>255</v>
      </c>
      <c r="H30" s="687">
        <f>32+171</f>
        <v>203</v>
      </c>
      <c r="I30" s="687">
        <f>38648+191272</f>
        <v>229920</v>
      </c>
      <c r="J30" s="688"/>
      <c r="K30" s="688"/>
      <c r="L30" s="688"/>
      <c r="M30" s="686"/>
      <c r="N30" s="686"/>
      <c r="O30" s="686"/>
      <c r="P30" s="686"/>
      <c r="Q30" s="686"/>
      <c r="BD30" s="61" t="s">
        <v>452</v>
      </c>
      <c r="BH30" s="61" t="s">
        <v>476</v>
      </c>
      <c r="BM30" s="161" t="s">
        <v>504</v>
      </c>
      <c r="BU30" s="56" t="s">
        <v>702</v>
      </c>
      <c r="BV30" s="56"/>
      <c r="BW30" s="56"/>
      <c r="BX30" s="56"/>
      <c r="BY30" s="56"/>
      <c r="BZ30" s="56" t="s">
        <v>746</v>
      </c>
      <c r="CA30" s="56"/>
      <c r="CB30" s="56"/>
      <c r="CD30" s="54" t="s">
        <v>228</v>
      </c>
      <c r="CE30" s="54"/>
      <c r="CF30" s="54" t="s">
        <v>229</v>
      </c>
      <c r="CG30" s="85"/>
      <c r="CH30" s="85"/>
    </row>
    <row r="31" spans="1:86" ht="13.9" customHeight="1">
      <c r="A31" s="370" t="s">
        <v>338</v>
      </c>
      <c r="B31" s="686" t="s">
        <v>985</v>
      </c>
      <c r="C31" s="686" t="s">
        <v>18</v>
      </c>
      <c r="D31" s="686" t="s">
        <v>7</v>
      </c>
      <c r="E31" s="686" t="s">
        <v>986</v>
      </c>
      <c r="F31" s="686" t="s">
        <v>1016</v>
      </c>
      <c r="G31" s="687">
        <v>117.16666666499999</v>
      </c>
      <c r="H31" s="687">
        <v>1652.7412099999999</v>
      </c>
      <c r="I31" s="687">
        <v>275356.13443500001</v>
      </c>
      <c r="J31" s="688"/>
      <c r="K31" s="688"/>
      <c r="L31" s="688"/>
      <c r="M31" s="686"/>
      <c r="N31" s="686"/>
      <c r="O31" s="686"/>
      <c r="P31" s="686"/>
      <c r="Q31" s="686"/>
      <c r="BD31" s="61" t="s">
        <v>453</v>
      </c>
      <c r="BH31" s="61" t="s">
        <v>477</v>
      </c>
      <c r="BM31" s="161" t="s">
        <v>505</v>
      </c>
      <c r="BU31" s="56" t="s">
        <v>703</v>
      </c>
      <c r="BV31" s="56"/>
      <c r="BW31" s="56"/>
      <c r="BX31" s="56"/>
      <c r="BY31" s="56"/>
      <c r="BZ31" s="56" t="s">
        <v>737</v>
      </c>
      <c r="CA31" s="56"/>
      <c r="CB31" s="56"/>
      <c r="CD31" s="54" t="s">
        <v>230</v>
      </c>
      <c r="CE31" s="54"/>
      <c r="CF31" s="54" t="s">
        <v>216</v>
      </c>
      <c r="CG31" s="85"/>
      <c r="CH31" s="85"/>
    </row>
    <row r="32" spans="1:86" ht="13.9" customHeight="1">
      <c r="A32" s="370" t="s">
        <v>338</v>
      </c>
      <c r="B32" s="686" t="s">
        <v>985</v>
      </c>
      <c r="C32" s="686" t="s">
        <v>18</v>
      </c>
      <c r="D32" s="686" t="s">
        <v>7</v>
      </c>
      <c r="E32" s="686" t="s">
        <v>986</v>
      </c>
      <c r="F32" s="686" t="s">
        <v>1017</v>
      </c>
      <c r="G32" s="687">
        <v>69.416666664999994</v>
      </c>
      <c r="H32" s="687">
        <v>1096.188686</v>
      </c>
      <c r="I32" s="687">
        <v>324608.08392499998</v>
      </c>
      <c r="J32" s="688"/>
      <c r="K32" s="688"/>
      <c r="L32" s="688"/>
      <c r="M32" s="686"/>
      <c r="N32" s="686"/>
      <c r="O32" s="686"/>
      <c r="P32" s="686"/>
      <c r="Q32" s="686"/>
      <c r="BA32" s="157" t="s">
        <v>432</v>
      </c>
      <c r="BD32" s="61" t="s">
        <v>183</v>
      </c>
      <c r="BH32" s="61" t="s">
        <v>283</v>
      </c>
      <c r="BM32" s="161" t="s">
        <v>506</v>
      </c>
      <c r="BU32" s="56" t="s">
        <v>720</v>
      </c>
      <c r="BV32" s="56"/>
      <c r="BW32" s="56"/>
      <c r="BX32" s="56"/>
      <c r="BY32" s="56"/>
      <c r="BZ32" s="56" t="s">
        <v>183</v>
      </c>
      <c r="CA32" s="56"/>
      <c r="CB32" s="56"/>
      <c r="CD32" s="54" t="s">
        <v>231</v>
      </c>
      <c r="CE32" s="54"/>
      <c r="CF32" s="54" t="s">
        <v>214</v>
      </c>
      <c r="CG32" s="85"/>
      <c r="CH32" s="85"/>
    </row>
    <row r="33" spans="1:86" ht="13.9" customHeight="1">
      <c r="A33" s="370" t="s">
        <v>338</v>
      </c>
      <c r="B33" s="686" t="s">
        <v>985</v>
      </c>
      <c r="C33" s="686" t="s">
        <v>18</v>
      </c>
      <c r="D33" s="686" t="s">
        <v>7</v>
      </c>
      <c r="E33" s="686" t="s">
        <v>986</v>
      </c>
      <c r="F33" s="686" t="s">
        <v>1018</v>
      </c>
      <c r="G33" s="687">
        <v>49.25</v>
      </c>
      <c r="H33" s="687">
        <v>1171.6148045</v>
      </c>
      <c r="I33" s="687">
        <v>395116.84922500001</v>
      </c>
      <c r="J33" s="688"/>
      <c r="K33" s="686"/>
      <c r="L33" s="686"/>
      <c r="M33" s="688"/>
      <c r="N33" s="689"/>
      <c r="O33" s="689"/>
      <c r="P33" s="689"/>
      <c r="Q33" s="689"/>
      <c r="BA33" s="61" t="s">
        <v>18</v>
      </c>
      <c r="BD33" s="61" t="s">
        <v>444</v>
      </c>
      <c r="BM33" s="161" t="s">
        <v>507</v>
      </c>
      <c r="BU33" s="56" t="s">
        <v>704</v>
      </c>
      <c r="BV33" s="56"/>
      <c r="BW33" s="56"/>
      <c r="BX33" s="56"/>
      <c r="BY33" s="56"/>
      <c r="BZ33" s="56" t="s">
        <v>745</v>
      </c>
      <c r="CA33" s="56"/>
      <c r="CB33" s="56"/>
      <c r="CD33" s="54" t="s">
        <v>232</v>
      </c>
      <c r="CE33" s="54"/>
      <c r="CF33" s="54" t="s">
        <v>233</v>
      </c>
      <c r="CG33" s="85"/>
      <c r="CH33" s="85"/>
    </row>
    <row r="34" spans="1:86" ht="13.9" customHeight="1">
      <c r="A34" s="370" t="s">
        <v>338</v>
      </c>
      <c r="B34" s="686" t="s">
        <v>985</v>
      </c>
      <c r="C34" s="686" t="s">
        <v>18</v>
      </c>
      <c r="D34" s="686" t="s">
        <v>7</v>
      </c>
      <c r="E34" s="686" t="s">
        <v>986</v>
      </c>
      <c r="F34" s="686" t="s">
        <v>1014</v>
      </c>
      <c r="G34" s="687">
        <v>53</v>
      </c>
      <c r="H34" s="687">
        <v>548.85</v>
      </c>
      <c r="I34" s="687">
        <v>94284.944936999993</v>
      </c>
      <c r="J34" s="686"/>
      <c r="K34" s="686"/>
      <c r="L34" s="686"/>
      <c r="M34" s="688"/>
      <c r="N34" s="689"/>
      <c r="O34" s="689"/>
      <c r="P34" s="689"/>
      <c r="Q34" s="689"/>
      <c r="BA34" s="61" t="s">
        <v>20</v>
      </c>
      <c r="BD34" s="61" t="s">
        <v>454</v>
      </c>
      <c r="BM34" s="161" t="s">
        <v>508</v>
      </c>
      <c r="BU34" s="56" t="s">
        <v>721</v>
      </c>
      <c r="BV34" s="56"/>
      <c r="BW34" s="56"/>
      <c r="BX34" s="56"/>
      <c r="BY34" s="56"/>
      <c r="BZ34" s="56" t="s">
        <v>194</v>
      </c>
      <c r="CA34" s="56"/>
      <c r="CB34" s="56"/>
      <c r="CD34" s="54" t="s">
        <v>234</v>
      </c>
      <c r="CE34" s="54"/>
      <c r="CF34" s="54" t="s">
        <v>215</v>
      </c>
      <c r="CG34" s="85"/>
      <c r="CH34" s="85"/>
    </row>
    <row r="35" spans="1:86" ht="13.9" customHeight="1">
      <c r="A35" s="370" t="s">
        <v>338</v>
      </c>
      <c r="B35" s="686" t="s">
        <v>985</v>
      </c>
      <c r="C35" s="686" t="s">
        <v>18</v>
      </c>
      <c r="D35" s="686" t="s">
        <v>7</v>
      </c>
      <c r="E35" s="686" t="s">
        <v>986</v>
      </c>
      <c r="F35" s="686" t="s">
        <v>1019</v>
      </c>
      <c r="G35" s="687">
        <v>28</v>
      </c>
      <c r="H35" s="687">
        <v>2.36355</v>
      </c>
      <c r="I35" s="687">
        <v>2076.7230728</v>
      </c>
      <c r="J35" s="686"/>
      <c r="K35" s="688"/>
      <c r="L35" s="688"/>
      <c r="M35" s="688"/>
      <c r="N35" s="689"/>
      <c r="O35" s="689"/>
      <c r="P35" s="689"/>
      <c r="Q35" s="689"/>
      <c r="BA35" s="61" t="s">
        <v>22</v>
      </c>
      <c r="BD35" s="61" t="s">
        <v>455</v>
      </c>
      <c r="BH35" s="157" t="s">
        <v>650</v>
      </c>
      <c r="BM35" s="161" t="s">
        <v>509</v>
      </c>
      <c r="BU35" s="56" t="s">
        <v>705</v>
      </c>
      <c r="BV35" s="56"/>
      <c r="BW35" s="56"/>
      <c r="BX35" s="56"/>
      <c r="BY35" s="56"/>
      <c r="BZ35" s="56" t="s">
        <v>730</v>
      </c>
      <c r="CA35" s="56"/>
      <c r="CB35" s="56"/>
      <c r="CD35" s="54" t="s">
        <v>235</v>
      </c>
      <c r="CE35" s="54"/>
      <c r="CF35" s="54"/>
      <c r="CG35" s="85"/>
      <c r="CH35" s="85"/>
    </row>
    <row r="36" spans="1:86" ht="13.9" customHeight="1">
      <c r="A36" s="370" t="s">
        <v>338</v>
      </c>
      <c r="B36" s="686" t="s">
        <v>985</v>
      </c>
      <c r="C36" s="686" t="s">
        <v>18</v>
      </c>
      <c r="D36" s="686" t="s">
        <v>7</v>
      </c>
      <c r="E36" s="686" t="s">
        <v>986</v>
      </c>
      <c r="F36" s="686" t="s">
        <v>1020</v>
      </c>
      <c r="G36" s="687">
        <v>14</v>
      </c>
      <c r="H36" s="687">
        <v>201.70590000000001</v>
      </c>
      <c r="I36" s="687">
        <v>36294.779748000001</v>
      </c>
      <c r="J36" s="688"/>
      <c r="K36" s="686"/>
      <c r="L36" s="686"/>
      <c r="M36" s="688"/>
      <c r="N36" s="689"/>
      <c r="O36" s="689"/>
      <c r="P36" s="689"/>
      <c r="Q36" s="689"/>
      <c r="BA36" s="61" t="s">
        <v>24</v>
      </c>
      <c r="BD36" s="56" t="s">
        <v>457</v>
      </c>
      <c r="BH36" s="61" t="s">
        <v>757</v>
      </c>
      <c r="BM36" s="161" t="s">
        <v>510</v>
      </c>
      <c r="BU36" s="56" t="s">
        <v>722</v>
      </c>
      <c r="BV36" s="56"/>
      <c r="BW36" s="56"/>
      <c r="BX36" s="56"/>
      <c r="BY36" s="56"/>
      <c r="BZ36" s="56" t="s">
        <v>740</v>
      </c>
      <c r="CA36" s="56"/>
      <c r="CB36" s="56"/>
      <c r="CD36" s="54" t="s">
        <v>236</v>
      </c>
      <c r="CE36" s="54"/>
      <c r="CF36" s="54"/>
      <c r="CG36" s="85"/>
      <c r="CH36" s="85"/>
    </row>
    <row r="37" spans="1:86" ht="13.9" customHeight="1">
      <c r="A37" s="370" t="s">
        <v>338</v>
      </c>
      <c r="B37" s="686" t="s">
        <v>985</v>
      </c>
      <c r="C37" s="686" t="s">
        <v>18</v>
      </c>
      <c r="D37" s="686" t="s">
        <v>7</v>
      </c>
      <c r="E37" s="686" t="s">
        <v>986</v>
      </c>
      <c r="F37" s="686" t="s">
        <v>1012</v>
      </c>
      <c r="G37" s="687">
        <v>294</v>
      </c>
      <c r="H37" s="687">
        <v>4802.4215999999997</v>
      </c>
      <c r="I37" s="687">
        <v>1007833.7496400001</v>
      </c>
      <c r="J37" s="688"/>
      <c r="K37" s="688"/>
      <c r="L37" s="688"/>
      <c r="M37" s="686"/>
      <c r="N37" s="686"/>
      <c r="O37" s="686"/>
      <c r="P37" s="686"/>
      <c r="Q37" s="686"/>
      <c r="BA37" s="61" t="s">
        <v>421</v>
      </c>
      <c r="BD37" s="56" t="s">
        <v>456</v>
      </c>
      <c r="BH37" s="61" t="s">
        <v>651</v>
      </c>
      <c r="BM37" s="161" t="s">
        <v>511</v>
      </c>
      <c r="BU37" s="56" t="s">
        <v>706</v>
      </c>
      <c r="BV37" s="56"/>
      <c r="BW37" s="56"/>
      <c r="BX37" s="56"/>
      <c r="BY37" s="56"/>
      <c r="BZ37" s="56" t="s">
        <v>731</v>
      </c>
      <c r="CA37" s="56"/>
      <c r="CB37" s="56"/>
      <c r="CD37" s="54" t="s">
        <v>237</v>
      </c>
      <c r="CE37" s="54"/>
      <c r="CF37" s="54"/>
      <c r="CG37" s="85"/>
      <c r="CH37" s="85"/>
    </row>
    <row r="38" spans="1:86" ht="13.9" customHeight="1">
      <c r="A38" s="370" t="s">
        <v>338</v>
      </c>
      <c r="B38" s="686" t="s">
        <v>985</v>
      </c>
      <c r="C38" s="686" t="s">
        <v>18</v>
      </c>
      <c r="D38" s="686" t="s">
        <v>7</v>
      </c>
      <c r="E38" s="686" t="s">
        <v>986</v>
      </c>
      <c r="F38" s="686" t="s">
        <v>1021</v>
      </c>
      <c r="G38" s="687">
        <v>16.25</v>
      </c>
      <c r="H38" s="687">
        <v>254.499638785</v>
      </c>
      <c r="I38" s="687">
        <v>90232.472017499997</v>
      </c>
      <c r="J38" s="686"/>
      <c r="K38" s="688"/>
      <c r="L38" s="686"/>
      <c r="M38" s="688"/>
      <c r="N38" s="689"/>
      <c r="O38" s="689"/>
      <c r="P38" s="689"/>
      <c r="Q38" s="689"/>
      <c r="BD38" s="56" t="s">
        <v>458</v>
      </c>
      <c r="BH38" s="61" t="s">
        <v>652</v>
      </c>
      <c r="BM38" s="161" t="s">
        <v>512</v>
      </c>
      <c r="BU38" s="56" t="s">
        <v>723</v>
      </c>
      <c r="BV38" s="56"/>
      <c r="BW38" s="56"/>
      <c r="BX38" s="56"/>
      <c r="BY38" s="56"/>
      <c r="BZ38" s="56" t="s">
        <v>732</v>
      </c>
      <c r="CA38" s="56"/>
      <c r="CB38" s="56"/>
      <c r="CD38" s="54" t="s">
        <v>238</v>
      </c>
      <c r="CE38" s="54"/>
      <c r="CF38" s="54"/>
      <c r="CG38" s="85"/>
      <c r="CH38" s="85"/>
    </row>
    <row r="39" spans="1:86" ht="13.9" customHeight="1">
      <c r="A39" s="370" t="s">
        <v>338</v>
      </c>
      <c r="B39" s="686" t="s">
        <v>985</v>
      </c>
      <c r="C39" s="686" t="s">
        <v>18</v>
      </c>
      <c r="D39" s="686" t="s">
        <v>7</v>
      </c>
      <c r="E39" s="686" t="s">
        <v>986</v>
      </c>
      <c r="F39" s="686" t="s">
        <v>1008</v>
      </c>
      <c r="G39" s="687">
        <v>88</v>
      </c>
      <c r="H39" s="687">
        <v>1890.5935769</v>
      </c>
      <c r="I39" s="687">
        <v>619575.69269000005</v>
      </c>
      <c r="J39" s="688"/>
      <c r="K39" s="688"/>
      <c r="L39" s="688"/>
      <c r="M39" s="686"/>
      <c r="N39" s="686"/>
      <c r="O39" s="686"/>
      <c r="P39" s="686"/>
      <c r="Q39" s="686"/>
      <c r="BD39" s="56" t="s">
        <v>459</v>
      </c>
      <c r="BH39" s="61" t="s">
        <v>653</v>
      </c>
      <c r="BM39" s="161" t="s">
        <v>513</v>
      </c>
      <c r="BU39" s="56" t="s">
        <v>724</v>
      </c>
      <c r="BV39" s="56"/>
      <c r="BW39" s="56"/>
      <c r="BX39" s="56"/>
      <c r="BY39" s="56"/>
      <c r="BZ39" s="56" t="s">
        <v>743</v>
      </c>
      <c r="CA39" s="56"/>
      <c r="CB39" s="56"/>
      <c r="CD39" s="54" t="s">
        <v>239</v>
      </c>
      <c r="CE39" s="54"/>
      <c r="CF39" s="54"/>
      <c r="CG39" s="85"/>
      <c r="CH39" s="85"/>
    </row>
    <row r="40" spans="1:86" ht="13.9" customHeight="1">
      <c r="A40" s="370" t="s">
        <v>338</v>
      </c>
      <c r="B40" s="686" t="s">
        <v>985</v>
      </c>
      <c r="C40" s="686" t="s">
        <v>18</v>
      </c>
      <c r="D40" s="686" t="s">
        <v>7</v>
      </c>
      <c r="E40" s="686" t="s">
        <v>986</v>
      </c>
      <c r="F40" s="686" t="s">
        <v>1022</v>
      </c>
      <c r="G40" s="687">
        <f>482+409</f>
        <v>891</v>
      </c>
      <c r="H40" s="687">
        <f>585+509</f>
        <v>1094</v>
      </c>
      <c r="I40" s="687">
        <f>780028+632885</f>
        <v>1412913</v>
      </c>
      <c r="J40" s="686"/>
      <c r="K40" s="686"/>
      <c r="L40" s="686"/>
      <c r="M40" s="688"/>
      <c r="N40" s="689"/>
      <c r="O40" s="689"/>
      <c r="P40" s="689"/>
      <c r="Q40" s="689"/>
      <c r="BA40" s="61" t="s">
        <v>433</v>
      </c>
      <c r="BD40" s="56" t="s">
        <v>460</v>
      </c>
      <c r="BH40" s="61" t="s">
        <v>654</v>
      </c>
      <c r="BM40" s="161" t="s">
        <v>514</v>
      </c>
      <c r="BU40" s="56" t="s">
        <v>725</v>
      </c>
      <c r="BV40" s="56"/>
      <c r="BW40" s="56"/>
      <c r="BX40" s="56"/>
      <c r="BY40" s="56"/>
      <c r="BZ40" s="56" t="s">
        <v>733</v>
      </c>
      <c r="CA40" s="56"/>
      <c r="CB40" s="56"/>
    </row>
    <row r="41" spans="1:86" ht="13.9" customHeight="1">
      <c r="A41" s="370" t="s">
        <v>338</v>
      </c>
      <c r="B41" s="686" t="s">
        <v>985</v>
      </c>
      <c r="C41" s="686" t="s">
        <v>18</v>
      </c>
      <c r="D41" s="686" t="s">
        <v>7</v>
      </c>
      <c r="E41" s="686" t="s">
        <v>986</v>
      </c>
      <c r="F41" s="686" t="s">
        <v>1023</v>
      </c>
      <c r="G41" s="687">
        <v>113</v>
      </c>
      <c r="H41" s="687">
        <v>93.25779</v>
      </c>
      <c r="I41" s="687">
        <v>116912.52082000001</v>
      </c>
      <c r="J41" s="688"/>
      <c r="K41" s="688"/>
      <c r="L41" s="688"/>
      <c r="M41" s="686"/>
      <c r="N41" s="686"/>
      <c r="O41" s="686"/>
      <c r="P41" s="686"/>
      <c r="Q41" s="686"/>
      <c r="BA41" s="61" t="s">
        <v>40</v>
      </c>
      <c r="BD41" s="56" t="s">
        <v>461</v>
      </c>
      <c r="BH41" s="61" t="s">
        <v>655</v>
      </c>
      <c r="BM41" s="161" t="s">
        <v>515</v>
      </c>
      <c r="BU41" s="56" t="s">
        <v>707</v>
      </c>
      <c r="BV41" s="56"/>
      <c r="BW41" s="56"/>
      <c r="BX41" s="56"/>
      <c r="BY41" s="56"/>
      <c r="BZ41" s="56" t="s">
        <v>735</v>
      </c>
      <c r="CA41" s="56"/>
      <c r="CB41" s="56"/>
    </row>
    <row r="42" spans="1:86" ht="13.9" customHeight="1">
      <c r="A42" s="370" t="s">
        <v>338</v>
      </c>
      <c r="B42" s="686" t="s">
        <v>985</v>
      </c>
      <c r="C42" s="686" t="s">
        <v>18</v>
      </c>
      <c r="D42" s="686" t="s">
        <v>7</v>
      </c>
      <c r="E42" s="686" t="s">
        <v>986</v>
      </c>
      <c r="F42" s="686" t="s">
        <v>1024</v>
      </c>
      <c r="G42" s="687">
        <v>43</v>
      </c>
      <c r="H42" s="687">
        <v>4.67164</v>
      </c>
      <c r="I42" s="687">
        <v>6327.0212193999996</v>
      </c>
      <c r="J42" s="688"/>
      <c r="K42" s="688"/>
      <c r="L42" s="688"/>
      <c r="M42" s="688"/>
      <c r="N42" s="686"/>
      <c r="O42" s="686"/>
      <c r="P42" s="686"/>
      <c r="Q42" s="686"/>
      <c r="BA42" s="61" t="s">
        <v>24</v>
      </c>
      <c r="BD42" s="56" t="s">
        <v>462</v>
      </c>
      <c r="BH42" s="61" t="s">
        <v>656</v>
      </c>
      <c r="BM42" s="161" t="s">
        <v>516</v>
      </c>
      <c r="BU42" s="56" t="s">
        <v>708</v>
      </c>
      <c r="BV42" s="56"/>
      <c r="BW42" s="56"/>
      <c r="BX42" s="56"/>
      <c r="BY42" s="56"/>
      <c r="BZ42" s="56" t="s">
        <v>461</v>
      </c>
      <c r="CA42" s="56"/>
      <c r="CB42" s="56"/>
    </row>
    <row r="43" spans="1:86" ht="13.9" customHeight="1">
      <c r="A43" s="370" t="s">
        <v>338</v>
      </c>
      <c r="B43" s="686" t="s">
        <v>985</v>
      </c>
      <c r="C43" s="686" t="s">
        <v>18</v>
      </c>
      <c r="D43" s="686" t="s">
        <v>7</v>
      </c>
      <c r="E43" s="686" t="s">
        <v>1025</v>
      </c>
      <c r="F43" s="688" t="s">
        <v>994</v>
      </c>
      <c r="G43" s="687">
        <v>311.75</v>
      </c>
      <c r="H43" s="687">
        <v>114.235512</v>
      </c>
      <c r="I43" s="687">
        <v>127104.1720065</v>
      </c>
      <c r="J43" s="688"/>
      <c r="K43" s="686"/>
      <c r="L43" s="686"/>
      <c r="M43" s="688"/>
      <c r="N43" s="689"/>
      <c r="O43" s="689"/>
      <c r="P43" s="689"/>
      <c r="Q43" s="689"/>
      <c r="BA43" s="61" t="s">
        <v>421</v>
      </c>
      <c r="BD43" s="56" t="s">
        <v>463</v>
      </c>
      <c r="BH43" s="61" t="s">
        <v>657</v>
      </c>
      <c r="BM43" s="161" t="s">
        <v>517</v>
      </c>
      <c r="BU43" s="56" t="s">
        <v>710</v>
      </c>
      <c r="BV43" s="56"/>
      <c r="BW43" s="56"/>
      <c r="BX43" s="56"/>
      <c r="BY43" s="56"/>
      <c r="BZ43" s="56" t="s">
        <v>736</v>
      </c>
      <c r="CA43" s="56"/>
      <c r="CB43" s="56"/>
    </row>
    <row r="44" spans="1:86" ht="13.9" customHeight="1">
      <c r="A44" s="559" t="s">
        <v>338</v>
      </c>
      <c r="B44" s="688" t="s">
        <v>985</v>
      </c>
      <c r="C44" s="688" t="s">
        <v>18</v>
      </c>
      <c r="D44" s="688" t="s">
        <v>7</v>
      </c>
      <c r="E44" s="688" t="s">
        <v>1025</v>
      </c>
      <c r="F44" s="688" t="s">
        <v>995</v>
      </c>
      <c r="G44" s="690">
        <v>1787.5</v>
      </c>
      <c r="H44" s="690">
        <v>655.71693500000003</v>
      </c>
      <c r="I44" s="690">
        <v>679485.12699500006</v>
      </c>
      <c r="J44" s="688"/>
      <c r="K44" s="688"/>
      <c r="L44" s="688"/>
      <c r="M44" s="688"/>
      <c r="N44" s="688"/>
      <c r="O44" s="688"/>
      <c r="P44" s="688"/>
      <c r="Q44" s="688"/>
      <c r="BD44" s="61" t="s">
        <v>449</v>
      </c>
      <c r="BH44" s="61" t="s">
        <v>658</v>
      </c>
      <c r="BM44" s="161" t="s">
        <v>518</v>
      </c>
      <c r="BU44" s="56" t="s">
        <v>711</v>
      </c>
      <c r="BV44" s="56"/>
      <c r="BW44" s="56"/>
      <c r="BX44" s="56"/>
      <c r="BY44" s="56"/>
      <c r="CA44" s="56"/>
      <c r="CB44" s="56"/>
    </row>
    <row r="45" spans="1:86" ht="13.9" customHeight="1">
      <c r="A45" s="559" t="s">
        <v>338</v>
      </c>
      <c r="B45" s="688" t="s">
        <v>985</v>
      </c>
      <c r="C45" s="688" t="s">
        <v>18</v>
      </c>
      <c r="D45" s="688" t="s">
        <v>7</v>
      </c>
      <c r="E45" s="688" t="s">
        <v>1025</v>
      </c>
      <c r="F45" s="688" t="s">
        <v>1001</v>
      </c>
      <c r="G45" s="690">
        <v>326.5</v>
      </c>
      <c r="H45" s="690">
        <v>67.965429939499998</v>
      </c>
      <c r="I45" s="690">
        <v>269383.070045</v>
      </c>
      <c r="J45" s="688"/>
      <c r="K45" s="688"/>
      <c r="L45" s="688"/>
      <c r="M45" s="688"/>
      <c r="N45" s="688"/>
      <c r="O45" s="688"/>
      <c r="P45" s="688"/>
      <c r="Q45" s="688"/>
      <c r="BH45" s="61" t="s">
        <v>114</v>
      </c>
      <c r="BM45" s="161" t="s">
        <v>519</v>
      </c>
      <c r="BV45" s="56"/>
      <c r="BW45" s="56"/>
      <c r="BX45" s="56"/>
      <c r="BY45" s="56"/>
      <c r="CA45" s="56"/>
      <c r="CB45" s="56"/>
    </row>
    <row r="46" spans="1:86" ht="13.9" customHeight="1">
      <c r="A46" s="370" t="s">
        <v>338</v>
      </c>
      <c r="B46" s="686" t="s">
        <v>985</v>
      </c>
      <c r="C46" s="686" t="s">
        <v>18</v>
      </c>
      <c r="D46" s="686" t="s">
        <v>7</v>
      </c>
      <c r="E46" s="686" t="s">
        <v>1025</v>
      </c>
      <c r="F46" s="686" t="s">
        <v>275</v>
      </c>
      <c r="G46" s="687">
        <v>362</v>
      </c>
      <c r="H46" s="687">
        <v>125.84166</v>
      </c>
      <c r="I46" s="687">
        <v>133571.66953499999</v>
      </c>
      <c r="J46" s="688"/>
      <c r="K46" s="688"/>
      <c r="L46" s="688"/>
      <c r="M46" s="686"/>
      <c r="N46" s="686"/>
      <c r="O46" s="686"/>
      <c r="P46" s="686"/>
      <c r="Q46" s="686"/>
      <c r="BA46" s="157" t="s">
        <v>305</v>
      </c>
      <c r="BH46" s="61" t="s">
        <v>115</v>
      </c>
      <c r="BM46" s="161" t="s">
        <v>520</v>
      </c>
      <c r="BV46" s="56"/>
      <c r="BW46" s="56"/>
      <c r="BX46" s="56"/>
      <c r="BY46" s="56"/>
      <c r="BZ46" s="56"/>
      <c r="CA46" s="56"/>
      <c r="CB46" s="56"/>
    </row>
    <row r="47" spans="1:86" ht="13.9" customHeight="1">
      <c r="A47" s="370" t="s">
        <v>338</v>
      </c>
      <c r="B47" s="686" t="s">
        <v>985</v>
      </c>
      <c r="C47" s="686" t="s">
        <v>18</v>
      </c>
      <c r="D47" s="686" t="s">
        <v>7</v>
      </c>
      <c r="E47" s="686" t="s">
        <v>1025</v>
      </c>
      <c r="F47" s="686" t="s">
        <v>1005</v>
      </c>
      <c r="G47" s="687">
        <f>1824+2042</f>
        <v>3866</v>
      </c>
      <c r="H47" s="687">
        <f>5830+5567</f>
        <v>11397</v>
      </c>
      <c r="I47" s="687">
        <f>5656442+5757778</f>
        <v>11414220</v>
      </c>
      <c r="J47" s="688"/>
      <c r="K47" s="688"/>
      <c r="L47" s="688"/>
      <c r="M47" s="688"/>
      <c r="N47" s="686"/>
      <c r="O47" s="686"/>
      <c r="P47" s="686"/>
      <c r="Q47" s="686"/>
      <c r="BA47" s="61" t="s">
        <v>7</v>
      </c>
      <c r="BD47" s="157" t="s">
        <v>290</v>
      </c>
      <c r="BH47" s="61" t="s">
        <v>116</v>
      </c>
      <c r="BM47" s="161" t="s">
        <v>521</v>
      </c>
      <c r="BU47" s="56"/>
      <c r="BV47" s="56"/>
      <c r="BW47" s="56"/>
      <c r="BX47" s="56"/>
      <c r="BY47" s="56"/>
      <c r="BZ47" s="56"/>
      <c r="CA47" s="56"/>
      <c r="CB47" s="56"/>
    </row>
    <row r="48" spans="1:86" ht="13.9" customHeight="1">
      <c r="A48" s="370" t="s">
        <v>338</v>
      </c>
      <c r="B48" s="686" t="s">
        <v>985</v>
      </c>
      <c r="C48" s="686" t="s">
        <v>18</v>
      </c>
      <c r="D48" s="686" t="s">
        <v>7</v>
      </c>
      <c r="E48" s="686" t="s">
        <v>1025</v>
      </c>
      <c r="F48" s="686" t="s">
        <v>1026</v>
      </c>
      <c r="G48" s="687">
        <v>65.5</v>
      </c>
      <c r="H48" s="687">
        <v>540.67416844499996</v>
      </c>
      <c r="I48" s="687">
        <v>89972.827451499994</v>
      </c>
      <c r="J48" s="688"/>
      <c r="K48" s="686"/>
      <c r="L48" s="686"/>
      <c r="M48" s="688"/>
      <c r="N48" s="689"/>
      <c r="O48" s="689"/>
      <c r="P48" s="689"/>
      <c r="Q48" s="689"/>
      <c r="BA48" s="61" t="s">
        <v>99</v>
      </c>
      <c r="BD48" s="61" t="s">
        <v>464</v>
      </c>
      <c r="BM48" s="161" t="s">
        <v>522</v>
      </c>
      <c r="BV48" s="56"/>
      <c r="BW48" s="56"/>
      <c r="BX48" s="56"/>
      <c r="BY48" s="56"/>
      <c r="BZ48" s="56"/>
      <c r="CA48" s="56"/>
      <c r="CB48" s="56"/>
    </row>
    <row r="49" spans="1:80" ht="13.9" customHeight="1">
      <c r="A49" s="370" t="s">
        <v>338</v>
      </c>
      <c r="B49" s="686" t="s">
        <v>985</v>
      </c>
      <c r="C49" s="686" t="s">
        <v>18</v>
      </c>
      <c r="D49" s="686" t="s">
        <v>7</v>
      </c>
      <c r="E49" s="686" t="s">
        <v>1025</v>
      </c>
      <c r="F49" s="686" t="s">
        <v>1010</v>
      </c>
      <c r="G49" s="687">
        <f>11+13</f>
        <v>24</v>
      </c>
      <c r="H49" s="687">
        <f>30+92</f>
        <v>122</v>
      </c>
      <c r="I49" s="687">
        <f>86065+30568</f>
        <v>116633</v>
      </c>
      <c r="J49" s="686"/>
      <c r="K49" s="688"/>
      <c r="L49" s="686"/>
      <c r="M49" s="688"/>
      <c r="N49" s="689"/>
      <c r="O49" s="689"/>
      <c r="P49" s="689"/>
      <c r="Q49" s="689"/>
      <c r="BA49" s="61" t="s">
        <v>211</v>
      </c>
      <c r="BD49" s="61" t="s">
        <v>465</v>
      </c>
      <c r="BM49" s="161" t="s">
        <v>523</v>
      </c>
      <c r="BV49" s="56"/>
      <c r="BW49" s="56"/>
      <c r="BX49" s="56"/>
      <c r="BY49" s="56"/>
      <c r="BZ49" s="56"/>
      <c r="CA49" s="56"/>
      <c r="CB49" s="56"/>
    </row>
    <row r="50" spans="1:80" ht="13.9" customHeight="1">
      <c r="A50" s="370" t="s">
        <v>338</v>
      </c>
      <c r="B50" s="686" t="s">
        <v>985</v>
      </c>
      <c r="C50" s="686" t="s">
        <v>18</v>
      </c>
      <c r="D50" s="686" t="s">
        <v>7</v>
      </c>
      <c r="E50" s="686" t="s">
        <v>1025</v>
      </c>
      <c r="F50" s="686" t="s">
        <v>1028</v>
      </c>
      <c r="G50" s="687">
        <v>154</v>
      </c>
      <c r="H50" s="687">
        <v>3294.9463755000002</v>
      </c>
      <c r="I50" s="687">
        <v>740810.92969000002</v>
      </c>
      <c r="J50" s="688"/>
      <c r="K50" s="688"/>
      <c r="L50" s="688"/>
      <c r="M50" s="686"/>
      <c r="N50" s="686"/>
      <c r="O50" s="686"/>
      <c r="P50" s="686"/>
      <c r="Q50" s="686"/>
      <c r="BA50" s="61" t="s">
        <v>423</v>
      </c>
      <c r="BD50" s="61" t="s">
        <v>466</v>
      </c>
      <c r="BM50" s="161" t="s">
        <v>524</v>
      </c>
      <c r="BV50" s="56"/>
      <c r="BW50" s="56"/>
      <c r="BX50" s="56"/>
      <c r="BY50" s="56"/>
      <c r="BZ50" s="56"/>
      <c r="CA50" s="56"/>
      <c r="CB50" s="56"/>
    </row>
    <row r="51" spans="1:80" ht="13.9" customHeight="1">
      <c r="A51" s="370" t="s">
        <v>338</v>
      </c>
      <c r="B51" s="686" t="s">
        <v>985</v>
      </c>
      <c r="C51" s="686" t="s">
        <v>18</v>
      </c>
      <c r="D51" s="686" t="s">
        <v>7</v>
      </c>
      <c r="E51" s="686" t="s">
        <v>1025</v>
      </c>
      <c r="F51" s="686" t="s">
        <v>1011</v>
      </c>
      <c r="G51" s="687">
        <v>375.5</v>
      </c>
      <c r="H51" s="687">
        <v>5736.3297255500001</v>
      </c>
      <c r="I51" s="687">
        <v>786673.70043500001</v>
      </c>
      <c r="J51" s="688"/>
      <c r="K51" s="688"/>
      <c r="L51" s="688"/>
      <c r="M51" s="686"/>
      <c r="N51" s="686"/>
      <c r="O51" s="686"/>
      <c r="P51" s="686"/>
      <c r="Q51" s="686"/>
      <c r="BA51" s="61" t="s">
        <v>424</v>
      </c>
      <c r="BM51" s="161" t="s">
        <v>93</v>
      </c>
      <c r="BV51" s="56"/>
      <c r="BW51" s="56"/>
      <c r="BX51" s="56"/>
      <c r="BY51" s="56"/>
      <c r="BZ51" s="56"/>
      <c r="CA51" s="56"/>
      <c r="CB51" s="56"/>
    </row>
    <row r="52" spans="1:80" ht="13.9" customHeight="1">
      <c r="A52" s="370" t="s">
        <v>338</v>
      </c>
      <c r="B52" s="686" t="s">
        <v>985</v>
      </c>
      <c r="C52" s="686" t="s">
        <v>18</v>
      </c>
      <c r="D52" s="686" t="s">
        <v>7</v>
      </c>
      <c r="E52" s="686" t="s">
        <v>1025</v>
      </c>
      <c r="F52" s="686" t="s">
        <v>1015</v>
      </c>
      <c r="G52" s="687">
        <v>11</v>
      </c>
      <c r="H52" s="687">
        <v>9.6768999999999998</v>
      </c>
      <c r="I52" s="687">
        <v>9754.8374965999992</v>
      </c>
      <c r="J52" s="686"/>
      <c r="K52" s="686"/>
      <c r="L52" s="686"/>
      <c r="M52" s="686"/>
      <c r="N52" s="686"/>
      <c r="O52" s="686"/>
      <c r="P52" s="686"/>
      <c r="Q52" s="686"/>
      <c r="BA52" s="61" t="s">
        <v>276</v>
      </c>
      <c r="BM52" s="161" t="s">
        <v>525</v>
      </c>
    </row>
    <row r="53" spans="1:80" ht="13.9" customHeight="1">
      <c r="A53" s="370" t="s">
        <v>338</v>
      </c>
      <c r="B53" s="686" t="s">
        <v>985</v>
      </c>
      <c r="C53" s="686" t="s">
        <v>18</v>
      </c>
      <c r="D53" s="686" t="s">
        <v>7</v>
      </c>
      <c r="E53" s="686" t="s">
        <v>1025</v>
      </c>
      <c r="F53" s="686" t="s">
        <v>1016</v>
      </c>
      <c r="G53" s="687">
        <v>82</v>
      </c>
      <c r="H53" s="687">
        <v>1294.5787796499999</v>
      </c>
      <c r="I53" s="687">
        <v>155207.9356045</v>
      </c>
      <c r="J53" s="688"/>
      <c r="K53" s="686"/>
      <c r="L53" s="686"/>
      <c r="M53" s="688"/>
      <c r="N53" s="689"/>
      <c r="O53" s="689"/>
      <c r="P53" s="689"/>
      <c r="Q53" s="689"/>
      <c r="BA53" s="61" t="s">
        <v>425</v>
      </c>
      <c r="BM53" s="161" t="s">
        <v>526</v>
      </c>
    </row>
    <row r="54" spans="1:80" ht="13.9" customHeight="1">
      <c r="A54" s="370" t="s">
        <v>338</v>
      </c>
      <c r="B54" s="686" t="s">
        <v>985</v>
      </c>
      <c r="C54" s="686" t="s">
        <v>18</v>
      </c>
      <c r="D54" s="686" t="s">
        <v>7</v>
      </c>
      <c r="E54" s="686" t="s">
        <v>1025</v>
      </c>
      <c r="F54" s="686" t="s">
        <v>1027</v>
      </c>
      <c r="G54" s="687">
        <v>896.9</v>
      </c>
      <c r="H54" s="687">
        <v>20465.739022000002</v>
      </c>
      <c r="I54" s="687">
        <v>3242163.4889000002</v>
      </c>
      <c r="J54" s="688"/>
      <c r="K54" s="688"/>
      <c r="L54" s="688"/>
      <c r="M54" s="686"/>
      <c r="N54" s="686"/>
      <c r="O54" s="686"/>
      <c r="P54" s="686"/>
      <c r="Q54" s="686"/>
      <c r="BA54" s="61" t="s">
        <v>426</v>
      </c>
      <c r="BM54" s="161" t="s">
        <v>527</v>
      </c>
    </row>
    <row r="55" spans="1:80" ht="13.9" customHeight="1">
      <c r="A55" s="370" t="s">
        <v>338</v>
      </c>
      <c r="B55" s="686" t="s">
        <v>985</v>
      </c>
      <c r="C55" s="686" t="s">
        <v>18</v>
      </c>
      <c r="D55" s="686" t="s">
        <v>7</v>
      </c>
      <c r="E55" s="686" t="s">
        <v>1025</v>
      </c>
      <c r="F55" s="686" t="s">
        <v>1012</v>
      </c>
      <c r="G55" s="687">
        <v>831.9</v>
      </c>
      <c r="H55" s="687">
        <v>15140.717728</v>
      </c>
      <c r="I55" s="687">
        <v>2440334.9216999998</v>
      </c>
      <c r="J55" s="686"/>
      <c r="K55" s="686"/>
      <c r="L55" s="686"/>
      <c r="M55" s="688"/>
      <c r="N55" s="689"/>
      <c r="O55" s="689"/>
      <c r="P55" s="689"/>
      <c r="Q55" s="689"/>
      <c r="BA55" s="61" t="s">
        <v>427</v>
      </c>
      <c r="BM55" s="161" t="s">
        <v>528</v>
      </c>
    </row>
    <row r="56" spans="1:80" ht="13.9" customHeight="1">
      <c r="A56" s="370" t="s">
        <v>338</v>
      </c>
      <c r="B56" s="686" t="s">
        <v>985</v>
      </c>
      <c r="C56" s="686" t="s">
        <v>18</v>
      </c>
      <c r="D56" s="686" t="s">
        <v>7</v>
      </c>
      <c r="E56" s="686" t="s">
        <v>1025</v>
      </c>
      <c r="F56" s="686" t="s">
        <v>1000</v>
      </c>
      <c r="G56" s="687">
        <v>12</v>
      </c>
      <c r="H56" s="687">
        <v>0.99378000005</v>
      </c>
      <c r="I56" s="687">
        <v>969.36946021000006</v>
      </c>
      <c r="J56" s="686"/>
      <c r="K56" s="686"/>
      <c r="L56" s="686"/>
      <c r="M56" s="686"/>
      <c r="N56" s="686"/>
      <c r="O56" s="686"/>
      <c r="P56" s="686"/>
      <c r="Q56" s="686"/>
      <c r="BA56" s="61" t="s">
        <v>428</v>
      </c>
      <c r="BM56" s="161" t="s">
        <v>529</v>
      </c>
    </row>
    <row r="57" spans="1:80" ht="13.9" customHeight="1">
      <c r="A57" s="370" t="s">
        <v>338</v>
      </c>
      <c r="B57" s="686" t="s">
        <v>985</v>
      </c>
      <c r="C57" s="686" t="s">
        <v>18</v>
      </c>
      <c r="D57" s="686" t="s">
        <v>7</v>
      </c>
      <c r="E57" s="686" t="s">
        <v>1025</v>
      </c>
      <c r="F57" s="686" t="s">
        <v>1007</v>
      </c>
      <c r="G57" s="687">
        <v>17</v>
      </c>
      <c r="H57" s="687">
        <v>125.41332</v>
      </c>
      <c r="I57" s="687">
        <v>48180.283373500002</v>
      </c>
      <c r="J57" s="688"/>
      <c r="K57" s="688"/>
      <c r="L57" s="688"/>
      <c r="M57" s="686"/>
      <c r="N57" s="686"/>
      <c r="O57" s="686"/>
      <c r="P57" s="686"/>
      <c r="Q57" s="686"/>
      <c r="BA57" s="61" t="s">
        <v>429</v>
      </c>
      <c r="BM57" s="161" t="s">
        <v>530</v>
      </c>
    </row>
    <row r="58" spans="1:80" ht="13.9" customHeight="1">
      <c r="A58" s="370" t="s">
        <v>338</v>
      </c>
      <c r="B58" s="686" t="s">
        <v>985</v>
      </c>
      <c r="C58" s="686" t="s">
        <v>18</v>
      </c>
      <c r="D58" s="686" t="s">
        <v>7</v>
      </c>
      <c r="E58" s="686" t="s">
        <v>1025</v>
      </c>
      <c r="F58" s="686" t="s">
        <v>1017</v>
      </c>
      <c r="G58" s="687">
        <v>118.58333333500001</v>
      </c>
      <c r="H58" s="687">
        <v>1206.9991421499999</v>
      </c>
      <c r="I58" s="687">
        <v>419972.72493000003</v>
      </c>
      <c r="J58" s="686"/>
      <c r="K58" s="686"/>
      <c r="L58" s="686"/>
      <c r="M58" s="686"/>
      <c r="N58" s="686"/>
      <c r="O58" s="686"/>
      <c r="P58" s="686"/>
      <c r="Q58" s="686"/>
      <c r="BA58" s="61" t="s">
        <v>430</v>
      </c>
      <c r="BM58" s="161" t="s">
        <v>531</v>
      </c>
    </row>
    <row r="59" spans="1:80" ht="13.9" customHeight="1">
      <c r="A59" s="370" t="s">
        <v>338</v>
      </c>
      <c r="B59" s="686" t="s">
        <v>985</v>
      </c>
      <c r="C59" s="686" t="s">
        <v>18</v>
      </c>
      <c r="D59" s="686" t="s">
        <v>7</v>
      </c>
      <c r="E59" s="686" t="s">
        <v>1025</v>
      </c>
      <c r="F59" s="686" t="s">
        <v>1021</v>
      </c>
      <c r="G59" s="687">
        <v>41</v>
      </c>
      <c r="H59" s="687">
        <v>694.68100000000004</v>
      </c>
      <c r="I59" s="687">
        <v>235082.03129099999</v>
      </c>
      <c r="J59" s="688"/>
      <c r="K59" s="688"/>
      <c r="L59" s="688"/>
      <c r="M59" s="686"/>
      <c r="N59" s="686"/>
      <c r="O59" s="686"/>
      <c r="P59" s="686"/>
      <c r="Q59" s="686"/>
      <c r="BA59" s="61" t="s">
        <v>431</v>
      </c>
      <c r="BM59" s="161" t="s">
        <v>532</v>
      </c>
    </row>
    <row r="60" spans="1:80" ht="13.9" customHeight="1">
      <c r="A60" s="370" t="s">
        <v>338</v>
      </c>
      <c r="B60" s="686" t="s">
        <v>985</v>
      </c>
      <c r="C60" s="686" t="s">
        <v>22</v>
      </c>
      <c r="D60" s="686" t="s">
        <v>7</v>
      </c>
      <c r="E60" s="686" t="s">
        <v>1029</v>
      </c>
      <c r="F60" s="686" t="s">
        <v>1030</v>
      </c>
      <c r="G60" s="687">
        <f>264+97</f>
        <v>361</v>
      </c>
      <c r="H60" s="687">
        <f>26539+5292</f>
        <v>31831</v>
      </c>
      <c r="I60" s="687">
        <f>4018407+1860500</f>
        <v>5878907</v>
      </c>
      <c r="J60" s="688"/>
      <c r="K60" s="688"/>
      <c r="L60" s="688"/>
      <c r="M60" s="688"/>
      <c r="N60" s="686"/>
      <c r="O60" s="686"/>
      <c r="P60" s="686"/>
      <c r="Q60" s="686"/>
      <c r="BM60" s="161" t="s">
        <v>533</v>
      </c>
    </row>
    <row r="61" spans="1:80" ht="13.9" customHeight="1">
      <c r="A61" s="370" t="s">
        <v>338</v>
      </c>
      <c r="B61" s="686" t="s">
        <v>985</v>
      </c>
      <c r="C61" s="686" t="s">
        <v>22</v>
      </c>
      <c r="D61" s="686" t="s">
        <v>7</v>
      </c>
      <c r="E61" s="686" t="s">
        <v>1029</v>
      </c>
      <c r="F61" s="686" t="s">
        <v>1031</v>
      </c>
      <c r="G61" s="687">
        <v>40</v>
      </c>
      <c r="H61" s="687">
        <v>1453.84</v>
      </c>
      <c r="I61" s="687">
        <v>516233.53881</v>
      </c>
      <c r="J61" s="688"/>
      <c r="K61" s="688"/>
      <c r="L61" s="688"/>
      <c r="M61" s="686"/>
      <c r="N61" s="686"/>
      <c r="O61" s="686"/>
      <c r="P61" s="686"/>
      <c r="Q61" s="686"/>
      <c r="BM61" s="161" t="s">
        <v>534</v>
      </c>
    </row>
    <row r="62" spans="1:80" ht="13.9" customHeight="1">
      <c r="A62" s="370" t="s">
        <v>338</v>
      </c>
      <c r="B62" s="686" t="s">
        <v>985</v>
      </c>
      <c r="C62" s="686" t="s">
        <v>20</v>
      </c>
      <c r="D62" s="686" t="s">
        <v>7</v>
      </c>
      <c r="E62" s="686" t="s">
        <v>1032</v>
      </c>
      <c r="F62" s="686" t="s">
        <v>1030</v>
      </c>
      <c r="G62" s="687">
        <v>128.25</v>
      </c>
      <c r="H62" s="687">
        <v>17889.576880000001</v>
      </c>
      <c r="I62" s="687">
        <v>6848735.1672</v>
      </c>
      <c r="J62" s="688"/>
      <c r="K62" s="688"/>
      <c r="L62" s="688"/>
      <c r="M62" s="686"/>
      <c r="N62" s="686"/>
      <c r="O62" s="686"/>
      <c r="P62" s="686"/>
      <c r="Q62" s="686"/>
      <c r="BA62" s="174" t="s">
        <v>767</v>
      </c>
      <c r="BM62" s="161" t="s">
        <v>663</v>
      </c>
    </row>
    <row r="63" spans="1:80" ht="13.9" customHeight="1">
      <c r="A63" s="370" t="s">
        <v>338</v>
      </c>
      <c r="B63" s="686" t="s">
        <v>985</v>
      </c>
      <c r="C63" s="686" t="s">
        <v>20</v>
      </c>
      <c r="D63" s="686" t="s">
        <v>7</v>
      </c>
      <c r="E63" s="686" t="s">
        <v>1032</v>
      </c>
      <c r="F63" s="686" t="s">
        <v>1033</v>
      </c>
      <c r="G63" s="687">
        <v>122.16666666650001</v>
      </c>
      <c r="H63" s="687">
        <v>11704.218998099999</v>
      </c>
      <c r="I63" s="687">
        <v>5775845.9242500002</v>
      </c>
      <c r="J63" s="688"/>
      <c r="K63" s="688"/>
      <c r="L63" s="688"/>
      <c r="M63" s="686"/>
      <c r="N63" s="686"/>
      <c r="O63" s="686"/>
      <c r="P63" s="686"/>
      <c r="Q63" s="686"/>
      <c r="BA63" s="175" t="s">
        <v>768</v>
      </c>
      <c r="BM63" s="162" t="s">
        <v>535</v>
      </c>
    </row>
    <row r="64" spans="1:80" ht="13.9" customHeight="1">
      <c r="A64" s="370" t="s">
        <v>338</v>
      </c>
      <c r="B64" s="686" t="s">
        <v>985</v>
      </c>
      <c r="C64" s="686" t="s">
        <v>20</v>
      </c>
      <c r="D64" s="686" t="s">
        <v>7</v>
      </c>
      <c r="E64" s="686" t="s">
        <v>1034</v>
      </c>
      <c r="F64" s="686" t="s">
        <v>1035</v>
      </c>
      <c r="G64" s="691">
        <v>3217</v>
      </c>
      <c r="H64" s="691">
        <v>1851.3113982</v>
      </c>
      <c r="I64" s="691">
        <v>4345133.4970500004</v>
      </c>
      <c r="J64" s="688"/>
      <c r="K64" s="688"/>
      <c r="L64" s="688"/>
      <c r="M64" s="686"/>
      <c r="N64" s="686"/>
      <c r="O64" s="686"/>
      <c r="P64" s="686"/>
      <c r="Q64" s="686"/>
      <c r="BA64" s="692" t="s">
        <v>210</v>
      </c>
      <c r="BM64" s="161" t="s">
        <v>536</v>
      </c>
    </row>
    <row r="65" spans="1:65" ht="13.9" customHeight="1">
      <c r="A65" s="370" t="s">
        <v>338</v>
      </c>
      <c r="B65" s="686" t="s">
        <v>985</v>
      </c>
      <c r="C65" s="686" t="s">
        <v>20</v>
      </c>
      <c r="D65" s="686" t="s">
        <v>7</v>
      </c>
      <c r="E65" s="686" t="s">
        <v>1034</v>
      </c>
      <c r="F65" s="686" t="s">
        <v>1036</v>
      </c>
      <c r="G65" s="691">
        <v>2058.5583333</v>
      </c>
      <c r="H65" s="691">
        <v>1852.7557060500001</v>
      </c>
      <c r="I65" s="691">
        <v>6649188.6184</v>
      </c>
      <c r="J65" s="688"/>
      <c r="K65" s="688"/>
      <c r="L65" s="688"/>
      <c r="M65" s="686"/>
      <c r="N65" s="686"/>
      <c r="O65" s="686"/>
      <c r="P65" s="686"/>
      <c r="Q65" s="686"/>
      <c r="BA65" s="692" t="s">
        <v>825</v>
      </c>
      <c r="BM65" s="161" t="s">
        <v>537</v>
      </c>
    </row>
    <row r="66" spans="1:65" ht="13.9" customHeight="1">
      <c r="A66" s="370" t="s">
        <v>338</v>
      </c>
      <c r="B66" s="686" t="s">
        <v>985</v>
      </c>
      <c r="C66" s="686" t="s">
        <v>20</v>
      </c>
      <c r="D66" s="686" t="s">
        <v>7</v>
      </c>
      <c r="E66" s="686" t="s">
        <v>1034</v>
      </c>
      <c r="F66" s="686" t="s">
        <v>1004</v>
      </c>
      <c r="G66" s="691">
        <v>385.41666666499998</v>
      </c>
      <c r="H66" s="691">
        <v>6947.2535862499999</v>
      </c>
      <c r="I66" s="691">
        <v>1179665.938545</v>
      </c>
      <c r="J66" s="688"/>
      <c r="K66" s="688"/>
      <c r="L66" s="688"/>
      <c r="M66" s="686"/>
      <c r="N66" s="686"/>
      <c r="O66" s="686"/>
      <c r="P66" s="686"/>
      <c r="Q66" s="686"/>
      <c r="BA66" s="692" t="s">
        <v>826</v>
      </c>
      <c r="BM66" s="161" t="s">
        <v>538</v>
      </c>
    </row>
    <row r="67" spans="1:65" ht="13.9" customHeight="1">
      <c r="A67" s="370" t="s">
        <v>338</v>
      </c>
      <c r="B67" s="686" t="s">
        <v>985</v>
      </c>
      <c r="C67" s="686" t="s">
        <v>20</v>
      </c>
      <c r="D67" s="686" t="s">
        <v>7</v>
      </c>
      <c r="E67" s="686" t="s">
        <v>1034</v>
      </c>
      <c r="F67" s="686" t="s">
        <v>1037</v>
      </c>
      <c r="G67" s="691">
        <f>71+1067</f>
        <v>1138</v>
      </c>
      <c r="H67" s="691">
        <f>79+2013</f>
        <v>2092</v>
      </c>
      <c r="I67" s="691">
        <f>249341+3624665</f>
        <v>3874006</v>
      </c>
      <c r="J67" s="686"/>
      <c r="K67" s="686"/>
      <c r="L67" s="686"/>
      <c r="M67" s="688"/>
      <c r="N67" s="689"/>
      <c r="O67" s="689"/>
      <c r="P67" s="689"/>
      <c r="Q67" s="689"/>
      <c r="BA67" s="692" t="s">
        <v>63</v>
      </c>
      <c r="BM67" s="161" t="s">
        <v>539</v>
      </c>
    </row>
    <row r="68" spans="1:65" ht="13.9" customHeight="1">
      <c r="A68" s="370" t="s">
        <v>338</v>
      </c>
      <c r="B68" s="686" t="s">
        <v>985</v>
      </c>
      <c r="C68" s="686" t="s">
        <v>20</v>
      </c>
      <c r="D68" s="686" t="s">
        <v>7</v>
      </c>
      <c r="E68" s="686" t="s">
        <v>1034</v>
      </c>
      <c r="F68" s="686" t="s">
        <v>1038</v>
      </c>
      <c r="G68" s="691">
        <f>5886+5199</f>
        <v>11085</v>
      </c>
      <c r="H68" s="691">
        <f>3505+5453</f>
        <v>8958</v>
      </c>
      <c r="I68" s="691">
        <f>10558090+14370670</f>
        <v>24928760</v>
      </c>
      <c r="J68" s="686"/>
      <c r="K68" s="686"/>
      <c r="L68" s="686"/>
      <c r="M68" s="686"/>
      <c r="N68" s="686"/>
      <c r="O68" s="686"/>
      <c r="P68" s="686"/>
      <c r="Q68" s="686"/>
      <c r="BA68" s="692" t="s">
        <v>827</v>
      </c>
      <c r="BM68" s="161" t="s">
        <v>540</v>
      </c>
    </row>
    <row r="69" spans="1:65" ht="13.9" customHeight="1">
      <c r="A69" s="370" t="s">
        <v>338</v>
      </c>
      <c r="B69" s="686" t="s">
        <v>985</v>
      </c>
      <c r="C69" s="686" t="s">
        <v>20</v>
      </c>
      <c r="D69" s="686" t="s">
        <v>7</v>
      </c>
      <c r="E69" s="686" t="s">
        <v>1034</v>
      </c>
      <c r="F69" s="686" t="s">
        <v>1031</v>
      </c>
      <c r="G69" s="691">
        <v>19.666666667000001</v>
      </c>
      <c r="H69" s="691">
        <v>2158.2882021999999</v>
      </c>
      <c r="I69" s="691">
        <v>790652.32166999998</v>
      </c>
      <c r="J69" s="688"/>
      <c r="K69" s="688"/>
      <c r="L69" s="688"/>
      <c r="M69" s="686"/>
      <c r="N69" s="686"/>
      <c r="O69" s="686"/>
      <c r="P69" s="686"/>
      <c r="Q69" s="686"/>
      <c r="BA69" s="175" t="s">
        <v>769</v>
      </c>
      <c r="BM69" s="161" t="s">
        <v>541</v>
      </c>
    </row>
    <row r="70" spans="1:65" ht="13.9" customHeight="1">
      <c r="A70" s="370" t="s">
        <v>338</v>
      </c>
      <c r="B70" s="686" t="s">
        <v>985</v>
      </c>
      <c r="C70" s="686" t="s">
        <v>20</v>
      </c>
      <c r="D70" s="686" t="s">
        <v>7</v>
      </c>
      <c r="E70" s="686" t="s">
        <v>1034</v>
      </c>
      <c r="F70" s="686" t="s">
        <v>1039</v>
      </c>
      <c r="G70" s="691">
        <v>31.5</v>
      </c>
      <c r="H70" s="691">
        <v>667.81405885000004</v>
      </c>
      <c r="I70" s="691">
        <v>137540.158585</v>
      </c>
      <c r="J70" s="688"/>
      <c r="K70" s="688"/>
      <c r="L70" s="688"/>
      <c r="M70" s="686"/>
      <c r="N70" s="686"/>
      <c r="O70" s="686"/>
      <c r="P70" s="686"/>
      <c r="Q70" s="686"/>
      <c r="BA70" t="s">
        <v>770</v>
      </c>
      <c r="BM70" s="161" t="s">
        <v>542</v>
      </c>
    </row>
    <row r="71" spans="1:65" ht="13.9" customHeight="1">
      <c r="A71" s="370" t="s">
        <v>338</v>
      </c>
      <c r="B71" s="686" t="s">
        <v>985</v>
      </c>
      <c r="C71" s="686" t="s">
        <v>20</v>
      </c>
      <c r="D71" s="686" t="s">
        <v>7</v>
      </c>
      <c r="E71" s="686" t="s">
        <v>1034</v>
      </c>
      <c r="F71" s="686" t="s">
        <v>1030</v>
      </c>
      <c r="G71" s="691">
        <v>25</v>
      </c>
      <c r="H71" s="691">
        <v>2461.08509</v>
      </c>
      <c r="I71" s="691">
        <v>892485.62652000005</v>
      </c>
      <c r="J71" s="686"/>
      <c r="K71" s="688"/>
      <c r="L71" s="688"/>
      <c r="M71" s="688"/>
      <c r="N71" s="693"/>
      <c r="O71" s="693"/>
      <c r="P71" s="693"/>
      <c r="Q71" s="693"/>
      <c r="BA71" t="s">
        <v>771</v>
      </c>
      <c r="BM71" s="161" t="s">
        <v>543</v>
      </c>
    </row>
    <row r="72" spans="1:65" ht="13.9" customHeight="1">
      <c r="A72" s="370" t="s">
        <v>338</v>
      </c>
      <c r="B72" s="686" t="s">
        <v>985</v>
      </c>
      <c r="C72" s="686" t="s">
        <v>20</v>
      </c>
      <c r="D72" s="686" t="s">
        <v>7</v>
      </c>
      <c r="E72" s="686" t="s">
        <v>1034</v>
      </c>
      <c r="F72" s="686" t="s">
        <v>1033</v>
      </c>
      <c r="G72" s="691">
        <v>12</v>
      </c>
      <c r="H72" s="691">
        <v>1104.605</v>
      </c>
      <c r="I72" s="691">
        <v>421537.97207000002</v>
      </c>
      <c r="J72" s="688"/>
      <c r="K72" s="688"/>
      <c r="L72" s="688"/>
      <c r="M72" s="686"/>
      <c r="N72" s="686"/>
      <c r="O72" s="686"/>
      <c r="P72" s="686"/>
      <c r="Q72" s="686"/>
      <c r="BA72" t="s">
        <v>772</v>
      </c>
      <c r="BM72" s="161" t="s">
        <v>544</v>
      </c>
    </row>
    <row r="73" spans="1:65" ht="13.9" customHeight="1">
      <c r="A73" s="370" t="s">
        <v>338</v>
      </c>
      <c r="B73" s="686" t="s">
        <v>985</v>
      </c>
      <c r="C73" s="609" t="s">
        <v>20</v>
      </c>
      <c r="D73" s="686" t="s">
        <v>7</v>
      </c>
      <c r="E73" s="686" t="s">
        <v>1034</v>
      </c>
      <c r="F73" s="686" t="s">
        <v>1013</v>
      </c>
      <c r="G73" s="691">
        <v>36</v>
      </c>
      <c r="H73" s="691">
        <v>502.40233000000001</v>
      </c>
      <c r="I73" s="691">
        <v>112958.24872</v>
      </c>
      <c r="J73" s="693"/>
      <c r="K73" s="693"/>
      <c r="L73" s="693"/>
      <c r="M73" s="688"/>
      <c r="N73" s="689"/>
      <c r="O73" s="689"/>
      <c r="P73" s="689"/>
      <c r="Q73" s="689"/>
      <c r="BA73" t="s">
        <v>773</v>
      </c>
      <c r="BM73" s="161" t="s">
        <v>545</v>
      </c>
    </row>
    <row r="74" spans="1:65" ht="13.9" customHeight="1">
      <c r="A74" s="370" t="s">
        <v>338</v>
      </c>
      <c r="B74" s="686" t="s">
        <v>985</v>
      </c>
      <c r="C74" s="686" t="s">
        <v>20</v>
      </c>
      <c r="D74" s="686" t="s">
        <v>7</v>
      </c>
      <c r="E74" s="686" t="s">
        <v>1034</v>
      </c>
      <c r="F74" s="686" t="s">
        <v>1040</v>
      </c>
      <c r="G74" s="691">
        <v>21</v>
      </c>
      <c r="H74" s="691">
        <v>51.182209999999998</v>
      </c>
      <c r="I74" s="691">
        <v>112455.50767000001</v>
      </c>
      <c r="J74" s="688"/>
      <c r="K74" s="686"/>
      <c r="L74" s="686"/>
      <c r="M74" s="688"/>
      <c r="N74" s="689"/>
      <c r="O74" s="689"/>
      <c r="P74" s="689"/>
      <c r="Q74" s="689"/>
      <c r="BA74" t="s">
        <v>774</v>
      </c>
      <c r="BM74" s="161" t="s">
        <v>546</v>
      </c>
    </row>
    <row r="75" spans="1:65" ht="13.9" customHeight="1">
      <c r="A75" s="370" t="s">
        <v>338</v>
      </c>
      <c r="B75" s="686" t="s">
        <v>985</v>
      </c>
      <c r="C75" s="686" t="s">
        <v>20</v>
      </c>
      <c r="D75" s="686" t="s">
        <v>7</v>
      </c>
      <c r="E75" s="686" t="s">
        <v>1034</v>
      </c>
      <c r="F75" s="686" t="s">
        <v>1014</v>
      </c>
      <c r="G75" s="691">
        <v>18</v>
      </c>
      <c r="H75" s="691">
        <v>269.14953000000003</v>
      </c>
      <c r="I75" s="691">
        <v>58415.471394</v>
      </c>
      <c r="J75" s="688"/>
      <c r="K75" s="688"/>
      <c r="L75" s="688"/>
      <c r="M75" s="686"/>
      <c r="N75" s="686"/>
      <c r="O75" s="686"/>
      <c r="P75" s="686"/>
      <c r="Q75" s="686"/>
      <c r="BA75" t="s">
        <v>775</v>
      </c>
      <c r="BM75" s="161" t="s">
        <v>547</v>
      </c>
    </row>
    <row r="76" spans="1:65" ht="13.9" customHeight="1">
      <c r="A76" s="370" t="s">
        <v>338</v>
      </c>
      <c r="B76" s="686" t="s">
        <v>985</v>
      </c>
      <c r="C76" s="686" t="s">
        <v>20</v>
      </c>
      <c r="D76" s="686" t="s">
        <v>7</v>
      </c>
      <c r="E76" s="686" t="s">
        <v>1034</v>
      </c>
      <c r="F76" s="686" t="s">
        <v>1041</v>
      </c>
      <c r="G76" s="691">
        <v>56.5</v>
      </c>
      <c r="H76" s="691">
        <v>3513.5069764499999</v>
      </c>
      <c r="I76" s="691">
        <v>1375619.64133</v>
      </c>
      <c r="J76" s="688"/>
      <c r="K76" s="688"/>
      <c r="L76" s="688"/>
      <c r="M76" s="686"/>
      <c r="N76" s="686"/>
      <c r="O76" s="686"/>
      <c r="P76" s="686"/>
      <c r="Q76" s="686"/>
      <c r="BA76" t="s">
        <v>776</v>
      </c>
      <c r="BM76" s="161" t="s">
        <v>548</v>
      </c>
    </row>
    <row r="77" spans="1:65" ht="13.9" customHeight="1">
      <c r="A77" s="370" t="s">
        <v>338</v>
      </c>
      <c r="B77" s="686" t="s">
        <v>985</v>
      </c>
      <c r="C77" s="686" t="s">
        <v>20</v>
      </c>
      <c r="D77" s="686" t="s">
        <v>7</v>
      </c>
      <c r="E77" s="686" t="s">
        <v>1034</v>
      </c>
      <c r="F77" s="686" t="s">
        <v>1042</v>
      </c>
      <c r="G77" s="691">
        <v>288.39523809500002</v>
      </c>
      <c r="H77" s="691">
        <v>685.65510382499997</v>
      </c>
      <c r="I77" s="691">
        <v>1001002.066615</v>
      </c>
      <c r="J77" s="688"/>
      <c r="K77" s="688"/>
      <c r="L77" s="688"/>
      <c r="M77" s="686"/>
      <c r="N77" s="693"/>
      <c r="O77" s="693"/>
      <c r="P77" s="693"/>
      <c r="Q77" s="693"/>
      <c r="BA77" t="s">
        <v>777</v>
      </c>
      <c r="BM77" s="161" t="s">
        <v>549</v>
      </c>
    </row>
    <row r="78" spans="1:65" ht="13.9" customHeight="1">
      <c r="A78" s="370" t="s">
        <v>338</v>
      </c>
      <c r="B78" s="686" t="s">
        <v>985</v>
      </c>
      <c r="C78" s="686" t="s">
        <v>20</v>
      </c>
      <c r="D78" s="686" t="s">
        <v>7</v>
      </c>
      <c r="E78" s="686" t="s">
        <v>1034</v>
      </c>
      <c r="F78" s="686" t="s">
        <v>1043</v>
      </c>
      <c r="G78" s="691">
        <v>2258.33333335</v>
      </c>
      <c r="H78" s="691">
        <v>3700.9713182</v>
      </c>
      <c r="I78" s="691">
        <v>5724758.6826999998</v>
      </c>
      <c r="J78" s="686"/>
      <c r="K78" s="688"/>
      <c r="L78" s="686"/>
      <c r="M78" s="688"/>
      <c r="N78" s="689"/>
      <c r="O78" s="689"/>
      <c r="P78" s="689"/>
      <c r="Q78" s="689"/>
      <c r="BA78" t="s">
        <v>778</v>
      </c>
      <c r="BM78" s="161" t="s">
        <v>550</v>
      </c>
    </row>
    <row r="79" spans="1:65" ht="13.9" customHeight="1">
      <c r="A79" s="370" t="s">
        <v>338</v>
      </c>
      <c r="B79" s="686" t="s">
        <v>985</v>
      </c>
      <c r="C79" s="686" t="s">
        <v>20</v>
      </c>
      <c r="D79" s="686" t="s">
        <v>7</v>
      </c>
      <c r="E79" s="686" t="s">
        <v>1034</v>
      </c>
      <c r="F79" s="686" t="s">
        <v>993</v>
      </c>
      <c r="G79" s="691">
        <v>59.75</v>
      </c>
      <c r="H79" s="691">
        <v>5.3485519427500003</v>
      </c>
      <c r="I79" s="691">
        <v>20574.186516500002</v>
      </c>
      <c r="J79" s="688"/>
      <c r="K79" s="686"/>
      <c r="L79" s="686"/>
      <c r="M79" s="688"/>
      <c r="N79" s="689"/>
      <c r="O79" s="689"/>
      <c r="P79" s="689"/>
      <c r="Q79" s="689"/>
      <c r="BA79" s="175" t="s">
        <v>821</v>
      </c>
      <c r="BM79" s="161"/>
    </row>
    <row r="80" spans="1:65" ht="13.9" customHeight="1">
      <c r="A80" s="370" t="s">
        <v>338</v>
      </c>
      <c r="B80" s="686" t="s">
        <v>985</v>
      </c>
      <c r="C80" s="686" t="s">
        <v>20</v>
      </c>
      <c r="D80" s="686" t="s">
        <v>7</v>
      </c>
      <c r="E80" s="686" t="s">
        <v>1034</v>
      </c>
      <c r="F80" s="686" t="s">
        <v>1044</v>
      </c>
      <c r="G80" s="691">
        <v>80.25</v>
      </c>
      <c r="H80" s="691">
        <v>16.770869659500001</v>
      </c>
      <c r="I80" s="691">
        <v>85212.231007499999</v>
      </c>
      <c r="J80" s="686"/>
      <c r="K80" s="686"/>
      <c r="L80" s="686"/>
      <c r="M80" s="688"/>
      <c r="N80" s="689"/>
      <c r="O80" s="689"/>
      <c r="P80" s="689"/>
      <c r="Q80" s="689"/>
      <c r="BA80" t="s">
        <v>818</v>
      </c>
      <c r="BM80" s="161"/>
    </row>
    <row r="81" spans="1:65" ht="13.9" customHeight="1">
      <c r="A81" s="559" t="s">
        <v>338</v>
      </c>
      <c r="B81" s="688" t="s">
        <v>985</v>
      </c>
      <c r="C81" s="688" t="s">
        <v>20</v>
      </c>
      <c r="D81" s="688" t="s">
        <v>7</v>
      </c>
      <c r="E81" s="688" t="s">
        <v>1034</v>
      </c>
      <c r="F81" s="688" t="s">
        <v>1045</v>
      </c>
      <c r="G81" s="691">
        <v>138</v>
      </c>
      <c r="H81" s="691">
        <v>23.440480000000001</v>
      </c>
      <c r="I81" s="691">
        <v>107600.214878</v>
      </c>
      <c r="J81" s="688"/>
      <c r="K81" s="688"/>
      <c r="L81" s="688"/>
      <c r="M81" s="688"/>
      <c r="N81" s="688"/>
      <c r="O81" s="688"/>
      <c r="P81" s="688"/>
      <c r="Q81" s="688"/>
      <c r="BA81" t="s">
        <v>819</v>
      </c>
      <c r="BM81" s="161"/>
    </row>
    <row r="82" spans="1:65" ht="13.9" customHeight="1">
      <c r="A82" s="370" t="s">
        <v>338</v>
      </c>
      <c r="B82" s="686" t="s">
        <v>985</v>
      </c>
      <c r="C82" s="686" t="s">
        <v>20</v>
      </c>
      <c r="D82" s="686" t="s">
        <v>7</v>
      </c>
      <c r="E82" s="686" t="s">
        <v>1034</v>
      </c>
      <c r="F82" s="686" t="s">
        <v>1046</v>
      </c>
      <c r="G82" s="691">
        <v>27.5</v>
      </c>
      <c r="H82" s="691">
        <v>7.4771400000000003</v>
      </c>
      <c r="I82" s="691">
        <v>15294.07802855</v>
      </c>
      <c r="J82" s="688"/>
      <c r="K82" s="688"/>
      <c r="L82" s="688"/>
      <c r="M82" s="686"/>
      <c r="N82" s="686"/>
      <c r="O82" s="686"/>
      <c r="P82" s="686"/>
      <c r="Q82" s="686"/>
      <c r="BA82" t="s">
        <v>820</v>
      </c>
      <c r="BM82" s="161"/>
    </row>
    <row r="83" spans="1:65" ht="13.9" customHeight="1">
      <c r="A83" s="370" t="s">
        <v>338</v>
      </c>
      <c r="B83" s="686" t="s">
        <v>985</v>
      </c>
      <c r="C83" s="686" t="s">
        <v>20</v>
      </c>
      <c r="D83" s="686" t="s">
        <v>7</v>
      </c>
      <c r="E83" s="686" t="s">
        <v>1034</v>
      </c>
      <c r="F83" s="686" t="s">
        <v>1047</v>
      </c>
      <c r="G83" s="691">
        <v>12</v>
      </c>
      <c r="H83" s="691">
        <v>4.3933150000000003</v>
      </c>
      <c r="I83" s="691">
        <v>15066.240934699999</v>
      </c>
      <c r="J83" s="688"/>
      <c r="K83" s="688"/>
      <c r="L83" s="688"/>
      <c r="M83" s="686"/>
      <c r="N83" s="686"/>
      <c r="O83" s="686"/>
      <c r="P83" s="686"/>
      <c r="Q83" s="686"/>
      <c r="BA83" s="175" t="s">
        <v>779</v>
      </c>
      <c r="BM83" s="162" t="s">
        <v>551</v>
      </c>
    </row>
    <row r="84" spans="1:65" ht="13.9" customHeight="1">
      <c r="A84" s="370" t="s">
        <v>338</v>
      </c>
      <c r="B84" s="686" t="s">
        <v>985</v>
      </c>
      <c r="C84" s="686" t="s">
        <v>20</v>
      </c>
      <c r="D84" s="686" t="s">
        <v>7</v>
      </c>
      <c r="E84" s="686" t="s">
        <v>1034</v>
      </c>
      <c r="F84" s="686" t="s">
        <v>1048</v>
      </c>
      <c r="G84" s="691">
        <v>6</v>
      </c>
      <c r="H84" s="691">
        <v>7.7499999999999999E-2</v>
      </c>
      <c r="I84" s="691">
        <v>431.77544991000002</v>
      </c>
      <c r="J84" s="686"/>
      <c r="K84" s="688"/>
      <c r="L84" s="688"/>
      <c r="M84" s="688"/>
      <c r="N84" s="689"/>
      <c r="O84" s="689"/>
      <c r="P84" s="689"/>
      <c r="Q84" s="689"/>
      <c r="BA84" t="s">
        <v>780</v>
      </c>
      <c r="BM84" s="161" t="s">
        <v>552</v>
      </c>
    </row>
    <row r="85" spans="1:65" ht="13.9" customHeight="1">
      <c r="A85" s="370" t="s">
        <v>338</v>
      </c>
      <c r="B85" s="686" t="s">
        <v>985</v>
      </c>
      <c r="C85" s="686" t="s">
        <v>20</v>
      </c>
      <c r="D85" s="686" t="s">
        <v>7</v>
      </c>
      <c r="E85" s="686" t="s">
        <v>1034</v>
      </c>
      <c r="F85" s="686" t="s">
        <v>1049</v>
      </c>
      <c r="G85" s="691">
        <v>7</v>
      </c>
      <c r="H85" s="691">
        <v>0.77932999999999997</v>
      </c>
      <c r="I85" s="691">
        <v>609.82138061000001</v>
      </c>
      <c r="J85" s="688"/>
      <c r="K85" s="688"/>
      <c r="L85" s="688"/>
      <c r="M85" s="688"/>
      <c r="N85" s="686"/>
      <c r="O85" s="686"/>
      <c r="P85" s="686"/>
      <c r="Q85" s="686"/>
      <c r="BA85" t="s">
        <v>781</v>
      </c>
      <c r="BM85" s="161" t="s">
        <v>553</v>
      </c>
    </row>
    <row r="86" spans="1:65" ht="13.9" customHeight="1">
      <c r="A86" s="370" t="s">
        <v>338</v>
      </c>
      <c r="B86" s="686" t="s">
        <v>985</v>
      </c>
      <c r="C86" s="686" t="s">
        <v>20</v>
      </c>
      <c r="D86" s="686" t="s">
        <v>7</v>
      </c>
      <c r="E86" s="686" t="s">
        <v>1034</v>
      </c>
      <c r="F86" s="686" t="s">
        <v>1050</v>
      </c>
      <c r="G86" s="691">
        <v>8</v>
      </c>
      <c r="H86" s="691">
        <v>0.49099999999999999</v>
      </c>
      <c r="I86" s="691">
        <v>155.85280688</v>
      </c>
      <c r="J86" s="688"/>
      <c r="K86" s="686"/>
      <c r="L86" s="686"/>
      <c r="M86" s="688"/>
      <c r="N86" s="689"/>
      <c r="O86" s="689"/>
      <c r="P86" s="689"/>
      <c r="Q86" s="689"/>
      <c r="BA86" t="s">
        <v>782</v>
      </c>
      <c r="BM86" s="161" t="s">
        <v>554</v>
      </c>
    </row>
    <row r="87" spans="1:65" ht="13.9" customHeight="1">
      <c r="A87" s="370" t="s">
        <v>338</v>
      </c>
      <c r="B87" s="686" t="s">
        <v>985</v>
      </c>
      <c r="C87" s="686" t="s">
        <v>20</v>
      </c>
      <c r="D87" s="686" t="s">
        <v>7</v>
      </c>
      <c r="E87" s="686" t="s">
        <v>1034</v>
      </c>
      <c r="F87" s="686" t="s">
        <v>1000</v>
      </c>
      <c r="G87" s="691">
        <v>58</v>
      </c>
      <c r="H87" s="691">
        <v>9.9265650000000001</v>
      </c>
      <c r="I87" s="691">
        <v>20458.249395499999</v>
      </c>
      <c r="J87" s="688"/>
      <c r="K87" s="688"/>
      <c r="L87" s="688"/>
      <c r="M87" s="686"/>
      <c r="N87" s="686"/>
      <c r="O87" s="686"/>
      <c r="P87" s="686"/>
      <c r="Q87" s="686"/>
      <c r="BA87" t="s">
        <v>783</v>
      </c>
      <c r="BM87" s="161" t="s">
        <v>555</v>
      </c>
    </row>
    <row r="88" spans="1:65" ht="13.9" customHeight="1">
      <c r="A88" s="370" t="s">
        <v>338</v>
      </c>
      <c r="B88" s="686" t="s">
        <v>985</v>
      </c>
      <c r="C88" s="686" t="s">
        <v>20</v>
      </c>
      <c r="D88" s="686" t="s">
        <v>7</v>
      </c>
      <c r="E88" s="686" t="s">
        <v>1034</v>
      </c>
      <c r="F88" s="686" t="s">
        <v>1051</v>
      </c>
      <c r="G88" s="691">
        <v>61.75</v>
      </c>
      <c r="H88" s="691">
        <v>37.246130000000001</v>
      </c>
      <c r="I88" s="691">
        <v>68350.432446999999</v>
      </c>
      <c r="J88" s="688"/>
      <c r="K88" s="688"/>
      <c r="L88" s="688"/>
      <c r="M88" s="686"/>
      <c r="N88" s="686"/>
      <c r="O88" s="686"/>
      <c r="P88" s="686"/>
      <c r="Q88" s="686"/>
      <c r="BA88" t="s">
        <v>81</v>
      </c>
      <c r="BM88" s="161" t="s">
        <v>100</v>
      </c>
    </row>
    <row r="89" spans="1:65" ht="13.9" customHeight="1">
      <c r="A89" s="370" t="s">
        <v>338</v>
      </c>
      <c r="B89" s="686" t="s">
        <v>985</v>
      </c>
      <c r="C89" s="686" t="s">
        <v>20</v>
      </c>
      <c r="D89" s="694" t="s">
        <v>7</v>
      </c>
      <c r="E89" s="694" t="s">
        <v>1034</v>
      </c>
      <c r="F89" s="686" t="s">
        <v>1026</v>
      </c>
      <c r="G89" s="691">
        <v>48.5</v>
      </c>
      <c r="H89" s="695">
        <v>573.68150000000003</v>
      </c>
      <c r="I89" s="695">
        <v>86196.786194</v>
      </c>
      <c r="J89" s="686"/>
      <c r="K89" s="688"/>
      <c r="L89" s="686"/>
      <c r="M89" s="688"/>
      <c r="N89" s="689"/>
      <c r="O89" s="689"/>
      <c r="P89" s="689"/>
      <c r="Q89" s="689"/>
      <c r="BA89" t="s">
        <v>784</v>
      </c>
      <c r="BM89" s="161" t="s">
        <v>664</v>
      </c>
    </row>
    <row r="90" spans="1:65" ht="13.9" customHeight="1">
      <c r="A90" s="370" t="s">
        <v>338</v>
      </c>
      <c r="B90" s="686" t="s">
        <v>985</v>
      </c>
      <c r="C90" s="686" t="s">
        <v>20</v>
      </c>
      <c r="D90" s="686" t="s">
        <v>7</v>
      </c>
      <c r="E90" s="686" t="s">
        <v>1034</v>
      </c>
      <c r="F90" s="686" t="s">
        <v>1011</v>
      </c>
      <c r="G90" s="691">
        <v>22.75</v>
      </c>
      <c r="H90" s="691">
        <v>380.32125087499998</v>
      </c>
      <c r="I90" s="691">
        <v>57950.015034999997</v>
      </c>
      <c r="J90" s="686"/>
      <c r="K90" s="686"/>
      <c r="L90" s="686"/>
      <c r="M90" s="686"/>
      <c r="N90" s="693"/>
      <c r="O90" s="693"/>
      <c r="P90" s="693"/>
      <c r="Q90" s="693"/>
      <c r="BA90" t="s">
        <v>785</v>
      </c>
      <c r="BM90" s="161" t="s">
        <v>556</v>
      </c>
    </row>
    <row r="91" spans="1:65" ht="13.9" customHeight="1">
      <c r="A91" s="370" t="s">
        <v>338</v>
      </c>
      <c r="B91" s="686" t="s">
        <v>985</v>
      </c>
      <c r="C91" s="686" t="s">
        <v>20</v>
      </c>
      <c r="D91" s="686" t="s">
        <v>7</v>
      </c>
      <c r="E91" s="686" t="s">
        <v>1034</v>
      </c>
      <c r="F91" s="686" t="s">
        <v>1012</v>
      </c>
      <c r="G91" s="691">
        <v>25.5</v>
      </c>
      <c r="H91" s="691">
        <v>611.57000000000005</v>
      </c>
      <c r="I91" s="691">
        <v>141306.9768985</v>
      </c>
      <c r="J91" s="688"/>
      <c r="K91" s="688"/>
      <c r="L91" s="688"/>
      <c r="M91" s="686"/>
      <c r="N91" s="686"/>
      <c r="O91" s="686"/>
      <c r="P91" s="686"/>
      <c r="Q91" s="686"/>
      <c r="BA91" t="s">
        <v>786</v>
      </c>
      <c r="BM91" s="161" t="s">
        <v>557</v>
      </c>
    </row>
    <row r="92" spans="1:65" ht="13.9" customHeight="1">
      <c r="A92" s="370" t="s">
        <v>338</v>
      </c>
      <c r="B92" s="686" t="s">
        <v>985</v>
      </c>
      <c r="C92" s="686" t="s">
        <v>20</v>
      </c>
      <c r="D92" s="686" t="s">
        <v>7</v>
      </c>
      <c r="E92" s="686" t="s">
        <v>1034</v>
      </c>
      <c r="F92" s="686" t="s">
        <v>1052</v>
      </c>
      <c r="G92" s="691">
        <v>27.833333333500001</v>
      </c>
      <c r="H92" s="691">
        <v>135.02864496999999</v>
      </c>
      <c r="I92" s="691">
        <v>248011.871365</v>
      </c>
      <c r="J92" s="686"/>
      <c r="K92" s="686"/>
      <c r="L92" s="686"/>
      <c r="M92" s="688"/>
      <c r="N92" s="689"/>
      <c r="O92" s="689"/>
      <c r="P92" s="689"/>
      <c r="Q92" s="689"/>
      <c r="BA92" t="s">
        <v>787</v>
      </c>
      <c r="BM92" s="161" t="s">
        <v>558</v>
      </c>
    </row>
    <row r="93" spans="1:65" ht="13.9" customHeight="1">
      <c r="A93" s="370" t="s">
        <v>338</v>
      </c>
      <c r="B93" s="686" t="s">
        <v>985</v>
      </c>
      <c r="C93" s="686" t="s">
        <v>20</v>
      </c>
      <c r="D93" s="686" t="s">
        <v>7</v>
      </c>
      <c r="E93" s="686" t="s">
        <v>1034</v>
      </c>
      <c r="F93" s="686" t="s">
        <v>1053</v>
      </c>
      <c r="G93" s="691">
        <v>28.024999999999999</v>
      </c>
      <c r="H93" s="691">
        <v>162.37239142999999</v>
      </c>
      <c r="I93" s="691">
        <v>282428.12554500002</v>
      </c>
      <c r="J93" s="688"/>
      <c r="K93" s="688"/>
      <c r="L93" s="688"/>
      <c r="M93" s="686"/>
      <c r="N93" s="686"/>
      <c r="O93" s="686"/>
      <c r="P93" s="686"/>
      <c r="Q93" s="686"/>
      <c r="BA93" t="s">
        <v>788</v>
      </c>
      <c r="BM93" s="161" t="s">
        <v>559</v>
      </c>
    </row>
    <row r="94" spans="1:65" ht="13.9" customHeight="1">
      <c r="A94" s="370" t="s">
        <v>338</v>
      </c>
      <c r="B94" s="686" t="s">
        <v>985</v>
      </c>
      <c r="C94" s="686" t="s">
        <v>20</v>
      </c>
      <c r="D94" s="686" t="s">
        <v>7</v>
      </c>
      <c r="E94" s="686" t="s">
        <v>1034</v>
      </c>
      <c r="F94" s="686" t="s">
        <v>1054</v>
      </c>
      <c r="G94" s="691">
        <v>21.8</v>
      </c>
      <c r="H94" s="691">
        <v>126.04237452</v>
      </c>
      <c r="I94" s="691">
        <v>207961.82767999999</v>
      </c>
      <c r="J94" s="688"/>
      <c r="K94" s="688"/>
      <c r="L94" s="688"/>
      <c r="M94" s="686"/>
      <c r="N94" s="686"/>
      <c r="O94" s="686"/>
      <c r="P94" s="686"/>
      <c r="Q94" s="686"/>
      <c r="BA94" t="s">
        <v>789</v>
      </c>
      <c r="BM94" s="161" t="s">
        <v>560</v>
      </c>
    </row>
    <row r="95" spans="1:65" ht="13.9" customHeight="1">
      <c r="A95" s="370" t="s">
        <v>338</v>
      </c>
      <c r="B95" s="686" t="s">
        <v>985</v>
      </c>
      <c r="C95" s="686" t="s">
        <v>20</v>
      </c>
      <c r="D95" s="686" t="s">
        <v>7</v>
      </c>
      <c r="E95" s="686" t="s">
        <v>1055</v>
      </c>
      <c r="F95" s="686" t="s">
        <v>1045</v>
      </c>
      <c r="G95" s="687">
        <v>675</v>
      </c>
      <c r="H95" s="687">
        <v>56.842410000000001</v>
      </c>
      <c r="I95" s="687">
        <v>473073.37160499999</v>
      </c>
      <c r="J95" s="686"/>
      <c r="K95" s="686"/>
      <c r="L95" s="686"/>
      <c r="M95" s="688"/>
      <c r="N95" s="689"/>
      <c r="O95" s="689"/>
      <c r="P95" s="689"/>
      <c r="Q95" s="689"/>
      <c r="BA95" t="s">
        <v>790</v>
      </c>
      <c r="BM95" s="162" t="s">
        <v>561</v>
      </c>
    </row>
    <row r="96" spans="1:65" ht="13.9" customHeight="1">
      <c r="A96" s="370" t="s">
        <v>338</v>
      </c>
      <c r="B96" s="686" t="s">
        <v>985</v>
      </c>
      <c r="C96" s="686" t="s">
        <v>20</v>
      </c>
      <c r="D96" s="686" t="s">
        <v>7</v>
      </c>
      <c r="E96" s="686" t="s">
        <v>1055</v>
      </c>
      <c r="F96" s="686" t="s">
        <v>1035</v>
      </c>
      <c r="G96" s="687">
        <v>524.5</v>
      </c>
      <c r="H96" s="687">
        <v>95.578711965500005</v>
      </c>
      <c r="I96" s="687">
        <v>311573.58223499998</v>
      </c>
      <c r="J96" s="688"/>
      <c r="K96" s="688"/>
      <c r="L96" s="688"/>
      <c r="M96" s="686"/>
      <c r="N96" s="686"/>
      <c r="O96" s="686"/>
      <c r="P96" s="686"/>
      <c r="Q96" s="686"/>
      <c r="BA96" t="s">
        <v>791</v>
      </c>
      <c r="BM96" s="161" t="s">
        <v>562</v>
      </c>
    </row>
    <row r="97" spans="1:65" ht="13.9" customHeight="1">
      <c r="A97" s="370" t="s">
        <v>338</v>
      </c>
      <c r="B97" s="686" t="s">
        <v>985</v>
      </c>
      <c r="C97" s="686" t="s">
        <v>20</v>
      </c>
      <c r="D97" s="686" t="s">
        <v>7</v>
      </c>
      <c r="E97" s="686" t="s">
        <v>1055</v>
      </c>
      <c r="F97" s="686" t="s">
        <v>1038</v>
      </c>
      <c r="G97" s="687">
        <f>7873+1211</f>
        <v>9084</v>
      </c>
      <c r="H97" s="687">
        <f>2001+416</f>
        <v>2417</v>
      </c>
      <c r="I97" s="687">
        <f>11470689+1741025</f>
        <v>13211714</v>
      </c>
      <c r="J97" s="686"/>
      <c r="K97" s="686"/>
      <c r="L97" s="686"/>
      <c r="M97" s="688"/>
      <c r="N97" s="689"/>
      <c r="O97" s="689"/>
      <c r="P97" s="689"/>
      <c r="Q97" s="689"/>
      <c r="BA97" t="s">
        <v>792</v>
      </c>
      <c r="BM97" s="161" t="s">
        <v>563</v>
      </c>
    </row>
    <row r="98" spans="1:65" ht="13.9" customHeight="1">
      <c r="A98" s="370" t="s">
        <v>338</v>
      </c>
      <c r="B98" s="686" t="s">
        <v>985</v>
      </c>
      <c r="C98" s="686" t="s">
        <v>20</v>
      </c>
      <c r="D98" s="686" t="s">
        <v>7</v>
      </c>
      <c r="E98" s="686" t="s">
        <v>1055</v>
      </c>
      <c r="F98" s="686" t="s">
        <v>1026</v>
      </c>
      <c r="G98" s="687">
        <v>93.5</v>
      </c>
      <c r="H98" s="687">
        <v>1599.49559</v>
      </c>
      <c r="I98" s="687">
        <v>260635.57480999999</v>
      </c>
      <c r="J98" s="686"/>
      <c r="K98" s="686"/>
      <c r="L98" s="686"/>
      <c r="M98" s="688"/>
      <c r="N98" s="689"/>
      <c r="O98" s="689"/>
      <c r="P98" s="689"/>
      <c r="Q98" s="689"/>
      <c r="BA98" t="s">
        <v>793</v>
      </c>
      <c r="BM98" s="161" t="s">
        <v>564</v>
      </c>
    </row>
    <row r="99" spans="1:65" ht="13.9" customHeight="1">
      <c r="A99" s="370" t="s">
        <v>338</v>
      </c>
      <c r="B99" s="686" t="s">
        <v>985</v>
      </c>
      <c r="C99" s="686" t="s">
        <v>20</v>
      </c>
      <c r="D99" s="686" t="s">
        <v>7</v>
      </c>
      <c r="E99" s="686" t="s">
        <v>1055</v>
      </c>
      <c r="F99" s="686" t="s">
        <v>1031</v>
      </c>
      <c r="G99" s="687">
        <v>20</v>
      </c>
      <c r="H99" s="687">
        <v>282.69800500000002</v>
      </c>
      <c r="I99" s="687">
        <v>98909.020950000006</v>
      </c>
      <c r="J99" s="686"/>
      <c r="K99" s="686"/>
      <c r="L99" s="686"/>
      <c r="M99" s="688"/>
      <c r="N99" s="689"/>
      <c r="O99" s="689"/>
      <c r="P99" s="689"/>
      <c r="Q99" s="689"/>
      <c r="BA99" t="s">
        <v>794</v>
      </c>
      <c r="BM99" s="161" t="s">
        <v>565</v>
      </c>
    </row>
    <row r="100" spans="1:65" ht="13.9" customHeight="1">
      <c r="A100" s="370" t="s">
        <v>338</v>
      </c>
      <c r="B100" s="686" t="s">
        <v>985</v>
      </c>
      <c r="C100" s="686" t="s">
        <v>20</v>
      </c>
      <c r="D100" s="686" t="s">
        <v>7</v>
      </c>
      <c r="E100" s="686" t="s">
        <v>1055</v>
      </c>
      <c r="F100" s="686" t="s">
        <v>1011</v>
      </c>
      <c r="G100" s="687">
        <v>263.75</v>
      </c>
      <c r="H100" s="687">
        <v>4487.23883415</v>
      </c>
      <c r="I100" s="687">
        <v>793137.46618500003</v>
      </c>
      <c r="J100" s="686"/>
      <c r="K100" s="688"/>
      <c r="L100" s="688"/>
      <c r="M100" s="688"/>
      <c r="N100" s="689"/>
      <c r="O100" s="689"/>
      <c r="P100" s="689"/>
      <c r="Q100" s="689"/>
      <c r="BA100" t="s">
        <v>795</v>
      </c>
      <c r="BM100" s="161" t="s">
        <v>566</v>
      </c>
    </row>
    <row r="101" spans="1:65" ht="13.9" customHeight="1">
      <c r="A101" s="370" t="s">
        <v>338</v>
      </c>
      <c r="B101" s="686" t="s">
        <v>985</v>
      </c>
      <c r="C101" s="686" t="s">
        <v>20</v>
      </c>
      <c r="D101" s="686" t="s">
        <v>7</v>
      </c>
      <c r="E101" s="686" t="s">
        <v>1055</v>
      </c>
      <c r="F101" s="686" t="s">
        <v>1056</v>
      </c>
      <c r="G101" s="687">
        <v>18.5</v>
      </c>
      <c r="H101" s="687">
        <v>6.6695900000000004</v>
      </c>
      <c r="I101" s="687">
        <v>40570.909884499997</v>
      </c>
      <c r="J101" s="688"/>
      <c r="K101" s="688"/>
      <c r="L101" s="688"/>
      <c r="M101" s="686"/>
      <c r="N101" s="686"/>
      <c r="O101" s="686"/>
      <c r="P101" s="686"/>
      <c r="Q101" s="686"/>
      <c r="BA101" t="s">
        <v>796</v>
      </c>
      <c r="BM101" s="161" t="s">
        <v>665</v>
      </c>
    </row>
    <row r="102" spans="1:65" ht="13.9" customHeight="1">
      <c r="A102" s="370" t="s">
        <v>338</v>
      </c>
      <c r="B102" s="686" t="s">
        <v>985</v>
      </c>
      <c r="C102" s="686" t="s">
        <v>20</v>
      </c>
      <c r="D102" s="686" t="s">
        <v>7</v>
      </c>
      <c r="E102" s="686" t="s">
        <v>1055</v>
      </c>
      <c r="F102" s="686" t="s">
        <v>1016</v>
      </c>
      <c r="G102" s="687">
        <v>78</v>
      </c>
      <c r="H102" s="687">
        <v>704.83349999999996</v>
      </c>
      <c r="I102" s="687">
        <v>111813.6852015</v>
      </c>
      <c r="J102" s="688"/>
      <c r="K102" s="688"/>
      <c r="L102" s="688"/>
      <c r="M102" s="686"/>
      <c r="N102" s="686"/>
      <c r="O102" s="686"/>
      <c r="P102" s="686"/>
      <c r="Q102" s="686"/>
      <c r="BA102" t="s">
        <v>797</v>
      </c>
      <c r="BM102" s="161" t="s">
        <v>567</v>
      </c>
    </row>
    <row r="103" spans="1:65" ht="13.9" customHeight="1">
      <c r="A103" s="370" t="s">
        <v>338</v>
      </c>
      <c r="B103" s="686" t="s">
        <v>985</v>
      </c>
      <c r="C103" s="686" t="s">
        <v>20</v>
      </c>
      <c r="D103" s="686" t="s">
        <v>7</v>
      </c>
      <c r="E103" s="686" t="s">
        <v>1055</v>
      </c>
      <c r="F103" s="686" t="s">
        <v>1057</v>
      </c>
      <c r="G103" s="687">
        <v>41.75</v>
      </c>
      <c r="H103" s="687">
        <v>1452.5063023499999</v>
      </c>
      <c r="I103" s="687">
        <v>524599.31345000002</v>
      </c>
      <c r="J103" s="688"/>
      <c r="K103" s="688"/>
      <c r="L103" s="688"/>
      <c r="M103" s="686"/>
      <c r="N103" s="686"/>
      <c r="O103" s="686"/>
      <c r="P103" s="686"/>
      <c r="Q103" s="686"/>
      <c r="BA103" s="175" t="s">
        <v>798</v>
      </c>
      <c r="BM103" s="161" t="s">
        <v>96</v>
      </c>
    </row>
    <row r="104" spans="1:65" ht="13.9" customHeight="1">
      <c r="A104" s="370" t="s">
        <v>338</v>
      </c>
      <c r="B104" s="686" t="s">
        <v>985</v>
      </c>
      <c r="C104" s="686" t="s">
        <v>20</v>
      </c>
      <c r="D104" s="686" t="s">
        <v>7</v>
      </c>
      <c r="E104" s="686" t="s">
        <v>1055</v>
      </c>
      <c r="F104" s="686" t="s">
        <v>1012</v>
      </c>
      <c r="G104" s="687">
        <v>100.33333333349999</v>
      </c>
      <c r="H104" s="687">
        <v>1113.743995</v>
      </c>
      <c r="I104" s="687">
        <v>193466.76336499999</v>
      </c>
      <c r="J104" s="688"/>
      <c r="K104" s="688"/>
      <c r="L104" s="688"/>
      <c r="M104" s="686"/>
      <c r="N104" s="686"/>
      <c r="O104" s="686"/>
      <c r="P104" s="686"/>
      <c r="Q104" s="686"/>
      <c r="BA104" t="s">
        <v>822</v>
      </c>
      <c r="BM104" s="161" t="s">
        <v>568</v>
      </c>
    </row>
    <row r="105" spans="1:65" ht="13.9" customHeight="1">
      <c r="A105" s="370" t="s">
        <v>338</v>
      </c>
      <c r="B105" s="686" t="s">
        <v>985</v>
      </c>
      <c r="C105" s="686" t="s">
        <v>20</v>
      </c>
      <c r="D105" s="686" t="s">
        <v>7</v>
      </c>
      <c r="E105" s="686" t="s">
        <v>1055</v>
      </c>
      <c r="F105" s="686" t="s">
        <v>1041</v>
      </c>
      <c r="G105" s="687">
        <v>59</v>
      </c>
      <c r="H105" s="687">
        <v>2246.7759943000001</v>
      </c>
      <c r="I105" s="687">
        <v>799675.32709999999</v>
      </c>
      <c r="J105" s="688"/>
      <c r="K105" s="688"/>
      <c r="L105" s="688"/>
      <c r="M105" s="686"/>
      <c r="N105" s="686"/>
      <c r="O105" s="686"/>
      <c r="P105" s="686"/>
      <c r="Q105" s="686"/>
      <c r="BA105" t="s">
        <v>823</v>
      </c>
      <c r="BM105" s="161" t="s">
        <v>569</v>
      </c>
    </row>
    <row r="106" spans="1:65" ht="13.9" customHeight="1">
      <c r="A106" s="370" t="s">
        <v>338</v>
      </c>
      <c r="B106" s="686" t="s">
        <v>985</v>
      </c>
      <c r="C106" s="686" t="s">
        <v>20</v>
      </c>
      <c r="D106" s="686" t="s">
        <v>7</v>
      </c>
      <c r="E106" s="686" t="s">
        <v>1055</v>
      </c>
      <c r="F106" s="686" t="s">
        <v>1043</v>
      </c>
      <c r="G106" s="687">
        <v>265.25</v>
      </c>
      <c r="H106" s="687">
        <v>178.748043271</v>
      </c>
      <c r="I106" s="687">
        <v>179391.04811549999</v>
      </c>
      <c r="J106" s="686"/>
      <c r="K106" s="686"/>
      <c r="L106" s="686"/>
      <c r="M106" s="688"/>
      <c r="N106" s="689"/>
      <c r="O106" s="689"/>
      <c r="P106" s="689"/>
      <c r="Q106" s="689"/>
      <c r="BA106" t="s">
        <v>824</v>
      </c>
      <c r="BM106" s="161" t="s">
        <v>570</v>
      </c>
    </row>
    <row r="107" spans="1:65" ht="13.9" customHeight="1">
      <c r="A107" s="370" t="s">
        <v>338</v>
      </c>
      <c r="B107" s="686" t="s">
        <v>985</v>
      </c>
      <c r="C107" s="686" t="s">
        <v>20</v>
      </c>
      <c r="D107" s="686" t="s">
        <v>7</v>
      </c>
      <c r="E107" s="686" t="s">
        <v>1055</v>
      </c>
      <c r="F107" s="686" t="s">
        <v>988</v>
      </c>
      <c r="G107" s="687">
        <v>14</v>
      </c>
      <c r="H107" s="687">
        <v>1.1232</v>
      </c>
      <c r="I107" s="687">
        <v>8406.2583937500003</v>
      </c>
      <c r="J107" s="688"/>
      <c r="K107" s="688"/>
      <c r="L107" s="688"/>
      <c r="M107" s="686"/>
      <c r="N107" s="686"/>
      <c r="O107" s="686"/>
      <c r="P107" s="686"/>
      <c r="Q107" s="686"/>
      <c r="BA107" s="175" t="s">
        <v>799</v>
      </c>
      <c r="BM107" s="161" t="s">
        <v>571</v>
      </c>
    </row>
    <row r="108" spans="1:65" ht="13.9" customHeight="1">
      <c r="A108" s="370" t="s">
        <v>338</v>
      </c>
      <c r="B108" s="686" t="s">
        <v>985</v>
      </c>
      <c r="C108" s="686" t="s">
        <v>20</v>
      </c>
      <c r="D108" s="686" t="s">
        <v>7</v>
      </c>
      <c r="E108" s="686" t="s">
        <v>1055</v>
      </c>
      <c r="F108" s="686" t="s">
        <v>993</v>
      </c>
      <c r="G108" s="687">
        <v>98.75</v>
      </c>
      <c r="H108" s="687">
        <v>4.5907180572500002</v>
      </c>
      <c r="I108" s="687">
        <v>15362.287429</v>
      </c>
      <c r="J108" s="686"/>
      <c r="K108" s="686"/>
      <c r="L108" s="686"/>
      <c r="M108" s="686"/>
      <c r="N108" s="686"/>
      <c r="O108" s="686"/>
      <c r="P108" s="686"/>
      <c r="Q108" s="686"/>
      <c r="BA108" t="s">
        <v>800</v>
      </c>
      <c r="BM108" s="161" t="s">
        <v>572</v>
      </c>
    </row>
    <row r="109" spans="1:65" ht="13.9" customHeight="1">
      <c r="A109" s="370" t="s">
        <v>338</v>
      </c>
      <c r="B109" s="686" t="s">
        <v>985</v>
      </c>
      <c r="C109" s="686" t="s">
        <v>20</v>
      </c>
      <c r="D109" s="686" t="s">
        <v>7</v>
      </c>
      <c r="E109" s="686" t="s">
        <v>1055</v>
      </c>
      <c r="F109" s="686" t="s">
        <v>1044</v>
      </c>
      <c r="G109" s="687">
        <v>88</v>
      </c>
      <c r="H109" s="687">
        <v>9.8456399999999995</v>
      </c>
      <c r="I109" s="687">
        <v>47961.4732745</v>
      </c>
      <c r="J109" s="688"/>
      <c r="K109" s="686"/>
      <c r="L109" s="686"/>
      <c r="M109" s="688"/>
      <c r="N109" s="689"/>
      <c r="O109" s="689"/>
      <c r="P109" s="689"/>
      <c r="Q109" s="689"/>
      <c r="BA109" s="175" t="s">
        <v>801</v>
      </c>
      <c r="BM109" s="161" t="s">
        <v>573</v>
      </c>
    </row>
    <row r="110" spans="1:65" ht="13.9" customHeight="1">
      <c r="A110" s="370" t="s">
        <v>338</v>
      </c>
      <c r="B110" s="686" t="s">
        <v>985</v>
      </c>
      <c r="C110" s="686" t="s">
        <v>20</v>
      </c>
      <c r="D110" s="686" t="s">
        <v>7</v>
      </c>
      <c r="E110" s="686" t="s">
        <v>1055</v>
      </c>
      <c r="F110" s="686" t="s">
        <v>1046</v>
      </c>
      <c r="G110" s="687">
        <v>29.5</v>
      </c>
      <c r="H110" s="687">
        <v>1.5246</v>
      </c>
      <c r="I110" s="687">
        <v>4877.2260274</v>
      </c>
      <c r="J110" s="688"/>
      <c r="K110" s="688"/>
      <c r="L110" s="688"/>
      <c r="M110" s="686"/>
      <c r="N110" s="686"/>
      <c r="O110" s="686"/>
      <c r="P110" s="686"/>
      <c r="Q110" s="686"/>
      <c r="BA110" t="s">
        <v>802</v>
      </c>
      <c r="BM110" s="161" t="s">
        <v>666</v>
      </c>
    </row>
    <row r="111" spans="1:65" ht="13.9" customHeight="1">
      <c r="A111" s="370" t="s">
        <v>338</v>
      </c>
      <c r="B111" s="686" t="s">
        <v>985</v>
      </c>
      <c r="C111" s="686" t="s">
        <v>20</v>
      </c>
      <c r="D111" s="686" t="s">
        <v>7</v>
      </c>
      <c r="E111" s="686" t="s">
        <v>1055</v>
      </c>
      <c r="F111" s="686" t="s">
        <v>1047</v>
      </c>
      <c r="G111" s="687">
        <v>40.5</v>
      </c>
      <c r="H111" s="687">
        <v>8.2569350000000004</v>
      </c>
      <c r="I111" s="687">
        <v>62574.486301500001</v>
      </c>
      <c r="J111" s="688"/>
      <c r="K111" s="688"/>
      <c r="L111" s="688"/>
      <c r="M111" s="686"/>
      <c r="N111" s="686"/>
      <c r="O111" s="686"/>
      <c r="P111" s="686"/>
      <c r="Q111" s="686"/>
      <c r="BA111" t="s">
        <v>803</v>
      </c>
      <c r="BM111" s="161" t="s">
        <v>82</v>
      </c>
    </row>
    <row r="112" spans="1:65" ht="13.9" customHeight="1">
      <c r="A112" s="370" t="s">
        <v>338</v>
      </c>
      <c r="B112" s="686" t="s">
        <v>985</v>
      </c>
      <c r="C112" s="686" t="s">
        <v>20</v>
      </c>
      <c r="D112" s="686" t="s">
        <v>7</v>
      </c>
      <c r="E112" s="686" t="s">
        <v>1055</v>
      </c>
      <c r="F112" s="686" t="s">
        <v>1048</v>
      </c>
      <c r="G112" s="687">
        <v>13.5</v>
      </c>
      <c r="H112" s="687">
        <v>2.9936449999999999</v>
      </c>
      <c r="I112" s="687">
        <v>11625.760139599999</v>
      </c>
      <c r="J112" s="688"/>
      <c r="K112" s="688"/>
      <c r="L112" s="688"/>
      <c r="M112" s="686"/>
      <c r="N112" s="686"/>
      <c r="O112" s="686"/>
      <c r="P112" s="686"/>
      <c r="Q112" s="686"/>
      <c r="BA112" t="s">
        <v>804</v>
      </c>
      <c r="BM112" s="161" t="s">
        <v>574</v>
      </c>
    </row>
    <row r="113" spans="1:65" ht="13.9" customHeight="1">
      <c r="A113" s="370" t="s">
        <v>338</v>
      </c>
      <c r="B113" s="686" t="s">
        <v>985</v>
      </c>
      <c r="C113" s="686" t="s">
        <v>20</v>
      </c>
      <c r="D113" s="686" t="s">
        <v>7</v>
      </c>
      <c r="E113" s="686" t="s">
        <v>1055</v>
      </c>
      <c r="F113" s="686" t="s">
        <v>1058</v>
      </c>
      <c r="G113" s="687">
        <v>9</v>
      </c>
      <c r="H113" s="687">
        <v>8.9079650000000008</v>
      </c>
      <c r="I113" s="687">
        <v>4770.1933924499999</v>
      </c>
      <c r="J113" s="688"/>
      <c r="K113" s="688"/>
      <c r="L113" s="688"/>
      <c r="M113" s="686"/>
      <c r="N113" s="686"/>
      <c r="O113" s="686"/>
      <c r="P113" s="686"/>
      <c r="Q113" s="686"/>
      <c r="BA113" t="s">
        <v>805</v>
      </c>
      <c r="BM113" s="161" t="s">
        <v>575</v>
      </c>
    </row>
    <row r="114" spans="1:65" ht="13.9" customHeight="1">
      <c r="A114" s="370" t="s">
        <v>338</v>
      </c>
      <c r="B114" s="686" t="s">
        <v>985</v>
      </c>
      <c r="C114" s="686" t="s">
        <v>20</v>
      </c>
      <c r="D114" s="686" t="s">
        <v>7</v>
      </c>
      <c r="E114" s="686" t="s">
        <v>1055</v>
      </c>
      <c r="F114" s="686" t="s">
        <v>1049</v>
      </c>
      <c r="G114" s="687">
        <v>8</v>
      </c>
      <c r="H114" s="687">
        <v>0.56277999999999995</v>
      </c>
      <c r="I114" s="687">
        <v>2319.0572118999999</v>
      </c>
      <c r="J114" s="688"/>
      <c r="K114" s="688"/>
      <c r="L114" s="688"/>
      <c r="M114" s="686"/>
      <c r="N114" s="686"/>
      <c r="O114" s="686"/>
      <c r="P114" s="686"/>
      <c r="Q114" s="686"/>
      <c r="BA114" s="175" t="s">
        <v>806</v>
      </c>
      <c r="BM114" s="161" t="s">
        <v>576</v>
      </c>
    </row>
    <row r="115" spans="1:65" ht="13.9" customHeight="1">
      <c r="A115" s="370" t="s">
        <v>338</v>
      </c>
      <c r="B115" s="686" t="s">
        <v>985</v>
      </c>
      <c r="C115" s="686" t="s">
        <v>20</v>
      </c>
      <c r="D115" s="686" t="s">
        <v>7</v>
      </c>
      <c r="E115" s="686" t="s">
        <v>1055</v>
      </c>
      <c r="F115" s="686" t="s">
        <v>1050</v>
      </c>
      <c r="G115" s="687">
        <v>14</v>
      </c>
      <c r="H115" s="687">
        <v>10.994</v>
      </c>
      <c r="I115" s="687">
        <v>4064.9341929000002</v>
      </c>
      <c r="J115" s="688"/>
      <c r="K115" s="688"/>
      <c r="L115" s="688"/>
      <c r="M115" s="686"/>
      <c r="N115" s="686"/>
      <c r="O115" s="686"/>
      <c r="P115" s="686"/>
      <c r="Q115" s="686"/>
      <c r="BA115" t="s">
        <v>807</v>
      </c>
      <c r="BM115" s="161" t="s">
        <v>577</v>
      </c>
    </row>
    <row r="116" spans="1:65" ht="13.9" customHeight="1">
      <c r="A116" s="370" t="s">
        <v>338</v>
      </c>
      <c r="B116" s="686" t="s">
        <v>985</v>
      </c>
      <c r="C116" s="686" t="s">
        <v>20</v>
      </c>
      <c r="D116" s="686" t="s">
        <v>7</v>
      </c>
      <c r="E116" s="686" t="s">
        <v>1055</v>
      </c>
      <c r="F116" s="686" t="s">
        <v>1036</v>
      </c>
      <c r="G116" s="687">
        <v>47.333333333500001</v>
      </c>
      <c r="H116" s="687">
        <v>4.9472661845500001</v>
      </c>
      <c r="I116" s="687">
        <v>22144.569900499999</v>
      </c>
      <c r="J116" s="686"/>
      <c r="K116" s="686"/>
      <c r="L116" s="686"/>
      <c r="M116" s="686"/>
      <c r="N116" s="686"/>
      <c r="O116" s="686"/>
      <c r="P116" s="686"/>
      <c r="Q116" s="686"/>
      <c r="BA116" t="s">
        <v>808</v>
      </c>
      <c r="BM116" s="161" t="s">
        <v>578</v>
      </c>
    </row>
    <row r="117" spans="1:65" ht="13.9" customHeight="1">
      <c r="A117" s="370" t="s">
        <v>338</v>
      </c>
      <c r="B117" s="686" t="s">
        <v>985</v>
      </c>
      <c r="C117" s="686" t="s">
        <v>20</v>
      </c>
      <c r="D117" s="686" t="s">
        <v>7</v>
      </c>
      <c r="E117" s="686" t="s">
        <v>1055</v>
      </c>
      <c r="F117" s="686" t="s">
        <v>1059</v>
      </c>
      <c r="G117" s="687">
        <v>45</v>
      </c>
      <c r="H117" s="687">
        <v>7.8620749999999999</v>
      </c>
      <c r="I117" s="687">
        <v>51961.838571</v>
      </c>
      <c r="J117" s="686"/>
      <c r="K117" s="686"/>
      <c r="L117" s="686"/>
      <c r="M117" s="686"/>
      <c r="N117" s="693"/>
      <c r="O117" s="693"/>
      <c r="P117" s="693"/>
      <c r="Q117" s="693"/>
      <c r="BA117" t="s">
        <v>809</v>
      </c>
      <c r="BM117" s="161" t="s">
        <v>579</v>
      </c>
    </row>
    <row r="118" spans="1:65" ht="13.9" customHeight="1">
      <c r="A118" s="370" t="s">
        <v>338</v>
      </c>
      <c r="B118" s="686" t="s">
        <v>985</v>
      </c>
      <c r="C118" s="686" t="s">
        <v>20</v>
      </c>
      <c r="D118" s="686" t="s">
        <v>7</v>
      </c>
      <c r="E118" s="686" t="s">
        <v>1055</v>
      </c>
      <c r="F118" s="686" t="s">
        <v>1004</v>
      </c>
      <c r="G118" s="687">
        <v>12</v>
      </c>
      <c r="H118" s="687">
        <v>116.48</v>
      </c>
      <c r="I118" s="687">
        <v>15996.1872145</v>
      </c>
      <c r="J118" s="686"/>
      <c r="K118" s="686"/>
      <c r="L118" s="686"/>
      <c r="M118" s="686"/>
      <c r="N118" s="693"/>
      <c r="O118" s="693"/>
      <c r="P118" s="693"/>
      <c r="Q118" s="693"/>
      <c r="BA118" t="s">
        <v>810</v>
      </c>
      <c r="BM118" s="161" t="s">
        <v>580</v>
      </c>
    </row>
    <row r="119" spans="1:65" ht="13.9" customHeight="1">
      <c r="A119" s="370" t="s">
        <v>338</v>
      </c>
      <c r="B119" s="686" t="s">
        <v>985</v>
      </c>
      <c r="C119" s="686" t="s">
        <v>20</v>
      </c>
      <c r="D119" s="686" t="s">
        <v>7</v>
      </c>
      <c r="E119" s="686" t="s">
        <v>1055</v>
      </c>
      <c r="F119" s="686" t="s">
        <v>1060</v>
      </c>
      <c r="G119" s="687">
        <v>14</v>
      </c>
      <c r="H119" s="687">
        <v>1.4243399999999999</v>
      </c>
      <c r="I119" s="687">
        <v>8273.2782702000004</v>
      </c>
      <c r="J119" s="688"/>
      <c r="K119" s="688"/>
      <c r="L119" s="688"/>
      <c r="M119" s="686"/>
      <c r="N119" s="686"/>
      <c r="O119" s="686"/>
      <c r="P119" s="686"/>
      <c r="Q119" s="686"/>
      <c r="BA119" t="s">
        <v>811</v>
      </c>
      <c r="BM119" s="161" t="s">
        <v>83</v>
      </c>
    </row>
    <row r="120" spans="1:65" ht="13.9" customHeight="1">
      <c r="A120" s="370" t="s">
        <v>338</v>
      </c>
      <c r="B120" s="686" t="s">
        <v>985</v>
      </c>
      <c r="C120" s="686" t="s">
        <v>20</v>
      </c>
      <c r="D120" s="686" t="s">
        <v>7</v>
      </c>
      <c r="E120" s="686" t="s">
        <v>1055</v>
      </c>
      <c r="F120" s="686" t="s">
        <v>1037</v>
      </c>
      <c r="G120" s="687">
        <f>9+24</f>
        <v>33</v>
      </c>
      <c r="H120" s="687">
        <v>5</v>
      </c>
      <c r="I120" s="687">
        <f>1252.742412+24701</f>
        <v>25953.742412</v>
      </c>
      <c r="J120" s="688"/>
      <c r="K120" s="688"/>
      <c r="L120" s="688"/>
      <c r="M120" s="686"/>
      <c r="N120" s="686"/>
      <c r="O120" s="686"/>
      <c r="P120" s="686"/>
      <c r="Q120" s="686"/>
      <c r="BA120" t="s">
        <v>812</v>
      </c>
      <c r="BM120" s="161" t="s">
        <v>581</v>
      </c>
    </row>
    <row r="121" spans="1:65" ht="13.9" customHeight="1">
      <c r="A121" s="370" t="s">
        <v>338</v>
      </c>
      <c r="B121" s="686" t="s">
        <v>985</v>
      </c>
      <c r="C121" s="686" t="s">
        <v>20</v>
      </c>
      <c r="D121" s="686" t="s">
        <v>7</v>
      </c>
      <c r="E121" s="686" t="s">
        <v>1055</v>
      </c>
      <c r="F121" s="686" t="s">
        <v>1061</v>
      </c>
      <c r="G121" s="687">
        <v>7</v>
      </c>
      <c r="H121" s="687">
        <v>150.19999999999999</v>
      </c>
      <c r="I121" s="687">
        <v>22189.094816000001</v>
      </c>
      <c r="J121" s="686"/>
      <c r="K121" s="686"/>
      <c r="L121" s="686"/>
      <c r="M121" s="688"/>
      <c r="N121" s="689"/>
      <c r="O121" s="689"/>
      <c r="P121" s="689"/>
      <c r="Q121" s="689"/>
      <c r="BA121" s="175" t="s">
        <v>813</v>
      </c>
      <c r="BM121" s="161" t="s">
        <v>582</v>
      </c>
    </row>
    <row r="122" spans="1:65" ht="13.9" customHeight="1">
      <c r="A122" s="370" t="s">
        <v>338</v>
      </c>
      <c r="B122" s="686" t="s">
        <v>985</v>
      </c>
      <c r="C122" s="686" t="s">
        <v>20</v>
      </c>
      <c r="D122" s="686" t="s">
        <v>7</v>
      </c>
      <c r="E122" s="686" t="s">
        <v>1055</v>
      </c>
      <c r="F122" s="686" t="s">
        <v>1042</v>
      </c>
      <c r="G122" s="687">
        <v>10</v>
      </c>
      <c r="H122" s="687">
        <v>16.520669999999999</v>
      </c>
      <c r="I122" s="687">
        <v>17004.394305999998</v>
      </c>
      <c r="J122" s="688"/>
      <c r="K122" s="686"/>
      <c r="L122" s="688"/>
      <c r="M122" s="688"/>
      <c r="N122" s="689"/>
      <c r="O122" s="689"/>
      <c r="P122" s="689"/>
      <c r="Q122" s="689"/>
      <c r="BA122" t="s">
        <v>814</v>
      </c>
      <c r="BM122" s="161" t="s">
        <v>583</v>
      </c>
    </row>
    <row r="123" spans="1:65" ht="13.9" customHeight="1">
      <c r="A123" s="370" t="s">
        <v>338</v>
      </c>
      <c r="B123" s="686" t="s">
        <v>985</v>
      </c>
      <c r="C123" s="686" t="s">
        <v>20</v>
      </c>
      <c r="D123" s="686" t="s">
        <v>7</v>
      </c>
      <c r="E123" s="686" t="s">
        <v>1062</v>
      </c>
      <c r="F123" s="686" t="s">
        <v>1044</v>
      </c>
      <c r="G123" s="687">
        <v>645.75</v>
      </c>
      <c r="H123" s="687">
        <v>323.61601533999999</v>
      </c>
      <c r="I123" s="687">
        <v>1758943.4989</v>
      </c>
      <c r="J123" s="686"/>
      <c r="K123" s="686"/>
      <c r="L123" s="686"/>
      <c r="M123" s="686"/>
      <c r="N123" s="686"/>
      <c r="O123" s="686"/>
      <c r="P123" s="686"/>
      <c r="Q123" s="686"/>
      <c r="BA123" s="175" t="s">
        <v>815</v>
      </c>
      <c r="BM123" s="161" t="s">
        <v>584</v>
      </c>
    </row>
    <row r="124" spans="1:65" ht="13.9" customHeight="1">
      <c r="A124" s="370" t="s">
        <v>338</v>
      </c>
      <c r="B124" s="686" t="s">
        <v>985</v>
      </c>
      <c r="C124" s="686" t="s">
        <v>20</v>
      </c>
      <c r="D124" s="686" t="s">
        <v>7</v>
      </c>
      <c r="E124" s="686" t="s">
        <v>1062</v>
      </c>
      <c r="F124" s="686" t="s">
        <v>1045</v>
      </c>
      <c r="G124" s="687">
        <v>719.5</v>
      </c>
      <c r="H124" s="687">
        <v>198.241195</v>
      </c>
      <c r="I124" s="687">
        <v>1358545.8702450001</v>
      </c>
      <c r="J124" s="686"/>
      <c r="K124" s="686"/>
      <c r="L124" s="686"/>
      <c r="M124" s="686"/>
      <c r="N124" s="686"/>
      <c r="O124" s="686"/>
      <c r="P124" s="686"/>
      <c r="Q124" s="686"/>
      <c r="BA124" t="s">
        <v>816</v>
      </c>
      <c r="BM124" s="161" t="s">
        <v>585</v>
      </c>
    </row>
    <row r="125" spans="1:65" ht="13.9" customHeight="1">
      <c r="A125" s="370" t="s">
        <v>338</v>
      </c>
      <c r="B125" s="686" t="s">
        <v>985</v>
      </c>
      <c r="C125" s="686" t="s">
        <v>20</v>
      </c>
      <c r="D125" s="686" t="s">
        <v>7</v>
      </c>
      <c r="E125" s="686" t="s">
        <v>1062</v>
      </c>
      <c r="F125" s="686" t="s">
        <v>1035</v>
      </c>
      <c r="G125" s="687">
        <v>4953.5</v>
      </c>
      <c r="H125" s="687">
        <v>4731.9202918000001</v>
      </c>
      <c r="I125" s="687">
        <v>10440101.690950001</v>
      </c>
      <c r="J125" s="686"/>
      <c r="K125" s="686"/>
      <c r="L125" s="686"/>
      <c r="M125" s="686"/>
      <c r="N125" s="686"/>
      <c r="O125" s="686"/>
      <c r="P125" s="686"/>
      <c r="Q125" s="686"/>
      <c r="BM125" s="161" t="s">
        <v>586</v>
      </c>
    </row>
    <row r="126" spans="1:65" ht="13.9" customHeight="1">
      <c r="A126" s="370" t="s">
        <v>338</v>
      </c>
      <c r="B126" s="686" t="s">
        <v>985</v>
      </c>
      <c r="C126" s="686" t="s">
        <v>20</v>
      </c>
      <c r="D126" s="686" t="s">
        <v>7</v>
      </c>
      <c r="E126" s="686" t="s">
        <v>1062</v>
      </c>
      <c r="F126" s="686" t="s">
        <v>1047</v>
      </c>
      <c r="G126" s="687">
        <v>656</v>
      </c>
      <c r="H126" s="687">
        <v>207.80670000000001</v>
      </c>
      <c r="I126" s="687">
        <v>1827376.2006000001</v>
      </c>
      <c r="J126" s="686"/>
      <c r="K126" s="686"/>
      <c r="L126" s="686"/>
      <c r="M126" s="686"/>
      <c r="N126" s="686"/>
      <c r="O126" s="686"/>
      <c r="P126" s="686"/>
      <c r="Q126" s="686"/>
      <c r="BM126" s="161" t="s">
        <v>587</v>
      </c>
    </row>
    <row r="127" spans="1:65" ht="13.9" customHeight="1">
      <c r="A127" s="370" t="s">
        <v>338</v>
      </c>
      <c r="B127" s="686" t="s">
        <v>985</v>
      </c>
      <c r="C127" s="686" t="s">
        <v>20</v>
      </c>
      <c r="D127" s="686" t="s">
        <v>7</v>
      </c>
      <c r="E127" s="686" t="s">
        <v>1062</v>
      </c>
      <c r="F127" s="686" t="s">
        <v>1004</v>
      </c>
      <c r="G127" s="687">
        <v>3373.94444445</v>
      </c>
      <c r="H127" s="687">
        <v>275099.95370999997</v>
      </c>
      <c r="I127" s="687">
        <v>45600217.411499999</v>
      </c>
      <c r="J127" s="688"/>
      <c r="K127" s="686"/>
      <c r="L127" s="686"/>
      <c r="M127" s="688"/>
      <c r="N127" s="689"/>
      <c r="O127" s="689"/>
      <c r="P127" s="689"/>
      <c r="Q127" s="689"/>
      <c r="BM127" s="161" t="s">
        <v>588</v>
      </c>
    </row>
    <row r="128" spans="1:65" ht="13.9" customHeight="1">
      <c r="A128" s="370" t="s">
        <v>338</v>
      </c>
      <c r="B128" s="686" t="s">
        <v>985</v>
      </c>
      <c r="C128" s="686" t="s">
        <v>20</v>
      </c>
      <c r="D128" s="686" t="s">
        <v>7</v>
      </c>
      <c r="E128" s="686" t="s">
        <v>1062</v>
      </c>
      <c r="F128" s="686" t="s">
        <v>1063</v>
      </c>
      <c r="G128" s="687">
        <v>476.09722221999999</v>
      </c>
      <c r="H128" s="687">
        <v>32323.231390000001</v>
      </c>
      <c r="I128" s="687">
        <v>6417224.5734999999</v>
      </c>
      <c r="J128" s="688"/>
      <c r="K128" s="688"/>
      <c r="L128" s="688"/>
      <c r="M128" s="686"/>
      <c r="N128" s="686"/>
      <c r="O128" s="686"/>
      <c r="P128" s="686"/>
      <c r="Q128" s="686"/>
      <c r="BM128" s="161" t="s">
        <v>589</v>
      </c>
    </row>
    <row r="129" spans="1:65" ht="13.9" customHeight="1">
      <c r="A129" s="370" t="s">
        <v>338</v>
      </c>
      <c r="B129" s="686" t="s">
        <v>985</v>
      </c>
      <c r="C129" s="686" t="s">
        <v>20</v>
      </c>
      <c r="D129" s="686" t="s">
        <v>7</v>
      </c>
      <c r="E129" s="686" t="s">
        <v>1062</v>
      </c>
      <c r="F129" s="686" t="s">
        <v>87</v>
      </c>
      <c r="G129" s="687">
        <f>356+626</f>
        <v>982</v>
      </c>
      <c r="H129" s="687">
        <f>360+680</f>
        <v>1040</v>
      </c>
      <c r="I129" s="687">
        <f>705854+2372314</f>
        <v>3078168</v>
      </c>
      <c r="J129" s="688"/>
      <c r="K129" s="688"/>
      <c r="L129" s="688"/>
      <c r="M129" s="686"/>
      <c r="N129" s="686"/>
      <c r="O129" s="686"/>
      <c r="P129" s="686"/>
      <c r="Q129" s="686"/>
      <c r="BM129" s="161" t="s">
        <v>590</v>
      </c>
    </row>
    <row r="130" spans="1:65" ht="13.9" customHeight="1">
      <c r="A130" s="370" t="s">
        <v>338</v>
      </c>
      <c r="B130" s="686" t="s">
        <v>985</v>
      </c>
      <c r="C130" s="686" t="s">
        <v>20</v>
      </c>
      <c r="D130" s="686" t="s">
        <v>7</v>
      </c>
      <c r="E130" s="686" t="s">
        <v>1062</v>
      </c>
      <c r="F130" s="686" t="s">
        <v>1037</v>
      </c>
      <c r="G130" s="687">
        <f>5629+208</f>
        <v>5837</v>
      </c>
      <c r="H130" s="687">
        <f>14853+358</f>
        <v>15211</v>
      </c>
      <c r="I130" s="687">
        <f>30549310+1058918</f>
        <v>31608228</v>
      </c>
      <c r="J130" s="688"/>
      <c r="K130" s="688"/>
      <c r="L130" s="688"/>
      <c r="M130" s="686"/>
      <c r="N130" s="686"/>
      <c r="O130" s="686"/>
      <c r="P130" s="686"/>
      <c r="Q130" s="686"/>
      <c r="BM130" s="161" t="s">
        <v>591</v>
      </c>
    </row>
    <row r="131" spans="1:65" ht="13.9" customHeight="1">
      <c r="A131" s="370" t="s">
        <v>338</v>
      </c>
      <c r="B131" s="686" t="s">
        <v>985</v>
      </c>
      <c r="C131" s="686" t="s">
        <v>20</v>
      </c>
      <c r="D131" s="686" t="s">
        <v>7</v>
      </c>
      <c r="E131" s="686" t="s">
        <v>1062</v>
      </c>
      <c r="F131" s="686" t="s">
        <v>1064</v>
      </c>
      <c r="G131" s="687">
        <v>895.766666665</v>
      </c>
      <c r="H131" s="687">
        <v>1485.6073524000001</v>
      </c>
      <c r="I131" s="687">
        <v>2302163.0692500002</v>
      </c>
      <c r="J131" s="688"/>
      <c r="K131" s="688"/>
      <c r="L131" s="688"/>
      <c r="M131" s="686"/>
      <c r="N131" s="686"/>
      <c r="O131" s="686"/>
      <c r="P131" s="686"/>
      <c r="Q131" s="686"/>
      <c r="BM131" s="161" t="s">
        <v>592</v>
      </c>
    </row>
    <row r="132" spans="1:65" ht="13.9" customHeight="1">
      <c r="A132" s="370" t="s">
        <v>338</v>
      </c>
      <c r="B132" s="686" t="s">
        <v>985</v>
      </c>
      <c r="C132" s="686" t="s">
        <v>20</v>
      </c>
      <c r="D132" s="686" t="s">
        <v>7</v>
      </c>
      <c r="E132" s="686" t="s">
        <v>1062</v>
      </c>
      <c r="F132" s="686" t="s">
        <v>1026</v>
      </c>
      <c r="G132" s="687">
        <v>306.5</v>
      </c>
      <c r="H132" s="687">
        <v>20911.18204</v>
      </c>
      <c r="I132" s="687">
        <v>3975734.0625999998</v>
      </c>
      <c r="J132" s="686"/>
      <c r="K132" s="686"/>
      <c r="L132" s="686"/>
      <c r="M132" s="688"/>
      <c r="N132" s="689"/>
      <c r="O132" s="689"/>
      <c r="P132" s="689"/>
      <c r="Q132" s="689"/>
      <c r="BM132" s="161" t="s">
        <v>593</v>
      </c>
    </row>
    <row r="133" spans="1:65" ht="13.9" customHeight="1">
      <c r="A133" s="370" t="s">
        <v>338</v>
      </c>
      <c r="B133" s="686" t="s">
        <v>985</v>
      </c>
      <c r="C133" s="686" t="s">
        <v>20</v>
      </c>
      <c r="D133" s="686" t="s">
        <v>7</v>
      </c>
      <c r="E133" s="686" t="s">
        <v>1062</v>
      </c>
      <c r="F133" s="688" t="s">
        <v>1031</v>
      </c>
      <c r="G133" s="687">
        <v>124.4999999985</v>
      </c>
      <c r="H133" s="687">
        <v>15214.271389</v>
      </c>
      <c r="I133" s="687">
        <v>6229027.6714500003</v>
      </c>
      <c r="J133" s="688"/>
      <c r="K133" s="686"/>
      <c r="L133" s="686"/>
      <c r="M133" s="688"/>
      <c r="N133" s="689"/>
      <c r="O133" s="689"/>
      <c r="P133" s="689"/>
      <c r="Q133" s="689"/>
      <c r="BM133" s="161" t="s">
        <v>594</v>
      </c>
    </row>
    <row r="134" spans="1:65" ht="13.9" customHeight="1">
      <c r="A134" s="370" t="s">
        <v>338</v>
      </c>
      <c r="B134" s="686" t="s">
        <v>985</v>
      </c>
      <c r="C134" s="686" t="s">
        <v>20</v>
      </c>
      <c r="D134" s="686" t="s">
        <v>7</v>
      </c>
      <c r="E134" s="686" t="s">
        <v>1062</v>
      </c>
      <c r="F134" s="686" t="s">
        <v>1039</v>
      </c>
      <c r="G134" s="687">
        <v>128.33333333499999</v>
      </c>
      <c r="H134" s="687">
        <v>12969.706990999999</v>
      </c>
      <c r="I134" s="687">
        <v>2423961.3089000001</v>
      </c>
      <c r="J134" s="688"/>
      <c r="K134" s="688"/>
      <c r="L134" s="688"/>
      <c r="M134" s="686"/>
      <c r="N134" s="686"/>
      <c r="O134" s="686"/>
      <c r="P134" s="686"/>
      <c r="Q134" s="686"/>
      <c r="BM134" s="161" t="s">
        <v>595</v>
      </c>
    </row>
    <row r="135" spans="1:65" ht="13.9" customHeight="1">
      <c r="A135" s="370" t="s">
        <v>338</v>
      </c>
      <c r="B135" s="686" t="s">
        <v>985</v>
      </c>
      <c r="C135" s="686" t="s">
        <v>20</v>
      </c>
      <c r="D135" s="686" t="s">
        <v>7</v>
      </c>
      <c r="E135" s="686" t="s">
        <v>1062</v>
      </c>
      <c r="F135" s="686" t="s">
        <v>1065</v>
      </c>
      <c r="G135" s="687">
        <v>157.5</v>
      </c>
      <c r="H135" s="687">
        <v>10528.287340000001</v>
      </c>
      <c r="I135" s="687">
        <v>2119019.799205</v>
      </c>
      <c r="J135" s="688"/>
      <c r="K135" s="688"/>
      <c r="L135" s="688"/>
      <c r="M135" s="686"/>
      <c r="N135" s="686"/>
      <c r="O135" s="686"/>
      <c r="P135" s="686"/>
      <c r="Q135" s="686"/>
      <c r="BM135" s="161" t="s">
        <v>596</v>
      </c>
    </row>
    <row r="136" spans="1:65" ht="13.9" customHeight="1">
      <c r="A136" s="370" t="s">
        <v>338</v>
      </c>
      <c r="B136" s="686" t="s">
        <v>985</v>
      </c>
      <c r="C136" s="686" t="s">
        <v>20</v>
      </c>
      <c r="D136" s="686" t="s">
        <v>7</v>
      </c>
      <c r="E136" s="686" t="s">
        <v>1062</v>
      </c>
      <c r="F136" s="686" t="s">
        <v>1011</v>
      </c>
      <c r="G136" s="687">
        <v>365.3</v>
      </c>
      <c r="H136" s="687">
        <v>30642.795695000001</v>
      </c>
      <c r="I136" s="687">
        <v>6747699.3454999998</v>
      </c>
      <c r="J136" s="688"/>
      <c r="K136" s="688"/>
      <c r="L136" s="688"/>
      <c r="M136" s="686"/>
      <c r="N136" s="686"/>
      <c r="O136" s="686"/>
      <c r="P136" s="686"/>
      <c r="Q136" s="686"/>
      <c r="BM136" s="161" t="s">
        <v>597</v>
      </c>
    </row>
    <row r="137" spans="1:65" ht="13.9" customHeight="1">
      <c r="A137" s="370" t="s">
        <v>338</v>
      </c>
      <c r="B137" s="686" t="s">
        <v>985</v>
      </c>
      <c r="C137" s="686" t="s">
        <v>20</v>
      </c>
      <c r="D137" s="686" t="s">
        <v>7</v>
      </c>
      <c r="E137" s="686" t="s">
        <v>1062</v>
      </c>
      <c r="F137" s="686" t="s">
        <v>1030</v>
      </c>
      <c r="G137" s="687">
        <v>224.75</v>
      </c>
      <c r="H137" s="687">
        <v>32188.21846</v>
      </c>
      <c r="I137" s="687">
        <v>18523352.480500001</v>
      </c>
      <c r="J137" s="686"/>
      <c r="K137" s="688"/>
      <c r="L137" s="686"/>
      <c r="M137" s="688"/>
      <c r="N137" s="689"/>
      <c r="O137" s="689"/>
      <c r="P137" s="689"/>
      <c r="Q137" s="689"/>
      <c r="BM137" s="161" t="s">
        <v>667</v>
      </c>
    </row>
    <row r="138" spans="1:65" ht="13.9" customHeight="1">
      <c r="A138" s="370" t="s">
        <v>338</v>
      </c>
      <c r="B138" s="686" t="s">
        <v>985</v>
      </c>
      <c r="C138" s="686" t="s">
        <v>20</v>
      </c>
      <c r="D138" s="686" t="s">
        <v>7</v>
      </c>
      <c r="E138" s="686" t="s">
        <v>1062</v>
      </c>
      <c r="F138" s="686" t="s">
        <v>1033</v>
      </c>
      <c r="G138" s="687">
        <v>164.58333333499999</v>
      </c>
      <c r="H138" s="687">
        <v>19410.981501999999</v>
      </c>
      <c r="I138" s="687">
        <v>19013067.409499999</v>
      </c>
      <c r="J138" s="686"/>
      <c r="K138" s="686"/>
      <c r="L138" s="686"/>
      <c r="M138" s="686"/>
      <c r="N138" s="686"/>
      <c r="O138" s="686"/>
      <c r="P138" s="686"/>
      <c r="Q138" s="686"/>
      <c r="BM138" s="161" t="s">
        <v>598</v>
      </c>
    </row>
    <row r="139" spans="1:65" ht="13.9" customHeight="1">
      <c r="A139" s="370" t="s">
        <v>338</v>
      </c>
      <c r="B139" s="686" t="s">
        <v>985</v>
      </c>
      <c r="C139" s="686" t="s">
        <v>20</v>
      </c>
      <c r="D139" s="686" t="s">
        <v>7</v>
      </c>
      <c r="E139" s="686" t="s">
        <v>1062</v>
      </c>
      <c r="F139" s="686" t="s">
        <v>1013</v>
      </c>
      <c r="G139" s="687">
        <v>132</v>
      </c>
      <c r="H139" s="687">
        <v>3113.53</v>
      </c>
      <c r="I139" s="687">
        <v>660382.08970999997</v>
      </c>
      <c r="J139" s="688"/>
      <c r="K139" s="688"/>
      <c r="L139" s="688"/>
      <c r="M139" s="686"/>
      <c r="N139" s="686"/>
      <c r="O139" s="686"/>
      <c r="P139" s="686"/>
      <c r="Q139" s="686"/>
      <c r="BM139" s="162" t="s">
        <v>599</v>
      </c>
    </row>
    <row r="140" spans="1:65" ht="13.9" customHeight="1">
      <c r="A140" s="370" t="s">
        <v>338</v>
      </c>
      <c r="B140" s="686" t="s">
        <v>985</v>
      </c>
      <c r="C140" s="686" t="s">
        <v>20</v>
      </c>
      <c r="D140" s="686" t="s">
        <v>7</v>
      </c>
      <c r="E140" s="686" t="s">
        <v>1062</v>
      </c>
      <c r="F140" s="686" t="s">
        <v>1040</v>
      </c>
      <c r="G140" s="687">
        <v>54.785714285499999</v>
      </c>
      <c r="H140" s="687">
        <v>130.31585204000001</v>
      </c>
      <c r="I140" s="687">
        <v>287387.35171999998</v>
      </c>
      <c r="J140" s="688"/>
      <c r="K140" s="686"/>
      <c r="L140" s="688"/>
      <c r="M140" s="688"/>
      <c r="N140" s="689"/>
      <c r="O140" s="689"/>
      <c r="P140" s="689"/>
      <c r="Q140" s="689"/>
      <c r="BM140" s="161" t="s">
        <v>600</v>
      </c>
    </row>
    <row r="141" spans="1:65" ht="13.9" customHeight="1">
      <c r="A141" s="370" t="s">
        <v>338</v>
      </c>
      <c r="B141" s="686" t="s">
        <v>985</v>
      </c>
      <c r="C141" s="686" t="s">
        <v>20</v>
      </c>
      <c r="D141" s="686" t="s">
        <v>7</v>
      </c>
      <c r="E141" s="686" t="s">
        <v>1062</v>
      </c>
      <c r="F141" s="686" t="s">
        <v>1016</v>
      </c>
      <c r="G141" s="687">
        <v>79</v>
      </c>
      <c r="H141" s="687">
        <v>3667.1026900000002</v>
      </c>
      <c r="I141" s="687">
        <v>458989.21165499999</v>
      </c>
      <c r="J141" s="686"/>
      <c r="K141" s="688"/>
      <c r="L141" s="688"/>
      <c r="M141" s="688"/>
      <c r="N141" s="689"/>
      <c r="O141" s="689"/>
      <c r="P141" s="689"/>
      <c r="Q141" s="689"/>
      <c r="BM141" s="161" t="s">
        <v>601</v>
      </c>
    </row>
    <row r="142" spans="1:65" ht="13.9" customHeight="1">
      <c r="A142" s="370" t="s">
        <v>338</v>
      </c>
      <c r="B142" s="686" t="s">
        <v>985</v>
      </c>
      <c r="C142" s="686" t="s">
        <v>20</v>
      </c>
      <c r="D142" s="686" t="s">
        <v>7</v>
      </c>
      <c r="E142" s="686" t="s">
        <v>1062</v>
      </c>
      <c r="F142" s="686" t="s">
        <v>1014</v>
      </c>
      <c r="G142" s="687">
        <v>61</v>
      </c>
      <c r="H142" s="687">
        <v>1676.31</v>
      </c>
      <c r="I142" s="687">
        <v>348656.99436000001</v>
      </c>
      <c r="J142" s="686"/>
      <c r="K142" s="686"/>
      <c r="L142" s="686"/>
      <c r="M142" s="686"/>
      <c r="N142" s="686"/>
      <c r="O142" s="686"/>
      <c r="P142" s="686"/>
      <c r="Q142" s="686"/>
      <c r="BM142" s="161" t="s">
        <v>602</v>
      </c>
    </row>
    <row r="143" spans="1:65" ht="13.9" customHeight="1">
      <c r="A143" s="370" t="s">
        <v>338</v>
      </c>
      <c r="B143" s="686" t="s">
        <v>985</v>
      </c>
      <c r="C143" s="686" t="s">
        <v>20</v>
      </c>
      <c r="D143" s="686" t="s">
        <v>7</v>
      </c>
      <c r="E143" s="686" t="s">
        <v>1062</v>
      </c>
      <c r="F143" s="686" t="s">
        <v>1012</v>
      </c>
      <c r="G143" s="687">
        <v>1267.05</v>
      </c>
      <c r="H143" s="687">
        <v>66489.702355000001</v>
      </c>
      <c r="I143" s="687">
        <v>10543506.5195</v>
      </c>
      <c r="J143" s="686"/>
      <c r="K143" s="686"/>
      <c r="L143" s="686"/>
      <c r="M143" s="686"/>
      <c r="N143" s="686"/>
      <c r="O143" s="686"/>
      <c r="P143" s="686"/>
      <c r="Q143" s="686"/>
      <c r="BM143" s="161" t="s">
        <v>603</v>
      </c>
    </row>
    <row r="144" spans="1:65" ht="13.9" customHeight="1">
      <c r="A144" s="370" t="s">
        <v>338</v>
      </c>
      <c r="B144" s="686" t="s">
        <v>985</v>
      </c>
      <c r="C144" s="686" t="s">
        <v>20</v>
      </c>
      <c r="D144" s="686" t="s">
        <v>7</v>
      </c>
      <c r="E144" s="686" t="s">
        <v>1062</v>
      </c>
      <c r="F144" s="686" t="s">
        <v>1041</v>
      </c>
      <c r="G144" s="687">
        <v>80.916666664999994</v>
      </c>
      <c r="H144" s="687">
        <v>2586.4713235300001</v>
      </c>
      <c r="I144" s="687">
        <v>1770237.829805</v>
      </c>
      <c r="J144" s="686"/>
      <c r="K144" s="686"/>
      <c r="L144" s="686"/>
      <c r="M144" s="686"/>
      <c r="N144" s="686"/>
      <c r="O144" s="686"/>
      <c r="P144" s="686"/>
      <c r="Q144" s="686"/>
      <c r="BM144" s="161" t="s">
        <v>604</v>
      </c>
    </row>
    <row r="145" spans="1:65" ht="13.9" customHeight="1">
      <c r="A145" s="370" t="s">
        <v>338</v>
      </c>
      <c r="B145" s="686" t="s">
        <v>985</v>
      </c>
      <c r="C145" s="686" t="s">
        <v>20</v>
      </c>
      <c r="D145" s="686" t="s">
        <v>7</v>
      </c>
      <c r="E145" s="686" t="s">
        <v>1062</v>
      </c>
      <c r="F145" s="686" t="s">
        <v>1042</v>
      </c>
      <c r="G145" s="687">
        <v>937.711904785</v>
      </c>
      <c r="H145" s="687">
        <v>1711.7752211</v>
      </c>
      <c r="I145" s="687">
        <v>3431865.9164</v>
      </c>
      <c r="J145" s="688"/>
      <c r="K145" s="686"/>
      <c r="L145" s="686"/>
      <c r="M145" s="688"/>
      <c r="N145" s="689"/>
      <c r="O145" s="689"/>
      <c r="P145" s="689"/>
      <c r="Q145" s="689"/>
      <c r="BM145" s="161" t="s">
        <v>605</v>
      </c>
    </row>
    <row r="146" spans="1:65" ht="13.9" customHeight="1">
      <c r="A146" s="370" t="s">
        <v>338</v>
      </c>
      <c r="B146" s="686" t="s">
        <v>985</v>
      </c>
      <c r="C146" s="686" t="s">
        <v>20</v>
      </c>
      <c r="D146" s="686" t="s">
        <v>7</v>
      </c>
      <c r="E146" s="686" t="s">
        <v>1062</v>
      </c>
      <c r="F146" s="686" t="s">
        <v>1066</v>
      </c>
      <c r="G146" s="687">
        <v>153.16666666500001</v>
      </c>
      <c r="H146" s="687">
        <v>214.41131862399999</v>
      </c>
      <c r="I146" s="687">
        <v>353409.65191000002</v>
      </c>
      <c r="J146" s="688"/>
      <c r="K146" s="688"/>
      <c r="L146" s="688"/>
      <c r="M146" s="686"/>
      <c r="N146" s="686"/>
      <c r="O146" s="686"/>
      <c r="P146" s="686"/>
      <c r="Q146" s="686"/>
      <c r="BM146" s="161" t="s">
        <v>606</v>
      </c>
    </row>
    <row r="147" spans="1:65" ht="13.9" customHeight="1">
      <c r="A147" s="370" t="s">
        <v>338</v>
      </c>
      <c r="B147" s="686" t="s">
        <v>985</v>
      </c>
      <c r="C147" s="686" t="s">
        <v>20</v>
      </c>
      <c r="D147" s="686" t="s">
        <v>7</v>
      </c>
      <c r="E147" s="686" t="s">
        <v>1062</v>
      </c>
      <c r="F147" s="686" t="s">
        <v>1067</v>
      </c>
      <c r="G147" s="687">
        <v>4432.5</v>
      </c>
      <c r="H147" s="687">
        <v>3104.299</v>
      </c>
      <c r="I147" s="687">
        <v>6929117.8465</v>
      </c>
      <c r="J147" s="688"/>
      <c r="K147" s="686"/>
      <c r="L147" s="688"/>
      <c r="M147" s="688"/>
      <c r="N147" s="689"/>
      <c r="O147" s="689"/>
      <c r="P147" s="689"/>
      <c r="Q147" s="689"/>
      <c r="BM147" s="161" t="s">
        <v>607</v>
      </c>
    </row>
    <row r="148" spans="1:65" ht="13.9" customHeight="1">
      <c r="A148" s="370" t="s">
        <v>338</v>
      </c>
      <c r="B148" s="686" t="s">
        <v>985</v>
      </c>
      <c r="C148" s="686" t="s">
        <v>20</v>
      </c>
      <c r="D148" s="686" t="s">
        <v>7</v>
      </c>
      <c r="E148" s="686" t="s">
        <v>1062</v>
      </c>
      <c r="F148" s="686" t="s">
        <v>993</v>
      </c>
      <c r="G148" s="687">
        <v>134.75</v>
      </c>
      <c r="H148" s="687">
        <v>14.076738484</v>
      </c>
      <c r="I148" s="687">
        <v>63074.635857499998</v>
      </c>
      <c r="J148" s="686"/>
      <c r="K148" s="686"/>
      <c r="L148" s="686"/>
      <c r="M148" s="686"/>
      <c r="N148" s="686"/>
      <c r="O148" s="686"/>
      <c r="P148" s="686"/>
      <c r="Q148" s="686"/>
      <c r="BM148" s="161" t="s">
        <v>608</v>
      </c>
    </row>
    <row r="149" spans="1:65" ht="13.9" customHeight="1">
      <c r="A149" s="370" t="s">
        <v>338</v>
      </c>
      <c r="B149" s="686" t="s">
        <v>985</v>
      </c>
      <c r="C149" s="686" t="s">
        <v>20</v>
      </c>
      <c r="D149" s="686" t="s">
        <v>7</v>
      </c>
      <c r="E149" s="686" t="s">
        <v>1062</v>
      </c>
      <c r="F149" s="686" t="s">
        <v>1000</v>
      </c>
      <c r="G149" s="687">
        <v>36</v>
      </c>
      <c r="H149" s="687">
        <v>6.3738799999999998</v>
      </c>
      <c r="I149" s="687">
        <v>15053.173516000001</v>
      </c>
      <c r="J149" s="688"/>
      <c r="K149" s="688"/>
      <c r="L149" s="688"/>
      <c r="M149" s="686"/>
      <c r="N149" s="686"/>
      <c r="O149" s="686"/>
      <c r="P149" s="686"/>
      <c r="Q149" s="686"/>
      <c r="BM149" s="161" t="s">
        <v>609</v>
      </c>
    </row>
    <row r="150" spans="1:65" ht="13.9" customHeight="1">
      <c r="A150" s="370" t="s">
        <v>338</v>
      </c>
      <c r="B150" s="686" t="s">
        <v>985</v>
      </c>
      <c r="C150" s="686" t="s">
        <v>20</v>
      </c>
      <c r="D150" s="686" t="s">
        <v>7</v>
      </c>
      <c r="E150" s="686" t="s">
        <v>1062</v>
      </c>
      <c r="F150" s="686" t="s">
        <v>1068</v>
      </c>
      <c r="G150" s="687">
        <v>104.5</v>
      </c>
      <c r="H150" s="687">
        <v>101.768235</v>
      </c>
      <c r="I150" s="687">
        <v>272682.96535249997</v>
      </c>
      <c r="J150" s="686"/>
      <c r="K150" s="686"/>
      <c r="L150" s="686"/>
      <c r="M150" s="686"/>
      <c r="N150" s="686"/>
      <c r="O150" s="686"/>
      <c r="P150" s="686"/>
      <c r="Q150" s="686"/>
      <c r="BM150" s="161" t="s">
        <v>610</v>
      </c>
    </row>
    <row r="151" spans="1:65" ht="13.9" customHeight="1">
      <c r="A151" s="370" t="s">
        <v>338</v>
      </c>
      <c r="B151" s="686" t="s">
        <v>985</v>
      </c>
      <c r="C151" s="686" t="s">
        <v>20</v>
      </c>
      <c r="D151" s="686" t="s">
        <v>7</v>
      </c>
      <c r="E151" s="686" t="s">
        <v>1062</v>
      </c>
      <c r="F151" s="686" t="s">
        <v>1036</v>
      </c>
      <c r="G151" s="687">
        <v>330.108333335</v>
      </c>
      <c r="H151" s="687">
        <v>233.95752777999999</v>
      </c>
      <c r="I151" s="687">
        <v>1049421.4759</v>
      </c>
      <c r="J151" s="686"/>
      <c r="K151" s="686"/>
      <c r="L151" s="686"/>
      <c r="M151" s="688"/>
      <c r="N151" s="689"/>
      <c r="O151" s="689"/>
      <c r="P151" s="686"/>
      <c r="Q151" s="689"/>
      <c r="BM151" s="161" t="s">
        <v>611</v>
      </c>
    </row>
    <row r="152" spans="1:65" ht="13.9" customHeight="1">
      <c r="A152" s="370" t="s">
        <v>338</v>
      </c>
      <c r="B152" s="686" t="s">
        <v>985</v>
      </c>
      <c r="C152" s="686" t="s">
        <v>20</v>
      </c>
      <c r="D152" s="686" t="s">
        <v>7</v>
      </c>
      <c r="E152" s="686" t="s">
        <v>1062</v>
      </c>
      <c r="F152" s="686" t="s">
        <v>1052</v>
      </c>
      <c r="G152" s="687">
        <v>78.666666664999994</v>
      </c>
      <c r="H152" s="687">
        <v>326.42667503000001</v>
      </c>
      <c r="I152" s="687">
        <v>764230.34057999996</v>
      </c>
      <c r="J152" s="688"/>
      <c r="K152" s="686"/>
      <c r="L152" s="688"/>
      <c r="M152" s="688"/>
      <c r="N152" s="689"/>
      <c r="O152" s="689"/>
      <c r="P152" s="689"/>
      <c r="Q152" s="689"/>
      <c r="BM152" s="161" t="s">
        <v>612</v>
      </c>
    </row>
    <row r="153" spans="1:65" ht="13.9" customHeight="1">
      <c r="A153" s="370" t="s">
        <v>338</v>
      </c>
      <c r="B153" s="686" t="s">
        <v>985</v>
      </c>
      <c r="C153" s="686" t="s">
        <v>20</v>
      </c>
      <c r="D153" s="686" t="s">
        <v>7</v>
      </c>
      <c r="E153" s="686" t="s">
        <v>1062</v>
      </c>
      <c r="F153" s="686" t="s">
        <v>1069</v>
      </c>
      <c r="G153" s="687">
        <v>15</v>
      </c>
      <c r="H153" s="687">
        <v>13.635680000000001</v>
      </c>
      <c r="I153" s="687">
        <v>30163.091593000001</v>
      </c>
      <c r="J153" s="688"/>
      <c r="K153" s="688"/>
      <c r="L153" s="688"/>
      <c r="M153" s="686"/>
      <c r="N153" s="686"/>
      <c r="O153" s="686"/>
      <c r="P153" s="686"/>
      <c r="Q153" s="686"/>
      <c r="BM153" s="161" t="s">
        <v>668</v>
      </c>
    </row>
    <row r="154" spans="1:65" ht="13.9" customHeight="1">
      <c r="A154" s="370" t="s">
        <v>338</v>
      </c>
      <c r="B154" s="686" t="s">
        <v>985</v>
      </c>
      <c r="C154" s="686" t="s">
        <v>20</v>
      </c>
      <c r="D154" s="686" t="s">
        <v>7</v>
      </c>
      <c r="E154" s="686" t="s">
        <v>1062</v>
      </c>
      <c r="F154" s="686" t="s">
        <v>1053</v>
      </c>
      <c r="G154" s="687">
        <v>228.22499999999999</v>
      </c>
      <c r="H154" s="687">
        <v>889.29047262999995</v>
      </c>
      <c r="I154" s="687">
        <v>1742306.9521000001</v>
      </c>
      <c r="J154" s="688"/>
      <c r="K154" s="688"/>
      <c r="L154" s="688"/>
      <c r="M154" s="688"/>
      <c r="N154" s="686"/>
      <c r="O154" s="686"/>
      <c r="P154" s="686"/>
      <c r="Q154" s="686"/>
      <c r="BM154" s="161" t="s">
        <v>613</v>
      </c>
    </row>
    <row r="155" spans="1:65" ht="13.9" customHeight="1" thickBot="1">
      <c r="A155" s="560" t="s">
        <v>338</v>
      </c>
      <c r="B155" s="561" t="s">
        <v>985</v>
      </c>
      <c r="C155" s="561" t="s">
        <v>20</v>
      </c>
      <c r="D155" s="561" t="s">
        <v>7</v>
      </c>
      <c r="E155" s="561" t="s">
        <v>1062</v>
      </c>
      <c r="F155" s="561" t="s">
        <v>1070</v>
      </c>
      <c r="G155" s="562">
        <v>33.200000000000003</v>
      </c>
      <c r="H155" s="562">
        <v>135.31387548000001</v>
      </c>
      <c r="I155" s="562">
        <v>241041.38477999999</v>
      </c>
      <c r="J155" s="563"/>
      <c r="K155" s="563"/>
      <c r="L155" s="563"/>
      <c r="M155" s="561"/>
      <c r="N155" s="561"/>
      <c r="O155" s="561"/>
      <c r="P155" s="561"/>
      <c r="Q155" s="561"/>
      <c r="BM155" s="161" t="s">
        <v>614</v>
      </c>
    </row>
    <row r="156" spans="1:65">
      <c r="BM156" s="161" t="s">
        <v>615</v>
      </c>
    </row>
    <row r="157" spans="1:65">
      <c r="BM157" s="161" t="s">
        <v>616</v>
      </c>
    </row>
    <row r="158" spans="1:65">
      <c r="BM158" s="161" t="s">
        <v>617</v>
      </c>
    </row>
    <row r="159" spans="1:65">
      <c r="BM159" s="161" t="s">
        <v>669</v>
      </c>
    </row>
    <row r="160" spans="1:65">
      <c r="BM160" s="161" t="s">
        <v>618</v>
      </c>
    </row>
    <row r="161" spans="65:65" s="61" customFormat="1">
      <c r="BM161" s="161" t="s">
        <v>619</v>
      </c>
    </row>
    <row r="162" spans="65:65" s="61" customFormat="1">
      <c r="BM162" s="162" t="s">
        <v>620</v>
      </c>
    </row>
    <row r="163" spans="65:65" s="61" customFormat="1">
      <c r="BM163" s="161" t="s">
        <v>80</v>
      </c>
    </row>
    <row r="164" spans="65:65" s="61" customFormat="1">
      <c r="BM164" s="162" t="s">
        <v>621</v>
      </c>
    </row>
    <row r="165" spans="65:65" s="61" customFormat="1">
      <c r="BM165" s="161" t="s">
        <v>622</v>
      </c>
    </row>
    <row r="166" spans="65:65" s="61" customFormat="1">
      <c r="BM166" s="161" t="s">
        <v>623</v>
      </c>
    </row>
    <row r="167" spans="65:65" s="61" customFormat="1">
      <c r="BM167" s="161" t="s">
        <v>624</v>
      </c>
    </row>
    <row r="168" spans="65:65" s="61" customFormat="1">
      <c r="BM168" s="161" t="s">
        <v>625</v>
      </c>
    </row>
    <row r="169" spans="65:65" s="61" customFormat="1">
      <c r="BM169" s="161" t="s">
        <v>626</v>
      </c>
    </row>
    <row r="170" spans="65:65" s="61" customFormat="1">
      <c r="BM170" s="161" t="s">
        <v>627</v>
      </c>
    </row>
    <row r="171" spans="65:65" s="61" customFormat="1">
      <c r="BM171" s="161" t="s">
        <v>628</v>
      </c>
    </row>
    <row r="172" spans="65:65" s="61" customFormat="1">
      <c r="BM172" s="162" t="s">
        <v>629</v>
      </c>
    </row>
    <row r="173" spans="65:65" s="61" customFormat="1">
      <c r="BM173" s="161" t="s">
        <v>630</v>
      </c>
    </row>
    <row r="174" spans="65:65" s="61" customFormat="1">
      <c r="BM174" s="161" t="s">
        <v>631</v>
      </c>
    </row>
    <row r="175" spans="65:65" s="61" customFormat="1">
      <c r="BM175" s="161" t="s">
        <v>632</v>
      </c>
    </row>
    <row r="176" spans="65:65" s="61" customFormat="1">
      <c r="BM176" s="161" t="s">
        <v>633</v>
      </c>
    </row>
    <row r="177" spans="65:65" s="61" customFormat="1">
      <c r="BM177" s="161" t="s">
        <v>634</v>
      </c>
    </row>
    <row r="178" spans="65:65" s="61" customFormat="1">
      <c r="BM178" s="161" t="s">
        <v>635</v>
      </c>
    </row>
    <row r="179" spans="65:65" s="61" customFormat="1">
      <c r="BM179" s="161" t="s">
        <v>636</v>
      </c>
    </row>
    <row r="180" spans="65:65" s="61" customFormat="1">
      <c r="BM180" s="161" t="s">
        <v>637</v>
      </c>
    </row>
    <row r="181" spans="65:65" s="61" customFormat="1">
      <c r="BM181" s="161" t="s">
        <v>638</v>
      </c>
    </row>
    <row r="182" spans="65:65" s="61" customFormat="1">
      <c r="BM182" s="161" t="s">
        <v>639</v>
      </c>
    </row>
    <row r="183" spans="65:65" s="61" customFormat="1">
      <c r="BM183" s="161" t="s">
        <v>640</v>
      </c>
    </row>
    <row r="184" spans="65:65" s="61" customFormat="1">
      <c r="BM184" s="161" t="s">
        <v>641</v>
      </c>
    </row>
    <row r="185" spans="65:65" s="61" customFormat="1">
      <c r="BM185" s="161" t="s">
        <v>642</v>
      </c>
    </row>
    <row r="186" spans="65:65" s="61" customFormat="1">
      <c r="BM186" s="161" t="s">
        <v>670</v>
      </c>
    </row>
    <row r="187" spans="65:65" s="61" customFormat="1">
      <c r="BM187" s="161" t="s">
        <v>643</v>
      </c>
    </row>
    <row r="188" spans="65:65" s="61" customFormat="1">
      <c r="BM188" s="161" t="s">
        <v>644</v>
      </c>
    </row>
    <row r="189" spans="65:65" s="61" customFormat="1">
      <c r="BM189" s="161" t="s">
        <v>645</v>
      </c>
    </row>
    <row r="190" spans="65:65" s="61" customFormat="1">
      <c r="BM190" s="161" t="s">
        <v>671</v>
      </c>
    </row>
    <row r="191" spans="65:65" s="61" customFormat="1">
      <c r="BM191" s="162" t="s">
        <v>646</v>
      </c>
    </row>
    <row r="192" spans="65:65" s="61" customFormat="1">
      <c r="BM192" s="161" t="s">
        <v>647</v>
      </c>
    </row>
    <row r="193" spans="65:65" s="61" customFormat="1">
      <c r="BM193" s="161" t="s">
        <v>648</v>
      </c>
    </row>
    <row r="194" spans="65:65" s="61" customFormat="1"/>
    <row r="195" spans="65:65" s="61" customFormat="1"/>
    <row r="196" spans="65:65" s="61" customFormat="1"/>
    <row r="197" spans="65:65" s="61" customFormat="1"/>
    <row r="198" spans="65:65" s="61" customFormat="1"/>
    <row r="199" spans="65:65" s="61" customFormat="1"/>
    <row r="200" spans="65:65" s="61" customFormat="1"/>
  </sheetData>
  <autoFilter ref="A3:Q155">
    <filterColumn colId="2">
      <filters>
        <filter val="North Sea and Eastern Arctic"/>
      </filters>
    </filterColumn>
  </autoFilter>
  <phoneticPr fontId="29" type="noConversion"/>
  <dataValidations count="1">
    <dataValidation type="textLength" showInputMessage="1" showErrorMessage="1" sqref="Q4:Q41">
      <formula1>0</formula1>
      <formula2>150</formula2>
    </dataValidation>
  </dataValidations>
  <pageMargins left="0.78749999999999998" right="0.78749999999999998" top="1.0631944444444446" bottom="1.0631944444444446" header="0.51180555555555551" footer="0.51180555555555551"/>
  <pageSetup paperSize="9" scale="31"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filterMode="1" enableFormatConditionsCalculation="0">
    <tabColor rgb="FFFFFF00"/>
    <pageSetUpPr fitToPage="1"/>
  </sheetPr>
  <dimension ref="A1:CH250"/>
  <sheetViews>
    <sheetView topLeftCell="A3" zoomScale="80" zoomScaleNormal="80" zoomScaleSheetLayoutView="100" workbookViewId="0">
      <selection activeCell="M32" sqref="M32"/>
    </sheetView>
  </sheetViews>
  <sheetFormatPr defaultColWidth="11.42578125" defaultRowHeight="12.75"/>
  <cols>
    <col min="1" max="1" width="9" style="61" customWidth="1"/>
    <col min="2" max="2" width="15.140625" style="61" customWidth="1"/>
    <col min="3" max="3" width="9.42578125" style="61" customWidth="1"/>
    <col min="4" max="4" width="27.85546875" style="61" customWidth="1"/>
    <col min="5" max="5" width="15.28515625" style="61" customWidth="1"/>
    <col min="6" max="6" width="29.140625" style="61" customWidth="1"/>
    <col min="7" max="7" width="23" style="28" customWidth="1"/>
    <col min="8" max="8" width="23" style="572" customWidth="1"/>
    <col min="9" max="9" width="13.85546875" style="183" customWidth="1"/>
    <col min="10" max="12" width="21.7109375" style="28" customWidth="1"/>
    <col min="13" max="13" width="41.7109375" style="61" customWidth="1"/>
    <col min="14" max="15" width="13.85546875" style="61" customWidth="1"/>
    <col min="16" max="52" width="11.42578125" style="61" customWidth="1"/>
    <col min="53" max="16384" width="11.42578125" style="61"/>
  </cols>
  <sheetData>
    <row r="1" spans="1:86" ht="26.25" thickBot="1">
      <c r="A1" s="30" t="s">
        <v>293</v>
      </c>
      <c r="B1" s="30"/>
      <c r="C1" s="30"/>
      <c r="D1" s="30"/>
      <c r="E1" s="30"/>
      <c r="F1" s="22"/>
      <c r="G1" s="67"/>
      <c r="H1" s="565"/>
      <c r="I1" s="193"/>
      <c r="L1" s="23" t="s">
        <v>0</v>
      </c>
      <c r="M1" s="66" t="s">
        <v>1071</v>
      </c>
      <c r="BA1" s="482" t="s">
        <v>422</v>
      </c>
      <c r="BB1" s="483" t="s">
        <v>835</v>
      </c>
      <c r="BD1" s="157" t="s">
        <v>434</v>
      </c>
      <c r="BE1" s="575"/>
      <c r="BF1" s="575"/>
      <c r="BH1" s="61" t="s">
        <v>469</v>
      </c>
      <c r="BM1" s="157" t="s">
        <v>649</v>
      </c>
      <c r="BO1" s="61" t="s">
        <v>672</v>
      </c>
      <c r="BU1" s="157" t="s">
        <v>709</v>
      </c>
      <c r="BZ1" s="61" t="s">
        <v>726</v>
      </c>
      <c r="CC1" s="61" t="s">
        <v>754</v>
      </c>
    </row>
    <row r="2" spans="1:86" ht="16.5" thickBot="1">
      <c r="A2" s="22"/>
      <c r="B2" s="22"/>
      <c r="C2" s="22"/>
      <c r="D2" s="22"/>
      <c r="E2" s="22"/>
      <c r="F2" s="22"/>
      <c r="G2" s="67"/>
      <c r="H2" s="565"/>
      <c r="I2" s="193"/>
      <c r="L2" s="594" t="s">
        <v>256</v>
      </c>
      <c r="M2" s="595">
        <v>2015</v>
      </c>
      <c r="BA2" s="577" t="s">
        <v>343</v>
      </c>
      <c r="BB2" s="577" t="s">
        <v>344</v>
      </c>
      <c r="BD2" s="61" t="s">
        <v>439</v>
      </c>
      <c r="BE2" s="575"/>
      <c r="BF2" s="575"/>
      <c r="BH2" s="61" t="s">
        <v>468</v>
      </c>
      <c r="BM2" s="487" t="s">
        <v>481</v>
      </c>
      <c r="BO2" s="61" t="s">
        <v>118</v>
      </c>
      <c r="BU2" s="56" t="s">
        <v>712</v>
      </c>
      <c r="BV2" s="56"/>
      <c r="BW2" s="56"/>
      <c r="BX2" s="56"/>
      <c r="BY2" s="56"/>
      <c r="BZ2" s="56" t="s">
        <v>181</v>
      </c>
      <c r="CA2" s="56"/>
      <c r="CB2" s="56"/>
      <c r="CC2" s="61" t="s">
        <v>271</v>
      </c>
    </row>
    <row r="3" spans="1:86" s="26" customFormat="1" ht="65.45" customHeight="1">
      <c r="A3" s="696" t="s">
        <v>1</v>
      </c>
      <c r="B3" s="697" t="s">
        <v>67</v>
      </c>
      <c r="C3" s="698" t="s">
        <v>68</v>
      </c>
      <c r="D3" s="699" t="s">
        <v>9</v>
      </c>
      <c r="E3" s="699" t="s">
        <v>305</v>
      </c>
      <c r="F3" s="698" t="s">
        <v>58</v>
      </c>
      <c r="G3" s="698" t="s">
        <v>59</v>
      </c>
      <c r="H3" s="698" t="s">
        <v>69</v>
      </c>
      <c r="I3" s="698" t="s">
        <v>307</v>
      </c>
      <c r="J3" s="698" t="s">
        <v>416</v>
      </c>
      <c r="K3" s="698" t="s">
        <v>417</v>
      </c>
      <c r="L3" s="698" t="s">
        <v>418</v>
      </c>
      <c r="M3" s="700" t="s">
        <v>308</v>
      </c>
      <c r="N3" s="61"/>
      <c r="BA3" s="577" t="s">
        <v>345</v>
      </c>
      <c r="BB3" s="577" t="s">
        <v>346</v>
      </c>
      <c r="BC3" s="61"/>
      <c r="BD3" s="61" t="s">
        <v>223</v>
      </c>
      <c r="BE3" s="575"/>
      <c r="BF3" s="575"/>
      <c r="BG3" s="61"/>
      <c r="BH3" s="61" t="s">
        <v>470</v>
      </c>
      <c r="BI3" s="61"/>
      <c r="BJ3" s="61"/>
      <c r="BK3" s="61"/>
      <c r="BL3" s="61"/>
      <c r="BM3" s="487"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row>
    <row r="4" spans="1:86" s="27" customFormat="1" ht="140.25" hidden="1">
      <c r="A4" s="701" t="s">
        <v>338</v>
      </c>
      <c r="B4" s="702" t="s">
        <v>338</v>
      </c>
      <c r="C4" s="702">
        <v>2015</v>
      </c>
      <c r="D4" s="703" t="s">
        <v>18</v>
      </c>
      <c r="E4" s="702" t="s">
        <v>7</v>
      </c>
      <c r="F4" s="702" t="s">
        <v>827</v>
      </c>
      <c r="G4" s="702" t="s">
        <v>1038</v>
      </c>
      <c r="H4" s="704" t="s">
        <v>1201</v>
      </c>
      <c r="I4" s="705">
        <v>517</v>
      </c>
      <c r="J4" s="705">
        <v>3</v>
      </c>
      <c r="K4" s="705"/>
      <c r="L4" s="706"/>
      <c r="M4" s="712" t="s">
        <v>1708</v>
      </c>
      <c r="N4" s="61"/>
      <c r="BA4" s="577" t="s">
        <v>347</v>
      </c>
      <c r="BB4" s="577" t="s">
        <v>348</v>
      </c>
      <c r="BC4" s="61"/>
      <c r="BD4" s="61" t="s">
        <v>440</v>
      </c>
      <c r="BE4" s="575"/>
      <c r="BF4" s="575"/>
      <c r="BG4" s="61"/>
      <c r="BH4" s="61" t="s">
        <v>475</v>
      </c>
      <c r="BI4" s="61"/>
      <c r="BJ4" s="61"/>
      <c r="BK4" s="61"/>
      <c r="BL4" s="61"/>
      <c r="BM4" s="487" t="s">
        <v>483</v>
      </c>
      <c r="BN4" s="61"/>
      <c r="BO4" s="61" t="s">
        <v>124</v>
      </c>
      <c r="BP4" s="61"/>
      <c r="BQ4" s="61"/>
      <c r="BR4" s="61"/>
      <c r="BS4" s="61"/>
      <c r="BT4" s="61"/>
      <c r="BU4" s="56" t="s">
        <v>714</v>
      </c>
      <c r="BV4" s="56"/>
      <c r="BW4" s="56"/>
      <c r="BX4" s="56"/>
      <c r="BY4" s="56"/>
      <c r="BZ4" s="56" t="s">
        <v>56</v>
      </c>
      <c r="CA4" s="56"/>
      <c r="CB4" s="56"/>
      <c r="CC4" s="61" t="s">
        <v>273</v>
      </c>
      <c r="CD4" s="61"/>
      <c r="CE4" s="61"/>
      <c r="CF4" s="61"/>
      <c r="CG4" s="61"/>
      <c r="CH4" s="61"/>
    </row>
    <row r="5" spans="1:86" ht="25.5" hidden="1">
      <c r="A5" s="708" t="s">
        <v>338</v>
      </c>
      <c r="B5" s="709" t="s">
        <v>338</v>
      </c>
      <c r="C5" s="709">
        <v>2015</v>
      </c>
      <c r="D5" s="710" t="s">
        <v>18</v>
      </c>
      <c r="E5" s="709" t="s">
        <v>7</v>
      </c>
      <c r="F5" s="709" t="s">
        <v>827</v>
      </c>
      <c r="G5" s="709" t="s">
        <v>1038</v>
      </c>
      <c r="H5" s="711" t="s">
        <v>1200</v>
      </c>
      <c r="I5" s="712">
        <v>3803</v>
      </c>
      <c r="J5" s="712">
        <v>38</v>
      </c>
      <c r="K5" s="712"/>
      <c r="L5" s="713"/>
      <c r="M5" s="712" t="s">
        <v>1709</v>
      </c>
      <c r="BA5" s="577" t="s">
        <v>351</v>
      </c>
      <c r="BB5" s="577" t="s">
        <v>352</v>
      </c>
      <c r="BD5" s="61" t="s">
        <v>227</v>
      </c>
      <c r="BE5" s="575"/>
      <c r="BF5" s="575"/>
      <c r="BH5" s="61" t="s">
        <v>467</v>
      </c>
      <c r="BM5" s="61" t="s">
        <v>484</v>
      </c>
      <c r="BU5" s="56" t="s">
        <v>688</v>
      </c>
      <c r="BV5" s="56"/>
      <c r="BW5" s="56"/>
      <c r="BX5" s="56"/>
      <c r="BY5" s="56"/>
      <c r="BZ5" s="56" t="s">
        <v>739</v>
      </c>
      <c r="CA5" s="56"/>
      <c r="CB5" s="56"/>
      <c r="CC5" s="61" t="s">
        <v>274</v>
      </c>
    </row>
    <row r="6" spans="1:86" ht="127.5" hidden="1">
      <c r="A6" s="708" t="s">
        <v>338</v>
      </c>
      <c r="B6" s="709" t="s">
        <v>338</v>
      </c>
      <c r="C6" s="709">
        <v>2015</v>
      </c>
      <c r="D6" s="710" t="s">
        <v>18</v>
      </c>
      <c r="E6" s="709" t="s">
        <v>7</v>
      </c>
      <c r="F6" s="709" t="s">
        <v>827</v>
      </c>
      <c r="G6" s="709" t="s">
        <v>1035</v>
      </c>
      <c r="H6" s="711" t="s">
        <v>1196</v>
      </c>
      <c r="I6" s="712">
        <v>41</v>
      </c>
      <c r="J6" s="712"/>
      <c r="K6" s="712">
        <v>2</v>
      </c>
      <c r="L6" s="713"/>
      <c r="M6" s="712" t="s">
        <v>1690</v>
      </c>
      <c r="BA6" s="577" t="s">
        <v>351</v>
      </c>
      <c r="BB6" s="577" t="s">
        <v>352</v>
      </c>
      <c r="BD6" s="61" t="s">
        <v>227</v>
      </c>
      <c r="BE6" s="575"/>
      <c r="BF6" s="575"/>
      <c r="BH6" s="61" t="s">
        <v>467</v>
      </c>
      <c r="BM6" s="61" t="s">
        <v>484</v>
      </c>
      <c r="BU6" s="56" t="s">
        <v>688</v>
      </c>
      <c r="BV6" s="56"/>
      <c r="BW6" s="56"/>
      <c r="BX6" s="56"/>
      <c r="BY6" s="56"/>
      <c r="BZ6" s="56" t="s">
        <v>739</v>
      </c>
      <c r="CA6" s="56"/>
      <c r="CB6" s="56"/>
      <c r="CC6" s="61" t="s">
        <v>274</v>
      </c>
    </row>
    <row r="7" spans="1:86" ht="127.5" hidden="1">
      <c r="A7" s="708" t="s">
        <v>338</v>
      </c>
      <c r="B7" s="709" t="s">
        <v>338</v>
      </c>
      <c r="C7" s="709">
        <v>2015</v>
      </c>
      <c r="D7" s="710" t="s">
        <v>18</v>
      </c>
      <c r="E7" s="709" t="s">
        <v>7</v>
      </c>
      <c r="F7" s="709" t="s">
        <v>827</v>
      </c>
      <c r="G7" s="709" t="s">
        <v>1037</v>
      </c>
      <c r="H7" s="711" t="s">
        <v>1196</v>
      </c>
      <c r="I7" s="712">
        <v>16</v>
      </c>
      <c r="J7" s="712"/>
      <c r="K7" s="712">
        <v>2</v>
      </c>
      <c r="L7" s="713"/>
      <c r="M7" s="712" t="s">
        <v>1690</v>
      </c>
      <c r="BA7" s="577" t="s">
        <v>353</v>
      </c>
      <c r="BB7" s="577" t="s">
        <v>354</v>
      </c>
      <c r="BD7" s="61" t="s">
        <v>435</v>
      </c>
      <c r="BE7" s="575"/>
      <c r="BF7" s="575"/>
      <c r="BH7" s="61" t="s">
        <v>471</v>
      </c>
      <c r="BM7" s="487" t="s">
        <v>1102</v>
      </c>
      <c r="BU7" s="56" t="s">
        <v>689</v>
      </c>
      <c r="BV7" s="56"/>
      <c r="BW7" s="56"/>
      <c r="BX7" s="56"/>
      <c r="BY7" s="56"/>
      <c r="BZ7" s="56" t="s">
        <v>737</v>
      </c>
      <c r="CA7" s="56"/>
      <c r="CB7" s="56"/>
      <c r="CC7" s="61" t="s">
        <v>751</v>
      </c>
    </row>
    <row r="8" spans="1:86" s="181" customFormat="1" ht="127.5" hidden="1">
      <c r="A8" s="708" t="s">
        <v>338</v>
      </c>
      <c r="B8" s="709" t="s">
        <v>338</v>
      </c>
      <c r="C8" s="709">
        <v>2015</v>
      </c>
      <c r="D8" s="710" t="s">
        <v>18</v>
      </c>
      <c r="E8" s="709" t="s">
        <v>7</v>
      </c>
      <c r="F8" s="709" t="s">
        <v>827</v>
      </c>
      <c r="G8" s="709" t="s">
        <v>1038</v>
      </c>
      <c r="H8" s="711" t="s">
        <v>1196</v>
      </c>
      <c r="I8" s="712">
        <v>1424</v>
      </c>
      <c r="J8" s="712"/>
      <c r="K8" s="712">
        <v>1</v>
      </c>
      <c r="L8" s="713"/>
      <c r="M8" s="712" t="s">
        <v>1690</v>
      </c>
      <c r="BA8" s="577" t="s">
        <v>360</v>
      </c>
      <c r="BB8" s="577" t="s">
        <v>342</v>
      </c>
      <c r="BC8" s="61"/>
      <c r="BD8" s="61" t="s">
        <v>436</v>
      </c>
      <c r="BE8" s="575"/>
      <c r="BF8" s="575"/>
      <c r="BG8" s="61"/>
      <c r="BH8" s="61" t="s">
        <v>472</v>
      </c>
      <c r="BI8" s="61"/>
      <c r="BJ8" s="61"/>
      <c r="BK8" s="61"/>
      <c r="BL8" s="61"/>
      <c r="BM8" s="487" t="s">
        <v>485</v>
      </c>
      <c r="BN8" s="61"/>
      <c r="BO8" s="61" t="s">
        <v>673</v>
      </c>
      <c r="BP8" s="61"/>
      <c r="BQ8" s="61"/>
      <c r="BR8" s="61"/>
      <c r="BS8" s="61"/>
      <c r="BT8" s="61"/>
      <c r="BU8" s="56" t="s">
        <v>715</v>
      </c>
      <c r="BV8" s="56"/>
      <c r="BW8" s="56"/>
      <c r="BX8" s="56"/>
      <c r="BY8" s="56"/>
      <c r="BZ8" s="56" t="s">
        <v>183</v>
      </c>
      <c r="CA8" s="56"/>
      <c r="CB8" s="56"/>
      <c r="CC8" s="61" t="s">
        <v>752</v>
      </c>
      <c r="CD8" s="61"/>
      <c r="CE8" s="61"/>
      <c r="CF8" s="61"/>
      <c r="CG8" s="61"/>
      <c r="CH8" s="61"/>
    </row>
    <row r="9" spans="1:86" s="27" customFormat="1" ht="89.25" hidden="1">
      <c r="A9" s="708" t="s">
        <v>338</v>
      </c>
      <c r="B9" s="709" t="s">
        <v>338</v>
      </c>
      <c r="C9" s="709">
        <v>2015</v>
      </c>
      <c r="D9" s="710" t="s">
        <v>18</v>
      </c>
      <c r="E9" s="709" t="s">
        <v>7</v>
      </c>
      <c r="F9" s="709" t="s">
        <v>818</v>
      </c>
      <c r="G9" s="709" t="s">
        <v>1004</v>
      </c>
      <c r="H9" s="709" t="s">
        <v>1171</v>
      </c>
      <c r="I9" s="712">
        <v>245</v>
      </c>
      <c r="J9" s="712"/>
      <c r="K9" s="712">
        <v>8</v>
      </c>
      <c r="L9" s="713">
        <f>J9+K9</f>
        <v>8</v>
      </c>
      <c r="M9" s="712" t="s">
        <v>1702</v>
      </c>
      <c r="BA9" s="577" t="s">
        <v>355</v>
      </c>
      <c r="BB9" s="577" t="s">
        <v>338</v>
      </c>
      <c r="BC9" s="61"/>
      <c r="BD9" s="61" t="s">
        <v>437</v>
      </c>
      <c r="BE9" s="575"/>
      <c r="BF9" s="575"/>
      <c r="BG9" s="61"/>
      <c r="BH9" s="61" t="s">
        <v>473</v>
      </c>
      <c r="BI9" s="61"/>
      <c r="BJ9" s="61"/>
      <c r="BK9" s="61"/>
      <c r="BL9" s="61"/>
      <c r="BM9" s="487" t="s">
        <v>486</v>
      </c>
      <c r="BN9" s="61"/>
      <c r="BO9" s="61" t="s">
        <v>119</v>
      </c>
      <c r="BP9" s="61"/>
      <c r="BQ9" s="61"/>
      <c r="BR9" s="61"/>
      <c r="BS9" s="61"/>
      <c r="BT9" s="61"/>
      <c r="BU9" s="56" t="s">
        <v>690</v>
      </c>
      <c r="BV9" s="56"/>
      <c r="BW9" s="56"/>
      <c r="BX9" s="56"/>
      <c r="BY9" s="56"/>
      <c r="BZ9" s="56" t="s">
        <v>727</v>
      </c>
      <c r="CA9" s="56"/>
      <c r="CB9" s="56"/>
      <c r="CC9" s="61" t="s">
        <v>753</v>
      </c>
      <c r="CD9" s="61"/>
      <c r="CE9" s="61"/>
      <c r="CF9" s="61"/>
      <c r="CG9" s="61"/>
      <c r="CH9" s="61"/>
    </row>
    <row r="10" spans="1:86" s="27" customFormat="1" ht="89.25" hidden="1">
      <c r="A10" s="708" t="s">
        <v>338</v>
      </c>
      <c r="B10" s="709" t="s">
        <v>338</v>
      </c>
      <c r="C10" s="709">
        <v>2015</v>
      </c>
      <c r="D10" s="710" t="s">
        <v>18</v>
      </c>
      <c r="E10" s="709" t="s">
        <v>7</v>
      </c>
      <c r="F10" s="709" t="s">
        <v>819</v>
      </c>
      <c r="G10" s="709" t="s">
        <v>1004</v>
      </c>
      <c r="H10" s="709" t="s">
        <v>1171</v>
      </c>
      <c r="I10" s="712">
        <v>16</v>
      </c>
      <c r="J10" s="712"/>
      <c r="K10" s="712">
        <v>1</v>
      </c>
      <c r="L10" s="713">
        <f>J10+K10</f>
        <v>1</v>
      </c>
      <c r="M10" s="712" t="s">
        <v>1702</v>
      </c>
      <c r="BA10" s="577" t="s">
        <v>355</v>
      </c>
      <c r="BB10" s="577" t="s">
        <v>338</v>
      </c>
      <c r="BC10" s="61"/>
      <c r="BD10" s="61" t="s">
        <v>437</v>
      </c>
      <c r="BE10" s="575"/>
      <c r="BF10" s="575"/>
      <c r="BG10" s="61"/>
      <c r="BH10" s="61" t="s">
        <v>473</v>
      </c>
      <c r="BI10" s="61"/>
      <c r="BJ10" s="61"/>
      <c r="BK10" s="61"/>
      <c r="BL10" s="61"/>
      <c r="BM10" s="487" t="s">
        <v>486</v>
      </c>
      <c r="BN10" s="61"/>
      <c r="BO10" s="61" t="s">
        <v>119</v>
      </c>
      <c r="BP10" s="61"/>
      <c r="BQ10" s="61"/>
      <c r="BR10" s="61"/>
      <c r="BS10" s="61"/>
      <c r="BT10" s="61"/>
      <c r="BU10" s="56" t="s">
        <v>690</v>
      </c>
      <c r="BV10" s="56"/>
      <c r="BW10" s="56"/>
      <c r="BX10" s="56"/>
      <c r="BY10" s="56"/>
      <c r="BZ10" s="56" t="s">
        <v>727</v>
      </c>
      <c r="CA10" s="56"/>
      <c r="CB10" s="56"/>
      <c r="CC10" s="61" t="s">
        <v>753</v>
      </c>
      <c r="CD10" s="61"/>
      <c r="CE10" s="61"/>
      <c r="CF10" s="61"/>
      <c r="CG10" s="61"/>
      <c r="CH10" s="61"/>
    </row>
    <row r="11" spans="1:86" s="27" customFormat="1" ht="51" hidden="1">
      <c r="A11" s="708" t="s">
        <v>338</v>
      </c>
      <c r="B11" s="709" t="s">
        <v>338</v>
      </c>
      <c r="C11" s="709">
        <v>2015</v>
      </c>
      <c r="D11" s="710" t="s">
        <v>18</v>
      </c>
      <c r="E11" s="709" t="s">
        <v>7</v>
      </c>
      <c r="F11" s="709" t="s">
        <v>818</v>
      </c>
      <c r="G11" s="709" t="s">
        <v>1012</v>
      </c>
      <c r="H11" s="711" t="s">
        <v>1175</v>
      </c>
      <c r="I11" s="712">
        <v>87</v>
      </c>
      <c r="J11" s="712"/>
      <c r="K11" s="712">
        <v>9</v>
      </c>
      <c r="L11" s="713">
        <f>J11+K11</f>
        <v>9</v>
      </c>
      <c r="M11" s="712" t="s">
        <v>1705</v>
      </c>
      <c r="BA11" s="577" t="s">
        <v>385</v>
      </c>
      <c r="BB11" s="577" t="s">
        <v>39</v>
      </c>
      <c r="BC11" s="61"/>
      <c r="BD11" s="61" t="s">
        <v>438</v>
      </c>
      <c r="BE11" s="575"/>
      <c r="BF11" s="575"/>
      <c r="BG11" s="61"/>
      <c r="BH11" s="61" t="s">
        <v>474</v>
      </c>
      <c r="BI11" s="61"/>
      <c r="BJ11" s="61"/>
      <c r="BK11" s="61"/>
      <c r="BL11" s="61"/>
      <c r="BM11" s="487" t="s">
        <v>1104</v>
      </c>
      <c r="BN11" s="61"/>
      <c r="BO11" s="61" t="s">
        <v>676</v>
      </c>
      <c r="BP11" s="61"/>
      <c r="BQ11" s="61"/>
      <c r="BR11" s="61"/>
      <c r="BS11" s="61"/>
      <c r="BT11" s="61"/>
      <c r="BU11" s="56" t="s">
        <v>140</v>
      </c>
      <c r="BV11" s="56"/>
      <c r="BW11" s="56"/>
      <c r="BX11" s="56"/>
      <c r="BY11" s="56"/>
      <c r="BZ11" s="56" t="s">
        <v>728</v>
      </c>
      <c r="CA11" s="56"/>
      <c r="CB11" s="56"/>
      <c r="CC11" s="61" t="s">
        <v>203</v>
      </c>
      <c r="CD11" s="61"/>
      <c r="CE11" s="61"/>
      <c r="CF11" s="61"/>
      <c r="CG11" s="61"/>
      <c r="CH11" s="61"/>
    </row>
    <row r="12" spans="1:86" ht="89.25" hidden="1">
      <c r="A12" s="708" t="s">
        <v>338</v>
      </c>
      <c r="B12" s="709" t="s">
        <v>338</v>
      </c>
      <c r="C12" s="709">
        <v>2015</v>
      </c>
      <c r="D12" s="710" t="s">
        <v>18</v>
      </c>
      <c r="E12" s="709" t="s">
        <v>7</v>
      </c>
      <c r="F12" s="709" t="s">
        <v>818</v>
      </c>
      <c r="G12" s="709" t="s">
        <v>1008</v>
      </c>
      <c r="H12" s="711" t="s">
        <v>1179</v>
      </c>
      <c r="I12" s="712">
        <v>411</v>
      </c>
      <c r="J12" s="712"/>
      <c r="K12" s="712">
        <v>2</v>
      </c>
      <c r="L12" s="713">
        <f>J12+K12</f>
        <v>2</v>
      </c>
      <c r="M12" s="712" t="s">
        <v>1694</v>
      </c>
      <c r="BA12" s="577"/>
      <c r="BB12" s="577"/>
      <c r="BE12" s="575"/>
      <c r="BF12" s="575"/>
      <c r="BM12" s="487"/>
      <c r="BU12" s="56"/>
      <c r="BV12" s="56"/>
      <c r="BW12" s="56"/>
      <c r="BX12" s="56"/>
      <c r="BY12" s="56"/>
      <c r="BZ12" s="56"/>
      <c r="CA12" s="56"/>
      <c r="CB12" s="56"/>
    </row>
    <row r="13" spans="1:86" ht="140.25" hidden="1">
      <c r="A13" s="708" t="s">
        <v>338</v>
      </c>
      <c r="B13" s="709" t="s">
        <v>338</v>
      </c>
      <c r="C13" s="709">
        <v>2015</v>
      </c>
      <c r="D13" s="710" t="s">
        <v>18</v>
      </c>
      <c r="E13" s="709" t="s">
        <v>7</v>
      </c>
      <c r="F13" s="709" t="s">
        <v>818</v>
      </c>
      <c r="G13" s="709" t="s">
        <v>1005</v>
      </c>
      <c r="H13" s="711" t="s">
        <v>1200</v>
      </c>
      <c r="I13" s="712">
        <v>2536</v>
      </c>
      <c r="J13" s="712">
        <v>16</v>
      </c>
      <c r="K13" s="712"/>
      <c r="L13" s="713"/>
      <c r="M13" s="712" t="s">
        <v>1710</v>
      </c>
      <c r="BA13" s="577"/>
      <c r="BB13" s="577"/>
      <c r="BE13" s="575"/>
      <c r="BF13" s="575"/>
      <c r="BM13" s="487"/>
      <c r="BU13" s="56"/>
      <c r="BV13" s="56"/>
      <c r="BW13" s="56"/>
      <c r="BX13" s="56"/>
      <c r="BY13" s="56"/>
      <c r="BZ13" s="56"/>
      <c r="CA13" s="56"/>
      <c r="CB13" s="56"/>
    </row>
    <row r="14" spans="1:86" ht="25.5" hidden="1">
      <c r="A14" s="708" t="s">
        <v>338</v>
      </c>
      <c r="B14" s="709" t="s">
        <v>338</v>
      </c>
      <c r="C14" s="709">
        <v>2015</v>
      </c>
      <c r="D14" s="710" t="s">
        <v>18</v>
      </c>
      <c r="E14" s="709" t="s">
        <v>7</v>
      </c>
      <c r="F14" s="709" t="s">
        <v>818</v>
      </c>
      <c r="G14" s="709" t="s">
        <v>1512</v>
      </c>
      <c r="H14" s="711" t="s">
        <v>1513</v>
      </c>
      <c r="I14" s="712">
        <v>194</v>
      </c>
      <c r="J14" s="712">
        <v>2</v>
      </c>
      <c r="K14" s="712"/>
      <c r="L14" s="713"/>
      <c r="M14" s="712" t="s">
        <v>1685</v>
      </c>
      <c r="BA14" s="577"/>
      <c r="BB14" s="577"/>
      <c r="BE14" s="575"/>
      <c r="BF14" s="575"/>
      <c r="BM14" s="487"/>
      <c r="BU14" s="56"/>
      <c r="BV14" s="56"/>
      <c r="BW14" s="56"/>
      <c r="BX14" s="56"/>
      <c r="BY14" s="56"/>
      <c r="BZ14" s="56"/>
      <c r="CA14" s="56"/>
      <c r="CB14" s="56"/>
    </row>
    <row r="15" spans="1:86" ht="127.5" hidden="1">
      <c r="A15" s="708" t="s">
        <v>338</v>
      </c>
      <c r="B15" s="709" t="s">
        <v>338</v>
      </c>
      <c r="C15" s="709">
        <v>2015</v>
      </c>
      <c r="D15" s="710" t="s">
        <v>18</v>
      </c>
      <c r="E15" s="709" t="s">
        <v>7</v>
      </c>
      <c r="F15" s="709" t="s">
        <v>818</v>
      </c>
      <c r="G15" s="709" t="s">
        <v>995</v>
      </c>
      <c r="H15" s="711" t="s">
        <v>1196</v>
      </c>
      <c r="I15" s="712">
        <v>2061</v>
      </c>
      <c r="J15" s="712"/>
      <c r="K15" s="712">
        <v>10</v>
      </c>
      <c r="L15" s="713"/>
      <c r="M15" s="712" t="s">
        <v>1690</v>
      </c>
      <c r="BA15" s="577"/>
      <c r="BB15" s="577"/>
      <c r="BE15" s="575"/>
      <c r="BF15" s="575"/>
      <c r="BM15" s="487"/>
      <c r="BU15" s="56"/>
      <c r="BV15" s="56"/>
      <c r="BW15" s="56"/>
      <c r="BX15" s="56"/>
      <c r="BY15" s="56"/>
      <c r="BZ15" s="56"/>
      <c r="CA15" s="56"/>
      <c r="CB15" s="56"/>
    </row>
    <row r="16" spans="1:86" ht="127.5" hidden="1">
      <c r="A16" s="708" t="s">
        <v>338</v>
      </c>
      <c r="B16" s="709" t="s">
        <v>338</v>
      </c>
      <c r="C16" s="709">
        <v>2015</v>
      </c>
      <c r="D16" s="710" t="s">
        <v>18</v>
      </c>
      <c r="E16" s="709" t="s">
        <v>7</v>
      </c>
      <c r="F16" s="709" t="s">
        <v>818</v>
      </c>
      <c r="G16" s="709" t="s">
        <v>1514</v>
      </c>
      <c r="H16" s="711" t="s">
        <v>1196</v>
      </c>
      <c r="I16" s="712">
        <v>1799</v>
      </c>
      <c r="J16" s="712"/>
      <c r="K16" s="712">
        <v>1</v>
      </c>
      <c r="L16" s="713"/>
      <c r="M16" s="712" t="s">
        <v>1690</v>
      </c>
      <c r="BA16" s="577"/>
      <c r="BB16" s="577"/>
      <c r="BE16" s="575"/>
      <c r="BF16" s="575"/>
      <c r="BM16" s="487"/>
      <c r="BU16" s="56"/>
      <c r="BV16" s="56"/>
      <c r="BW16" s="56"/>
      <c r="BX16" s="56"/>
      <c r="BY16" s="56"/>
      <c r="BZ16" s="56"/>
      <c r="CA16" s="56"/>
      <c r="CB16" s="56"/>
    </row>
    <row r="17" spans="1:86" ht="127.5" hidden="1">
      <c r="A17" s="708" t="s">
        <v>338</v>
      </c>
      <c r="B17" s="709" t="s">
        <v>338</v>
      </c>
      <c r="C17" s="709">
        <v>2015</v>
      </c>
      <c r="D17" s="710" t="s">
        <v>18</v>
      </c>
      <c r="E17" s="709" t="s">
        <v>7</v>
      </c>
      <c r="F17" s="709" t="s">
        <v>818</v>
      </c>
      <c r="G17" s="709" t="s">
        <v>1005</v>
      </c>
      <c r="H17" s="711" t="s">
        <v>1196</v>
      </c>
      <c r="I17" s="712">
        <v>1399</v>
      </c>
      <c r="J17" s="712"/>
      <c r="K17" s="712">
        <v>5</v>
      </c>
      <c r="L17" s="713"/>
      <c r="M17" s="712" t="s">
        <v>1690</v>
      </c>
      <c r="BA17" s="577"/>
      <c r="BB17" s="577"/>
      <c r="BE17" s="575"/>
      <c r="BF17" s="575"/>
      <c r="BM17" s="487"/>
      <c r="BU17" s="56"/>
      <c r="BV17" s="56"/>
      <c r="BW17" s="56"/>
      <c r="BX17" s="56"/>
      <c r="BY17" s="56"/>
      <c r="BZ17" s="56"/>
      <c r="CA17" s="56"/>
      <c r="CB17" s="56"/>
    </row>
    <row r="18" spans="1:86" ht="89.25" hidden="1">
      <c r="A18" s="708" t="s">
        <v>338</v>
      </c>
      <c r="B18" s="709" t="s">
        <v>338</v>
      </c>
      <c r="C18" s="709">
        <v>2015</v>
      </c>
      <c r="D18" s="710" t="s">
        <v>18</v>
      </c>
      <c r="E18" s="709" t="s">
        <v>7</v>
      </c>
      <c r="F18" s="709" t="s">
        <v>819</v>
      </c>
      <c r="G18" s="709" t="s">
        <v>1027</v>
      </c>
      <c r="H18" s="711" t="s">
        <v>1175</v>
      </c>
      <c r="I18" s="712">
        <v>26</v>
      </c>
      <c r="J18" s="712"/>
      <c r="K18" s="712">
        <v>48</v>
      </c>
      <c r="L18" s="713">
        <f>J18+K18</f>
        <v>48</v>
      </c>
      <c r="M18" s="712" t="s">
        <v>1962</v>
      </c>
      <c r="BA18" s="577"/>
      <c r="BB18" s="577"/>
      <c r="BE18" s="575"/>
      <c r="BF18" s="575"/>
      <c r="BM18" s="487"/>
      <c r="BU18" s="56"/>
      <c r="BV18" s="56"/>
      <c r="BW18" s="56"/>
      <c r="BX18" s="56"/>
      <c r="BY18" s="56"/>
      <c r="BZ18" s="56"/>
      <c r="CA18" s="56"/>
      <c r="CB18" s="56"/>
    </row>
    <row r="19" spans="1:86" ht="89.25">
      <c r="A19" s="708" t="s">
        <v>338</v>
      </c>
      <c r="B19" s="709" t="s">
        <v>338</v>
      </c>
      <c r="C19" s="709">
        <v>2015</v>
      </c>
      <c r="D19" s="710" t="s">
        <v>18</v>
      </c>
      <c r="E19" s="709" t="s">
        <v>7</v>
      </c>
      <c r="F19" s="709" t="s">
        <v>819</v>
      </c>
      <c r="G19" s="709" t="s">
        <v>1183</v>
      </c>
      <c r="H19" s="711" t="s">
        <v>1179</v>
      </c>
      <c r="I19" s="712">
        <v>77</v>
      </c>
      <c r="J19" s="712"/>
      <c r="K19" s="712">
        <v>1</v>
      </c>
      <c r="L19" s="713">
        <f>J19+K19</f>
        <v>1</v>
      </c>
      <c r="M19" s="712" t="s">
        <v>1694</v>
      </c>
      <c r="BA19" s="577"/>
      <c r="BB19" s="577"/>
      <c r="BE19" s="575"/>
      <c r="BF19" s="575"/>
      <c r="BM19" s="487"/>
      <c r="BU19" s="56"/>
      <c r="BV19" s="56"/>
      <c r="BW19" s="56"/>
      <c r="BX19" s="56"/>
      <c r="BY19" s="56"/>
      <c r="BZ19" s="56"/>
      <c r="CA19" s="56"/>
      <c r="CB19" s="56"/>
    </row>
    <row r="20" spans="1:86" ht="140.25" hidden="1">
      <c r="A20" s="708" t="s">
        <v>338</v>
      </c>
      <c r="B20" s="709" t="s">
        <v>338</v>
      </c>
      <c r="C20" s="709">
        <v>2015</v>
      </c>
      <c r="D20" s="710" t="s">
        <v>18</v>
      </c>
      <c r="E20" s="709" t="s">
        <v>7</v>
      </c>
      <c r="F20" s="709" t="s">
        <v>819</v>
      </c>
      <c r="G20" s="709" t="s">
        <v>1005</v>
      </c>
      <c r="H20" s="711" t="s">
        <v>1201</v>
      </c>
      <c r="I20" s="712">
        <v>2108</v>
      </c>
      <c r="J20" s="712">
        <v>23</v>
      </c>
      <c r="K20" s="712"/>
      <c r="L20" s="713"/>
      <c r="M20" s="712" t="s">
        <v>1708</v>
      </c>
      <c r="BA20" s="577"/>
      <c r="BB20" s="577"/>
      <c r="BE20" s="575"/>
      <c r="BF20" s="575"/>
      <c r="BM20" s="487"/>
      <c r="BU20" s="56"/>
      <c r="BV20" s="56"/>
      <c r="BW20" s="56"/>
      <c r="BX20" s="56"/>
      <c r="BY20" s="56"/>
      <c r="BZ20" s="56"/>
      <c r="CA20" s="56"/>
      <c r="CB20" s="56"/>
    </row>
    <row r="21" spans="1:86" ht="140.25" hidden="1">
      <c r="A21" s="708" t="s">
        <v>338</v>
      </c>
      <c r="B21" s="709" t="s">
        <v>338</v>
      </c>
      <c r="C21" s="709">
        <v>2015</v>
      </c>
      <c r="D21" s="710" t="s">
        <v>18</v>
      </c>
      <c r="E21" s="709" t="s">
        <v>7</v>
      </c>
      <c r="F21" s="709" t="s">
        <v>819</v>
      </c>
      <c r="G21" s="709" t="s">
        <v>1005</v>
      </c>
      <c r="H21" s="711" t="s">
        <v>1200</v>
      </c>
      <c r="I21" s="712">
        <v>475</v>
      </c>
      <c r="J21" s="712">
        <v>1</v>
      </c>
      <c r="K21" s="712"/>
      <c r="L21" s="713"/>
      <c r="M21" s="712" t="s">
        <v>1710</v>
      </c>
      <c r="BA21" s="577"/>
      <c r="BB21" s="577"/>
      <c r="BE21" s="575"/>
      <c r="BF21" s="575"/>
      <c r="BM21" s="487"/>
      <c r="BU21" s="56"/>
      <c r="BV21" s="56"/>
      <c r="BW21" s="56"/>
      <c r="BX21" s="56"/>
      <c r="BY21" s="56"/>
      <c r="BZ21" s="56"/>
      <c r="CA21" s="56"/>
      <c r="CB21" s="56"/>
    </row>
    <row r="22" spans="1:86" ht="25.5" hidden="1">
      <c r="A22" s="708" t="s">
        <v>338</v>
      </c>
      <c r="B22" s="709" t="s">
        <v>338</v>
      </c>
      <c r="C22" s="709">
        <v>2015</v>
      </c>
      <c r="D22" s="710" t="s">
        <v>18</v>
      </c>
      <c r="E22" s="709" t="s">
        <v>7</v>
      </c>
      <c r="F22" s="709" t="s">
        <v>819</v>
      </c>
      <c r="G22" s="709" t="s">
        <v>1512</v>
      </c>
      <c r="H22" s="711" t="s">
        <v>1513</v>
      </c>
      <c r="I22" s="712">
        <v>164</v>
      </c>
      <c r="J22" s="712">
        <v>1</v>
      </c>
      <c r="K22" s="712"/>
      <c r="L22" s="713"/>
      <c r="M22" s="912" t="s">
        <v>1710</v>
      </c>
      <c r="BA22" s="577"/>
      <c r="BB22" s="577"/>
      <c r="BE22" s="575"/>
      <c r="BF22" s="575"/>
      <c r="BM22" s="487"/>
      <c r="BU22" s="56"/>
      <c r="BV22" s="56"/>
      <c r="BW22" s="56"/>
      <c r="BX22" s="56"/>
      <c r="BY22" s="56"/>
      <c r="BZ22" s="56"/>
      <c r="CA22" s="56"/>
      <c r="CB22" s="56"/>
    </row>
    <row r="23" spans="1:86" ht="114.75" hidden="1">
      <c r="A23" s="708" t="s">
        <v>338</v>
      </c>
      <c r="B23" s="709" t="s">
        <v>338</v>
      </c>
      <c r="C23" s="709">
        <v>2015</v>
      </c>
      <c r="D23" s="710" t="s">
        <v>18</v>
      </c>
      <c r="E23" s="709" t="s">
        <v>7</v>
      </c>
      <c r="F23" s="709" t="s">
        <v>818</v>
      </c>
      <c r="G23" s="709" t="s">
        <v>995</v>
      </c>
      <c r="H23" s="711" t="s">
        <v>1218</v>
      </c>
      <c r="I23" s="712">
        <v>230</v>
      </c>
      <c r="J23" s="712"/>
      <c r="K23" s="712">
        <v>4</v>
      </c>
      <c r="L23" s="713"/>
      <c r="M23" s="911" t="s">
        <v>1688</v>
      </c>
      <c r="BA23" s="577"/>
      <c r="BB23" s="577"/>
      <c r="BE23" s="575"/>
      <c r="BF23" s="575"/>
      <c r="BM23" s="487"/>
      <c r="BU23" s="56"/>
      <c r="BV23" s="56"/>
      <c r="BW23" s="56"/>
      <c r="BX23" s="56"/>
      <c r="BY23" s="56"/>
      <c r="BZ23" s="56"/>
      <c r="CA23" s="56"/>
      <c r="CB23" s="56"/>
    </row>
    <row r="24" spans="1:86" s="27" customFormat="1" ht="114.75" hidden="1">
      <c r="A24" s="708" t="s">
        <v>338</v>
      </c>
      <c r="B24" s="709" t="s">
        <v>338</v>
      </c>
      <c r="C24" s="709">
        <v>2015</v>
      </c>
      <c r="D24" s="710" t="s">
        <v>18</v>
      </c>
      <c r="E24" s="709" t="s">
        <v>7</v>
      </c>
      <c r="F24" s="709" t="s">
        <v>818</v>
      </c>
      <c r="G24" s="709" t="s">
        <v>995</v>
      </c>
      <c r="H24" s="711" t="s">
        <v>1217</v>
      </c>
      <c r="I24" s="712">
        <v>167</v>
      </c>
      <c r="J24" s="712"/>
      <c r="K24" s="712">
        <v>3</v>
      </c>
      <c r="L24" s="713"/>
      <c r="M24" s="707" t="s">
        <v>1689</v>
      </c>
      <c r="N24" s="61"/>
      <c r="BA24" s="577" t="s">
        <v>358</v>
      </c>
      <c r="BB24" s="577" t="s">
        <v>125</v>
      </c>
      <c r="BC24" s="61"/>
      <c r="BD24" s="61"/>
      <c r="BE24" s="575"/>
      <c r="BF24" s="575"/>
      <c r="BG24" s="61"/>
      <c r="BH24" s="61"/>
      <c r="BI24" s="61"/>
      <c r="BJ24" s="61"/>
      <c r="BK24" s="61"/>
      <c r="BL24" s="61"/>
      <c r="BM24" s="487" t="s">
        <v>487</v>
      </c>
      <c r="BN24" s="61"/>
      <c r="BO24" s="61" t="s">
        <v>121</v>
      </c>
      <c r="BP24" s="61"/>
      <c r="BQ24" s="61"/>
      <c r="BR24" s="61"/>
      <c r="BS24" s="61"/>
      <c r="BT24" s="61"/>
      <c r="BU24" s="56" t="s">
        <v>692</v>
      </c>
      <c r="BV24" s="56"/>
      <c r="BW24" s="56"/>
      <c r="BX24" s="56"/>
      <c r="BY24" s="56"/>
      <c r="BZ24" s="56" t="s">
        <v>194</v>
      </c>
      <c r="CA24" s="56"/>
      <c r="CB24" s="56"/>
      <c r="CC24" s="61"/>
      <c r="CD24" s="61"/>
      <c r="CE24" s="61"/>
      <c r="CF24" s="61"/>
      <c r="CG24" s="61"/>
      <c r="CH24" s="61"/>
    </row>
    <row r="25" spans="1:86" ht="114.75" hidden="1">
      <c r="A25" s="708" t="s">
        <v>338</v>
      </c>
      <c r="B25" s="709" t="s">
        <v>338</v>
      </c>
      <c r="C25" s="709">
        <v>2015</v>
      </c>
      <c r="D25" s="710" t="s">
        <v>18</v>
      </c>
      <c r="E25" s="709" t="s">
        <v>7</v>
      </c>
      <c r="F25" s="709" t="s">
        <v>819</v>
      </c>
      <c r="G25" s="709" t="s">
        <v>1512</v>
      </c>
      <c r="H25" s="711" t="s">
        <v>1218</v>
      </c>
      <c r="I25" s="712">
        <v>87</v>
      </c>
      <c r="J25" s="712"/>
      <c r="K25" s="712">
        <v>1</v>
      </c>
      <c r="L25" s="713"/>
      <c r="M25" s="707" t="s">
        <v>1688</v>
      </c>
      <c r="BA25" s="577" t="s">
        <v>359</v>
      </c>
      <c r="BB25" s="577" t="s">
        <v>48</v>
      </c>
      <c r="BD25" s="157" t="s">
        <v>442</v>
      </c>
      <c r="BE25" s="575"/>
      <c r="BF25" s="575"/>
      <c r="BH25" s="157" t="s">
        <v>72</v>
      </c>
      <c r="BK25" s="157" t="s">
        <v>828</v>
      </c>
      <c r="BM25" s="487" t="s">
        <v>488</v>
      </c>
      <c r="BO25" s="61" t="s">
        <v>122</v>
      </c>
      <c r="BU25" s="56" t="s">
        <v>716</v>
      </c>
      <c r="BV25" s="56"/>
      <c r="BW25" s="56"/>
      <c r="BX25" s="56"/>
      <c r="BY25" s="56"/>
      <c r="BZ25" s="56" t="s">
        <v>730</v>
      </c>
      <c r="CA25" s="56"/>
      <c r="CB25" s="56"/>
    </row>
    <row r="26" spans="1:86" ht="114.75" hidden="1">
      <c r="A26" s="708" t="s">
        <v>338</v>
      </c>
      <c r="B26" s="709" t="s">
        <v>338</v>
      </c>
      <c r="C26" s="709">
        <v>2015</v>
      </c>
      <c r="D26" s="710" t="s">
        <v>18</v>
      </c>
      <c r="E26" s="709" t="s">
        <v>7</v>
      </c>
      <c r="F26" s="709" t="s">
        <v>818</v>
      </c>
      <c r="G26" s="709" t="s">
        <v>275</v>
      </c>
      <c r="H26" s="711" t="s">
        <v>1217</v>
      </c>
      <c r="I26" s="712">
        <v>21</v>
      </c>
      <c r="J26" s="712"/>
      <c r="K26" s="712">
        <v>4</v>
      </c>
      <c r="L26" s="713"/>
      <c r="M26" s="707" t="s">
        <v>1689</v>
      </c>
      <c r="BA26" s="577" t="s">
        <v>387</v>
      </c>
      <c r="BB26" s="577" t="s">
        <v>339</v>
      </c>
      <c r="BD26" s="61" t="s">
        <v>54</v>
      </c>
      <c r="BE26" s="575"/>
      <c r="BF26" s="575"/>
      <c r="BH26" s="61" t="s">
        <v>64</v>
      </c>
      <c r="BK26" s="61" t="s">
        <v>64</v>
      </c>
      <c r="BM26" s="487" t="s">
        <v>489</v>
      </c>
      <c r="BO26" s="61" t="s">
        <v>123</v>
      </c>
      <c r="BU26" s="56" t="s">
        <v>693</v>
      </c>
      <c r="BV26" s="56"/>
      <c r="BW26" s="56"/>
      <c r="BX26" s="56"/>
      <c r="BY26" s="56"/>
      <c r="BZ26" s="56" t="s">
        <v>740</v>
      </c>
      <c r="CA26" s="56"/>
      <c r="CB26" s="56"/>
    </row>
    <row r="27" spans="1:86" ht="114.75" hidden="1">
      <c r="A27" s="708" t="s">
        <v>338</v>
      </c>
      <c r="B27" s="709" t="s">
        <v>338</v>
      </c>
      <c r="C27" s="709">
        <v>2015</v>
      </c>
      <c r="D27" s="710" t="s">
        <v>18</v>
      </c>
      <c r="E27" s="709" t="s">
        <v>7</v>
      </c>
      <c r="F27" s="709" t="s">
        <v>819</v>
      </c>
      <c r="G27" s="709" t="s">
        <v>1005</v>
      </c>
      <c r="H27" s="711" t="s">
        <v>1218</v>
      </c>
      <c r="I27" s="712">
        <v>1689</v>
      </c>
      <c r="J27" s="712"/>
      <c r="K27" s="712">
        <v>14</v>
      </c>
      <c r="L27" s="713"/>
      <c r="M27" s="707" t="s">
        <v>1688</v>
      </c>
      <c r="BA27" s="577" t="s">
        <v>361</v>
      </c>
      <c r="BB27" s="577" t="s">
        <v>362</v>
      </c>
      <c r="BD27" s="61" t="s">
        <v>443</v>
      </c>
      <c r="BE27" s="575"/>
      <c r="BF27" s="575"/>
      <c r="BH27" s="61" t="s">
        <v>73</v>
      </c>
      <c r="BK27" s="61" t="s">
        <v>766</v>
      </c>
      <c r="BM27" s="487" t="s">
        <v>490</v>
      </c>
      <c r="BO27" s="61" t="s">
        <v>678</v>
      </c>
      <c r="BU27" s="56" t="s">
        <v>717</v>
      </c>
      <c r="BV27" s="56"/>
      <c r="BW27" s="56"/>
      <c r="BX27" s="56"/>
      <c r="BY27" s="56"/>
      <c r="BZ27" s="56" t="s">
        <v>731</v>
      </c>
      <c r="CA27" s="56"/>
      <c r="CB27" s="56"/>
    </row>
    <row r="28" spans="1:86" ht="114.75" hidden="1">
      <c r="A28" s="708" t="s">
        <v>338</v>
      </c>
      <c r="B28" s="709" t="s">
        <v>338</v>
      </c>
      <c r="C28" s="709">
        <v>2015</v>
      </c>
      <c r="D28" s="710" t="s">
        <v>18</v>
      </c>
      <c r="E28" s="709" t="s">
        <v>7</v>
      </c>
      <c r="F28" s="709" t="s">
        <v>819</v>
      </c>
      <c r="G28" s="709" t="s">
        <v>1005</v>
      </c>
      <c r="H28" s="711" t="s">
        <v>1217</v>
      </c>
      <c r="I28" s="712">
        <v>235</v>
      </c>
      <c r="J28" s="712"/>
      <c r="K28" s="712">
        <v>6</v>
      </c>
      <c r="L28" s="713"/>
      <c r="M28" s="707" t="s">
        <v>1689</v>
      </c>
      <c r="BA28" s="577" t="s">
        <v>349</v>
      </c>
      <c r="BB28" s="577" t="s">
        <v>350</v>
      </c>
      <c r="BD28" s="61" t="s">
        <v>183</v>
      </c>
      <c r="BE28" s="575"/>
      <c r="BF28" s="575"/>
      <c r="BH28" s="61" t="s">
        <v>756</v>
      </c>
      <c r="BM28" s="487" t="s">
        <v>491</v>
      </c>
      <c r="BO28" s="61" t="s">
        <v>677</v>
      </c>
      <c r="BU28" s="56" t="s">
        <v>694</v>
      </c>
      <c r="BV28" s="56"/>
      <c r="BW28" s="56"/>
      <c r="BX28" s="56"/>
      <c r="BY28" s="56"/>
      <c r="BZ28" s="56" t="s">
        <v>732</v>
      </c>
      <c r="CA28" s="56"/>
      <c r="CB28" s="56"/>
    </row>
    <row r="29" spans="1:86" ht="127.5" hidden="1">
      <c r="A29" s="708" t="s">
        <v>338</v>
      </c>
      <c r="B29" s="709" t="s">
        <v>338</v>
      </c>
      <c r="C29" s="709">
        <v>2015</v>
      </c>
      <c r="D29" s="710" t="s">
        <v>18</v>
      </c>
      <c r="E29" s="709" t="s">
        <v>7</v>
      </c>
      <c r="F29" s="709" t="s">
        <v>819</v>
      </c>
      <c r="G29" s="709" t="s">
        <v>1005</v>
      </c>
      <c r="H29" s="711" t="s">
        <v>1196</v>
      </c>
      <c r="I29" s="712">
        <v>36</v>
      </c>
      <c r="J29" s="712"/>
      <c r="K29" s="712">
        <v>2</v>
      </c>
      <c r="L29" s="713"/>
      <c r="M29" s="707" t="s">
        <v>1690</v>
      </c>
      <c r="BA29" s="577" t="s">
        <v>363</v>
      </c>
      <c r="BB29" s="577" t="s">
        <v>364</v>
      </c>
      <c r="BD29" s="61" t="s">
        <v>444</v>
      </c>
      <c r="BE29" s="575"/>
      <c r="BF29" s="575"/>
      <c r="BM29" s="487" t="s">
        <v>1107</v>
      </c>
      <c r="BO29" s="61" t="s">
        <v>679</v>
      </c>
      <c r="BU29" s="56" t="s">
        <v>143</v>
      </c>
      <c r="BV29" s="56"/>
      <c r="BW29" s="56"/>
      <c r="BX29" s="56"/>
      <c r="BY29" s="56"/>
      <c r="BZ29" s="56" t="s">
        <v>743</v>
      </c>
      <c r="CA29" s="56"/>
      <c r="CB29" s="56"/>
    </row>
    <row r="30" spans="1:86" ht="76.5">
      <c r="A30" s="708" t="s">
        <v>338</v>
      </c>
      <c r="B30" s="709" t="s">
        <v>338</v>
      </c>
      <c r="C30" s="709">
        <v>2015</v>
      </c>
      <c r="D30" s="710" t="s">
        <v>22</v>
      </c>
      <c r="E30" s="709" t="s">
        <v>7</v>
      </c>
      <c r="F30" s="709" t="s">
        <v>774</v>
      </c>
      <c r="G30" s="709" t="s">
        <v>1030</v>
      </c>
      <c r="H30" s="711" t="s">
        <v>1180</v>
      </c>
      <c r="I30" s="712">
        <v>1</v>
      </c>
      <c r="J30" s="712"/>
      <c r="K30" s="712">
        <v>1</v>
      </c>
      <c r="L30" s="713">
        <f t="shared" ref="L30:L38" si="0">J30+K30</f>
        <v>1</v>
      </c>
      <c r="M30" s="707" t="s">
        <v>1696</v>
      </c>
      <c r="BA30" s="577" t="s">
        <v>365</v>
      </c>
      <c r="BB30" s="577" t="s">
        <v>366</v>
      </c>
      <c r="BD30" s="61" t="s">
        <v>194</v>
      </c>
      <c r="BE30" s="575"/>
      <c r="BF30" s="575"/>
      <c r="BM30" s="487" t="s">
        <v>98</v>
      </c>
      <c r="BO30" s="61" t="s">
        <v>680</v>
      </c>
      <c r="BU30" s="56" t="s">
        <v>718</v>
      </c>
      <c r="BV30" s="56"/>
      <c r="BW30" s="56"/>
      <c r="BX30" s="56"/>
      <c r="BY30" s="56"/>
      <c r="BZ30" s="56" t="s">
        <v>733</v>
      </c>
      <c r="CA30" s="56"/>
      <c r="CB30" s="56"/>
    </row>
    <row r="31" spans="1:86" ht="114.75">
      <c r="A31" s="708" t="s">
        <v>338</v>
      </c>
      <c r="B31" s="709" t="s">
        <v>338</v>
      </c>
      <c r="C31" s="709">
        <v>2015</v>
      </c>
      <c r="D31" s="710" t="s">
        <v>22</v>
      </c>
      <c r="E31" s="709" t="s">
        <v>7</v>
      </c>
      <c r="F31" s="709" t="s">
        <v>776</v>
      </c>
      <c r="G31" s="709" t="s">
        <v>1030</v>
      </c>
      <c r="H31" s="711" t="s">
        <v>1180</v>
      </c>
      <c r="I31" s="712">
        <v>22</v>
      </c>
      <c r="J31" s="712"/>
      <c r="K31" s="712">
        <v>24</v>
      </c>
      <c r="L31" s="713">
        <f t="shared" si="0"/>
        <v>24</v>
      </c>
      <c r="M31" s="707" t="s">
        <v>1697</v>
      </c>
      <c r="BA31" s="577" t="s">
        <v>367</v>
      </c>
      <c r="BB31" s="577" t="s">
        <v>97</v>
      </c>
      <c r="BD31" s="61" t="s">
        <v>445</v>
      </c>
      <c r="BE31" s="575"/>
      <c r="BF31" s="575"/>
      <c r="BM31" s="487" t="s">
        <v>492</v>
      </c>
      <c r="BO31" s="61" t="s">
        <v>681</v>
      </c>
      <c r="BU31" s="56" t="s">
        <v>747</v>
      </c>
      <c r="BV31" s="56"/>
      <c r="BW31" s="56"/>
      <c r="BX31" s="56"/>
      <c r="BY31" s="56"/>
      <c r="BZ31" s="56" t="s">
        <v>734</v>
      </c>
      <c r="CA31" s="56"/>
      <c r="CB31" s="56"/>
    </row>
    <row r="32" spans="1:86" ht="102">
      <c r="A32" s="708" t="s">
        <v>338</v>
      </c>
      <c r="B32" s="709" t="s">
        <v>338</v>
      </c>
      <c r="C32" s="709">
        <v>2015</v>
      </c>
      <c r="D32" s="710" t="s">
        <v>22</v>
      </c>
      <c r="E32" s="709" t="s">
        <v>7</v>
      </c>
      <c r="F32" s="709" t="s">
        <v>775</v>
      </c>
      <c r="G32" s="709" t="s">
        <v>1030</v>
      </c>
      <c r="H32" s="711" t="s">
        <v>1180</v>
      </c>
      <c r="I32" s="712">
        <v>15</v>
      </c>
      <c r="J32" s="712"/>
      <c r="K32" s="712">
        <v>9</v>
      </c>
      <c r="L32" s="713">
        <f t="shared" si="0"/>
        <v>9</v>
      </c>
      <c r="M32" s="707" t="s">
        <v>1698</v>
      </c>
      <c r="BA32" s="577" t="s">
        <v>369</v>
      </c>
      <c r="BB32" s="577" t="s">
        <v>341</v>
      </c>
      <c r="BD32" s="61" t="s">
        <v>446</v>
      </c>
      <c r="BE32" s="575"/>
      <c r="BF32" s="575"/>
      <c r="BM32" s="487" t="s">
        <v>493</v>
      </c>
      <c r="BO32" s="61" t="s">
        <v>682</v>
      </c>
      <c r="BU32" s="56" t="s">
        <v>748</v>
      </c>
      <c r="BV32" s="56"/>
      <c r="BW32" s="56"/>
      <c r="BX32" s="56"/>
      <c r="BY32" s="56"/>
      <c r="BZ32" s="56" t="s">
        <v>742</v>
      </c>
      <c r="CA32" s="56"/>
      <c r="CB32" s="56"/>
    </row>
    <row r="33" spans="1:80" ht="63.75">
      <c r="A33" s="708" t="s">
        <v>338</v>
      </c>
      <c r="B33" s="709" t="s">
        <v>338</v>
      </c>
      <c r="C33" s="709">
        <v>2015</v>
      </c>
      <c r="D33" s="710" t="s">
        <v>20</v>
      </c>
      <c r="E33" s="709" t="s">
        <v>7</v>
      </c>
      <c r="F33" s="709" t="s">
        <v>826</v>
      </c>
      <c r="G33" s="709" t="s">
        <v>1030</v>
      </c>
      <c r="H33" s="711" t="s">
        <v>1181</v>
      </c>
      <c r="I33" s="712">
        <v>30</v>
      </c>
      <c r="J33" s="712"/>
      <c r="K33" s="712">
        <v>0</v>
      </c>
      <c r="L33" s="713">
        <f t="shared" si="0"/>
        <v>0</v>
      </c>
      <c r="M33" s="707" t="s">
        <v>1700</v>
      </c>
      <c r="BA33" s="577"/>
      <c r="BB33" s="577"/>
      <c r="BE33" s="575"/>
      <c r="BF33" s="575"/>
      <c r="BM33" s="487"/>
      <c r="BU33" s="56"/>
      <c r="BV33" s="56"/>
      <c r="BW33" s="56"/>
      <c r="BX33" s="56"/>
      <c r="BY33" s="56"/>
      <c r="BZ33" s="56"/>
      <c r="CA33" s="56"/>
      <c r="CB33" s="56"/>
    </row>
    <row r="34" spans="1:80" ht="89.25" hidden="1">
      <c r="A34" s="708" t="s">
        <v>338</v>
      </c>
      <c r="B34" s="709" t="s">
        <v>338</v>
      </c>
      <c r="C34" s="709">
        <v>2015</v>
      </c>
      <c r="D34" s="710" t="s">
        <v>20</v>
      </c>
      <c r="E34" s="709" t="s">
        <v>7</v>
      </c>
      <c r="F34" s="709" t="s">
        <v>827</v>
      </c>
      <c r="G34" s="709" t="s">
        <v>1004</v>
      </c>
      <c r="H34" s="711" t="s">
        <v>1170</v>
      </c>
      <c r="I34" s="712">
        <v>250</v>
      </c>
      <c r="J34" s="712">
        <v>19</v>
      </c>
      <c r="K34" s="712"/>
      <c r="L34" s="713">
        <f t="shared" si="0"/>
        <v>19</v>
      </c>
      <c r="M34" s="712" t="s">
        <v>1704</v>
      </c>
      <c r="BA34" s="577"/>
      <c r="BB34" s="577"/>
      <c r="BE34" s="575"/>
      <c r="BF34" s="575"/>
      <c r="BM34" s="487"/>
      <c r="BU34" s="56"/>
      <c r="BV34" s="56"/>
      <c r="BW34" s="56"/>
      <c r="BX34" s="56"/>
      <c r="BY34" s="56"/>
      <c r="BZ34" s="56"/>
      <c r="CA34" s="56"/>
      <c r="CB34" s="56"/>
    </row>
    <row r="35" spans="1:80" ht="89.25" hidden="1">
      <c r="A35" s="708" t="s">
        <v>338</v>
      </c>
      <c r="B35" s="709" t="s">
        <v>338</v>
      </c>
      <c r="C35" s="709">
        <v>2015</v>
      </c>
      <c r="D35" s="710" t="s">
        <v>20</v>
      </c>
      <c r="E35" s="709" t="s">
        <v>7</v>
      </c>
      <c r="F35" s="709" t="s">
        <v>827</v>
      </c>
      <c r="G35" s="709" t="s">
        <v>1004</v>
      </c>
      <c r="H35" s="709" t="s">
        <v>1169</v>
      </c>
      <c r="I35" s="712">
        <v>250</v>
      </c>
      <c r="J35" s="712"/>
      <c r="K35" s="712">
        <v>11</v>
      </c>
      <c r="L35" s="713">
        <f t="shared" si="0"/>
        <v>11</v>
      </c>
      <c r="M35" s="712" t="s">
        <v>1704</v>
      </c>
      <c r="BA35" s="577"/>
      <c r="BB35" s="577"/>
      <c r="BE35" s="575"/>
      <c r="BF35" s="575"/>
      <c r="BM35" s="487"/>
      <c r="BU35" s="56"/>
      <c r="BV35" s="56"/>
      <c r="BW35" s="56"/>
      <c r="BX35" s="56"/>
      <c r="BY35" s="56"/>
      <c r="BZ35" s="56"/>
      <c r="CA35" s="56"/>
      <c r="CB35" s="56"/>
    </row>
    <row r="36" spans="1:80" ht="38.25" hidden="1">
      <c r="A36" s="708" t="s">
        <v>338</v>
      </c>
      <c r="B36" s="709" t="s">
        <v>338</v>
      </c>
      <c r="C36" s="709">
        <v>2015</v>
      </c>
      <c r="D36" s="710" t="s">
        <v>20</v>
      </c>
      <c r="E36" s="709" t="s">
        <v>7</v>
      </c>
      <c r="F36" s="709" t="s">
        <v>827</v>
      </c>
      <c r="G36" s="709" t="s">
        <v>1063</v>
      </c>
      <c r="H36" s="709" t="s">
        <v>1172</v>
      </c>
      <c r="I36" s="712">
        <v>130</v>
      </c>
      <c r="J36" s="712"/>
      <c r="K36" s="712">
        <v>15</v>
      </c>
      <c r="L36" s="713">
        <f t="shared" si="0"/>
        <v>15</v>
      </c>
      <c r="M36" s="712" t="s">
        <v>1693</v>
      </c>
      <c r="BA36" s="577"/>
      <c r="BB36" s="577"/>
      <c r="BE36" s="575"/>
      <c r="BF36" s="575"/>
      <c r="BM36" s="487"/>
      <c r="BU36" s="56"/>
      <c r="BV36" s="56"/>
      <c r="BW36" s="56"/>
      <c r="BX36" s="56"/>
      <c r="BY36" s="56"/>
      <c r="BZ36" s="56"/>
      <c r="CA36" s="56"/>
      <c r="CB36" s="56"/>
    </row>
    <row r="37" spans="1:80" ht="63.75" hidden="1">
      <c r="A37" s="708" t="s">
        <v>338</v>
      </c>
      <c r="B37" s="709" t="s">
        <v>338</v>
      </c>
      <c r="C37" s="709">
        <v>2015</v>
      </c>
      <c r="D37" s="710" t="s">
        <v>20</v>
      </c>
      <c r="E37" s="709" t="s">
        <v>7</v>
      </c>
      <c r="F37" s="709" t="s">
        <v>827</v>
      </c>
      <c r="G37" s="709" t="s">
        <v>1012</v>
      </c>
      <c r="H37" s="711" t="s">
        <v>1174</v>
      </c>
      <c r="I37" s="712">
        <v>728</v>
      </c>
      <c r="J37" s="712"/>
      <c r="K37" s="712">
        <v>54</v>
      </c>
      <c r="L37" s="713">
        <f t="shared" si="0"/>
        <v>54</v>
      </c>
      <c r="M37" s="712" t="s">
        <v>1706</v>
      </c>
      <c r="BA37" s="577"/>
      <c r="BB37" s="577"/>
      <c r="BE37" s="575"/>
      <c r="BF37" s="575"/>
      <c r="BM37" s="487"/>
      <c r="BU37" s="56"/>
      <c r="BV37" s="56"/>
      <c r="BW37" s="56"/>
      <c r="BX37" s="56"/>
      <c r="BY37" s="56"/>
      <c r="BZ37" s="56"/>
      <c r="CA37" s="56"/>
      <c r="CB37" s="56"/>
    </row>
    <row r="38" spans="1:80" ht="76.5">
      <c r="A38" s="708" t="s">
        <v>338</v>
      </c>
      <c r="B38" s="709" t="s">
        <v>338</v>
      </c>
      <c r="C38" s="709">
        <v>2015</v>
      </c>
      <c r="D38" s="710" t="s">
        <v>20</v>
      </c>
      <c r="E38" s="709" t="s">
        <v>7</v>
      </c>
      <c r="F38" s="709" t="s">
        <v>827</v>
      </c>
      <c r="G38" s="709" t="s">
        <v>1030</v>
      </c>
      <c r="H38" s="711" t="s">
        <v>1182</v>
      </c>
      <c r="I38" s="712">
        <v>87</v>
      </c>
      <c r="J38" s="712"/>
      <c r="K38" s="712">
        <v>4</v>
      </c>
      <c r="L38" s="713">
        <f t="shared" si="0"/>
        <v>4</v>
      </c>
      <c r="M38" s="712" t="s">
        <v>1699</v>
      </c>
      <c r="BA38" s="577"/>
      <c r="BB38" s="577"/>
      <c r="BE38" s="575"/>
      <c r="BF38" s="575"/>
      <c r="BM38" s="487"/>
      <c r="BU38" s="56"/>
      <c r="BV38" s="56"/>
      <c r="BW38" s="56"/>
      <c r="BX38" s="56"/>
      <c r="BY38" s="56"/>
      <c r="BZ38" s="56"/>
      <c r="CA38" s="56"/>
      <c r="CB38" s="56"/>
    </row>
    <row r="39" spans="1:80" ht="51" hidden="1">
      <c r="A39" s="708" t="s">
        <v>338</v>
      </c>
      <c r="B39" s="709" t="s">
        <v>338</v>
      </c>
      <c r="C39" s="709">
        <v>2015</v>
      </c>
      <c r="D39" s="710" t="s">
        <v>20</v>
      </c>
      <c r="E39" s="709" t="s">
        <v>7</v>
      </c>
      <c r="F39" s="709" t="s">
        <v>827</v>
      </c>
      <c r="G39" s="709" t="s">
        <v>1036</v>
      </c>
      <c r="H39" s="711" t="s">
        <v>1207</v>
      </c>
      <c r="I39" s="712">
        <v>605</v>
      </c>
      <c r="J39" s="712">
        <v>5</v>
      </c>
      <c r="K39" s="712"/>
      <c r="L39" s="713">
        <v>5</v>
      </c>
      <c r="M39" s="712" t="s">
        <v>1701</v>
      </c>
      <c r="BA39" s="577"/>
      <c r="BB39" s="577"/>
      <c r="BE39" s="575"/>
      <c r="BF39" s="575"/>
      <c r="BM39" s="487"/>
      <c r="BU39" s="56"/>
      <c r="BV39" s="56"/>
      <c r="BW39" s="56"/>
      <c r="BX39" s="56"/>
      <c r="BY39" s="56"/>
      <c r="BZ39" s="56"/>
      <c r="CA39" s="56"/>
      <c r="CB39" s="56"/>
    </row>
    <row r="40" spans="1:80" ht="140.25" hidden="1">
      <c r="A40" s="708" t="s">
        <v>338</v>
      </c>
      <c r="B40" s="709" t="s">
        <v>338</v>
      </c>
      <c r="C40" s="709">
        <v>2015</v>
      </c>
      <c r="D40" s="710" t="s">
        <v>20</v>
      </c>
      <c r="E40" s="709" t="s">
        <v>7</v>
      </c>
      <c r="F40" s="709" t="s">
        <v>827</v>
      </c>
      <c r="G40" s="709" t="s">
        <v>1038</v>
      </c>
      <c r="H40" s="711" t="s">
        <v>1202</v>
      </c>
      <c r="I40" s="712">
        <v>137</v>
      </c>
      <c r="J40" s="712">
        <v>2</v>
      </c>
      <c r="K40" s="712"/>
      <c r="L40" s="713"/>
      <c r="M40" s="712" t="s">
        <v>1686</v>
      </c>
      <c r="BA40" s="577"/>
      <c r="BB40" s="577"/>
      <c r="BE40" s="575"/>
      <c r="BF40" s="575"/>
      <c r="BM40" s="487"/>
      <c r="BU40" s="56"/>
      <c r="BV40" s="56"/>
      <c r="BW40" s="56"/>
      <c r="BX40" s="56"/>
      <c r="BY40" s="56"/>
      <c r="BZ40" s="56"/>
      <c r="CA40" s="56"/>
      <c r="CB40" s="56"/>
    </row>
    <row r="41" spans="1:80" ht="51" hidden="1">
      <c r="A41" s="708" t="s">
        <v>338</v>
      </c>
      <c r="B41" s="709" t="s">
        <v>338</v>
      </c>
      <c r="C41" s="709">
        <v>2015</v>
      </c>
      <c r="D41" s="710" t="s">
        <v>20</v>
      </c>
      <c r="E41" s="709" t="s">
        <v>7</v>
      </c>
      <c r="F41" s="709" t="s">
        <v>827</v>
      </c>
      <c r="G41" s="709" t="s">
        <v>1036</v>
      </c>
      <c r="H41" s="711" t="s">
        <v>1208</v>
      </c>
      <c r="I41" s="712">
        <v>40</v>
      </c>
      <c r="J41" s="712">
        <v>1</v>
      </c>
      <c r="K41" s="712"/>
      <c r="L41" s="713"/>
      <c r="M41" s="712" t="s">
        <v>1711</v>
      </c>
      <c r="BA41" s="577"/>
      <c r="BB41" s="577"/>
      <c r="BE41" s="575"/>
      <c r="BF41" s="575"/>
      <c r="BM41" s="487"/>
      <c r="BU41" s="56"/>
      <c r="BV41" s="56"/>
      <c r="BW41" s="56"/>
      <c r="BX41" s="56"/>
      <c r="BY41" s="56"/>
      <c r="BZ41" s="56"/>
      <c r="CA41" s="56"/>
      <c r="CB41" s="56"/>
    </row>
    <row r="42" spans="1:80" ht="51" hidden="1">
      <c r="A42" s="708" t="s">
        <v>338</v>
      </c>
      <c r="B42" s="709" t="s">
        <v>338</v>
      </c>
      <c r="C42" s="709">
        <v>2015</v>
      </c>
      <c r="D42" s="710" t="s">
        <v>20</v>
      </c>
      <c r="E42" s="709" t="s">
        <v>7</v>
      </c>
      <c r="F42" s="709" t="s">
        <v>827</v>
      </c>
      <c r="G42" s="709" t="s">
        <v>1038</v>
      </c>
      <c r="H42" s="711" t="s">
        <v>1208</v>
      </c>
      <c r="I42" s="712">
        <v>567</v>
      </c>
      <c r="J42" s="712">
        <v>13</v>
      </c>
      <c r="K42" s="712"/>
      <c r="L42" s="713"/>
      <c r="M42" s="712" t="s">
        <v>1711</v>
      </c>
      <c r="BA42" s="577"/>
      <c r="BB42" s="577"/>
      <c r="BE42" s="575"/>
      <c r="BF42" s="575"/>
      <c r="BM42" s="487"/>
      <c r="BU42" s="56"/>
      <c r="BV42" s="56"/>
      <c r="BW42" s="56"/>
      <c r="BX42" s="56"/>
      <c r="BY42" s="56"/>
      <c r="BZ42" s="56"/>
      <c r="CA42" s="56"/>
      <c r="CB42" s="56"/>
    </row>
    <row r="43" spans="1:80" ht="76.5" hidden="1">
      <c r="A43" s="708" t="s">
        <v>338</v>
      </c>
      <c r="B43" s="709" t="s">
        <v>338</v>
      </c>
      <c r="C43" s="709">
        <v>2015</v>
      </c>
      <c r="D43" s="710" t="s">
        <v>20</v>
      </c>
      <c r="E43" s="709" t="s">
        <v>7</v>
      </c>
      <c r="F43" s="709" t="s">
        <v>827</v>
      </c>
      <c r="G43" s="709" t="s">
        <v>1038</v>
      </c>
      <c r="H43" s="711" t="s">
        <v>1209</v>
      </c>
      <c r="I43" s="712">
        <v>7608</v>
      </c>
      <c r="J43" s="712">
        <v>48</v>
      </c>
      <c r="K43" s="712"/>
      <c r="L43" s="713"/>
      <c r="M43" s="712" t="s">
        <v>1712</v>
      </c>
      <c r="BA43" s="577"/>
      <c r="BB43" s="577"/>
      <c r="BE43" s="575"/>
      <c r="BF43" s="575"/>
      <c r="BM43" s="487"/>
      <c r="BU43" s="56"/>
      <c r="BV43" s="56"/>
      <c r="BW43" s="56"/>
      <c r="BX43" s="56"/>
      <c r="BY43" s="56"/>
      <c r="BZ43" s="56"/>
      <c r="CA43" s="56"/>
      <c r="CB43" s="56"/>
    </row>
    <row r="44" spans="1:80" ht="76.5" hidden="1">
      <c r="A44" s="708" t="s">
        <v>338</v>
      </c>
      <c r="B44" s="709" t="s">
        <v>338</v>
      </c>
      <c r="C44" s="709">
        <v>2015</v>
      </c>
      <c r="D44" s="710" t="s">
        <v>20</v>
      </c>
      <c r="E44" s="709" t="s">
        <v>7</v>
      </c>
      <c r="F44" s="709" t="s">
        <v>827</v>
      </c>
      <c r="G44" s="709" t="s">
        <v>1043</v>
      </c>
      <c r="H44" s="711" t="s">
        <v>1209</v>
      </c>
      <c r="I44" s="712">
        <v>1309</v>
      </c>
      <c r="J44" s="712">
        <v>5</v>
      </c>
      <c r="K44" s="712"/>
      <c r="L44" s="713"/>
      <c r="M44" s="712" t="s">
        <v>1712</v>
      </c>
      <c r="BA44" s="577"/>
      <c r="BB44" s="577"/>
      <c r="BE44" s="575"/>
      <c r="BF44" s="575"/>
      <c r="BM44" s="487"/>
      <c r="BU44" s="56"/>
      <c r="BV44" s="56"/>
      <c r="BW44" s="56"/>
      <c r="BX44" s="56"/>
      <c r="BY44" s="56"/>
      <c r="BZ44" s="56"/>
      <c r="CA44" s="56"/>
      <c r="CB44" s="56"/>
    </row>
    <row r="45" spans="1:80" ht="178.5" hidden="1">
      <c r="A45" s="708" t="s">
        <v>338</v>
      </c>
      <c r="B45" s="709" t="s">
        <v>338</v>
      </c>
      <c r="C45" s="709">
        <v>2015</v>
      </c>
      <c r="D45" s="710" t="s">
        <v>20</v>
      </c>
      <c r="E45" s="709" t="s">
        <v>7</v>
      </c>
      <c r="F45" s="709" t="s">
        <v>827</v>
      </c>
      <c r="G45" s="709" t="s">
        <v>1045</v>
      </c>
      <c r="H45" s="711" t="s">
        <v>1214</v>
      </c>
      <c r="I45" s="712">
        <v>122</v>
      </c>
      <c r="J45" s="712">
        <v>1</v>
      </c>
      <c r="K45" s="712"/>
      <c r="L45" s="713"/>
      <c r="M45" s="712" t="s">
        <v>1687</v>
      </c>
      <c r="BA45" s="577"/>
      <c r="BB45" s="577"/>
      <c r="BE45" s="575"/>
      <c r="BF45" s="575"/>
      <c r="BM45" s="487"/>
      <c r="BU45" s="56"/>
      <c r="BV45" s="56"/>
      <c r="BW45" s="56"/>
      <c r="BX45" s="56"/>
      <c r="BY45" s="56"/>
      <c r="BZ45" s="56"/>
      <c r="CA45" s="56"/>
      <c r="CB45" s="56"/>
    </row>
    <row r="46" spans="1:80" ht="178.5" hidden="1">
      <c r="A46" s="708" t="s">
        <v>338</v>
      </c>
      <c r="B46" s="709" t="s">
        <v>338</v>
      </c>
      <c r="C46" s="709">
        <v>2015</v>
      </c>
      <c r="D46" s="710" t="s">
        <v>20</v>
      </c>
      <c r="E46" s="709" t="s">
        <v>7</v>
      </c>
      <c r="F46" s="709" t="s">
        <v>827</v>
      </c>
      <c r="G46" s="709" t="s">
        <v>1035</v>
      </c>
      <c r="H46" s="711" t="s">
        <v>1214</v>
      </c>
      <c r="I46" s="712">
        <v>1577</v>
      </c>
      <c r="J46" s="712">
        <v>20</v>
      </c>
      <c r="K46" s="712"/>
      <c r="L46" s="713"/>
      <c r="M46" s="712" t="s">
        <v>1687</v>
      </c>
      <c r="BA46" s="577"/>
      <c r="BB46" s="577"/>
      <c r="BE46" s="575"/>
      <c r="BF46" s="575"/>
      <c r="BM46" s="487"/>
      <c r="BU46" s="56"/>
      <c r="BV46" s="56"/>
      <c r="BW46" s="56"/>
      <c r="BX46" s="56"/>
      <c r="BY46" s="56"/>
      <c r="BZ46" s="56"/>
      <c r="CA46" s="56"/>
      <c r="CB46" s="56"/>
    </row>
    <row r="47" spans="1:80" ht="178.5" hidden="1">
      <c r="A47" s="708" t="s">
        <v>338</v>
      </c>
      <c r="B47" s="709" t="s">
        <v>338</v>
      </c>
      <c r="C47" s="709">
        <v>2015</v>
      </c>
      <c r="D47" s="710" t="s">
        <v>20</v>
      </c>
      <c r="E47" s="709" t="s">
        <v>7</v>
      </c>
      <c r="F47" s="709" t="s">
        <v>827</v>
      </c>
      <c r="G47" s="709" t="s">
        <v>1044</v>
      </c>
      <c r="H47" s="711" t="s">
        <v>1214</v>
      </c>
      <c r="I47" s="712">
        <v>438</v>
      </c>
      <c r="J47" s="712">
        <v>5</v>
      </c>
      <c r="K47" s="712"/>
      <c r="L47" s="713"/>
      <c r="M47" s="712" t="s">
        <v>1687</v>
      </c>
      <c r="BA47" s="577"/>
      <c r="BB47" s="577"/>
      <c r="BE47" s="575"/>
      <c r="BF47" s="575"/>
      <c r="BM47" s="487"/>
      <c r="BU47" s="56"/>
      <c r="BV47" s="56"/>
      <c r="BW47" s="56"/>
      <c r="BX47" s="56"/>
      <c r="BY47" s="56"/>
      <c r="BZ47" s="56"/>
      <c r="CA47" s="56"/>
      <c r="CB47" s="56"/>
    </row>
    <row r="48" spans="1:80" ht="114.75" hidden="1">
      <c r="A48" s="708" t="s">
        <v>338</v>
      </c>
      <c r="B48" s="709" t="s">
        <v>338</v>
      </c>
      <c r="C48" s="709">
        <v>2015</v>
      </c>
      <c r="D48" s="710" t="s">
        <v>20</v>
      </c>
      <c r="E48" s="709" t="s">
        <v>7</v>
      </c>
      <c r="F48" s="709" t="s">
        <v>827</v>
      </c>
      <c r="G48" s="709" t="s">
        <v>1035</v>
      </c>
      <c r="H48" s="711" t="s">
        <v>1197</v>
      </c>
      <c r="I48" s="712">
        <v>1280</v>
      </c>
      <c r="J48" s="712"/>
      <c r="K48" s="712">
        <v>36</v>
      </c>
      <c r="L48" s="713"/>
      <c r="M48" s="712" t="s">
        <v>1688</v>
      </c>
      <c r="BA48" s="577"/>
      <c r="BB48" s="577"/>
      <c r="BE48" s="575"/>
      <c r="BF48" s="575"/>
      <c r="BM48" s="487"/>
      <c r="BU48" s="56"/>
      <c r="BV48" s="56"/>
      <c r="BW48" s="56"/>
      <c r="BX48" s="56"/>
      <c r="BY48" s="56"/>
      <c r="BZ48" s="56"/>
      <c r="CA48" s="56"/>
      <c r="CB48" s="56"/>
    </row>
    <row r="49" spans="1:80" ht="114.75" hidden="1">
      <c r="A49" s="708" t="s">
        <v>338</v>
      </c>
      <c r="B49" s="709" t="s">
        <v>338</v>
      </c>
      <c r="C49" s="709">
        <v>2015</v>
      </c>
      <c r="D49" s="710" t="s">
        <v>20</v>
      </c>
      <c r="E49" s="709" t="s">
        <v>7</v>
      </c>
      <c r="F49" s="709" t="s">
        <v>827</v>
      </c>
      <c r="G49" s="709" t="s">
        <v>1514</v>
      </c>
      <c r="H49" s="711" t="s">
        <v>1197</v>
      </c>
      <c r="I49" s="712">
        <v>3441</v>
      </c>
      <c r="J49" s="712"/>
      <c r="K49" s="712">
        <v>5</v>
      </c>
      <c r="L49" s="713"/>
      <c r="M49" s="712" t="s">
        <v>1688</v>
      </c>
      <c r="BA49" s="577"/>
      <c r="BB49" s="577"/>
      <c r="BE49" s="575"/>
      <c r="BF49" s="575"/>
      <c r="BM49" s="487"/>
      <c r="BU49" s="56"/>
      <c r="BV49" s="56"/>
      <c r="BW49" s="56"/>
      <c r="BX49" s="56"/>
      <c r="BY49" s="56"/>
      <c r="BZ49" s="56"/>
      <c r="CA49" s="56"/>
      <c r="CB49" s="56"/>
    </row>
    <row r="50" spans="1:80" ht="114.75" hidden="1">
      <c r="A50" s="708" t="s">
        <v>338</v>
      </c>
      <c r="B50" s="709" t="s">
        <v>338</v>
      </c>
      <c r="C50" s="709">
        <v>2015</v>
      </c>
      <c r="D50" s="710" t="s">
        <v>20</v>
      </c>
      <c r="E50" s="709" t="s">
        <v>7</v>
      </c>
      <c r="F50" s="709" t="s">
        <v>827</v>
      </c>
      <c r="G50" s="709" t="s">
        <v>1038</v>
      </c>
      <c r="H50" s="711" t="s">
        <v>1197</v>
      </c>
      <c r="I50" s="712">
        <v>4395</v>
      </c>
      <c r="J50" s="712"/>
      <c r="K50" s="712">
        <v>63</v>
      </c>
      <c r="L50" s="713"/>
      <c r="M50" s="712" t="s">
        <v>1688</v>
      </c>
      <c r="BA50" s="577"/>
      <c r="BB50" s="577"/>
      <c r="BE50" s="575"/>
      <c r="BF50" s="575"/>
      <c r="BM50" s="487"/>
      <c r="BU50" s="56"/>
      <c r="BV50" s="56"/>
      <c r="BW50" s="56"/>
      <c r="BX50" s="56"/>
      <c r="BY50" s="56"/>
      <c r="BZ50" s="56"/>
      <c r="CA50" s="56"/>
      <c r="CB50" s="56"/>
    </row>
    <row r="51" spans="1:80" ht="114.75" hidden="1">
      <c r="A51" s="708" t="s">
        <v>338</v>
      </c>
      <c r="B51" s="709" t="s">
        <v>338</v>
      </c>
      <c r="C51" s="709">
        <v>2015</v>
      </c>
      <c r="D51" s="710" t="s">
        <v>20</v>
      </c>
      <c r="E51" s="709" t="s">
        <v>7</v>
      </c>
      <c r="F51" s="709" t="s">
        <v>827</v>
      </c>
      <c r="G51" s="709" t="s">
        <v>1043</v>
      </c>
      <c r="H51" s="711" t="s">
        <v>1197</v>
      </c>
      <c r="I51" s="712">
        <v>1347</v>
      </c>
      <c r="J51" s="712"/>
      <c r="K51" s="712">
        <v>37</v>
      </c>
      <c r="L51" s="713"/>
      <c r="M51" s="712" t="s">
        <v>1688</v>
      </c>
      <c r="BA51" s="577"/>
      <c r="BB51" s="577"/>
      <c r="BE51" s="575"/>
      <c r="BF51" s="575"/>
      <c r="BM51" s="487"/>
      <c r="BU51" s="56"/>
      <c r="BV51" s="56"/>
      <c r="BW51" s="56"/>
      <c r="BX51" s="56"/>
      <c r="BY51" s="56"/>
      <c r="BZ51" s="56"/>
      <c r="CA51" s="56"/>
      <c r="CB51" s="56"/>
    </row>
    <row r="52" spans="1:80" ht="127.5" hidden="1">
      <c r="A52" s="708" t="s">
        <v>338</v>
      </c>
      <c r="B52" s="709" t="s">
        <v>338</v>
      </c>
      <c r="C52" s="709">
        <v>2015</v>
      </c>
      <c r="D52" s="710" t="s">
        <v>20</v>
      </c>
      <c r="E52" s="709" t="s">
        <v>7</v>
      </c>
      <c r="F52" s="709" t="s">
        <v>827</v>
      </c>
      <c r="G52" s="709" t="s">
        <v>1035</v>
      </c>
      <c r="H52" s="711" t="s">
        <v>1194</v>
      </c>
      <c r="I52" s="712">
        <v>90</v>
      </c>
      <c r="J52" s="712"/>
      <c r="K52" s="712">
        <v>1</v>
      </c>
      <c r="L52" s="713"/>
      <c r="M52" s="712" t="s">
        <v>1691</v>
      </c>
      <c r="BA52" s="577"/>
      <c r="BB52" s="577"/>
      <c r="BE52" s="575"/>
      <c r="BF52" s="575"/>
      <c r="BM52" s="487"/>
      <c r="BU52" s="56"/>
      <c r="BV52" s="56"/>
      <c r="BW52" s="56"/>
      <c r="BX52" s="56"/>
      <c r="BY52" s="56"/>
      <c r="BZ52" s="56"/>
      <c r="CA52" s="56"/>
      <c r="CB52" s="56"/>
    </row>
    <row r="53" spans="1:80" ht="127.5" hidden="1">
      <c r="A53" s="708" t="s">
        <v>338</v>
      </c>
      <c r="B53" s="709" t="s">
        <v>338</v>
      </c>
      <c r="C53" s="709">
        <v>2015</v>
      </c>
      <c r="D53" s="710" t="s">
        <v>20</v>
      </c>
      <c r="E53" s="709" t="s">
        <v>7</v>
      </c>
      <c r="F53" s="709" t="s">
        <v>827</v>
      </c>
      <c r="G53" s="709" t="s">
        <v>1038</v>
      </c>
      <c r="H53" s="711" t="s">
        <v>1194</v>
      </c>
      <c r="I53" s="712">
        <v>3621</v>
      </c>
      <c r="J53" s="712"/>
      <c r="K53" s="712">
        <v>12</v>
      </c>
      <c r="L53" s="713"/>
      <c r="M53" s="712" t="s">
        <v>1691</v>
      </c>
      <c r="BA53" s="577"/>
      <c r="BB53" s="577"/>
      <c r="BE53" s="575"/>
      <c r="BF53" s="575"/>
      <c r="BM53" s="487"/>
      <c r="BU53" s="56"/>
      <c r="BV53" s="56"/>
      <c r="BW53" s="56"/>
      <c r="BX53" s="56"/>
      <c r="BY53" s="56"/>
      <c r="BZ53" s="56"/>
      <c r="CA53" s="56"/>
      <c r="CB53" s="56"/>
    </row>
    <row r="54" spans="1:80" ht="114.75" hidden="1">
      <c r="A54" s="708" t="s">
        <v>338</v>
      </c>
      <c r="B54" s="709" t="s">
        <v>338</v>
      </c>
      <c r="C54" s="709">
        <v>2015</v>
      </c>
      <c r="D54" s="710" t="s">
        <v>20</v>
      </c>
      <c r="E54" s="709" t="s">
        <v>7</v>
      </c>
      <c r="F54" s="709" t="s">
        <v>827</v>
      </c>
      <c r="G54" s="709" t="s">
        <v>1515</v>
      </c>
      <c r="H54" s="711" t="s">
        <v>1197</v>
      </c>
      <c r="I54" s="712">
        <v>63</v>
      </c>
      <c r="J54" s="712"/>
      <c r="K54" s="712">
        <v>1</v>
      </c>
      <c r="L54" s="713"/>
      <c r="M54" s="712" t="s">
        <v>1688</v>
      </c>
      <c r="BA54" s="577"/>
      <c r="BB54" s="577"/>
      <c r="BE54" s="575"/>
      <c r="BF54" s="575"/>
      <c r="BM54" s="487"/>
      <c r="BU54" s="56"/>
      <c r="BV54" s="56"/>
      <c r="BW54" s="56"/>
      <c r="BX54" s="56"/>
      <c r="BY54" s="56"/>
      <c r="BZ54" s="56"/>
      <c r="CA54" s="56"/>
      <c r="CB54" s="56"/>
    </row>
    <row r="55" spans="1:80" ht="127.5" hidden="1">
      <c r="A55" s="708" t="s">
        <v>338</v>
      </c>
      <c r="B55" s="709" t="s">
        <v>338</v>
      </c>
      <c r="C55" s="709">
        <v>2015</v>
      </c>
      <c r="D55" s="710" t="s">
        <v>20</v>
      </c>
      <c r="E55" s="709" t="s">
        <v>7</v>
      </c>
      <c r="F55" s="709" t="s">
        <v>827</v>
      </c>
      <c r="G55" s="709" t="s">
        <v>1043</v>
      </c>
      <c r="H55" s="711" t="s">
        <v>1194</v>
      </c>
      <c r="I55" s="712">
        <v>96</v>
      </c>
      <c r="J55" s="712"/>
      <c r="K55" s="712">
        <v>2</v>
      </c>
      <c r="L55" s="713"/>
      <c r="M55" s="712" t="s">
        <v>1691</v>
      </c>
      <c r="BA55" s="577"/>
      <c r="BB55" s="577"/>
      <c r="BE55" s="575"/>
      <c r="BF55" s="575"/>
      <c r="BM55" s="487"/>
      <c r="BU55" s="56"/>
      <c r="BV55" s="56"/>
      <c r="BW55" s="56"/>
      <c r="BX55" s="56"/>
      <c r="BY55" s="56"/>
      <c r="BZ55" s="56"/>
      <c r="CA55" s="56"/>
      <c r="CB55" s="56"/>
    </row>
    <row r="56" spans="1:80" ht="89.25" hidden="1">
      <c r="A56" s="708" t="s">
        <v>338</v>
      </c>
      <c r="B56" s="709" t="s">
        <v>338</v>
      </c>
      <c r="C56" s="709">
        <v>2015</v>
      </c>
      <c r="D56" s="710" t="s">
        <v>20</v>
      </c>
      <c r="E56" s="709" t="s">
        <v>7</v>
      </c>
      <c r="F56" s="709" t="s">
        <v>63</v>
      </c>
      <c r="G56" s="709" t="s">
        <v>1004</v>
      </c>
      <c r="H56" s="711" t="s">
        <v>1170</v>
      </c>
      <c r="I56" s="712">
        <v>716</v>
      </c>
      <c r="J56" s="712">
        <v>149</v>
      </c>
      <c r="K56" s="712"/>
      <c r="L56" s="713">
        <f t="shared" ref="L56:L62" si="1">J56+K56</f>
        <v>149</v>
      </c>
      <c r="M56" s="712" t="s">
        <v>1704</v>
      </c>
      <c r="BA56" s="577"/>
      <c r="BB56" s="577"/>
      <c r="BE56" s="575"/>
      <c r="BF56" s="575"/>
      <c r="BM56" s="487"/>
      <c r="BU56" s="56"/>
      <c r="BV56" s="56"/>
      <c r="BW56" s="56"/>
      <c r="BX56" s="56"/>
      <c r="BY56" s="56"/>
      <c r="BZ56" s="56"/>
      <c r="CA56" s="56"/>
      <c r="CB56" s="56"/>
    </row>
    <row r="57" spans="1:80" ht="89.25" hidden="1">
      <c r="A57" s="708" t="s">
        <v>338</v>
      </c>
      <c r="B57" s="709" t="s">
        <v>338</v>
      </c>
      <c r="C57" s="709">
        <v>2015</v>
      </c>
      <c r="D57" s="710" t="s">
        <v>20</v>
      </c>
      <c r="E57" s="709" t="s">
        <v>7</v>
      </c>
      <c r="F57" s="709" t="s">
        <v>63</v>
      </c>
      <c r="G57" s="709" t="s">
        <v>1004</v>
      </c>
      <c r="H57" s="709" t="s">
        <v>1169</v>
      </c>
      <c r="I57" s="712">
        <v>716</v>
      </c>
      <c r="J57" s="712"/>
      <c r="K57" s="712">
        <v>25</v>
      </c>
      <c r="L57" s="713">
        <f t="shared" si="1"/>
        <v>25</v>
      </c>
      <c r="M57" s="712" t="s">
        <v>1704</v>
      </c>
      <c r="BA57" s="577"/>
      <c r="BB57" s="577"/>
      <c r="BE57" s="575"/>
      <c r="BF57" s="575"/>
      <c r="BM57" s="487"/>
      <c r="BU57" s="56"/>
      <c r="BV57" s="56"/>
      <c r="BW57" s="56"/>
      <c r="BX57" s="56"/>
      <c r="BY57" s="56"/>
      <c r="BZ57" s="56"/>
      <c r="CA57" s="56"/>
      <c r="CB57" s="56"/>
    </row>
    <row r="58" spans="1:80" ht="38.25" hidden="1">
      <c r="A58" s="708" t="s">
        <v>338</v>
      </c>
      <c r="B58" s="709" t="s">
        <v>338</v>
      </c>
      <c r="C58" s="709">
        <v>2015</v>
      </c>
      <c r="D58" s="710" t="s">
        <v>20</v>
      </c>
      <c r="E58" s="709" t="s">
        <v>7</v>
      </c>
      <c r="F58" s="709" t="s">
        <v>63</v>
      </c>
      <c r="G58" s="709" t="s">
        <v>1063</v>
      </c>
      <c r="H58" s="709" t="s">
        <v>1172</v>
      </c>
      <c r="I58" s="712">
        <v>54</v>
      </c>
      <c r="J58" s="712"/>
      <c r="K58" s="712">
        <v>19</v>
      </c>
      <c r="L58" s="713">
        <f t="shared" si="1"/>
        <v>19</v>
      </c>
      <c r="M58" s="712" t="s">
        <v>1693</v>
      </c>
      <c r="BA58" s="577"/>
      <c r="BB58" s="577"/>
      <c r="BE58" s="575"/>
      <c r="BF58" s="575"/>
      <c r="BM58" s="487"/>
      <c r="BU58" s="56"/>
      <c r="BV58" s="56"/>
      <c r="BW58" s="56"/>
      <c r="BX58" s="56"/>
      <c r="BY58" s="56"/>
      <c r="BZ58" s="56"/>
      <c r="CA58" s="56"/>
      <c r="CB58" s="56"/>
    </row>
    <row r="59" spans="1:80" ht="114.75" hidden="1">
      <c r="A59" s="708" t="s">
        <v>338</v>
      </c>
      <c r="B59" s="709" t="s">
        <v>338</v>
      </c>
      <c r="C59" s="709">
        <v>2015</v>
      </c>
      <c r="D59" s="710" t="s">
        <v>20</v>
      </c>
      <c r="E59" s="709" t="s">
        <v>7</v>
      </c>
      <c r="F59" s="709" t="s">
        <v>63</v>
      </c>
      <c r="G59" s="709" t="s">
        <v>1012</v>
      </c>
      <c r="H59" s="711" t="s">
        <v>1173</v>
      </c>
      <c r="I59" s="712">
        <v>1195</v>
      </c>
      <c r="J59" s="712">
        <v>93</v>
      </c>
      <c r="K59" s="712"/>
      <c r="L59" s="713">
        <f t="shared" si="1"/>
        <v>93</v>
      </c>
      <c r="M59" s="712" t="s">
        <v>1707</v>
      </c>
      <c r="BA59" s="577"/>
      <c r="BB59" s="577"/>
      <c r="BE59" s="575"/>
      <c r="BF59" s="575"/>
      <c r="BM59" s="487"/>
      <c r="BU59" s="56"/>
      <c r="BV59" s="56"/>
      <c r="BW59" s="56"/>
      <c r="BX59" s="56"/>
      <c r="BY59" s="56"/>
      <c r="BZ59" s="56"/>
      <c r="CA59" s="56"/>
      <c r="CB59" s="56"/>
    </row>
    <row r="60" spans="1:80" ht="114.75" hidden="1">
      <c r="A60" s="708" t="s">
        <v>338</v>
      </c>
      <c r="B60" s="709" t="s">
        <v>338</v>
      </c>
      <c r="C60" s="709">
        <v>2015</v>
      </c>
      <c r="D60" s="710" t="s">
        <v>20</v>
      </c>
      <c r="E60" s="709" t="s">
        <v>7</v>
      </c>
      <c r="F60" s="709" t="s">
        <v>63</v>
      </c>
      <c r="G60" s="709" t="s">
        <v>1012</v>
      </c>
      <c r="H60" s="711" t="s">
        <v>1174</v>
      </c>
      <c r="I60" s="712">
        <v>1195</v>
      </c>
      <c r="J60" s="712"/>
      <c r="K60" s="712">
        <v>76</v>
      </c>
      <c r="L60" s="713">
        <f t="shared" si="1"/>
        <v>76</v>
      </c>
      <c r="M60" s="712" t="s">
        <v>1707</v>
      </c>
      <c r="BA60" s="577"/>
      <c r="BB60" s="577"/>
      <c r="BE60" s="575"/>
      <c r="BF60" s="575"/>
      <c r="BM60" s="487"/>
      <c r="BU60" s="56"/>
      <c r="BV60" s="56"/>
      <c r="BW60" s="56"/>
      <c r="BX60" s="56"/>
      <c r="BY60" s="56"/>
      <c r="BZ60" s="56"/>
      <c r="CA60" s="56"/>
      <c r="CB60" s="56"/>
    </row>
    <row r="61" spans="1:80" ht="76.5">
      <c r="A61" s="708" t="s">
        <v>338</v>
      </c>
      <c r="B61" s="709" t="s">
        <v>338</v>
      </c>
      <c r="C61" s="709">
        <v>2015</v>
      </c>
      <c r="D61" s="710" t="s">
        <v>20</v>
      </c>
      <c r="E61" s="709" t="s">
        <v>7</v>
      </c>
      <c r="F61" s="709" t="s">
        <v>63</v>
      </c>
      <c r="G61" s="709" t="s">
        <v>1030</v>
      </c>
      <c r="H61" s="711" t="s">
        <v>1182</v>
      </c>
      <c r="I61" s="712">
        <v>172</v>
      </c>
      <c r="J61" s="712"/>
      <c r="K61" s="712">
        <v>65</v>
      </c>
      <c r="L61" s="713">
        <f t="shared" si="1"/>
        <v>65</v>
      </c>
      <c r="M61" s="712" t="s">
        <v>1699</v>
      </c>
      <c r="BA61" s="577"/>
      <c r="BB61" s="577"/>
      <c r="BE61" s="575"/>
      <c r="BF61" s="575"/>
      <c r="BM61" s="487"/>
      <c r="BU61" s="56"/>
      <c r="BV61" s="56"/>
      <c r="BW61" s="56"/>
      <c r="BX61" s="56"/>
      <c r="BY61" s="56"/>
      <c r="BZ61" s="56"/>
      <c r="CA61" s="56"/>
      <c r="CB61" s="56"/>
    </row>
    <row r="62" spans="1:80" ht="76.5" hidden="1">
      <c r="A62" s="708" t="s">
        <v>338</v>
      </c>
      <c r="B62" s="709" t="s">
        <v>338</v>
      </c>
      <c r="C62" s="709">
        <v>2015</v>
      </c>
      <c r="D62" s="710" t="s">
        <v>20</v>
      </c>
      <c r="E62" s="709" t="s">
        <v>7</v>
      </c>
      <c r="F62" s="709" t="s">
        <v>63</v>
      </c>
      <c r="G62" s="709" t="s">
        <v>1067</v>
      </c>
      <c r="H62" s="711" t="s">
        <v>1206</v>
      </c>
      <c r="I62" s="712">
        <v>1448</v>
      </c>
      <c r="J62" s="712">
        <v>16</v>
      </c>
      <c r="K62" s="712"/>
      <c r="L62" s="713">
        <f t="shared" si="1"/>
        <v>16</v>
      </c>
      <c r="M62" s="712" t="s">
        <v>1516</v>
      </c>
      <c r="BA62" s="577"/>
      <c r="BB62" s="577"/>
      <c r="BE62" s="575"/>
      <c r="BF62" s="575"/>
      <c r="BM62" s="487"/>
      <c r="BU62" s="56"/>
      <c r="BV62" s="56"/>
      <c r="BW62" s="56"/>
      <c r="BX62" s="56"/>
      <c r="BY62" s="56"/>
      <c r="BZ62" s="56"/>
      <c r="CA62" s="56"/>
      <c r="CB62" s="56"/>
    </row>
    <row r="63" spans="1:80" ht="140.25" hidden="1">
      <c r="A63" s="708" t="s">
        <v>338</v>
      </c>
      <c r="B63" s="709" t="s">
        <v>338</v>
      </c>
      <c r="C63" s="709">
        <v>2015</v>
      </c>
      <c r="D63" s="710" t="s">
        <v>20</v>
      </c>
      <c r="E63" s="709" t="s">
        <v>7</v>
      </c>
      <c r="F63" s="709" t="s">
        <v>63</v>
      </c>
      <c r="G63" s="709" t="s">
        <v>1037</v>
      </c>
      <c r="H63" s="711" t="s">
        <v>1202</v>
      </c>
      <c r="I63" s="712">
        <v>543</v>
      </c>
      <c r="J63" s="712">
        <v>7</v>
      </c>
      <c r="K63" s="712"/>
      <c r="L63" s="713"/>
      <c r="M63" s="712" t="s">
        <v>1686</v>
      </c>
      <c r="BA63" s="577"/>
      <c r="BB63" s="577"/>
      <c r="BE63" s="575"/>
      <c r="BF63" s="575"/>
      <c r="BM63" s="487"/>
      <c r="BU63" s="56"/>
      <c r="BV63" s="56"/>
      <c r="BW63" s="56"/>
      <c r="BX63" s="56"/>
      <c r="BY63" s="56"/>
      <c r="BZ63" s="56"/>
      <c r="CA63" s="56"/>
      <c r="CB63" s="56"/>
    </row>
    <row r="64" spans="1:80" ht="51" hidden="1">
      <c r="A64" s="708" t="s">
        <v>338</v>
      </c>
      <c r="B64" s="709" t="s">
        <v>338</v>
      </c>
      <c r="C64" s="709">
        <v>2015</v>
      </c>
      <c r="D64" s="710" t="s">
        <v>20</v>
      </c>
      <c r="E64" s="709" t="s">
        <v>7</v>
      </c>
      <c r="F64" s="709" t="s">
        <v>63</v>
      </c>
      <c r="G64" s="709" t="s">
        <v>1036</v>
      </c>
      <c r="H64" s="711" t="s">
        <v>1208</v>
      </c>
      <c r="I64" s="712">
        <v>68</v>
      </c>
      <c r="J64" s="712">
        <v>1</v>
      </c>
      <c r="K64" s="712"/>
      <c r="L64" s="713"/>
      <c r="M64" s="712" t="s">
        <v>1711</v>
      </c>
      <c r="BA64" s="577"/>
      <c r="BB64" s="577"/>
      <c r="BE64" s="575"/>
      <c r="BF64" s="575"/>
      <c r="BM64" s="487"/>
      <c r="BU64" s="56"/>
      <c r="BV64" s="56"/>
      <c r="BW64" s="56"/>
      <c r="BX64" s="56"/>
      <c r="BY64" s="56"/>
      <c r="BZ64" s="56"/>
      <c r="CA64" s="56"/>
      <c r="CB64" s="56"/>
    </row>
    <row r="65" spans="1:80" ht="51" hidden="1">
      <c r="A65" s="708" t="s">
        <v>338</v>
      </c>
      <c r="B65" s="709" t="s">
        <v>338</v>
      </c>
      <c r="C65" s="709">
        <v>2015</v>
      </c>
      <c r="D65" s="710" t="s">
        <v>20</v>
      </c>
      <c r="E65" s="709" t="s">
        <v>7</v>
      </c>
      <c r="F65" s="709" t="s">
        <v>63</v>
      </c>
      <c r="G65" s="709" t="s">
        <v>1037</v>
      </c>
      <c r="H65" s="711" t="s">
        <v>1208</v>
      </c>
      <c r="I65" s="712">
        <v>1400</v>
      </c>
      <c r="J65" s="712">
        <v>14</v>
      </c>
      <c r="K65" s="712"/>
      <c r="L65" s="713"/>
      <c r="M65" s="712" t="s">
        <v>1711</v>
      </c>
      <c r="BA65" s="577"/>
      <c r="BB65" s="577"/>
      <c r="BE65" s="575"/>
      <c r="BF65" s="575"/>
      <c r="BM65" s="487"/>
      <c r="BU65" s="56"/>
      <c r="BV65" s="56"/>
      <c r="BW65" s="56"/>
      <c r="BX65" s="56"/>
      <c r="BY65" s="56"/>
      <c r="BZ65" s="56"/>
      <c r="CA65" s="56"/>
      <c r="CB65" s="56"/>
    </row>
    <row r="66" spans="1:80" ht="51" hidden="1">
      <c r="A66" s="708" t="s">
        <v>338</v>
      </c>
      <c r="B66" s="709" t="s">
        <v>338</v>
      </c>
      <c r="C66" s="709">
        <v>2015</v>
      </c>
      <c r="D66" s="710" t="s">
        <v>20</v>
      </c>
      <c r="E66" s="709" t="s">
        <v>7</v>
      </c>
      <c r="F66" s="709" t="s">
        <v>63</v>
      </c>
      <c r="G66" s="709" t="s">
        <v>1052</v>
      </c>
      <c r="H66" s="711" t="s">
        <v>1208</v>
      </c>
      <c r="I66" s="712">
        <v>226</v>
      </c>
      <c r="J66" s="712">
        <v>2</v>
      </c>
      <c r="K66" s="712"/>
      <c r="L66" s="713"/>
      <c r="M66" s="712" t="s">
        <v>1711</v>
      </c>
      <c r="BA66" s="577"/>
      <c r="BB66" s="577"/>
      <c r="BE66" s="575"/>
      <c r="BF66" s="575"/>
      <c r="BM66" s="487"/>
      <c r="BU66" s="56"/>
      <c r="BV66" s="56"/>
      <c r="BW66" s="56"/>
      <c r="BX66" s="56"/>
      <c r="BY66" s="56"/>
      <c r="BZ66" s="56"/>
      <c r="CA66" s="56"/>
      <c r="CB66" s="56"/>
    </row>
    <row r="67" spans="1:80" ht="76.5" hidden="1">
      <c r="A67" s="708" t="s">
        <v>338</v>
      </c>
      <c r="B67" s="709" t="s">
        <v>338</v>
      </c>
      <c r="C67" s="709">
        <v>2015</v>
      </c>
      <c r="D67" s="710" t="s">
        <v>20</v>
      </c>
      <c r="E67" s="709" t="s">
        <v>7</v>
      </c>
      <c r="F67" s="709" t="s">
        <v>63</v>
      </c>
      <c r="G67" s="709" t="s">
        <v>1517</v>
      </c>
      <c r="H67" s="711" t="s">
        <v>1209</v>
      </c>
      <c r="I67" s="712">
        <v>65</v>
      </c>
      <c r="J67" s="712">
        <v>1</v>
      </c>
      <c r="K67" s="712"/>
      <c r="L67" s="713"/>
      <c r="M67" s="707" t="s">
        <v>1712</v>
      </c>
      <c r="BA67" s="577"/>
      <c r="BB67" s="577"/>
      <c r="BE67" s="575"/>
      <c r="BF67" s="575"/>
      <c r="BM67" s="487"/>
      <c r="BU67" s="56"/>
      <c r="BV67" s="56"/>
      <c r="BW67" s="56"/>
      <c r="BX67" s="56"/>
      <c r="BY67" s="56"/>
      <c r="BZ67" s="56"/>
      <c r="CA67" s="56"/>
      <c r="CB67" s="56"/>
    </row>
    <row r="68" spans="1:80" ht="76.5" hidden="1">
      <c r="A68" s="708" t="s">
        <v>338</v>
      </c>
      <c r="B68" s="709" t="s">
        <v>338</v>
      </c>
      <c r="C68" s="709">
        <v>2015</v>
      </c>
      <c r="D68" s="710" t="s">
        <v>20</v>
      </c>
      <c r="E68" s="709" t="s">
        <v>7</v>
      </c>
      <c r="F68" s="709" t="s">
        <v>63</v>
      </c>
      <c r="G68" s="709" t="s">
        <v>1037</v>
      </c>
      <c r="H68" s="711" t="s">
        <v>1209</v>
      </c>
      <c r="I68" s="712">
        <v>112</v>
      </c>
      <c r="J68" s="712">
        <v>2</v>
      </c>
      <c r="K68" s="712"/>
      <c r="L68" s="713"/>
      <c r="M68" s="707" t="s">
        <v>1712</v>
      </c>
      <c r="BA68" s="577"/>
      <c r="BB68" s="577"/>
      <c r="BE68" s="575"/>
      <c r="BF68" s="575"/>
      <c r="BM68" s="487"/>
      <c r="BU68" s="56"/>
      <c r="BV68" s="56"/>
      <c r="BW68" s="56"/>
      <c r="BX68" s="56"/>
      <c r="BY68" s="56"/>
      <c r="BZ68" s="56"/>
      <c r="CA68" s="56"/>
      <c r="CB68" s="56"/>
    </row>
    <row r="69" spans="1:80" ht="178.5" hidden="1">
      <c r="A69" s="708" t="s">
        <v>338</v>
      </c>
      <c r="B69" s="709" t="s">
        <v>338</v>
      </c>
      <c r="C69" s="709">
        <v>2015</v>
      </c>
      <c r="D69" s="710" t="s">
        <v>20</v>
      </c>
      <c r="E69" s="709" t="s">
        <v>7</v>
      </c>
      <c r="F69" s="709" t="s">
        <v>63</v>
      </c>
      <c r="G69" s="709" t="s">
        <v>1035</v>
      </c>
      <c r="H69" s="711" t="s">
        <v>1214</v>
      </c>
      <c r="I69" s="712">
        <v>1862</v>
      </c>
      <c r="J69" s="712">
        <v>6</v>
      </c>
      <c r="K69" s="712"/>
      <c r="L69" s="713"/>
      <c r="M69" s="911" t="s">
        <v>1687</v>
      </c>
      <c r="BA69" s="577"/>
      <c r="BB69" s="577"/>
      <c r="BE69" s="575"/>
      <c r="BF69" s="575"/>
      <c r="BM69" s="487"/>
      <c r="BU69" s="56"/>
      <c r="BV69" s="56"/>
      <c r="BW69" s="56"/>
      <c r="BX69" s="56"/>
      <c r="BY69" s="56"/>
      <c r="BZ69" s="56"/>
      <c r="CA69" s="56"/>
      <c r="CB69" s="56"/>
    </row>
    <row r="70" spans="1:80" ht="178.5" hidden="1">
      <c r="A70" s="708" t="s">
        <v>338</v>
      </c>
      <c r="B70" s="709" t="s">
        <v>338</v>
      </c>
      <c r="C70" s="709">
        <v>2015</v>
      </c>
      <c r="D70" s="710" t="s">
        <v>20</v>
      </c>
      <c r="E70" s="709" t="s">
        <v>7</v>
      </c>
      <c r="F70" s="709" t="s">
        <v>63</v>
      </c>
      <c r="G70" s="709" t="s">
        <v>1044</v>
      </c>
      <c r="H70" s="711" t="s">
        <v>1214</v>
      </c>
      <c r="I70" s="712">
        <v>169</v>
      </c>
      <c r="J70" s="712">
        <v>1</v>
      </c>
      <c r="K70" s="712"/>
      <c r="L70" s="713"/>
      <c r="M70" s="911" t="s">
        <v>1687</v>
      </c>
      <c r="BA70" s="577"/>
      <c r="BB70" s="577"/>
      <c r="BE70" s="575"/>
      <c r="BF70" s="575"/>
      <c r="BM70" s="487"/>
      <c r="BU70" s="56"/>
      <c r="BV70" s="56"/>
      <c r="BW70" s="56"/>
      <c r="BX70" s="56"/>
      <c r="BY70" s="56"/>
      <c r="BZ70" s="56"/>
      <c r="CA70" s="56"/>
      <c r="CB70" s="56"/>
    </row>
    <row r="71" spans="1:80" ht="114.75" hidden="1">
      <c r="A71" s="708" t="s">
        <v>338</v>
      </c>
      <c r="B71" s="709" t="s">
        <v>338</v>
      </c>
      <c r="C71" s="709">
        <v>2015</v>
      </c>
      <c r="D71" s="710" t="s">
        <v>20</v>
      </c>
      <c r="E71" s="709" t="s">
        <v>7</v>
      </c>
      <c r="F71" s="709" t="s">
        <v>63</v>
      </c>
      <c r="G71" s="709" t="s">
        <v>1044</v>
      </c>
      <c r="H71" s="711" t="s">
        <v>1197</v>
      </c>
      <c r="I71" s="712">
        <v>105</v>
      </c>
      <c r="J71" s="712"/>
      <c r="K71" s="712">
        <v>1</v>
      </c>
      <c r="L71" s="713"/>
      <c r="M71" s="707" t="s">
        <v>1688</v>
      </c>
      <c r="BA71" s="577"/>
      <c r="BB71" s="577"/>
      <c r="BE71" s="575"/>
      <c r="BF71" s="575"/>
      <c r="BM71" s="487"/>
      <c r="BU71" s="56"/>
      <c r="BV71" s="56"/>
      <c r="BW71" s="56"/>
      <c r="BX71" s="56"/>
      <c r="BY71" s="56"/>
      <c r="BZ71" s="56"/>
      <c r="CA71" s="56"/>
      <c r="CB71" s="56"/>
    </row>
    <row r="72" spans="1:80" ht="114.75" hidden="1">
      <c r="A72" s="708" t="s">
        <v>338</v>
      </c>
      <c r="B72" s="709" t="s">
        <v>338</v>
      </c>
      <c r="C72" s="709">
        <v>2015</v>
      </c>
      <c r="D72" s="710" t="s">
        <v>20</v>
      </c>
      <c r="E72" s="709" t="s">
        <v>7</v>
      </c>
      <c r="F72" s="709" t="s">
        <v>63</v>
      </c>
      <c r="G72" s="709" t="s">
        <v>1035</v>
      </c>
      <c r="H72" s="711" t="s">
        <v>1197</v>
      </c>
      <c r="I72" s="712">
        <v>1106</v>
      </c>
      <c r="J72" s="712"/>
      <c r="K72" s="712">
        <v>24</v>
      </c>
      <c r="L72" s="713"/>
      <c r="M72" s="707" t="s">
        <v>1688</v>
      </c>
      <c r="BA72" s="577"/>
      <c r="BB72" s="577"/>
      <c r="BE72" s="575"/>
      <c r="BF72" s="575"/>
      <c r="BM72" s="487"/>
      <c r="BU72" s="56"/>
      <c r="BV72" s="56"/>
      <c r="BW72" s="56"/>
      <c r="BX72" s="56"/>
      <c r="BY72" s="56"/>
      <c r="BZ72" s="56"/>
      <c r="CA72" s="56"/>
      <c r="CB72" s="56"/>
    </row>
    <row r="73" spans="1:80" ht="114.75" hidden="1">
      <c r="A73" s="708" t="s">
        <v>338</v>
      </c>
      <c r="B73" s="709" t="s">
        <v>338</v>
      </c>
      <c r="C73" s="709">
        <v>2015</v>
      </c>
      <c r="D73" s="710" t="s">
        <v>20</v>
      </c>
      <c r="E73" s="709" t="s">
        <v>7</v>
      </c>
      <c r="F73" s="709" t="s">
        <v>63</v>
      </c>
      <c r="G73" s="709" t="s">
        <v>1047</v>
      </c>
      <c r="H73" s="711" t="s">
        <v>1197</v>
      </c>
      <c r="I73" s="712">
        <v>56</v>
      </c>
      <c r="J73" s="712"/>
      <c r="K73" s="712">
        <v>2</v>
      </c>
      <c r="L73" s="713"/>
      <c r="M73" s="707" t="s">
        <v>1688</v>
      </c>
      <c r="BA73" s="577"/>
      <c r="BB73" s="577"/>
      <c r="BE73" s="575"/>
      <c r="BF73" s="575"/>
      <c r="BM73" s="487"/>
      <c r="BU73" s="56"/>
      <c r="BV73" s="56"/>
      <c r="BW73" s="56"/>
      <c r="BX73" s="56"/>
      <c r="BY73" s="56"/>
      <c r="BZ73" s="56"/>
      <c r="CA73" s="56"/>
      <c r="CB73" s="56"/>
    </row>
    <row r="74" spans="1:80" ht="127.5" hidden="1">
      <c r="A74" s="708" t="s">
        <v>338</v>
      </c>
      <c r="B74" s="709" t="s">
        <v>338</v>
      </c>
      <c r="C74" s="709">
        <v>2015</v>
      </c>
      <c r="D74" s="710" t="s">
        <v>20</v>
      </c>
      <c r="E74" s="709" t="s">
        <v>7</v>
      </c>
      <c r="F74" s="709" t="s">
        <v>63</v>
      </c>
      <c r="G74" s="709" t="s">
        <v>1035</v>
      </c>
      <c r="H74" s="711" t="s">
        <v>1194</v>
      </c>
      <c r="I74" s="712">
        <v>719</v>
      </c>
      <c r="J74" s="712"/>
      <c r="K74" s="712">
        <v>9</v>
      </c>
      <c r="L74" s="713"/>
      <c r="M74" s="707" t="s">
        <v>1691</v>
      </c>
      <c r="BA74" s="577"/>
      <c r="BB74" s="577"/>
      <c r="BE74" s="575"/>
      <c r="BF74" s="575"/>
      <c r="BM74" s="487"/>
      <c r="BU74" s="56"/>
      <c r="BV74" s="56"/>
      <c r="BW74" s="56"/>
      <c r="BX74" s="56"/>
      <c r="BY74" s="56"/>
      <c r="BZ74" s="56"/>
      <c r="CA74" s="56"/>
      <c r="CB74" s="56"/>
    </row>
    <row r="75" spans="1:80" ht="127.5" hidden="1">
      <c r="A75" s="708" t="s">
        <v>338</v>
      </c>
      <c r="B75" s="709" t="s">
        <v>338</v>
      </c>
      <c r="C75" s="709">
        <v>2015</v>
      </c>
      <c r="D75" s="710" t="s">
        <v>20</v>
      </c>
      <c r="E75" s="709" t="s">
        <v>7</v>
      </c>
      <c r="F75" s="709" t="s">
        <v>63</v>
      </c>
      <c r="G75" s="709" t="s">
        <v>1514</v>
      </c>
      <c r="H75" s="711" t="s">
        <v>1194</v>
      </c>
      <c r="I75" s="712">
        <v>484</v>
      </c>
      <c r="J75" s="712"/>
      <c r="K75" s="712">
        <v>1</v>
      </c>
      <c r="L75" s="713"/>
      <c r="M75" s="707" t="s">
        <v>1691</v>
      </c>
      <c r="BA75" s="577"/>
      <c r="BB75" s="577"/>
      <c r="BE75" s="575"/>
      <c r="BF75" s="575"/>
      <c r="BM75" s="487"/>
      <c r="BU75" s="56"/>
      <c r="BV75" s="56"/>
      <c r="BW75" s="56"/>
      <c r="BX75" s="56"/>
      <c r="BY75" s="56"/>
      <c r="BZ75" s="56"/>
      <c r="CA75" s="56"/>
      <c r="CB75" s="56"/>
    </row>
    <row r="76" spans="1:80" ht="114.75" hidden="1">
      <c r="A76" s="708" t="s">
        <v>338</v>
      </c>
      <c r="B76" s="709" t="s">
        <v>338</v>
      </c>
      <c r="C76" s="709">
        <v>2015</v>
      </c>
      <c r="D76" s="710" t="s">
        <v>20</v>
      </c>
      <c r="E76" s="709" t="s">
        <v>7</v>
      </c>
      <c r="F76" s="709" t="s">
        <v>63</v>
      </c>
      <c r="G76" s="709" t="s">
        <v>1514</v>
      </c>
      <c r="H76" s="711" t="s">
        <v>1197</v>
      </c>
      <c r="I76" s="712">
        <v>1740</v>
      </c>
      <c r="J76" s="712"/>
      <c r="K76" s="712">
        <v>6</v>
      </c>
      <c r="L76" s="713"/>
      <c r="M76" s="707" t="s">
        <v>1688</v>
      </c>
      <c r="BA76" s="577"/>
      <c r="BB76" s="577"/>
      <c r="BE76" s="575"/>
      <c r="BF76" s="575"/>
      <c r="BM76" s="487"/>
      <c r="BU76" s="56"/>
      <c r="BV76" s="56"/>
      <c r="BW76" s="56"/>
      <c r="BX76" s="56"/>
      <c r="BY76" s="56"/>
      <c r="BZ76" s="56"/>
      <c r="CA76" s="56"/>
      <c r="CB76" s="56"/>
    </row>
    <row r="77" spans="1:80" ht="127.5" hidden="1">
      <c r="A77" s="708" t="s">
        <v>338</v>
      </c>
      <c r="B77" s="709" t="s">
        <v>338</v>
      </c>
      <c r="C77" s="709">
        <v>2015</v>
      </c>
      <c r="D77" s="710" t="s">
        <v>20</v>
      </c>
      <c r="E77" s="709" t="s">
        <v>7</v>
      </c>
      <c r="F77" s="709" t="s">
        <v>63</v>
      </c>
      <c r="G77" s="709" t="s">
        <v>1037</v>
      </c>
      <c r="H77" s="711" t="s">
        <v>1194</v>
      </c>
      <c r="I77" s="712">
        <v>257</v>
      </c>
      <c r="J77" s="712"/>
      <c r="K77" s="712">
        <v>6</v>
      </c>
      <c r="L77" s="713"/>
      <c r="M77" s="707" t="s">
        <v>1691</v>
      </c>
      <c r="BA77" s="577" t="s">
        <v>370</v>
      </c>
      <c r="BB77" s="577" t="s">
        <v>371</v>
      </c>
      <c r="BD77" s="61" t="s">
        <v>447</v>
      </c>
      <c r="BE77" s="575"/>
      <c r="BF77" s="575"/>
      <c r="BM77" s="487" t="s">
        <v>494</v>
      </c>
      <c r="BO77" s="61" t="s">
        <v>683</v>
      </c>
      <c r="BU77" s="56" t="s">
        <v>749</v>
      </c>
      <c r="BV77" s="56"/>
      <c r="BW77" s="56"/>
      <c r="BX77" s="56"/>
      <c r="BY77" s="56"/>
      <c r="BZ77" s="56" t="s">
        <v>741</v>
      </c>
      <c r="CA77" s="56"/>
      <c r="CB77" s="56"/>
    </row>
    <row r="78" spans="1:80" ht="114.75" hidden="1">
      <c r="A78" s="708" t="s">
        <v>338</v>
      </c>
      <c r="B78" s="709" t="s">
        <v>338</v>
      </c>
      <c r="C78" s="709">
        <v>2015</v>
      </c>
      <c r="D78" s="710" t="s">
        <v>20</v>
      </c>
      <c r="E78" s="709" t="s">
        <v>7</v>
      </c>
      <c r="F78" s="709" t="s">
        <v>63</v>
      </c>
      <c r="G78" s="709" t="s">
        <v>1037</v>
      </c>
      <c r="H78" s="711" t="s">
        <v>1197</v>
      </c>
      <c r="I78" s="712">
        <v>1916</v>
      </c>
      <c r="J78" s="712"/>
      <c r="K78" s="712">
        <v>76</v>
      </c>
      <c r="L78" s="713"/>
      <c r="M78" s="707" t="s">
        <v>1688</v>
      </c>
      <c r="BA78" s="577" t="s">
        <v>370</v>
      </c>
      <c r="BB78" s="577" t="s">
        <v>371</v>
      </c>
      <c r="BD78" s="61" t="s">
        <v>447</v>
      </c>
      <c r="BE78" s="575"/>
      <c r="BF78" s="575"/>
      <c r="BM78" s="487" t="s">
        <v>494</v>
      </c>
      <c r="BO78" s="61" t="s">
        <v>683</v>
      </c>
      <c r="BU78" s="56" t="s">
        <v>749</v>
      </c>
      <c r="BV78" s="56"/>
      <c r="BW78" s="56"/>
      <c r="BX78" s="56"/>
      <c r="BY78" s="56"/>
      <c r="BZ78" s="56" t="s">
        <v>741</v>
      </c>
      <c r="CA78" s="56"/>
      <c r="CB78" s="56"/>
    </row>
    <row r="79" spans="1:80" ht="127.5" hidden="1">
      <c r="A79" s="708" t="s">
        <v>338</v>
      </c>
      <c r="B79" s="709" t="s">
        <v>338</v>
      </c>
      <c r="C79" s="709">
        <v>2015</v>
      </c>
      <c r="D79" s="710" t="s">
        <v>20</v>
      </c>
      <c r="E79" s="709" t="s">
        <v>7</v>
      </c>
      <c r="F79" s="709" t="s">
        <v>63</v>
      </c>
      <c r="G79" s="709" t="s">
        <v>1517</v>
      </c>
      <c r="H79" s="711" t="s">
        <v>1194</v>
      </c>
      <c r="I79" s="712">
        <v>28</v>
      </c>
      <c r="J79" s="712"/>
      <c r="K79" s="712">
        <v>1</v>
      </c>
      <c r="L79" s="713"/>
      <c r="M79" s="707" t="s">
        <v>1691</v>
      </c>
      <c r="BA79" s="577" t="s">
        <v>370</v>
      </c>
      <c r="BB79" s="577" t="s">
        <v>371</v>
      </c>
      <c r="BD79" s="61" t="s">
        <v>447</v>
      </c>
      <c r="BE79" s="575"/>
      <c r="BF79" s="575"/>
      <c r="BM79" s="487" t="s">
        <v>494</v>
      </c>
      <c r="BO79" s="61" t="s">
        <v>683</v>
      </c>
      <c r="BU79" s="56" t="s">
        <v>749</v>
      </c>
      <c r="BV79" s="56"/>
      <c r="BW79" s="56"/>
      <c r="BX79" s="56"/>
      <c r="BY79" s="56"/>
      <c r="BZ79" s="56" t="s">
        <v>741</v>
      </c>
      <c r="CA79" s="56"/>
      <c r="CB79" s="56"/>
    </row>
    <row r="80" spans="1:80" ht="114.75" hidden="1">
      <c r="A80" s="708" t="s">
        <v>338</v>
      </c>
      <c r="B80" s="709" t="s">
        <v>338</v>
      </c>
      <c r="C80" s="709">
        <v>2015</v>
      </c>
      <c r="D80" s="710" t="s">
        <v>20</v>
      </c>
      <c r="E80" s="709" t="s">
        <v>7</v>
      </c>
      <c r="F80" s="709" t="s">
        <v>63</v>
      </c>
      <c r="G80" s="709" t="s">
        <v>1042</v>
      </c>
      <c r="H80" s="711" t="s">
        <v>1197</v>
      </c>
      <c r="I80" s="712">
        <v>160</v>
      </c>
      <c r="J80" s="712"/>
      <c r="K80" s="712">
        <v>9</v>
      </c>
      <c r="L80" s="713"/>
      <c r="M80" s="707" t="s">
        <v>1688</v>
      </c>
      <c r="BA80" s="577" t="s">
        <v>370</v>
      </c>
      <c r="BB80" s="577" t="s">
        <v>371</v>
      </c>
      <c r="BD80" s="61" t="s">
        <v>447</v>
      </c>
      <c r="BE80" s="575"/>
      <c r="BF80" s="575"/>
      <c r="BM80" s="487" t="s">
        <v>494</v>
      </c>
      <c r="BO80" s="61" t="s">
        <v>683</v>
      </c>
      <c r="BU80" s="56" t="s">
        <v>749</v>
      </c>
      <c r="BV80" s="56"/>
      <c r="BW80" s="56"/>
      <c r="BX80" s="56"/>
      <c r="BY80" s="56"/>
      <c r="BZ80" s="56" t="s">
        <v>741</v>
      </c>
      <c r="CA80" s="56"/>
      <c r="CB80" s="56"/>
    </row>
    <row r="81" spans="1:84" ht="127.5" hidden="1">
      <c r="A81" s="708" t="s">
        <v>338</v>
      </c>
      <c r="B81" s="709" t="s">
        <v>338</v>
      </c>
      <c r="C81" s="709">
        <v>2015</v>
      </c>
      <c r="D81" s="710" t="s">
        <v>20</v>
      </c>
      <c r="E81" s="709" t="s">
        <v>7</v>
      </c>
      <c r="F81" s="709" t="s">
        <v>63</v>
      </c>
      <c r="G81" s="709" t="s">
        <v>1042</v>
      </c>
      <c r="H81" s="711" t="s">
        <v>1194</v>
      </c>
      <c r="I81" s="712">
        <v>46</v>
      </c>
      <c r="J81" s="712"/>
      <c r="K81" s="712">
        <v>2</v>
      </c>
      <c r="L81" s="713"/>
      <c r="M81" s="707" t="s">
        <v>1691</v>
      </c>
      <c r="BA81" s="577" t="s">
        <v>370</v>
      </c>
      <c r="BB81" s="577" t="s">
        <v>371</v>
      </c>
      <c r="BD81" s="61" t="s">
        <v>447</v>
      </c>
      <c r="BE81" s="575"/>
      <c r="BF81" s="575"/>
      <c r="BM81" s="487" t="s">
        <v>494</v>
      </c>
      <c r="BO81" s="61" t="s">
        <v>683</v>
      </c>
      <c r="BU81" s="56" t="s">
        <v>749</v>
      </c>
      <c r="BV81" s="56"/>
      <c r="BW81" s="56"/>
      <c r="BX81" s="56"/>
      <c r="BY81" s="56"/>
      <c r="BZ81" s="56" t="s">
        <v>741</v>
      </c>
      <c r="CA81" s="56"/>
      <c r="CB81" s="56"/>
    </row>
    <row r="82" spans="1:84" ht="114.75" hidden="1">
      <c r="A82" s="708" t="s">
        <v>338</v>
      </c>
      <c r="B82" s="709" t="s">
        <v>338</v>
      </c>
      <c r="C82" s="709">
        <v>2015</v>
      </c>
      <c r="D82" s="710" t="s">
        <v>20</v>
      </c>
      <c r="E82" s="709" t="s">
        <v>7</v>
      </c>
      <c r="F82" s="709" t="s">
        <v>63</v>
      </c>
      <c r="G82" s="709" t="s">
        <v>1052</v>
      </c>
      <c r="H82" s="711" t="s">
        <v>1197</v>
      </c>
      <c r="I82" s="712">
        <v>217</v>
      </c>
      <c r="J82" s="712"/>
      <c r="K82" s="712">
        <v>7</v>
      </c>
      <c r="L82" s="713"/>
      <c r="M82" s="707" t="s">
        <v>1688</v>
      </c>
      <c r="BA82" s="577" t="s">
        <v>370</v>
      </c>
      <c r="BB82" s="577" t="s">
        <v>371</v>
      </c>
      <c r="BD82" s="61" t="s">
        <v>447</v>
      </c>
      <c r="BE82" s="575"/>
      <c r="BF82" s="575"/>
      <c r="BM82" s="487" t="s">
        <v>494</v>
      </c>
      <c r="BO82" s="61" t="s">
        <v>683</v>
      </c>
      <c r="BU82" s="56" t="s">
        <v>749</v>
      </c>
      <c r="BV82" s="56"/>
      <c r="BW82" s="56"/>
      <c r="BX82" s="56"/>
      <c r="BY82" s="56"/>
      <c r="BZ82" s="56" t="s">
        <v>741</v>
      </c>
      <c r="CA82" s="56"/>
      <c r="CB82" s="56"/>
    </row>
    <row r="83" spans="1:84" ht="127.5" hidden="1">
      <c r="A83" s="708" t="s">
        <v>338</v>
      </c>
      <c r="B83" s="709" t="s">
        <v>338</v>
      </c>
      <c r="C83" s="709">
        <v>2015</v>
      </c>
      <c r="D83" s="710" t="s">
        <v>20</v>
      </c>
      <c r="E83" s="709" t="s">
        <v>7</v>
      </c>
      <c r="F83" s="709" t="s">
        <v>63</v>
      </c>
      <c r="G83" s="709" t="s">
        <v>1052</v>
      </c>
      <c r="H83" s="711" t="s">
        <v>1194</v>
      </c>
      <c r="I83" s="712">
        <v>93</v>
      </c>
      <c r="J83" s="712"/>
      <c r="K83" s="712">
        <v>7</v>
      </c>
      <c r="L83" s="713"/>
      <c r="M83" s="707" t="s">
        <v>1691</v>
      </c>
      <c r="BA83" s="577" t="s">
        <v>370</v>
      </c>
      <c r="BB83" s="577" t="s">
        <v>371</v>
      </c>
      <c r="BD83" s="61" t="s">
        <v>447</v>
      </c>
      <c r="BE83" s="575"/>
      <c r="BF83" s="575"/>
      <c r="BM83" s="487" t="s">
        <v>494</v>
      </c>
      <c r="BO83" s="61" t="s">
        <v>683</v>
      </c>
      <c r="BU83" s="56" t="s">
        <v>749</v>
      </c>
      <c r="BV83" s="56"/>
      <c r="BW83" s="56"/>
      <c r="BX83" s="56"/>
      <c r="BY83" s="56"/>
      <c r="BZ83" s="56" t="s">
        <v>741</v>
      </c>
      <c r="CA83" s="56"/>
      <c r="CB83" s="56"/>
    </row>
    <row r="84" spans="1:84" ht="114.75" hidden="1">
      <c r="A84" s="708" t="s">
        <v>338</v>
      </c>
      <c r="B84" s="709" t="s">
        <v>338</v>
      </c>
      <c r="C84" s="709">
        <v>2015</v>
      </c>
      <c r="D84" s="710" t="s">
        <v>20</v>
      </c>
      <c r="E84" s="709" t="s">
        <v>7</v>
      </c>
      <c r="F84" s="709" t="s">
        <v>63</v>
      </c>
      <c r="G84" s="709" t="s">
        <v>1053</v>
      </c>
      <c r="H84" s="711" t="s">
        <v>1197</v>
      </c>
      <c r="I84" s="712">
        <v>62</v>
      </c>
      <c r="J84" s="712"/>
      <c r="K84" s="712">
        <v>4</v>
      </c>
      <c r="L84" s="713"/>
      <c r="M84" s="707" t="s">
        <v>1688</v>
      </c>
      <c r="BA84" s="577" t="s">
        <v>370</v>
      </c>
      <c r="BB84" s="577" t="s">
        <v>371</v>
      </c>
      <c r="BD84" s="61" t="s">
        <v>447</v>
      </c>
      <c r="BE84" s="575"/>
      <c r="BF84" s="575"/>
      <c r="BM84" s="487" t="s">
        <v>494</v>
      </c>
      <c r="BO84" s="61" t="s">
        <v>683</v>
      </c>
      <c r="BU84" s="56" t="s">
        <v>749</v>
      </c>
      <c r="BV84" s="56"/>
      <c r="BW84" s="56"/>
      <c r="BX84" s="56"/>
      <c r="BY84" s="56"/>
      <c r="BZ84" s="56" t="s">
        <v>741</v>
      </c>
      <c r="CA84" s="56"/>
      <c r="CB84" s="56"/>
    </row>
    <row r="85" spans="1:84" ht="127.5" hidden="1">
      <c r="A85" s="708" t="s">
        <v>338</v>
      </c>
      <c r="B85" s="709" t="s">
        <v>338</v>
      </c>
      <c r="C85" s="709">
        <v>2015</v>
      </c>
      <c r="D85" s="710" t="s">
        <v>20</v>
      </c>
      <c r="E85" s="709" t="s">
        <v>7</v>
      </c>
      <c r="F85" s="709" t="s">
        <v>63</v>
      </c>
      <c r="G85" s="709" t="s">
        <v>1053</v>
      </c>
      <c r="H85" s="711" t="s">
        <v>1194</v>
      </c>
      <c r="I85" s="712">
        <v>53</v>
      </c>
      <c r="J85" s="712"/>
      <c r="K85" s="712">
        <v>1</v>
      </c>
      <c r="L85" s="713"/>
      <c r="M85" s="707" t="s">
        <v>1691</v>
      </c>
      <c r="BA85" s="577" t="s">
        <v>370</v>
      </c>
      <c r="BB85" s="577" t="s">
        <v>371</v>
      </c>
      <c r="BD85" s="61" t="s">
        <v>447</v>
      </c>
      <c r="BE85" s="575"/>
      <c r="BF85" s="575"/>
      <c r="BM85" s="487" t="s">
        <v>494</v>
      </c>
      <c r="BO85" s="61" t="s">
        <v>683</v>
      </c>
      <c r="BU85" s="56" t="s">
        <v>749</v>
      </c>
      <c r="BV85" s="56"/>
      <c r="BW85" s="56"/>
      <c r="BX85" s="56"/>
      <c r="BY85" s="56"/>
      <c r="BZ85" s="56" t="s">
        <v>741</v>
      </c>
      <c r="CA85" s="56"/>
      <c r="CB85" s="56"/>
    </row>
    <row r="86" spans="1:84" ht="114.75" hidden="1">
      <c r="A86" s="708" t="s">
        <v>338</v>
      </c>
      <c r="B86" s="709" t="s">
        <v>338</v>
      </c>
      <c r="C86" s="709">
        <v>2015</v>
      </c>
      <c r="D86" s="710" t="s">
        <v>20</v>
      </c>
      <c r="E86" s="709" t="s">
        <v>7</v>
      </c>
      <c r="F86" s="709" t="s">
        <v>818</v>
      </c>
      <c r="G86" s="709" t="s">
        <v>995</v>
      </c>
      <c r="H86" s="711" t="s">
        <v>1197</v>
      </c>
      <c r="I86" s="712">
        <v>4074</v>
      </c>
      <c r="J86" s="712"/>
      <c r="K86" s="712">
        <v>38</v>
      </c>
      <c r="L86" s="713"/>
      <c r="M86" s="707" t="s">
        <v>1688</v>
      </c>
      <c r="BA86" s="577" t="s">
        <v>370</v>
      </c>
      <c r="BB86" s="577" t="s">
        <v>371</v>
      </c>
      <c r="BD86" s="61" t="s">
        <v>447</v>
      </c>
      <c r="BE86" s="575"/>
      <c r="BF86" s="575"/>
      <c r="BM86" s="487" t="s">
        <v>494</v>
      </c>
      <c r="BO86" s="61" t="s">
        <v>683</v>
      </c>
      <c r="BU86" s="56" t="s">
        <v>749</v>
      </c>
      <c r="BV86" s="56"/>
      <c r="BW86" s="56"/>
      <c r="BX86" s="56"/>
      <c r="BY86" s="56"/>
      <c r="BZ86" s="56" t="s">
        <v>741</v>
      </c>
      <c r="CA86" s="56"/>
      <c r="CB86" s="56"/>
    </row>
    <row r="87" spans="1:84" ht="114.75" hidden="1">
      <c r="A87" s="708" t="s">
        <v>338</v>
      </c>
      <c r="B87" s="709" t="s">
        <v>338</v>
      </c>
      <c r="C87" s="709">
        <v>2015</v>
      </c>
      <c r="D87" s="710" t="s">
        <v>20</v>
      </c>
      <c r="E87" s="709" t="s">
        <v>7</v>
      </c>
      <c r="F87" s="709" t="s">
        <v>818</v>
      </c>
      <c r="G87" s="709" t="s">
        <v>1005</v>
      </c>
      <c r="H87" s="711" t="s">
        <v>1197</v>
      </c>
      <c r="I87" s="712">
        <v>1052</v>
      </c>
      <c r="J87" s="712"/>
      <c r="K87" s="712">
        <v>23</v>
      </c>
      <c r="L87" s="713"/>
      <c r="M87" s="707" t="s">
        <v>1688</v>
      </c>
      <c r="BA87" s="577" t="s">
        <v>370</v>
      </c>
      <c r="BB87" s="577" t="s">
        <v>371</v>
      </c>
      <c r="BD87" s="61" t="s">
        <v>447</v>
      </c>
      <c r="BE87" s="575"/>
      <c r="BF87" s="575"/>
      <c r="BM87" s="487" t="s">
        <v>494</v>
      </c>
      <c r="BO87" s="61" t="s">
        <v>683</v>
      </c>
      <c r="BU87" s="56" t="s">
        <v>749</v>
      </c>
      <c r="BV87" s="56"/>
      <c r="BW87" s="56"/>
      <c r="BX87" s="56"/>
      <c r="BY87" s="56"/>
      <c r="BZ87" s="56" t="s">
        <v>741</v>
      </c>
      <c r="CA87" s="56"/>
      <c r="CB87" s="56"/>
    </row>
    <row r="88" spans="1:84" ht="128.25" hidden="1" thickBot="1">
      <c r="A88" s="708" t="s">
        <v>338</v>
      </c>
      <c r="B88" s="709" t="s">
        <v>338</v>
      </c>
      <c r="C88" s="709">
        <v>2015</v>
      </c>
      <c r="D88" s="710" t="s">
        <v>20</v>
      </c>
      <c r="E88" s="709" t="s">
        <v>7</v>
      </c>
      <c r="F88" s="346" t="s">
        <v>818</v>
      </c>
      <c r="G88" s="346" t="s">
        <v>1005</v>
      </c>
      <c r="H88" s="714" t="s">
        <v>1194</v>
      </c>
      <c r="I88" s="715">
        <v>91</v>
      </c>
      <c r="J88" s="715"/>
      <c r="K88" s="715">
        <v>1</v>
      </c>
      <c r="L88" s="716"/>
      <c r="M88" s="707" t="s">
        <v>1691</v>
      </c>
      <c r="BA88" s="577" t="s">
        <v>370</v>
      </c>
      <c r="BB88" s="577" t="s">
        <v>371</v>
      </c>
      <c r="BD88" s="61" t="s">
        <v>447</v>
      </c>
      <c r="BE88" s="575"/>
      <c r="BF88" s="575"/>
      <c r="BM88" s="487" t="s">
        <v>494</v>
      </c>
      <c r="BO88" s="61" t="s">
        <v>683</v>
      </c>
      <c r="BU88" s="56" t="s">
        <v>749</v>
      </c>
      <c r="BV88" s="56"/>
      <c r="BW88" s="56"/>
      <c r="BX88" s="56"/>
      <c r="BY88" s="56"/>
      <c r="BZ88" s="56" t="s">
        <v>741</v>
      </c>
      <c r="CA88" s="56"/>
      <c r="CB88" s="56"/>
    </row>
    <row r="89" spans="1:84">
      <c r="BA89" s="157" t="s">
        <v>432</v>
      </c>
      <c r="BD89" s="61" t="s">
        <v>183</v>
      </c>
      <c r="BH89" s="61" t="s">
        <v>283</v>
      </c>
      <c r="BM89" s="487" t="s">
        <v>506</v>
      </c>
      <c r="BU89" s="56" t="s">
        <v>720</v>
      </c>
      <c r="BV89" s="56"/>
      <c r="BW89" s="56"/>
      <c r="BX89" s="56"/>
      <c r="BY89" s="56"/>
      <c r="BZ89" s="56" t="s">
        <v>183</v>
      </c>
      <c r="CA89" s="56"/>
      <c r="CB89" s="56"/>
      <c r="CD89" s="54" t="s">
        <v>231</v>
      </c>
      <c r="CE89" s="54"/>
      <c r="CF89" s="54" t="s">
        <v>214</v>
      </c>
    </row>
    <row r="90" spans="1:84">
      <c r="BA90" s="61" t="s">
        <v>18</v>
      </c>
      <c r="BD90" s="61" t="s">
        <v>444</v>
      </c>
      <c r="BM90" s="487" t="s">
        <v>507</v>
      </c>
      <c r="BU90" s="56" t="s">
        <v>704</v>
      </c>
      <c r="BV90" s="56"/>
      <c r="BW90" s="56"/>
      <c r="BX90" s="56"/>
      <c r="BY90" s="56"/>
      <c r="BZ90" s="56" t="s">
        <v>745</v>
      </c>
      <c r="CA90" s="56"/>
      <c r="CB90" s="56"/>
      <c r="CD90" s="54" t="s">
        <v>232</v>
      </c>
      <c r="CE90" s="54"/>
      <c r="CF90" s="54" t="s">
        <v>233</v>
      </c>
    </row>
    <row r="91" spans="1:84">
      <c r="BA91" s="61" t="s">
        <v>20</v>
      </c>
      <c r="BD91" s="61" t="s">
        <v>454</v>
      </c>
      <c r="BM91" s="487" t="s">
        <v>508</v>
      </c>
      <c r="BU91" s="56" t="s">
        <v>721</v>
      </c>
      <c r="BV91" s="56"/>
      <c r="BW91" s="56"/>
      <c r="BX91" s="56"/>
      <c r="BY91" s="56"/>
      <c r="BZ91" s="56" t="s">
        <v>194</v>
      </c>
      <c r="CA91" s="56"/>
      <c r="CB91" s="56"/>
      <c r="CD91" s="54" t="s">
        <v>234</v>
      </c>
      <c r="CE91" s="54"/>
      <c r="CF91" s="54" t="s">
        <v>215</v>
      </c>
    </row>
    <row r="92" spans="1:84">
      <c r="BA92" s="61" t="s">
        <v>22</v>
      </c>
      <c r="BD92" s="61" t="s">
        <v>455</v>
      </c>
      <c r="BH92" s="157" t="s">
        <v>650</v>
      </c>
      <c r="BM92" s="487" t="s">
        <v>509</v>
      </c>
      <c r="BU92" s="56" t="s">
        <v>705</v>
      </c>
      <c r="BV92" s="56"/>
      <c r="BW92" s="56"/>
      <c r="BX92" s="56"/>
      <c r="BY92" s="56"/>
      <c r="BZ92" s="56" t="s">
        <v>730</v>
      </c>
      <c r="CA92" s="56"/>
      <c r="CB92" s="56"/>
      <c r="CD92" s="54" t="s">
        <v>235</v>
      </c>
      <c r="CE92" s="54"/>
      <c r="CF92" s="54"/>
    </row>
    <row r="93" spans="1:84">
      <c r="BA93" s="61" t="s">
        <v>24</v>
      </c>
      <c r="BD93" s="56" t="s">
        <v>457</v>
      </c>
      <c r="BH93" s="61" t="s">
        <v>757</v>
      </c>
      <c r="BM93" s="487" t="s">
        <v>510</v>
      </c>
      <c r="BU93" s="56" t="s">
        <v>722</v>
      </c>
      <c r="BV93" s="56"/>
      <c r="BW93" s="56"/>
      <c r="BX93" s="56"/>
      <c r="BY93" s="56"/>
      <c r="BZ93" s="56" t="s">
        <v>740</v>
      </c>
      <c r="CA93" s="56"/>
      <c r="CB93" s="56"/>
      <c r="CD93" s="54" t="s">
        <v>236</v>
      </c>
      <c r="CE93" s="54"/>
      <c r="CF93" s="54"/>
    </row>
    <row r="94" spans="1:84">
      <c r="BA94" s="61" t="s">
        <v>421</v>
      </c>
      <c r="BD94" s="56" t="s">
        <v>456</v>
      </c>
      <c r="BH94" s="61" t="s">
        <v>651</v>
      </c>
      <c r="BM94" s="487" t="s">
        <v>511</v>
      </c>
      <c r="BU94" s="56" t="s">
        <v>706</v>
      </c>
      <c r="BV94" s="56"/>
      <c r="BW94" s="56"/>
      <c r="BX94" s="56"/>
      <c r="BY94" s="56"/>
      <c r="BZ94" s="56" t="s">
        <v>731</v>
      </c>
      <c r="CA94" s="56"/>
      <c r="CB94" s="56"/>
      <c r="CD94" s="54" t="s">
        <v>237</v>
      </c>
      <c r="CE94" s="54"/>
      <c r="CF94" s="54"/>
    </row>
    <row r="95" spans="1:84">
      <c r="BD95" s="56" t="s">
        <v>458</v>
      </c>
      <c r="BH95" s="61" t="s">
        <v>652</v>
      </c>
      <c r="BM95" s="487" t="s">
        <v>512</v>
      </c>
      <c r="BU95" s="56" t="s">
        <v>723</v>
      </c>
      <c r="BV95" s="56"/>
      <c r="BW95" s="56"/>
      <c r="BX95" s="56"/>
      <c r="BY95" s="56"/>
      <c r="BZ95" s="56" t="s">
        <v>732</v>
      </c>
      <c r="CA95" s="56"/>
      <c r="CB95" s="56"/>
      <c r="CD95" s="54" t="s">
        <v>238</v>
      </c>
      <c r="CE95" s="54"/>
      <c r="CF95" s="54"/>
    </row>
    <row r="96" spans="1:84">
      <c r="BD96" s="56" t="s">
        <v>459</v>
      </c>
      <c r="BH96" s="61" t="s">
        <v>653</v>
      </c>
      <c r="BM96" s="487" t="s">
        <v>513</v>
      </c>
      <c r="BU96" s="56" t="s">
        <v>724</v>
      </c>
      <c r="BV96" s="56"/>
      <c r="BW96" s="56"/>
      <c r="BX96" s="56"/>
      <c r="BY96" s="56"/>
      <c r="BZ96" s="56" t="s">
        <v>743</v>
      </c>
      <c r="CA96" s="56"/>
      <c r="CB96" s="56"/>
      <c r="CD96" s="54" t="s">
        <v>239</v>
      </c>
      <c r="CE96" s="54"/>
      <c r="CF96" s="54"/>
    </row>
    <row r="97" spans="53:80" s="61" customFormat="1">
      <c r="BA97" s="61" t="s">
        <v>433</v>
      </c>
      <c r="BD97" s="56" t="s">
        <v>460</v>
      </c>
      <c r="BH97" s="61" t="s">
        <v>654</v>
      </c>
      <c r="BM97" s="487" t="s">
        <v>514</v>
      </c>
      <c r="BU97" s="56" t="s">
        <v>725</v>
      </c>
      <c r="BV97" s="56"/>
      <c r="BW97" s="56"/>
      <c r="BX97" s="56"/>
      <c r="BY97" s="56"/>
      <c r="BZ97" s="56" t="s">
        <v>733</v>
      </c>
      <c r="CA97" s="56"/>
      <c r="CB97" s="56"/>
    </row>
    <row r="98" spans="53:80" s="61" customFormat="1">
      <c r="BA98" s="61" t="s">
        <v>40</v>
      </c>
      <c r="BD98" s="56" t="s">
        <v>461</v>
      </c>
      <c r="BH98" s="61" t="s">
        <v>655</v>
      </c>
      <c r="BM98" s="487" t="s">
        <v>515</v>
      </c>
      <c r="BU98" s="56" t="s">
        <v>707</v>
      </c>
      <c r="BV98" s="56"/>
      <c r="BW98" s="56"/>
      <c r="BX98" s="56"/>
      <c r="BY98" s="56"/>
      <c r="BZ98" s="56" t="s">
        <v>735</v>
      </c>
      <c r="CA98" s="56"/>
      <c r="CB98" s="56"/>
    </row>
    <row r="99" spans="53:80" s="61" customFormat="1">
      <c r="BA99" s="61" t="s">
        <v>24</v>
      </c>
      <c r="BD99" s="56" t="s">
        <v>462</v>
      </c>
      <c r="BH99" s="61" t="s">
        <v>656</v>
      </c>
      <c r="BM99" s="487" t="s">
        <v>516</v>
      </c>
      <c r="BU99" s="56" t="s">
        <v>708</v>
      </c>
      <c r="BV99" s="56"/>
      <c r="BW99" s="56"/>
      <c r="BX99" s="56"/>
      <c r="BY99" s="56"/>
      <c r="BZ99" s="56" t="s">
        <v>461</v>
      </c>
      <c r="CA99" s="56"/>
      <c r="CB99" s="56"/>
    </row>
    <row r="100" spans="53:80" s="61" customFormat="1">
      <c r="BA100" s="61" t="s">
        <v>421</v>
      </c>
      <c r="BD100" s="56" t="s">
        <v>463</v>
      </c>
      <c r="BH100" s="61" t="s">
        <v>657</v>
      </c>
      <c r="BM100" s="487" t="s">
        <v>517</v>
      </c>
      <c r="BU100" s="56" t="s">
        <v>710</v>
      </c>
      <c r="BV100" s="56"/>
      <c r="BW100" s="56"/>
      <c r="BX100" s="56"/>
      <c r="BY100" s="56"/>
      <c r="BZ100" s="56" t="s">
        <v>736</v>
      </c>
      <c r="CA100" s="56"/>
      <c r="CB100" s="56"/>
    </row>
    <row r="101" spans="53:80" s="61" customFormat="1">
      <c r="BD101" s="61" t="s">
        <v>449</v>
      </c>
      <c r="BH101" s="61" t="s">
        <v>658</v>
      </c>
      <c r="BM101" s="487" t="s">
        <v>518</v>
      </c>
      <c r="BU101" s="56" t="s">
        <v>711</v>
      </c>
      <c r="BV101" s="56"/>
      <c r="BW101" s="56"/>
      <c r="BX101" s="56"/>
      <c r="BY101" s="56"/>
      <c r="CA101" s="56"/>
      <c r="CB101" s="56"/>
    </row>
    <row r="102" spans="53:80" s="61" customFormat="1">
      <c r="BH102" s="61" t="s">
        <v>114</v>
      </c>
      <c r="BM102" s="487" t="s">
        <v>519</v>
      </c>
      <c r="BV102" s="56"/>
      <c r="BW102" s="56"/>
      <c r="BX102" s="56"/>
      <c r="BY102" s="56"/>
      <c r="CA102" s="56"/>
      <c r="CB102" s="56"/>
    </row>
    <row r="103" spans="53:80" s="61" customFormat="1">
      <c r="BA103" s="157" t="s">
        <v>305</v>
      </c>
      <c r="BH103" s="61" t="s">
        <v>115</v>
      </c>
      <c r="BM103" s="487" t="s">
        <v>520</v>
      </c>
      <c r="BV103" s="56"/>
      <c r="BW103" s="56"/>
      <c r="BX103" s="56"/>
      <c r="BY103" s="56"/>
      <c r="BZ103" s="56"/>
      <c r="CA103" s="56"/>
      <c r="CB103" s="56"/>
    </row>
    <row r="104" spans="53:80" s="61" customFormat="1">
      <c r="BA104" s="61" t="s">
        <v>7</v>
      </c>
      <c r="BD104" s="157" t="s">
        <v>290</v>
      </c>
      <c r="BH104" s="61" t="s">
        <v>116</v>
      </c>
      <c r="BM104" s="487" t="s">
        <v>521</v>
      </c>
      <c r="BU104" s="56"/>
      <c r="BV104" s="56"/>
      <c r="BW104" s="56"/>
      <c r="BX104" s="56"/>
      <c r="BY104" s="56"/>
      <c r="BZ104" s="56"/>
      <c r="CA104" s="56"/>
      <c r="CB104" s="56"/>
    </row>
    <row r="105" spans="53:80" s="61" customFormat="1">
      <c r="BA105" s="61" t="s">
        <v>99</v>
      </c>
      <c r="BD105" s="61" t="s">
        <v>464</v>
      </c>
      <c r="BM105" s="487" t="s">
        <v>522</v>
      </c>
      <c r="BV105" s="56"/>
      <c r="BW105" s="56"/>
      <c r="BX105" s="56"/>
      <c r="BY105" s="56"/>
      <c r="BZ105" s="56"/>
      <c r="CA105" s="56"/>
      <c r="CB105" s="56"/>
    </row>
    <row r="106" spans="53:80" s="61" customFormat="1">
      <c r="BA106" s="61" t="s">
        <v>211</v>
      </c>
      <c r="BD106" s="61" t="s">
        <v>465</v>
      </c>
      <c r="BM106" s="487" t="s">
        <v>523</v>
      </c>
      <c r="BV106" s="56"/>
      <c r="BW106" s="56"/>
      <c r="BX106" s="56"/>
      <c r="BY106" s="56"/>
      <c r="BZ106" s="56"/>
      <c r="CA106" s="56"/>
      <c r="CB106" s="56"/>
    </row>
    <row r="107" spans="53:80" s="61" customFormat="1">
      <c r="BA107" s="61" t="s">
        <v>423</v>
      </c>
      <c r="BD107" s="61" t="s">
        <v>466</v>
      </c>
      <c r="BM107" s="487" t="s">
        <v>524</v>
      </c>
      <c r="BV107" s="56"/>
      <c r="BW107" s="56"/>
      <c r="BX107" s="56"/>
      <c r="BY107" s="56"/>
      <c r="BZ107" s="56"/>
      <c r="CA107" s="56"/>
      <c r="CB107" s="56"/>
    </row>
    <row r="108" spans="53:80" s="61" customFormat="1">
      <c r="BA108" s="61" t="s">
        <v>424</v>
      </c>
      <c r="BM108" s="487" t="s">
        <v>93</v>
      </c>
      <c r="BV108" s="56"/>
      <c r="BW108" s="56"/>
      <c r="BX108" s="56"/>
      <c r="BY108" s="56"/>
      <c r="BZ108" s="56"/>
      <c r="CA108" s="56"/>
      <c r="CB108" s="56"/>
    </row>
    <row r="109" spans="53:80" s="61" customFormat="1">
      <c r="BA109" s="61" t="s">
        <v>276</v>
      </c>
      <c r="BM109" s="487" t="s">
        <v>525</v>
      </c>
    </row>
    <row r="110" spans="53:80" s="61" customFormat="1">
      <c r="BA110" s="61" t="s">
        <v>425</v>
      </c>
      <c r="BM110" s="487" t="s">
        <v>526</v>
      </c>
    </row>
    <row r="111" spans="53:80" s="61" customFormat="1">
      <c r="BA111" s="61" t="s">
        <v>426</v>
      </c>
      <c r="BM111" s="487" t="s">
        <v>527</v>
      </c>
    </row>
    <row r="112" spans="53:80" s="61" customFormat="1">
      <c r="BA112" s="61" t="s">
        <v>427</v>
      </c>
      <c r="BM112" s="487" t="s">
        <v>528</v>
      </c>
    </row>
    <row r="113" spans="53:65" s="61" customFormat="1">
      <c r="BA113" s="61" t="s">
        <v>428</v>
      </c>
      <c r="BM113" s="487" t="s">
        <v>529</v>
      </c>
    </row>
    <row r="114" spans="53:65" s="61" customFormat="1">
      <c r="BA114" s="61" t="s">
        <v>429</v>
      </c>
      <c r="BM114" s="487" t="s">
        <v>530</v>
      </c>
    </row>
    <row r="115" spans="53:65" s="61" customFormat="1">
      <c r="BA115" s="61" t="s">
        <v>430</v>
      </c>
      <c r="BM115" s="487" t="s">
        <v>531</v>
      </c>
    </row>
    <row r="116" spans="53:65" s="61" customFormat="1">
      <c r="BA116" s="61" t="s">
        <v>431</v>
      </c>
      <c r="BM116" s="487" t="s">
        <v>532</v>
      </c>
    </row>
    <row r="117" spans="53:65" s="61" customFormat="1">
      <c r="BM117" s="487" t="s">
        <v>533</v>
      </c>
    </row>
    <row r="118" spans="53:65" s="61" customFormat="1">
      <c r="BM118" s="487" t="s">
        <v>534</v>
      </c>
    </row>
    <row r="119" spans="53:65" s="61" customFormat="1">
      <c r="BA119" s="495" t="s">
        <v>767</v>
      </c>
      <c r="BM119" s="487" t="s">
        <v>1111</v>
      </c>
    </row>
    <row r="120" spans="53:65" s="61" customFormat="1" ht="15">
      <c r="BA120" s="496" t="s">
        <v>768</v>
      </c>
      <c r="BM120" s="61" t="s">
        <v>535</v>
      </c>
    </row>
    <row r="121" spans="53:65" s="61" customFormat="1">
      <c r="BA121" s="579" t="s">
        <v>210</v>
      </c>
      <c r="BM121" s="487" t="s">
        <v>536</v>
      </c>
    </row>
    <row r="122" spans="53:65" s="61" customFormat="1" ht="25.5">
      <c r="BA122" s="579" t="s">
        <v>825</v>
      </c>
      <c r="BM122" s="487" t="s">
        <v>537</v>
      </c>
    </row>
    <row r="123" spans="53:65" s="61" customFormat="1">
      <c r="BA123" s="579" t="s">
        <v>826</v>
      </c>
      <c r="BM123" s="487" t="s">
        <v>538</v>
      </c>
    </row>
    <row r="124" spans="53:65" s="61" customFormat="1">
      <c r="BA124" s="579" t="s">
        <v>63</v>
      </c>
      <c r="BM124" s="487" t="s">
        <v>539</v>
      </c>
    </row>
    <row r="125" spans="53:65" s="61" customFormat="1">
      <c r="BA125" s="579" t="s">
        <v>827</v>
      </c>
      <c r="BM125" s="487" t="s">
        <v>540</v>
      </c>
    </row>
    <row r="126" spans="53:65" s="61" customFormat="1" ht="15">
      <c r="BA126" s="496" t="s">
        <v>769</v>
      </c>
      <c r="BM126" s="487" t="s">
        <v>541</v>
      </c>
    </row>
    <row r="127" spans="53:65" s="61" customFormat="1">
      <c r="BA127" s="61" t="s">
        <v>770</v>
      </c>
      <c r="BM127" s="487" t="s">
        <v>542</v>
      </c>
    </row>
    <row r="128" spans="53:65" s="61" customFormat="1">
      <c r="BA128" s="61" t="s">
        <v>771</v>
      </c>
      <c r="BM128" s="487" t="s">
        <v>543</v>
      </c>
    </row>
    <row r="129" spans="53:65" s="61" customFormat="1">
      <c r="BA129" s="61" t="s">
        <v>772</v>
      </c>
      <c r="BM129" s="487" t="s">
        <v>544</v>
      </c>
    </row>
    <row r="130" spans="53:65" s="61" customFormat="1">
      <c r="BA130" s="61" t="s">
        <v>773</v>
      </c>
      <c r="BM130" s="487" t="s">
        <v>545</v>
      </c>
    </row>
    <row r="131" spans="53:65" s="61" customFormat="1">
      <c r="BA131" s="61" t="s">
        <v>774</v>
      </c>
      <c r="BM131" s="487" t="s">
        <v>546</v>
      </c>
    </row>
    <row r="132" spans="53:65" s="61" customFormat="1">
      <c r="BA132" s="61" t="s">
        <v>775</v>
      </c>
      <c r="BM132" s="487" t="s">
        <v>547</v>
      </c>
    </row>
    <row r="133" spans="53:65" s="61" customFormat="1">
      <c r="BA133" s="61" t="s">
        <v>776</v>
      </c>
      <c r="BM133" s="487" t="s">
        <v>548</v>
      </c>
    </row>
    <row r="134" spans="53:65" s="61" customFormat="1">
      <c r="BA134" s="61" t="s">
        <v>777</v>
      </c>
      <c r="BM134" s="487" t="s">
        <v>549</v>
      </c>
    </row>
    <row r="135" spans="53:65" s="61" customFormat="1">
      <c r="BA135" s="61" t="s">
        <v>778</v>
      </c>
      <c r="BM135" s="487" t="s">
        <v>550</v>
      </c>
    </row>
    <row r="136" spans="53:65" s="61" customFormat="1" ht="15">
      <c r="BA136" s="496" t="s">
        <v>821</v>
      </c>
      <c r="BM136" s="487"/>
    </row>
    <row r="137" spans="53:65" s="61" customFormat="1">
      <c r="BA137" s="61" t="s">
        <v>818</v>
      </c>
      <c r="BM137" s="487"/>
    </row>
    <row r="138" spans="53:65" s="61" customFormat="1">
      <c r="BA138" s="61" t="s">
        <v>819</v>
      </c>
      <c r="BM138" s="487"/>
    </row>
    <row r="139" spans="53:65" s="61" customFormat="1">
      <c r="BA139" s="61" t="s">
        <v>820</v>
      </c>
      <c r="BM139" s="487"/>
    </row>
    <row r="140" spans="53:65" s="61" customFormat="1" ht="15">
      <c r="BA140" s="496" t="s">
        <v>1112</v>
      </c>
      <c r="BM140" s="61" t="s">
        <v>551</v>
      </c>
    </row>
    <row r="141" spans="53:65" s="61" customFormat="1">
      <c r="BA141" s="61" t="s">
        <v>780</v>
      </c>
      <c r="BM141" s="487" t="s">
        <v>552</v>
      </c>
    </row>
    <row r="142" spans="53:65" s="61" customFormat="1">
      <c r="BA142" s="61" t="s">
        <v>781</v>
      </c>
      <c r="BM142" s="487" t="s">
        <v>553</v>
      </c>
    </row>
    <row r="143" spans="53:65" s="61" customFormat="1">
      <c r="BA143" s="61" t="s">
        <v>782</v>
      </c>
      <c r="BM143" s="487" t="s">
        <v>554</v>
      </c>
    </row>
    <row r="144" spans="53:65" s="61" customFormat="1">
      <c r="BA144" s="61" t="s">
        <v>783</v>
      </c>
      <c r="BM144" s="487" t="s">
        <v>555</v>
      </c>
    </row>
    <row r="145" spans="53:65" s="61" customFormat="1">
      <c r="BA145" s="61" t="s">
        <v>81</v>
      </c>
      <c r="BM145" s="487" t="s">
        <v>100</v>
      </c>
    </row>
    <row r="146" spans="53:65" s="61" customFormat="1">
      <c r="BA146" s="61" t="s">
        <v>784</v>
      </c>
      <c r="BM146" s="487" t="s">
        <v>1113</v>
      </c>
    </row>
    <row r="147" spans="53:65" s="61" customFormat="1">
      <c r="BA147" s="61" t="s">
        <v>785</v>
      </c>
      <c r="BM147" s="487" t="s">
        <v>556</v>
      </c>
    </row>
    <row r="148" spans="53:65" s="61" customFormat="1">
      <c r="BA148" s="61" t="s">
        <v>786</v>
      </c>
      <c r="BM148" s="487" t="s">
        <v>557</v>
      </c>
    </row>
    <row r="149" spans="53:65" s="61" customFormat="1">
      <c r="BA149" s="61" t="s">
        <v>787</v>
      </c>
      <c r="BM149" s="487" t="s">
        <v>558</v>
      </c>
    </row>
    <row r="150" spans="53:65" s="61" customFormat="1">
      <c r="BA150" s="61" t="s">
        <v>788</v>
      </c>
      <c r="BM150" s="487" t="s">
        <v>559</v>
      </c>
    </row>
    <row r="151" spans="53:65" s="61" customFormat="1">
      <c r="BA151" s="61" t="s">
        <v>789</v>
      </c>
      <c r="BM151" s="487" t="s">
        <v>560</v>
      </c>
    </row>
    <row r="152" spans="53:65" s="61" customFormat="1">
      <c r="BA152" s="61" t="s">
        <v>790</v>
      </c>
      <c r="BM152" s="61" t="s">
        <v>561</v>
      </c>
    </row>
    <row r="153" spans="53:65" s="61" customFormat="1">
      <c r="BA153" s="61" t="s">
        <v>791</v>
      </c>
      <c r="BM153" s="487" t="s">
        <v>562</v>
      </c>
    </row>
    <row r="154" spans="53:65" s="61" customFormat="1">
      <c r="BA154" s="61" t="s">
        <v>792</v>
      </c>
      <c r="BM154" s="487" t="s">
        <v>563</v>
      </c>
    </row>
    <row r="155" spans="53:65" s="61" customFormat="1">
      <c r="BA155" s="61" t="s">
        <v>793</v>
      </c>
      <c r="BM155" s="487" t="s">
        <v>564</v>
      </c>
    </row>
    <row r="156" spans="53:65" s="61" customFormat="1">
      <c r="BA156" s="61" t="s">
        <v>794</v>
      </c>
      <c r="BM156" s="487" t="s">
        <v>565</v>
      </c>
    </row>
    <row r="157" spans="53:65" s="61" customFormat="1">
      <c r="BA157" s="61" t="s">
        <v>795</v>
      </c>
      <c r="BM157" s="487" t="s">
        <v>566</v>
      </c>
    </row>
    <row r="158" spans="53:65" s="61" customFormat="1">
      <c r="BA158" s="61" t="s">
        <v>796</v>
      </c>
      <c r="BM158" s="487" t="s">
        <v>1114</v>
      </c>
    </row>
    <row r="159" spans="53:65" s="61" customFormat="1">
      <c r="BA159" s="61" t="s">
        <v>797</v>
      </c>
      <c r="BM159" s="487" t="s">
        <v>567</v>
      </c>
    </row>
    <row r="160" spans="53:65" s="61" customFormat="1" ht="15">
      <c r="BA160" s="496" t="s">
        <v>798</v>
      </c>
      <c r="BM160" s="487" t="s">
        <v>96</v>
      </c>
    </row>
    <row r="161" spans="53:65" s="61" customFormat="1">
      <c r="BA161" s="61" t="s">
        <v>822</v>
      </c>
      <c r="BM161" s="487" t="s">
        <v>568</v>
      </c>
    </row>
    <row r="162" spans="53:65" s="61" customFormat="1">
      <c r="BA162" s="61" t="s">
        <v>823</v>
      </c>
      <c r="BM162" s="487" t="s">
        <v>569</v>
      </c>
    </row>
    <row r="163" spans="53:65" s="61" customFormat="1">
      <c r="BA163" s="61" t="s">
        <v>824</v>
      </c>
      <c r="BM163" s="487" t="s">
        <v>570</v>
      </c>
    </row>
    <row r="164" spans="53:65" s="61" customFormat="1" ht="15">
      <c r="BA164" s="496" t="s">
        <v>799</v>
      </c>
      <c r="BM164" s="487" t="s">
        <v>571</v>
      </c>
    </row>
    <row r="165" spans="53:65" s="61" customFormat="1">
      <c r="BA165" s="61" t="s">
        <v>800</v>
      </c>
      <c r="BM165" s="487" t="s">
        <v>572</v>
      </c>
    </row>
    <row r="166" spans="53:65" s="61" customFormat="1" ht="15">
      <c r="BA166" s="496" t="s">
        <v>801</v>
      </c>
      <c r="BM166" s="487" t="s">
        <v>573</v>
      </c>
    </row>
    <row r="167" spans="53:65" s="61" customFormat="1">
      <c r="BA167" s="61" t="s">
        <v>802</v>
      </c>
      <c r="BM167" s="487" t="s">
        <v>1115</v>
      </c>
    </row>
    <row r="168" spans="53:65" s="61" customFormat="1">
      <c r="BA168" s="61" t="s">
        <v>803</v>
      </c>
      <c r="BM168" s="487" t="s">
        <v>82</v>
      </c>
    </row>
    <row r="169" spans="53:65" s="61" customFormat="1">
      <c r="BA169" s="61" t="s">
        <v>804</v>
      </c>
      <c r="BM169" s="487" t="s">
        <v>574</v>
      </c>
    </row>
    <row r="170" spans="53:65" s="61" customFormat="1">
      <c r="BA170" s="61" t="s">
        <v>805</v>
      </c>
      <c r="BM170" s="487" t="s">
        <v>575</v>
      </c>
    </row>
    <row r="171" spans="53:65" s="61" customFormat="1" ht="15">
      <c r="BA171" s="496" t="s">
        <v>806</v>
      </c>
      <c r="BM171" s="487" t="s">
        <v>576</v>
      </c>
    </row>
    <row r="172" spans="53:65" s="61" customFormat="1">
      <c r="BA172" s="61" t="s">
        <v>807</v>
      </c>
      <c r="BM172" s="487" t="s">
        <v>577</v>
      </c>
    </row>
    <row r="173" spans="53:65" s="61" customFormat="1">
      <c r="BA173" s="61" t="s">
        <v>808</v>
      </c>
      <c r="BM173" s="487" t="s">
        <v>578</v>
      </c>
    </row>
    <row r="174" spans="53:65" s="61" customFormat="1">
      <c r="BA174" s="61" t="s">
        <v>809</v>
      </c>
      <c r="BM174" s="487" t="s">
        <v>579</v>
      </c>
    </row>
    <row r="175" spans="53:65" s="61" customFormat="1">
      <c r="BA175" s="61" t="s">
        <v>810</v>
      </c>
      <c r="BM175" s="487" t="s">
        <v>580</v>
      </c>
    </row>
    <row r="176" spans="53:65" s="61" customFormat="1">
      <c r="BA176" s="61" t="s">
        <v>811</v>
      </c>
      <c r="BM176" s="487" t="s">
        <v>83</v>
      </c>
    </row>
    <row r="177" spans="53:65" s="61" customFormat="1">
      <c r="BA177" s="61" t="s">
        <v>812</v>
      </c>
      <c r="BM177" s="487" t="s">
        <v>581</v>
      </c>
    </row>
    <row r="178" spans="53:65" s="61" customFormat="1" ht="15">
      <c r="BA178" s="496" t="s">
        <v>813</v>
      </c>
      <c r="BM178" s="487" t="s">
        <v>582</v>
      </c>
    </row>
    <row r="179" spans="53:65" s="61" customFormat="1">
      <c r="BA179" s="61" t="s">
        <v>814</v>
      </c>
      <c r="BM179" s="487" t="s">
        <v>583</v>
      </c>
    </row>
    <row r="180" spans="53:65" s="61" customFormat="1" ht="15">
      <c r="BA180" s="496" t="s">
        <v>815</v>
      </c>
      <c r="BM180" s="487" t="s">
        <v>584</v>
      </c>
    </row>
    <row r="181" spans="53:65" s="61" customFormat="1">
      <c r="BA181" s="61" t="s">
        <v>816</v>
      </c>
      <c r="BM181" s="487" t="s">
        <v>585</v>
      </c>
    </row>
    <row r="182" spans="53:65" s="61" customFormat="1">
      <c r="BM182" s="487" t="s">
        <v>586</v>
      </c>
    </row>
    <row r="183" spans="53:65" s="61" customFormat="1">
      <c r="BM183" s="487" t="s">
        <v>587</v>
      </c>
    </row>
    <row r="184" spans="53:65" s="61" customFormat="1">
      <c r="BM184" s="487" t="s">
        <v>588</v>
      </c>
    </row>
    <row r="185" spans="53:65" s="61" customFormat="1">
      <c r="BM185" s="487" t="s">
        <v>589</v>
      </c>
    </row>
    <row r="186" spans="53:65" s="61" customFormat="1">
      <c r="BM186" s="487" t="s">
        <v>590</v>
      </c>
    </row>
    <row r="187" spans="53:65" s="61" customFormat="1">
      <c r="BM187" s="487" t="s">
        <v>591</v>
      </c>
    </row>
    <row r="188" spans="53:65" s="61" customFormat="1">
      <c r="BM188" s="487" t="s">
        <v>592</v>
      </c>
    </row>
    <row r="189" spans="53:65" s="61" customFormat="1">
      <c r="BM189" s="487" t="s">
        <v>593</v>
      </c>
    </row>
    <row r="190" spans="53:65" s="61" customFormat="1">
      <c r="BM190" s="487" t="s">
        <v>594</v>
      </c>
    </row>
    <row r="191" spans="53:65" s="61" customFormat="1">
      <c r="BM191" s="487" t="s">
        <v>595</v>
      </c>
    </row>
    <row r="192" spans="53:65" s="61" customFormat="1">
      <c r="BM192" s="487" t="s">
        <v>596</v>
      </c>
    </row>
    <row r="193" spans="65:65" s="61" customFormat="1">
      <c r="BM193" s="487" t="s">
        <v>597</v>
      </c>
    </row>
    <row r="194" spans="65:65" s="61" customFormat="1">
      <c r="BM194" s="487" t="s">
        <v>1116</v>
      </c>
    </row>
    <row r="195" spans="65:65" s="61" customFormat="1">
      <c r="BM195" s="487" t="s">
        <v>598</v>
      </c>
    </row>
    <row r="196" spans="65:65" s="61" customFormat="1">
      <c r="BM196" s="61" t="s">
        <v>599</v>
      </c>
    </row>
    <row r="197" spans="65:65" s="61" customFormat="1">
      <c r="BM197" s="487" t="s">
        <v>600</v>
      </c>
    </row>
    <row r="198" spans="65:65" s="61" customFormat="1">
      <c r="BM198" s="487" t="s">
        <v>601</v>
      </c>
    </row>
    <row r="199" spans="65:65" s="61" customFormat="1">
      <c r="BM199" s="487" t="s">
        <v>602</v>
      </c>
    </row>
    <row r="200" spans="65:65" s="61" customFormat="1">
      <c r="BM200" s="487" t="s">
        <v>603</v>
      </c>
    </row>
    <row r="201" spans="65:65" s="61" customFormat="1">
      <c r="BM201" s="487" t="s">
        <v>604</v>
      </c>
    </row>
    <row r="202" spans="65:65" s="61" customFormat="1">
      <c r="BM202" s="487" t="s">
        <v>605</v>
      </c>
    </row>
    <row r="203" spans="65:65" s="61" customFormat="1">
      <c r="BM203" s="487" t="s">
        <v>606</v>
      </c>
    </row>
    <row r="204" spans="65:65" s="61" customFormat="1">
      <c r="BM204" s="487" t="s">
        <v>607</v>
      </c>
    </row>
    <row r="205" spans="65:65" s="61" customFormat="1">
      <c r="BM205" s="487" t="s">
        <v>608</v>
      </c>
    </row>
    <row r="206" spans="65:65" s="61" customFormat="1">
      <c r="BM206" s="487" t="s">
        <v>609</v>
      </c>
    </row>
    <row r="207" spans="65:65" s="61" customFormat="1">
      <c r="BM207" s="487" t="s">
        <v>610</v>
      </c>
    </row>
    <row r="208" spans="65:65" s="61" customFormat="1">
      <c r="BM208" s="487" t="s">
        <v>611</v>
      </c>
    </row>
    <row r="209" spans="65:65" s="61" customFormat="1">
      <c r="BM209" s="487" t="s">
        <v>612</v>
      </c>
    </row>
    <row r="210" spans="65:65" s="61" customFormat="1">
      <c r="BM210" s="487" t="s">
        <v>1117</v>
      </c>
    </row>
    <row r="211" spans="65:65" s="61" customFormat="1">
      <c r="BM211" s="487" t="s">
        <v>613</v>
      </c>
    </row>
    <row r="212" spans="65:65" s="61" customFormat="1">
      <c r="BM212" s="487" t="s">
        <v>614</v>
      </c>
    </row>
    <row r="213" spans="65:65" s="61" customFormat="1">
      <c r="BM213" s="487" t="s">
        <v>615</v>
      </c>
    </row>
    <row r="214" spans="65:65" s="61" customFormat="1">
      <c r="BM214" s="487" t="s">
        <v>616</v>
      </c>
    </row>
    <row r="215" spans="65:65" s="61" customFormat="1">
      <c r="BM215" s="487" t="s">
        <v>617</v>
      </c>
    </row>
    <row r="216" spans="65:65" s="61" customFormat="1">
      <c r="BM216" s="487" t="s">
        <v>1118</v>
      </c>
    </row>
    <row r="217" spans="65:65" s="61" customFormat="1">
      <c r="BM217" s="487" t="s">
        <v>618</v>
      </c>
    </row>
    <row r="218" spans="65:65" s="61" customFormat="1">
      <c r="BM218" s="487" t="s">
        <v>619</v>
      </c>
    </row>
    <row r="219" spans="65:65" s="61" customFormat="1">
      <c r="BM219" s="61" t="s">
        <v>620</v>
      </c>
    </row>
    <row r="220" spans="65:65" s="61" customFormat="1">
      <c r="BM220" s="487" t="s">
        <v>80</v>
      </c>
    </row>
    <row r="221" spans="65:65" s="61" customFormat="1">
      <c r="BM221" s="61" t="s">
        <v>621</v>
      </c>
    </row>
    <row r="222" spans="65:65" s="61" customFormat="1">
      <c r="BM222" s="487" t="s">
        <v>622</v>
      </c>
    </row>
    <row r="223" spans="65:65" s="61" customFormat="1">
      <c r="BM223" s="487" t="s">
        <v>623</v>
      </c>
    </row>
    <row r="224" spans="65:65" s="61" customFormat="1">
      <c r="BM224" s="487" t="s">
        <v>624</v>
      </c>
    </row>
    <row r="225" spans="65:65" s="61" customFormat="1">
      <c r="BM225" s="487" t="s">
        <v>625</v>
      </c>
    </row>
    <row r="226" spans="65:65" s="61" customFormat="1">
      <c r="BM226" s="487" t="s">
        <v>626</v>
      </c>
    </row>
    <row r="227" spans="65:65" s="61" customFormat="1">
      <c r="BM227" s="487" t="s">
        <v>627</v>
      </c>
    </row>
    <row r="228" spans="65:65" s="61" customFormat="1">
      <c r="BM228" s="487" t="s">
        <v>628</v>
      </c>
    </row>
    <row r="229" spans="65:65" s="61" customFormat="1">
      <c r="BM229" s="61" t="s">
        <v>629</v>
      </c>
    </row>
    <row r="230" spans="65:65" s="61" customFormat="1">
      <c r="BM230" s="487" t="s">
        <v>630</v>
      </c>
    </row>
    <row r="231" spans="65:65" s="61" customFormat="1">
      <c r="BM231" s="487" t="s">
        <v>631</v>
      </c>
    </row>
    <row r="232" spans="65:65" s="61" customFormat="1">
      <c r="BM232" s="487" t="s">
        <v>632</v>
      </c>
    </row>
    <row r="233" spans="65:65" s="61" customFormat="1">
      <c r="BM233" s="487" t="s">
        <v>633</v>
      </c>
    </row>
    <row r="234" spans="65:65" s="61" customFormat="1">
      <c r="BM234" s="487" t="s">
        <v>634</v>
      </c>
    </row>
    <row r="235" spans="65:65" s="61" customFormat="1">
      <c r="BM235" s="487" t="s">
        <v>635</v>
      </c>
    </row>
    <row r="236" spans="65:65" s="61" customFormat="1">
      <c r="BM236" s="487" t="s">
        <v>636</v>
      </c>
    </row>
    <row r="237" spans="65:65" s="61" customFormat="1">
      <c r="BM237" s="487" t="s">
        <v>637</v>
      </c>
    </row>
    <row r="238" spans="65:65" s="61" customFormat="1">
      <c r="BM238" s="487" t="s">
        <v>638</v>
      </c>
    </row>
    <row r="239" spans="65:65" s="61" customFormat="1">
      <c r="BM239" s="487" t="s">
        <v>639</v>
      </c>
    </row>
    <row r="240" spans="65:65" s="61" customFormat="1">
      <c r="BM240" s="487" t="s">
        <v>640</v>
      </c>
    </row>
    <row r="241" spans="65:65" s="61" customFormat="1">
      <c r="BM241" s="487" t="s">
        <v>641</v>
      </c>
    </row>
    <row r="242" spans="65:65" s="61" customFormat="1">
      <c r="BM242" s="487" t="s">
        <v>642</v>
      </c>
    </row>
    <row r="243" spans="65:65" s="61" customFormat="1">
      <c r="BM243" s="487" t="s">
        <v>1119</v>
      </c>
    </row>
    <row r="244" spans="65:65" s="61" customFormat="1">
      <c r="BM244" s="487" t="s">
        <v>643</v>
      </c>
    </row>
    <row r="245" spans="65:65" s="61" customFormat="1">
      <c r="BM245" s="487" t="s">
        <v>644</v>
      </c>
    </row>
    <row r="246" spans="65:65" s="61" customFormat="1">
      <c r="BM246" s="487" t="s">
        <v>645</v>
      </c>
    </row>
    <row r="247" spans="65:65" s="61" customFormat="1">
      <c r="BM247" s="487" t="s">
        <v>1120</v>
      </c>
    </row>
    <row r="248" spans="65:65" s="61" customFormat="1">
      <c r="BM248" s="61" t="s">
        <v>646</v>
      </c>
    </row>
    <row r="249" spans="65:65" s="61" customFormat="1">
      <c r="BM249" s="487" t="s">
        <v>647</v>
      </c>
    </row>
    <row r="250" spans="65:65" s="61" customFormat="1">
      <c r="BM250" s="487" t="s">
        <v>648</v>
      </c>
    </row>
  </sheetData>
  <autoFilter ref="A3:CH88">
    <filterColumn colId="6">
      <filters>
        <filter val="OTM_SPF_32-104_0_0"/>
        <filter val="OTM_SPF_32-69_0_0"/>
      </filters>
    </filterColumn>
  </autoFilter>
  <phoneticPr fontId="29" type="noConversion"/>
  <dataValidations count="5">
    <dataValidation type="textLength" showInputMessage="1" showErrorMessage="1" sqref="M5:M10 M58 M14:M19 M26:M33 M38 M36 M23:M24 M12 M43:M49">
      <formula1>0</formula1>
      <formula2>150</formula2>
    </dataValidation>
    <dataValidation type="list" allowBlank="1" showInputMessage="1" showErrorMessage="1" sqref="F4:F88">
      <formula1>$BA$120:$BA$182</formula1>
    </dataValidation>
    <dataValidation type="list" allowBlank="1" showInputMessage="1" showErrorMessage="1" sqref="E4:E88">
      <formula1>$BA$104:$BA$117</formula1>
    </dataValidation>
    <dataValidation type="list" allowBlank="1" showInputMessage="1" showErrorMessage="1" sqref="D4:D88">
      <formula1>$BA$90:$BA$95</formula1>
    </dataValidation>
    <dataValidation type="list" allowBlank="1" showInputMessage="1" showErrorMessage="1" sqref="A4:A88">
      <formula1>$BB$2:$BB$87</formula1>
    </dataValidation>
  </dataValidations>
  <pageMargins left="0.78749999999999998" right="0.78749999999999998" top="1.0631944444444446" bottom="1.0631944444444446" header="0.51180555555555551" footer="0.51180555555555551"/>
  <pageSetup paperSize="9" scale="43"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[1]Custom_lists!#REF!</xm:f>
          </x14:formula1>
          <xm:sqref>E4:E88</xm:sqref>
        </x14:dataValidation>
        <x14:dataValidation type="list" allowBlank="1" showInputMessage="1" showErrorMessage="1">
          <x14:formula1>
            <xm:f>[1]Custom_lists!#REF!</xm:f>
          </x14:formula1>
          <xm:sqref>A4:A88</xm:sqref>
        </x14:dataValidation>
        <x14:dataValidation type="list" allowBlank="1" showInputMessage="1" showErrorMessage="1">
          <x14:formula1>
            <xm:f>[1]Custom_lists!#REF!</xm:f>
          </x14:formula1>
          <xm:sqref>D4:D25</xm:sqref>
        </x14:dataValidation>
      </x14:dataValidation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FFFF00"/>
  </sheetPr>
  <dimension ref="A1:CF195"/>
  <sheetViews>
    <sheetView topLeftCell="A3" zoomScale="80" zoomScaleNormal="80" workbookViewId="0">
      <selection activeCell="S5" sqref="S5"/>
    </sheetView>
  </sheetViews>
  <sheetFormatPr defaultColWidth="11.42578125" defaultRowHeight="12.75"/>
  <cols>
    <col min="1" max="1" width="10.42578125" style="578" bestFit="1" customWidth="1"/>
    <col min="2" max="2" width="15.28515625" style="578" bestFit="1" customWidth="1"/>
    <col min="3" max="3" width="9" style="578" bestFit="1" customWidth="1"/>
    <col min="4" max="4" width="25.140625" style="578" bestFit="1" customWidth="1"/>
    <col min="5" max="5" width="13.28515625" style="580" bestFit="1" customWidth="1"/>
    <col min="6" max="6" width="15.28515625" style="578" customWidth="1"/>
    <col min="7" max="7" width="17.42578125" style="578" bestFit="1" customWidth="1"/>
    <col min="8" max="8" width="16.140625" style="578" bestFit="1" customWidth="1"/>
    <col min="9" max="9" width="14.5703125" style="578" bestFit="1" customWidth="1"/>
    <col min="10" max="10" width="18.140625" style="578" bestFit="1" customWidth="1"/>
    <col min="11" max="11" width="16.28515625" style="578" bestFit="1" customWidth="1"/>
    <col min="12" max="12" width="9.28515625" style="578" bestFit="1" customWidth="1"/>
    <col min="13" max="13" width="11.85546875" style="578" bestFit="1" customWidth="1"/>
    <col min="14" max="15" width="11.28515625" style="578" bestFit="1" customWidth="1"/>
    <col min="16" max="16" width="10.85546875" style="578" bestFit="1" customWidth="1"/>
    <col min="17" max="17" width="33.28515625" style="580" bestFit="1" customWidth="1"/>
    <col min="18" max="52" width="11.42578125" style="28" customWidth="1"/>
    <col min="53" max="53" width="98.7109375" style="28" bestFit="1" customWidth="1"/>
    <col min="54" max="54" width="66.28515625" style="28" bestFit="1" customWidth="1"/>
    <col min="55" max="55" width="11.42578125" style="28"/>
    <col min="56" max="56" width="59.5703125" style="28" bestFit="1" customWidth="1"/>
    <col min="57" max="59" width="11.42578125" style="28"/>
    <col min="60" max="60" width="60.85546875" style="28" bestFit="1" customWidth="1"/>
    <col min="61" max="61" width="34.140625" style="28" bestFit="1" customWidth="1"/>
    <col min="62" max="62" width="11.42578125" style="28"/>
    <col min="63" max="63" width="8.28515625" style="28" bestFit="1" customWidth="1"/>
    <col min="64" max="64" width="11.42578125" style="28"/>
    <col min="65" max="65" width="39.140625" style="28" bestFit="1" customWidth="1"/>
    <col min="66" max="66" width="11.42578125" style="28"/>
    <col min="67" max="67" width="57.7109375" style="28" bestFit="1" customWidth="1"/>
    <col min="68" max="72" width="11.42578125" style="28"/>
    <col min="73" max="73" width="55.5703125" style="28" bestFit="1" customWidth="1"/>
    <col min="74" max="77" width="11.42578125" style="28"/>
    <col min="78" max="78" width="61.85546875" style="28" bestFit="1" customWidth="1"/>
    <col min="79" max="80" width="11.42578125" style="28"/>
    <col min="81" max="81" width="52" style="28" bestFit="1" customWidth="1"/>
    <col min="82" max="82" width="30.42578125" style="28" bestFit="1" customWidth="1"/>
    <col min="83" max="83" width="11.42578125" style="28"/>
    <col min="84" max="84" width="27.7109375" style="28" bestFit="1" customWidth="1"/>
    <col min="85" max="16384" width="11.42578125" style="28"/>
  </cols>
  <sheetData>
    <row r="1" spans="1:81" ht="30.75" thickBot="1">
      <c r="A1" s="103" t="s">
        <v>294</v>
      </c>
      <c r="B1" s="564"/>
      <c r="C1" s="564"/>
      <c r="D1" s="566"/>
      <c r="E1" s="564"/>
      <c r="F1" s="566"/>
      <c r="G1" s="566"/>
      <c r="H1" s="566"/>
      <c r="I1" s="566"/>
      <c r="J1" s="566"/>
      <c r="K1" s="566"/>
      <c r="L1" s="566"/>
      <c r="N1" s="566"/>
      <c r="O1" s="566"/>
      <c r="P1" s="567" t="s">
        <v>0</v>
      </c>
      <c r="Q1" s="717" t="s">
        <v>1071</v>
      </c>
      <c r="BA1" s="581" t="s">
        <v>422</v>
      </c>
      <c r="BB1" s="582" t="s">
        <v>835</v>
      </c>
      <c r="BD1" s="195" t="s">
        <v>434</v>
      </c>
      <c r="BE1" s="583"/>
      <c r="BF1" s="583"/>
      <c r="BH1" s="28" t="s">
        <v>469</v>
      </c>
      <c r="BM1" s="195" t="s">
        <v>649</v>
      </c>
      <c r="BO1" s="28" t="s">
        <v>672</v>
      </c>
      <c r="BU1" s="195" t="s">
        <v>709</v>
      </c>
      <c r="BZ1" s="28" t="s">
        <v>726</v>
      </c>
      <c r="CC1" s="28" t="s">
        <v>754</v>
      </c>
    </row>
    <row r="2" spans="1:81" ht="16.5" thickBot="1">
      <c r="A2" s="568"/>
      <c r="B2" s="568"/>
      <c r="C2" s="568"/>
      <c r="D2" s="568"/>
      <c r="E2" s="568"/>
      <c r="F2" s="568"/>
      <c r="G2" s="569"/>
      <c r="H2" s="569"/>
      <c r="I2" s="569"/>
      <c r="J2" s="569"/>
      <c r="K2" s="569"/>
      <c r="L2" s="569"/>
      <c r="N2" s="569"/>
      <c r="O2" s="569"/>
      <c r="P2" s="567" t="s">
        <v>256</v>
      </c>
      <c r="Q2" s="576">
        <v>2015</v>
      </c>
      <c r="BA2" s="584" t="s">
        <v>343</v>
      </c>
      <c r="BB2" s="584" t="s">
        <v>344</v>
      </c>
      <c r="BD2" s="28" t="s">
        <v>439</v>
      </c>
      <c r="BE2" s="583"/>
      <c r="BF2" s="583"/>
      <c r="BH2" s="28" t="s">
        <v>468</v>
      </c>
      <c r="BM2" s="585" t="s">
        <v>481</v>
      </c>
      <c r="BO2" s="28" t="s">
        <v>118</v>
      </c>
      <c r="BU2" s="28" t="s">
        <v>712</v>
      </c>
      <c r="BZ2" s="28" t="s">
        <v>181</v>
      </c>
      <c r="CC2" s="28" t="s">
        <v>271</v>
      </c>
    </row>
    <row r="3" spans="1:81" ht="77.25" thickBot="1">
      <c r="A3" s="718" t="s">
        <v>1</v>
      </c>
      <c r="B3" s="718" t="s">
        <v>67</v>
      </c>
      <c r="C3" s="718" t="s">
        <v>65</v>
      </c>
      <c r="D3" s="718" t="s">
        <v>9</v>
      </c>
      <c r="E3" s="154" t="s">
        <v>305</v>
      </c>
      <c r="F3" s="718" t="s">
        <v>286</v>
      </c>
      <c r="G3" s="718" t="s">
        <v>287</v>
      </c>
      <c r="H3" s="718" t="s">
        <v>288</v>
      </c>
      <c r="I3" s="718" t="s">
        <v>289</v>
      </c>
      <c r="J3" s="718" t="s">
        <v>70</v>
      </c>
      <c r="K3" s="718" t="s">
        <v>71</v>
      </c>
      <c r="L3" s="719" t="s">
        <v>290</v>
      </c>
      <c r="M3" s="718" t="s">
        <v>72</v>
      </c>
      <c r="N3" s="718" t="s">
        <v>291</v>
      </c>
      <c r="O3" s="718" t="s">
        <v>419</v>
      </c>
      <c r="P3" s="718" t="s">
        <v>420</v>
      </c>
      <c r="Q3" s="154" t="s">
        <v>308</v>
      </c>
      <c r="BA3" s="584" t="s">
        <v>345</v>
      </c>
      <c r="BB3" s="584" t="s">
        <v>346</v>
      </c>
      <c r="BD3" s="28" t="s">
        <v>223</v>
      </c>
      <c r="BE3" s="583"/>
      <c r="BF3" s="583"/>
      <c r="BH3" s="28" t="s">
        <v>470</v>
      </c>
      <c r="BM3" s="585" t="s">
        <v>482</v>
      </c>
      <c r="BO3" s="28" t="s">
        <v>120</v>
      </c>
      <c r="BU3" s="28" t="s">
        <v>713</v>
      </c>
      <c r="BZ3" s="28" t="s">
        <v>738</v>
      </c>
      <c r="CC3" s="28" t="s">
        <v>272</v>
      </c>
    </row>
    <row r="4" spans="1:81" ht="51">
      <c r="A4" s="708" t="s">
        <v>338</v>
      </c>
      <c r="B4" s="720" t="s">
        <v>338</v>
      </c>
      <c r="C4" s="720">
        <v>2015</v>
      </c>
      <c r="D4" s="709" t="s">
        <v>20</v>
      </c>
      <c r="E4" s="720" t="s">
        <v>7</v>
      </c>
      <c r="F4" s="721" t="s">
        <v>1206</v>
      </c>
      <c r="G4" s="721" t="s">
        <v>1212</v>
      </c>
      <c r="H4" s="721" t="s">
        <v>1164</v>
      </c>
      <c r="I4" s="721" t="s">
        <v>1166</v>
      </c>
      <c r="J4" s="722" t="s">
        <v>467</v>
      </c>
      <c r="K4" s="592">
        <v>1</v>
      </c>
      <c r="L4" s="570" t="s">
        <v>1195</v>
      </c>
      <c r="M4" s="720" t="s">
        <v>73</v>
      </c>
      <c r="N4" s="592">
        <v>23</v>
      </c>
      <c r="O4" s="592"/>
      <c r="P4" s="723">
        <f t="shared" ref="P4:P28" si="0">O4+N4</f>
        <v>23</v>
      </c>
      <c r="Q4" s="724" t="s">
        <v>1713</v>
      </c>
      <c r="BA4" s="586" t="s">
        <v>347</v>
      </c>
      <c r="BB4" s="586" t="s">
        <v>348</v>
      </c>
      <c r="BD4" s="28" t="s">
        <v>440</v>
      </c>
      <c r="BE4" s="583"/>
      <c r="BF4" s="583"/>
      <c r="BH4" s="28" t="s">
        <v>475</v>
      </c>
      <c r="BM4" s="585" t="s">
        <v>483</v>
      </c>
      <c r="BO4" s="28" t="s">
        <v>124</v>
      </c>
      <c r="BU4" s="28" t="s">
        <v>714</v>
      </c>
      <c r="BZ4" s="28" t="s">
        <v>56</v>
      </c>
      <c r="CC4" s="28" t="s">
        <v>273</v>
      </c>
    </row>
    <row r="5" spans="1:81" s="727" customFormat="1" ht="51">
      <c r="A5" s="571" t="s">
        <v>338</v>
      </c>
      <c r="B5" s="720" t="s">
        <v>338</v>
      </c>
      <c r="C5" s="720">
        <v>2015</v>
      </c>
      <c r="D5" s="709" t="s">
        <v>18</v>
      </c>
      <c r="E5" s="593" t="s">
        <v>1518</v>
      </c>
      <c r="F5" s="725" t="s">
        <v>1513</v>
      </c>
      <c r="G5" s="725" t="s">
        <v>1519</v>
      </c>
      <c r="H5" s="725" t="s">
        <v>1164</v>
      </c>
      <c r="I5" s="725" t="s">
        <v>1520</v>
      </c>
      <c r="J5" s="651" t="s">
        <v>467</v>
      </c>
      <c r="K5" s="726">
        <v>1</v>
      </c>
      <c r="L5" s="570" t="s">
        <v>1165</v>
      </c>
      <c r="M5" s="720" t="s">
        <v>73</v>
      </c>
      <c r="N5" s="592">
        <v>4</v>
      </c>
      <c r="O5" s="592"/>
      <c r="P5" s="723"/>
      <c r="Q5" s="724" t="s">
        <v>1713</v>
      </c>
      <c r="BA5" s="728"/>
      <c r="BB5" s="728"/>
      <c r="BE5" s="729"/>
      <c r="BF5" s="729"/>
      <c r="BM5" s="730"/>
    </row>
    <row r="6" spans="1:81" ht="38.25">
      <c r="A6" s="571" t="s">
        <v>338</v>
      </c>
      <c r="B6" s="720" t="s">
        <v>338</v>
      </c>
      <c r="C6" s="720">
        <v>2015</v>
      </c>
      <c r="D6" s="709" t="s">
        <v>20</v>
      </c>
      <c r="E6" s="593" t="s">
        <v>7</v>
      </c>
      <c r="F6" s="725" t="s">
        <v>1202</v>
      </c>
      <c r="G6" s="725" t="s">
        <v>1205</v>
      </c>
      <c r="H6" s="725" t="s">
        <v>1164</v>
      </c>
      <c r="I6" s="725" t="s">
        <v>1166</v>
      </c>
      <c r="J6" s="651" t="s">
        <v>467</v>
      </c>
      <c r="K6" s="726">
        <v>1</v>
      </c>
      <c r="L6" s="570" t="s">
        <v>1195</v>
      </c>
      <c r="M6" s="720" t="s">
        <v>73</v>
      </c>
      <c r="N6" s="592">
        <v>14</v>
      </c>
      <c r="O6" s="592"/>
      <c r="P6" s="723">
        <f t="shared" si="0"/>
        <v>14</v>
      </c>
      <c r="Q6" s="724" t="s">
        <v>1203</v>
      </c>
      <c r="BA6" s="586" t="s">
        <v>351</v>
      </c>
      <c r="BB6" s="586" t="s">
        <v>352</v>
      </c>
      <c r="BD6" s="28" t="s">
        <v>227</v>
      </c>
      <c r="BE6" s="583"/>
      <c r="BF6" s="583"/>
      <c r="BH6" s="28" t="s">
        <v>467</v>
      </c>
      <c r="BM6" s="28" t="s">
        <v>484</v>
      </c>
      <c r="BU6" s="28" t="s">
        <v>688</v>
      </c>
      <c r="BZ6" s="28" t="s">
        <v>739</v>
      </c>
      <c r="CC6" s="28" t="s">
        <v>274</v>
      </c>
    </row>
    <row r="7" spans="1:81" ht="25.5">
      <c r="A7" s="571" t="s">
        <v>338</v>
      </c>
      <c r="B7" s="720" t="s">
        <v>338</v>
      </c>
      <c r="C7" s="720">
        <v>2015</v>
      </c>
      <c r="D7" s="709" t="s">
        <v>20</v>
      </c>
      <c r="E7" s="593" t="s">
        <v>7</v>
      </c>
      <c r="F7" s="725" t="s">
        <v>1214</v>
      </c>
      <c r="G7" s="725" t="s">
        <v>1215</v>
      </c>
      <c r="H7" s="725" t="s">
        <v>1164</v>
      </c>
      <c r="I7" s="725" t="s">
        <v>1166</v>
      </c>
      <c r="J7" s="651" t="s">
        <v>475</v>
      </c>
      <c r="K7" s="726">
        <v>1</v>
      </c>
      <c r="L7" s="570" t="s">
        <v>1165</v>
      </c>
      <c r="M7" s="720" t="s">
        <v>73</v>
      </c>
      <c r="N7" s="592">
        <v>24</v>
      </c>
      <c r="O7" s="592"/>
      <c r="P7" s="723">
        <f t="shared" si="0"/>
        <v>24</v>
      </c>
      <c r="Q7" s="724" t="s">
        <v>1216</v>
      </c>
      <c r="BA7" s="586" t="s">
        <v>353</v>
      </c>
      <c r="BB7" s="586" t="s">
        <v>354</v>
      </c>
      <c r="BD7" s="28" t="s">
        <v>435</v>
      </c>
      <c r="BE7" s="583"/>
      <c r="BF7" s="583"/>
      <c r="BH7" s="28" t="s">
        <v>471</v>
      </c>
      <c r="BM7" s="585" t="s">
        <v>1102</v>
      </c>
      <c r="BU7" s="28" t="s">
        <v>689</v>
      </c>
      <c r="BZ7" s="28" t="s">
        <v>737</v>
      </c>
      <c r="CC7" s="28" t="s">
        <v>751</v>
      </c>
    </row>
    <row r="8" spans="1:81" ht="102">
      <c r="A8" s="571" t="s">
        <v>338</v>
      </c>
      <c r="B8" s="720" t="s">
        <v>338</v>
      </c>
      <c r="C8" s="720">
        <v>2015</v>
      </c>
      <c r="D8" s="709" t="s">
        <v>18</v>
      </c>
      <c r="E8" s="593" t="s">
        <v>7</v>
      </c>
      <c r="F8" s="725" t="s">
        <v>1218</v>
      </c>
      <c r="G8" s="725" t="s">
        <v>1198</v>
      </c>
      <c r="H8" s="725" t="s">
        <v>1164</v>
      </c>
      <c r="I8" s="725" t="s">
        <v>1166</v>
      </c>
      <c r="J8" s="651" t="s">
        <v>472</v>
      </c>
      <c r="K8" s="726" t="s">
        <v>1199</v>
      </c>
      <c r="L8" s="570" t="s">
        <v>1195</v>
      </c>
      <c r="M8" s="720" t="s">
        <v>73</v>
      </c>
      <c r="N8" s="592"/>
      <c r="O8" s="592">
        <v>12</v>
      </c>
      <c r="P8" s="723">
        <f t="shared" si="0"/>
        <v>12</v>
      </c>
      <c r="Q8" s="724" t="s">
        <v>1521</v>
      </c>
      <c r="BA8" s="586" t="s">
        <v>360</v>
      </c>
      <c r="BB8" s="586" t="s">
        <v>342</v>
      </c>
      <c r="BD8" s="28" t="s">
        <v>436</v>
      </c>
      <c r="BE8" s="583"/>
      <c r="BF8" s="583"/>
      <c r="BH8" s="28" t="s">
        <v>472</v>
      </c>
      <c r="BM8" s="585" t="s">
        <v>485</v>
      </c>
      <c r="BO8" s="28" t="s">
        <v>673</v>
      </c>
      <c r="BU8" s="28" t="s">
        <v>715</v>
      </c>
      <c r="BZ8" s="28" t="s">
        <v>183</v>
      </c>
      <c r="CC8" s="28" t="s">
        <v>752</v>
      </c>
    </row>
    <row r="9" spans="1:81" ht="102">
      <c r="A9" s="571" t="s">
        <v>338</v>
      </c>
      <c r="B9" s="720" t="s">
        <v>338</v>
      </c>
      <c r="C9" s="720">
        <v>2015</v>
      </c>
      <c r="D9" s="709" t="s">
        <v>20</v>
      </c>
      <c r="E9" s="593" t="s">
        <v>7</v>
      </c>
      <c r="F9" s="725" t="s">
        <v>1197</v>
      </c>
      <c r="G9" s="725" t="s">
        <v>1198</v>
      </c>
      <c r="H9" s="725" t="s">
        <v>1164</v>
      </c>
      <c r="I9" s="725" t="s">
        <v>1166</v>
      </c>
      <c r="J9" s="651" t="s">
        <v>472</v>
      </c>
      <c r="K9" s="726" t="s">
        <v>1199</v>
      </c>
      <c r="L9" s="592" t="s">
        <v>1195</v>
      </c>
      <c r="M9" s="720" t="s">
        <v>73</v>
      </c>
      <c r="N9" s="592"/>
      <c r="O9" s="570">
        <v>48</v>
      </c>
      <c r="P9" s="723">
        <f t="shared" si="0"/>
        <v>48</v>
      </c>
      <c r="Q9" s="724" t="s">
        <v>1521</v>
      </c>
      <c r="BA9" s="584" t="s">
        <v>385</v>
      </c>
      <c r="BB9" s="584" t="s">
        <v>39</v>
      </c>
      <c r="BD9" s="28" t="s">
        <v>438</v>
      </c>
      <c r="BE9" s="583"/>
      <c r="BF9" s="583"/>
      <c r="BH9" s="28" t="s">
        <v>474</v>
      </c>
      <c r="BM9" s="585" t="s">
        <v>1104</v>
      </c>
      <c r="BO9" s="28" t="s">
        <v>676</v>
      </c>
      <c r="BU9" s="28" t="s">
        <v>140</v>
      </c>
      <c r="BZ9" s="28" t="s">
        <v>728</v>
      </c>
      <c r="CC9" s="28" t="s">
        <v>203</v>
      </c>
    </row>
    <row r="10" spans="1:81" ht="102">
      <c r="A10" s="571" t="s">
        <v>338</v>
      </c>
      <c r="B10" s="720" t="s">
        <v>338</v>
      </c>
      <c r="C10" s="720">
        <v>2015</v>
      </c>
      <c r="D10" s="709" t="s">
        <v>18</v>
      </c>
      <c r="E10" s="593" t="s">
        <v>7</v>
      </c>
      <c r="F10" s="725" t="s">
        <v>1217</v>
      </c>
      <c r="G10" s="725" t="s">
        <v>1198</v>
      </c>
      <c r="H10" s="725" t="s">
        <v>1164</v>
      </c>
      <c r="I10" s="725" t="s">
        <v>1166</v>
      </c>
      <c r="J10" s="651" t="s">
        <v>472</v>
      </c>
      <c r="K10" s="726" t="s">
        <v>1199</v>
      </c>
      <c r="L10" s="592" t="s">
        <v>1195</v>
      </c>
      <c r="M10" s="720" t="s">
        <v>73</v>
      </c>
      <c r="N10" s="592"/>
      <c r="O10" s="570">
        <v>5</v>
      </c>
      <c r="P10" s="723">
        <f t="shared" si="0"/>
        <v>5</v>
      </c>
      <c r="Q10" s="724" t="s">
        <v>1521</v>
      </c>
      <c r="BA10" s="584" t="s">
        <v>356</v>
      </c>
      <c r="BB10" s="584" t="s">
        <v>357</v>
      </c>
      <c r="BE10" s="583"/>
      <c r="BF10" s="583"/>
      <c r="BM10" s="585" t="s">
        <v>1105</v>
      </c>
      <c r="BO10" s="28" t="s">
        <v>119</v>
      </c>
      <c r="BU10" s="28" t="s">
        <v>691</v>
      </c>
      <c r="BZ10" s="28" t="s">
        <v>729</v>
      </c>
      <c r="CC10" s="28" t="s">
        <v>204</v>
      </c>
    </row>
    <row r="11" spans="1:81" ht="102">
      <c r="A11" s="571" t="s">
        <v>338</v>
      </c>
      <c r="B11" s="720" t="s">
        <v>338</v>
      </c>
      <c r="C11" s="720">
        <v>2015</v>
      </c>
      <c r="D11" s="709" t="s">
        <v>18</v>
      </c>
      <c r="E11" s="593" t="s">
        <v>7</v>
      </c>
      <c r="F11" s="725" t="s">
        <v>1196</v>
      </c>
      <c r="G11" s="725" t="s">
        <v>1198</v>
      </c>
      <c r="H11" s="725" t="s">
        <v>1164</v>
      </c>
      <c r="I11" s="725" t="s">
        <v>1166</v>
      </c>
      <c r="J11" s="651" t="s">
        <v>472</v>
      </c>
      <c r="K11" s="726" t="s">
        <v>1199</v>
      </c>
      <c r="L11" s="592" t="s">
        <v>1195</v>
      </c>
      <c r="M11" s="720" t="s">
        <v>73</v>
      </c>
      <c r="N11" s="592"/>
      <c r="O11" s="570">
        <v>17</v>
      </c>
      <c r="P11" s="723">
        <f t="shared" si="0"/>
        <v>17</v>
      </c>
      <c r="Q11" s="724" t="s">
        <v>1521</v>
      </c>
      <c r="BA11" s="584" t="s">
        <v>359</v>
      </c>
      <c r="BB11" s="584" t="s">
        <v>48</v>
      </c>
      <c r="BD11" s="195" t="s">
        <v>442</v>
      </c>
      <c r="BE11" s="583"/>
      <c r="BF11" s="583"/>
      <c r="BH11" s="195" t="s">
        <v>72</v>
      </c>
      <c r="BK11" s="195" t="s">
        <v>828</v>
      </c>
      <c r="BM11" s="585" t="s">
        <v>488</v>
      </c>
      <c r="BO11" s="28" t="s">
        <v>122</v>
      </c>
      <c r="BU11" s="28" t="s">
        <v>716</v>
      </c>
      <c r="BZ11" s="28" t="s">
        <v>730</v>
      </c>
    </row>
    <row r="12" spans="1:81" ht="102">
      <c r="A12" s="571" t="s">
        <v>338</v>
      </c>
      <c r="B12" s="720" t="s">
        <v>338</v>
      </c>
      <c r="C12" s="720">
        <v>2015</v>
      </c>
      <c r="D12" s="709" t="s">
        <v>20</v>
      </c>
      <c r="E12" s="593" t="s">
        <v>7</v>
      </c>
      <c r="F12" s="725" t="s">
        <v>1194</v>
      </c>
      <c r="G12" s="725" t="s">
        <v>1198</v>
      </c>
      <c r="H12" s="725" t="s">
        <v>1164</v>
      </c>
      <c r="I12" s="725" t="s">
        <v>1166</v>
      </c>
      <c r="J12" s="651" t="s">
        <v>472</v>
      </c>
      <c r="K12" s="726" t="s">
        <v>1199</v>
      </c>
      <c r="L12" s="592" t="s">
        <v>1195</v>
      </c>
      <c r="M12" s="720" t="s">
        <v>73</v>
      </c>
      <c r="N12" s="592"/>
      <c r="O12" s="570">
        <v>10</v>
      </c>
      <c r="P12" s="713">
        <f t="shared" si="0"/>
        <v>10</v>
      </c>
      <c r="Q12" s="724" t="s">
        <v>1521</v>
      </c>
      <c r="BA12" s="586" t="s">
        <v>387</v>
      </c>
      <c r="BB12" s="586" t="s">
        <v>339</v>
      </c>
      <c r="BD12" s="28" t="s">
        <v>54</v>
      </c>
      <c r="BE12" s="583"/>
      <c r="BF12" s="583"/>
      <c r="BH12" s="28" t="s">
        <v>64</v>
      </c>
      <c r="BK12" s="28" t="s">
        <v>64</v>
      </c>
      <c r="BM12" s="585" t="s">
        <v>489</v>
      </c>
      <c r="BO12" s="28" t="s">
        <v>123</v>
      </c>
      <c r="BU12" s="28" t="s">
        <v>693</v>
      </c>
      <c r="BZ12" s="28" t="s">
        <v>740</v>
      </c>
    </row>
    <row r="13" spans="1:81" ht="127.5">
      <c r="A13" s="571" t="s">
        <v>338</v>
      </c>
      <c r="B13" s="720" t="s">
        <v>338</v>
      </c>
      <c r="C13" s="720">
        <v>2015</v>
      </c>
      <c r="D13" s="709" t="s">
        <v>20</v>
      </c>
      <c r="E13" s="720" t="s">
        <v>7</v>
      </c>
      <c r="F13" s="731" t="s">
        <v>1172</v>
      </c>
      <c r="G13" s="731" t="s">
        <v>1168</v>
      </c>
      <c r="H13" s="731" t="s">
        <v>1164</v>
      </c>
      <c r="I13" s="731" t="s">
        <v>1166</v>
      </c>
      <c r="J13" s="731" t="s">
        <v>470</v>
      </c>
      <c r="K13" s="720">
        <v>1</v>
      </c>
      <c r="L13" s="732" t="s">
        <v>1165</v>
      </c>
      <c r="M13" s="720" t="s">
        <v>73</v>
      </c>
      <c r="N13" s="720"/>
      <c r="O13" s="593">
        <v>60</v>
      </c>
      <c r="P13" s="713">
        <f t="shared" si="0"/>
        <v>60</v>
      </c>
      <c r="Q13" s="724" t="s">
        <v>1695</v>
      </c>
      <c r="BA13" s="584" t="s">
        <v>361</v>
      </c>
      <c r="BB13" s="584" t="s">
        <v>362</v>
      </c>
      <c r="BD13" s="28" t="s">
        <v>443</v>
      </c>
      <c r="BE13" s="583"/>
      <c r="BF13" s="583"/>
      <c r="BH13" s="28" t="s">
        <v>73</v>
      </c>
      <c r="BK13" s="28" t="s">
        <v>766</v>
      </c>
      <c r="BM13" s="585" t="s">
        <v>490</v>
      </c>
      <c r="BO13" s="28" t="s">
        <v>678</v>
      </c>
      <c r="BU13" s="28" t="s">
        <v>717</v>
      </c>
      <c r="BZ13" s="28" t="s">
        <v>731</v>
      </c>
    </row>
    <row r="14" spans="1:81" ht="127.5">
      <c r="A14" s="571" t="s">
        <v>338</v>
      </c>
      <c r="B14" s="720" t="s">
        <v>338</v>
      </c>
      <c r="C14" s="720">
        <v>2015</v>
      </c>
      <c r="D14" s="709" t="s">
        <v>18</v>
      </c>
      <c r="E14" s="720" t="s">
        <v>7</v>
      </c>
      <c r="F14" s="592" t="s">
        <v>1179</v>
      </c>
      <c r="G14" s="592" t="s">
        <v>1178</v>
      </c>
      <c r="H14" s="592" t="s">
        <v>1164</v>
      </c>
      <c r="I14" s="592" t="s">
        <v>1166</v>
      </c>
      <c r="J14" s="720" t="s">
        <v>470</v>
      </c>
      <c r="K14" s="592">
        <v>1</v>
      </c>
      <c r="L14" s="592" t="s">
        <v>1165</v>
      </c>
      <c r="M14" s="720" t="s">
        <v>73</v>
      </c>
      <c r="N14" s="592"/>
      <c r="O14" s="570">
        <v>10</v>
      </c>
      <c r="P14" s="713">
        <f t="shared" si="0"/>
        <v>10</v>
      </c>
      <c r="Q14" s="724" t="s">
        <v>1695</v>
      </c>
      <c r="BA14" s="584" t="s">
        <v>349</v>
      </c>
      <c r="BB14" s="584" t="s">
        <v>350</v>
      </c>
      <c r="BD14" s="28" t="s">
        <v>183</v>
      </c>
      <c r="BE14" s="583"/>
      <c r="BF14" s="583"/>
      <c r="BH14" s="28" t="s">
        <v>756</v>
      </c>
      <c r="BM14" s="585" t="s">
        <v>491</v>
      </c>
      <c r="BO14" s="28" t="s">
        <v>677</v>
      </c>
      <c r="BU14" s="28" t="s">
        <v>694</v>
      </c>
      <c r="BZ14" s="28" t="s">
        <v>732</v>
      </c>
    </row>
    <row r="15" spans="1:81" ht="127.5">
      <c r="A15" s="571" t="s">
        <v>338</v>
      </c>
      <c r="B15" s="720" t="s">
        <v>338</v>
      </c>
      <c r="C15" s="720">
        <v>2015</v>
      </c>
      <c r="D15" s="709" t="s">
        <v>22</v>
      </c>
      <c r="E15" s="720" t="s">
        <v>7</v>
      </c>
      <c r="F15" s="592" t="s">
        <v>1180</v>
      </c>
      <c r="G15" s="592" t="s">
        <v>1184</v>
      </c>
      <c r="H15" s="592" t="s">
        <v>1164</v>
      </c>
      <c r="I15" s="592" t="s">
        <v>1166</v>
      </c>
      <c r="J15" s="720" t="s">
        <v>470</v>
      </c>
      <c r="K15" s="592">
        <v>1</v>
      </c>
      <c r="L15" s="592" t="s">
        <v>1165</v>
      </c>
      <c r="M15" s="720" t="s">
        <v>73</v>
      </c>
      <c r="N15" s="592"/>
      <c r="O15" s="570">
        <v>30</v>
      </c>
      <c r="P15" s="713">
        <f t="shared" si="0"/>
        <v>30</v>
      </c>
      <c r="Q15" s="724" t="s">
        <v>1695</v>
      </c>
      <c r="BA15" s="584" t="s">
        <v>363</v>
      </c>
      <c r="BB15" s="584" t="s">
        <v>364</v>
      </c>
      <c r="BD15" s="28" t="s">
        <v>444</v>
      </c>
      <c r="BE15" s="583"/>
      <c r="BF15" s="583"/>
      <c r="BM15" s="585" t="s">
        <v>1107</v>
      </c>
      <c r="BO15" s="28" t="s">
        <v>679</v>
      </c>
      <c r="BU15" s="28" t="s">
        <v>143</v>
      </c>
      <c r="BZ15" s="28" t="s">
        <v>743</v>
      </c>
    </row>
    <row r="16" spans="1:81" ht="127.5">
      <c r="A16" s="571" t="s">
        <v>338</v>
      </c>
      <c r="B16" s="720" t="s">
        <v>338</v>
      </c>
      <c r="C16" s="720">
        <v>2015</v>
      </c>
      <c r="D16" s="709" t="s">
        <v>20</v>
      </c>
      <c r="E16" s="720" t="s">
        <v>7</v>
      </c>
      <c r="F16" s="592" t="s">
        <v>1182</v>
      </c>
      <c r="G16" s="592" t="s">
        <v>1178</v>
      </c>
      <c r="H16" s="592" t="s">
        <v>1164</v>
      </c>
      <c r="I16" s="592" t="s">
        <v>1166</v>
      </c>
      <c r="J16" s="720" t="s">
        <v>470</v>
      </c>
      <c r="K16" s="592">
        <v>1</v>
      </c>
      <c r="L16" s="592" t="s">
        <v>1165</v>
      </c>
      <c r="M16" s="720" t="s">
        <v>73</v>
      </c>
      <c r="N16" s="592"/>
      <c r="O16" s="570">
        <v>100</v>
      </c>
      <c r="P16" s="713">
        <f t="shared" si="0"/>
        <v>100</v>
      </c>
      <c r="Q16" s="724" t="s">
        <v>1695</v>
      </c>
      <c r="BA16" s="584" t="s">
        <v>365</v>
      </c>
      <c r="BB16" s="584" t="s">
        <v>366</v>
      </c>
      <c r="BD16" s="28" t="s">
        <v>194</v>
      </c>
      <c r="BE16" s="583"/>
      <c r="BF16" s="583"/>
      <c r="BM16" s="585" t="s">
        <v>98</v>
      </c>
      <c r="BO16" s="28" t="s">
        <v>680</v>
      </c>
      <c r="BU16" s="28" t="s">
        <v>718</v>
      </c>
      <c r="BZ16" s="28" t="s">
        <v>733</v>
      </c>
    </row>
    <row r="17" spans="1:84" ht="127.5">
      <c r="A17" s="571" t="s">
        <v>338</v>
      </c>
      <c r="B17" s="720" t="s">
        <v>338</v>
      </c>
      <c r="C17" s="720">
        <v>2015</v>
      </c>
      <c r="D17" s="709" t="s">
        <v>20</v>
      </c>
      <c r="E17" s="720" t="s">
        <v>7</v>
      </c>
      <c r="F17" s="592" t="s">
        <v>1181</v>
      </c>
      <c r="G17" s="592" t="s">
        <v>1178</v>
      </c>
      <c r="H17" s="592" t="s">
        <v>1164</v>
      </c>
      <c r="I17" s="592" t="s">
        <v>1166</v>
      </c>
      <c r="J17" s="720" t="s">
        <v>470</v>
      </c>
      <c r="K17" s="592">
        <v>1</v>
      </c>
      <c r="L17" s="592" t="s">
        <v>1165</v>
      </c>
      <c r="M17" s="720" t="s">
        <v>73</v>
      </c>
      <c r="N17" s="592"/>
      <c r="O17" s="570">
        <v>25</v>
      </c>
      <c r="P17" s="713">
        <f t="shared" si="0"/>
        <v>25</v>
      </c>
      <c r="Q17" s="724" t="s">
        <v>1695</v>
      </c>
      <c r="BA17" s="584" t="s">
        <v>363</v>
      </c>
      <c r="BB17" s="584" t="s">
        <v>364</v>
      </c>
      <c r="BD17" s="28" t="s">
        <v>444</v>
      </c>
      <c r="BE17" s="583"/>
      <c r="BF17" s="583"/>
      <c r="BM17" s="585" t="s">
        <v>1107</v>
      </c>
      <c r="BO17" s="28" t="s">
        <v>679</v>
      </c>
      <c r="BU17" s="28" t="s">
        <v>143</v>
      </c>
      <c r="BZ17" s="28" t="s">
        <v>743</v>
      </c>
    </row>
    <row r="18" spans="1:84" ht="51">
      <c r="A18" s="571" t="s">
        <v>338</v>
      </c>
      <c r="B18" s="720" t="s">
        <v>338</v>
      </c>
      <c r="C18" s="720">
        <v>2015</v>
      </c>
      <c r="D18" s="709" t="s">
        <v>20</v>
      </c>
      <c r="E18" s="720" t="s">
        <v>7</v>
      </c>
      <c r="F18" s="592" t="s">
        <v>1207</v>
      </c>
      <c r="G18" s="592" t="s">
        <v>1211</v>
      </c>
      <c r="H18" s="592" t="s">
        <v>1164</v>
      </c>
      <c r="I18" s="592" t="s">
        <v>1166</v>
      </c>
      <c r="J18" s="720" t="s">
        <v>467</v>
      </c>
      <c r="K18" s="592">
        <v>1</v>
      </c>
      <c r="L18" s="592" t="s">
        <v>1195</v>
      </c>
      <c r="M18" s="720" t="s">
        <v>73</v>
      </c>
      <c r="N18" s="592">
        <v>7</v>
      </c>
      <c r="O18" s="570"/>
      <c r="P18" s="713">
        <f t="shared" si="0"/>
        <v>7</v>
      </c>
      <c r="Q18" s="724" t="s">
        <v>1713</v>
      </c>
      <c r="BA18" s="584" t="s">
        <v>365</v>
      </c>
      <c r="BB18" s="584" t="s">
        <v>366</v>
      </c>
      <c r="BD18" s="28" t="s">
        <v>194</v>
      </c>
      <c r="BE18" s="583"/>
      <c r="BF18" s="583"/>
      <c r="BM18" s="585" t="s">
        <v>98</v>
      </c>
      <c r="BO18" s="28" t="s">
        <v>680</v>
      </c>
      <c r="BU18" s="28" t="s">
        <v>718</v>
      </c>
      <c r="BZ18" s="28" t="s">
        <v>733</v>
      </c>
    </row>
    <row r="19" spans="1:84" ht="127.5">
      <c r="A19" s="571" t="s">
        <v>338</v>
      </c>
      <c r="B19" s="720" t="s">
        <v>338</v>
      </c>
      <c r="C19" s="720">
        <v>2015</v>
      </c>
      <c r="D19" s="709" t="s">
        <v>18</v>
      </c>
      <c r="E19" s="720" t="s">
        <v>7</v>
      </c>
      <c r="F19" s="720" t="s">
        <v>1171</v>
      </c>
      <c r="G19" s="720" t="s">
        <v>1163</v>
      </c>
      <c r="H19" s="720" t="s">
        <v>1161</v>
      </c>
      <c r="I19" s="720" t="s">
        <v>1162</v>
      </c>
      <c r="J19" s="720" t="s">
        <v>470</v>
      </c>
      <c r="K19" s="720">
        <v>1</v>
      </c>
      <c r="L19" s="732" t="s">
        <v>1165</v>
      </c>
      <c r="M19" s="720" t="s">
        <v>756</v>
      </c>
      <c r="N19" s="720"/>
      <c r="O19" s="593">
        <v>4</v>
      </c>
      <c r="P19" s="713">
        <f t="shared" si="0"/>
        <v>4</v>
      </c>
      <c r="Q19" s="724" t="s">
        <v>1695</v>
      </c>
      <c r="BA19" s="584" t="s">
        <v>365</v>
      </c>
      <c r="BB19" s="584" t="s">
        <v>366</v>
      </c>
      <c r="BD19" s="28" t="s">
        <v>194</v>
      </c>
      <c r="BE19" s="583"/>
      <c r="BF19" s="583"/>
      <c r="BM19" s="585" t="s">
        <v>98</v>
      </c>
      <c r="BO19" s="28" t="s">
        <v>680</v>
      </c>
      <c r="BU19" s="28" t="s">
        <v>718</v>
      </c>
      <c r="BZ19" s="28" t="s">
        <v>733</v>
      </c>
    </row>
    <row r="20" spans="1:84" ht="89.25">
      <c r="A20" s="571" t="s">
        <v>338</v>
      </c>
      <c r="B20" s="720" t="s">
        <v>338</v>
      </c>
      <c r="C20" s="720">
        <v>2015</v>
      </c>
      <c r="D20" s="709" t="s">
        <v>20</v>
      </c>
      <c r="E20" s="720" t="s">
        <v>7</v>
      </c>
      <c r="F20" s="720" t="s">
        <v>1169</v>
      </c>
      <c r="G20" s="720" t="s">
        <v>1163</v>
      </c>
      <c r="H20" s="720" t="s">
        <v>1164</v>
      </c>
      <c r="I20" s="720" t="s">
        <v>1162</v>
      </c>
      <c r="J20" s="720" t="s">
        <v>470</v>
      </c>
      <c r="K20" s="720">
        <v>1</v>
      </c>
      <c r="L20" s="732" t="s">
        <v>1165</v>
      </c>
      <c r="M20" s="720" t="s">
        <v>73</v>
      </c>
      <c r="N20" s="720"/>
      <c r="O20" s="593">
        <v>105</v>
      </c>
      <c r="P20" s="713">
        <f t="shared" si="0"/>
        <v>105</v>
      </c>
      <c r="Q20" s="724" t="s">
        <v>1703</v>
      </c>
      <c r="BA20" s="584" t="s">
        <v>365</v>
      </c>
      <c r="BB20" s="584" t="s">
        <v>366</v>
      </c>
      <c r="BD20" s="28" t="s">
        <v>194</v>
      </c>
      <c r="BE20" s="583"/>
      <c r="BF20" s="583"/>
      <c r="BM20" s="585" t="s">
        <v>98</v>
      </c>
      <c r="BO20" s="28" t="s">
        <v>680</v>
      </c>
      <c r="BU20" s="28" t="s">
        <v>718</v>
      </c>
      <c r="BZ20" s="28" t="s">
        <v>733</v>
      </c>
    </row>
    <row r="21" spans="1:84" ht="76.5">
      <c r="A21" s="571" t="s">
        <v>338</v>
      </c>
      <c r="B21" s="720" t="s">
        <v>338</v>
      </c>
      <c r="C21" s="720">
        <v>2015</v>
      </c>
      <c r="D21" s="709" t="s">
        <v>20</v>
      </c>
      <c r="E21" s="720" t="s">
        <v>7</v>
      </c>
      <c r="F21" s="592" t="s">
        <v>1170</v>
      </c>
      <c r="G21" s="720" t="s">
        <v>1163</v>
      </c>
      <c r="H21" s="720" t="s">
        <v>1164</v>
      </c>
      <c r="I21" s="720" t="s">
        <v>1162</v>
      </c>
      <c r="J21" s="720" t="s">
        <v>475</v>
      </c>
      <c r="K21" s="720">
        <v>1</v>
      </c>
      <c r="L21" s="732" t="s">
        <v>1165</v>
      </c>
      <c r="M21" s="720" t="s">
        <v>756</v>
      </c>
      <c r="N21" s="720">
        <v>315</v>
      </c>
      <c r="O21" s="593"/>
      <c r="P21" s="713">
        <f t="shared" si="0"/>
        <v>315</v>
      </c>
      <c r="Q21" s="724" t="s">
        <v>1167</v>
      </c>
      <c r="BA21" s="584" t="s">
        <v>370</v>
      </c>
      <c r="BB21" s="584" t="s">
        <v>371</v>
      </c>
      <c r="BD21" s="28" t="s">
        <v>447</v>
      </c>
      <c r="BE21" s="583"/>
      <c r="BF21" s="583"/>
      <c r="BM21" s="585" t="s">
        <v>494</v>
      </c>
      <c r="BO21" s="28" t="s">
        <v>683</v>
      </c>
      <c r="BU21" s="28" t="s">
        <v>749</v>
      </c>
      <c r="BZ21" s="28" t="s">
        <v>741</v>
      </c>
    </row>
    <row r="22" spans="1:84" ht="127.5">
      <c r="A22" s="571" t="s">
        <v>338</v>
      </c>
      <c r="B22" s="720" t="s">
        <v>338</v>
      </c>
      <c r="C22" s="720">
        <v>2015</v>
      </c>
      <c r="D22" s="709" t="s">
        <v>18</v>
      </c>
      <c r="E22" s="720" t="s">
        <v>7</v>
      </c>
      <c r="F22" s="592" t="s">
        <v>1175</v>
      </c>
      <c r="G22" s="592" t="s">
        <v>1177</v>
      </c>
      <c r="H22" s="720" t="s">
        <v>1164</v>
      </c>
      <c r="I22" s="592" t="s">
        <v>1166</v>
      </c>
      <c r="J22" s="720" t="s">
        <v>470</v>
      </c>
      <c r="K22" s="592">
        <v>1</v>
      </c>
      <c r="L22" s="592" t="s">
        <v>1165</v>
      </c>
      <c r="M22" s="720" t="s">
        <v>73</v>
      </c>
      <c r="N22" s="592"/>
      <c r="O22" s="570">
        <v>135</v>
      </c>
      <c r="P22" s="713">
        <f t="shared" si="0"/>
        <v>135</v>
      </c>
      <c r="Q22" s="724" t="s">
        <v>1692</v>
      </c>
      <c r="BA22" s="584"/>
      <c r="BB22" s="584"/>
      <c r="BE22" s="583"/>
      <c r="BF22" s="583"/>
      <c r="BM22" s="585"/>
    </row>
    <row r="23" spans="1:84" ht="127.5">
      <c r="A23" s="571" t="s">
        <v>338</v>
      </c>
      <c r="B23" s="720" t="s">
        <v>338</v>
      </c>
      <c r="C23" s="720">
        <v>2015</v>
      </c>
      <c r="D23" s="709" t="s">
        <v>20</v>
      </c>
      <c r="E23" s="720" t="s">
        <v>7</v>
      </c>
      <c r="F23" s="592" t="s">
        <v>1174</v>
      </c>
      <c r="G23" s="592" t="s">
        <v>1176</v>
      </c>
      <c r="H23" s="720" t="s">
        <v>1164</v>
      </c>
      <c r="I23" s="592" t="s">
        <v>1166</v>
      </c>
      <c r="J23" s="720" t="s">
        <v>470</v>
      </c>
      <c r="K23" s="592">
        <v>1</v>
      </c>
      <c r="L23" s="592" t="s">
        <v>1165</v>
      </c>
      <c r="M23" s="720" t="s">
        <v>756</v>
      </c>
      <c r="N23" s="592"/>
      <c r="O23" s="570">
        <v>20</v>
      </c>
      <c r="P23" s="713">
        <f t="shared" si="0"/>
        <v>20</v>
      </c>
      <c r="Q23" s="724" t="s">
        <v>1692</v>
      </c>
      <c r="BA23" s="584" t="s">
        <v>368</v>
      </c>
      <c r="BB23" s="584" t="s">
        <v>337</v>
      </c>
      <c r="BD23" s="28" t="s">
        <v>448</v>
      </c>
      <c r="BE23" s="583"/>
      <c r="BF23" s="583"/>
      <c r="BH23" s="587" t="s">
        <v>1108</v>
      </c>
      <c r="BI23" s="28" t="s">
        <v>817</v>
      </c>
      <c r="BM23" s="585" t="s">
        <v>495</v>
      </c>
      <c r="BO23" s="28" t="s">
        <v>684</v>
      </c>
      <c r="BU23" s="28" t="s">
        <v>750</v>
      </c>
      <c r="BZ23" s="28" t="s">
        <v>735</v>
      </c>
    </row>
    <row r="24" spans="1:84" ht="76.5">
      <c r="A24" s="571" t="s">
        <v>338</v>
      </c>
      <c r="B24" s="720" t="s">
        <v>338</v>
      </c>
      <c r="C24" s="720">
        <v>2015</v>
      </c>
      <c r="D24" s="709" t="s">
        <v>20</v>
      </c>
      <c r="E24" s="720" t="s">
        <v>7</v>
      </c>
      <c r="F24" s="592" t="s">
        <v>1173</v>
      </c>
      <c r="G24" s="592" t="s">
        <v>1176</v>
      </c>
      <c r="H24" s="720" t="s">
        <v>1164</v>
      </c>
      <c r="I24" s="592" t="s">
        <v>1166</v>
      </c>
      <c r="J24" s="720" t="s">
        <v>475</v>
      </c>
      <c r="K24" s="592">
        <v>1</v>
      </c>
      <c r="L24" s="592" t="s">
        <v>1165</v>
      </c>
      <c r="M24" s="720" t="s">
        <v>756</v>
      </c>
      <c r="N24" s="592">
        <v>60</v>
      </c>
      <c r="O24" s="570"/>
      <c r="P24" s="713">
        <f t="shared" si="0"/>
        <v>60</v>
      </c>
      <c r="Q24" s="724" t="s">
        <v>1167</v>
      </c>
      <c r="BA24" s="584" t="s">
        <v>372</v>
      </c>
      <c r="BB24" s="584" t="s">
        <v>373</v>
      </c>
      <c r="BD24" s="28" t="s">
        <v>120</v>
      </c>
      <c r="BE24" s="583"/>
      <c r="BF24" s="583"/>
      <c r="BM24" s="585" t="s">
        <v>496</v>
      </c>
      <c r="BO24" s="28" t="s">
        <v>685</v>
      </c>
      <c r="BU24" s="28" t="s">
        <v>695</v>
      </c>
      <c r="BZ24" s="28" t="s">
        <v>461</v>
      </c>
    </row>
    <row r="25" spans="1:84" ht="51">
      <c r="A25" s="571" t="s">
        <v>338</v>
      </c>
      <c r="B25" s="720" t="s">
        <v>338</v>
      </c>
      <c r="C25" s="720">
        <v>2015</v>
      </c>
      <c r="D25" s="709" t="s">
        <v>18</v>
      </c>
      <c r="E25" s="720" t="s">
        <v>7</v>
      </c>
      <c r="F25" s="592" t="s">
        <v>1201</v>
      </c>
      <c r="G25" s="592" t="s">
        <v>1204</v>
      </c>
      <c r="H25" s="592" t="s">
        <v>1164</v>
      </c>
      <c r="I25" s="592" t="s">
        <v>1166</v>
      </c>
      <c r="J25" s="720" t="s">
        <v>467</v>
      </c>
      <c r="K25" s="592">
        <v>1</v>
      </c>
      <c r="L25" s="592" t="s">
        <v>1195</v>
      </c>
      <c r="M25" s="720" t="s">
        <v>73</v>
      </c>
      <c r="N25" s="592">
        <v>26</v>
      </c>
      <c r="O25" s="570"/>
      <c r="P25" s="713">
        <f t="shared" si="0"/>
        <v>26</v>
      </c>
      <c r="Q25" s="724" t="s">
        <v>1713</v>
      </c>
      <c r="BA25" s="584" t="s">
        <v>374</v>
      </c>
      <c r="BB25" s="584" t="s">
        <v>340</v>
      </c>
      <c r="BD25" s="28" t="s">
        <v>449</v>
      </c>
      <c r="BE25" s="583"/>
      <c r="BF25" s="583"/>
      <c r="BM25" s="585" t="s">
        <v>497</v>
      </c>
      <c r="BO25" s="28" t="s">
        <v>686</v>
      </c>
      <c r="BU25" s="28" t="s">
        <v>696</v>
      </c>
      <c r="BZ25" s="28" t="s">
        <v>736</v>
      </c>
    </row>
    <row r="26" spans="1:84" ht="51">
      <c r="A26" s="571" t="s">
        <v>338</v>
      </c>
      <c r="B26" s="720" t="s">
        <v>338</v>
      </c>
      <c r="C26" s="720">
        <v>2015</v>
      </c>
      <c r="D26" s="709" t="s">
        <v>18</v>
      </c>
      <c r="E26" s="720" t="s">
        <v>7</v>
      </c>
      <c r="F26" s="592" t="s">
        <v>1200</v>
      </c>
      <c r="G26" s="592" t="s">
        <v>1204</v>
      </c>
      <c r="H26" s="592" t="s">
        <v>1164</v>
      </c>
      <c r="I26" s="592" t="s">
        <v>1166</v>
      </c>
      <c r="J26" s="720" t="s">
        <v>467</v>
      </c>
      <c r="K26" s="592">
        <v>1</v>
      </c>
      <c r="L26" s="592" t="s">
        <v>1195</v>
      </c>
      <c r="M26" s="720" t="s">
        <v>73</v>
      </c>
      <c r="N26" s="592">
        <v>61</v>
      </c>
      <c r="O26" s="570"/>
      <c r="P26" s="713">
        <f t="shared" si="0"/>
        <v>61</v>
      </c>
      <c r="Q26" s="724" t="s">
        <v>1713</v>
      </c>
      <c r="BA26" s="584" t="s">
        <v>375</v>
      </c>
      <c r="BB26" s="584" t="s">
        <v>376</v>
      </c>
      <c r="BE26" s="583"/>
      <c r="BF26" s="583"/>
      <c r="BM26" s="585" t="s">
        <v>498</v>
      </c>
      <c r="BO26" s="28" t="s">
        <v>674</v>
      </c>
      <c r="BU26" s="28" t="s">
        <v>697</v>
      </c>
    </row>
    <row r="27" spans="1:84" ht="51">
      <c r="A27" s="571" t="s">
        <v>338</v>
      </c>
      <c r="B27" s="720" t="s">
        <v>338</v>
      </c>
      <c r="C27" s="720">
        <v>2015</v>
      </c>
      <c r="D27" s="709" t="s">
        <v>20</v>
      </c>
      <c r="E27" s="720" t="s">
        <v>7</v>
      </c>
      <c r="F27" s="592" t="s">
        <v>1208</v>
      </c>
      <c r="G27" s="592" t="s">
        <v>1210</v>
      </c>
      <c r="H27" s="592" t="s">
        <v>1164</v>
      </c>
      <c r="I27" s="592" t="s">
        <v>1166</v>
      </c>
      <c r="J27" s="720" t="s">
        <v>467</v>
      </c>
      <c r="K27" s="592">
        <v>1</v>
      </c>
      <c r="L27" s="592" t="s">
        <v>1195</v>
      </c>
      <c r="M27" s="720" t="s">
        <v>73</v>
      </c>
      <c r="N27" s="592">
        <v>31</v>
      </c>
      <c r="O27" s="570"/>
      <c r="P27" s="713">
        <f t="shared" si="0"/>
        <v>31</v>
      </c>
      <c r="Q27" s="724" t="s">
        <v>1713</v>
      </c>
      <c r="BA27" s="584" t="s">
        <v>377</v>
      </c>
      <c r="BB27" s="584" t="s">
        <v>378</v>
      </c>
      <c r="BE27" s="583"/>
      <c r="BF27" s="583"/>
      <c r="BM27" s="585" t="s">
        <v>499</v>
      </c>
      <c r="BO27" s="28" t="s">
        <v>687</v>
      </c>
      <c r="BU27" s="28" t="s">
        <v>698</v>
      </c>
    </row>
    <row r="28" spans="1:84" ht="51">
      <c r="A28" s="571" t="s">
        <v>338</v>
      </c>
      <c r="B28" s="720" t="s">
        <v>338</v>
      </c>
      <c r="C28" s="720">
        <v>2015</v>
      </c>
      <c r="D28" s="709" t="s">
        <v>20</v>
      </c>
      <c r="E28" s="720" t="s">
        <v>7</v>
      </c>
      <c r="F28" s="592" t="s">
        <v>1209</v>
      </c>
      <c r="G28" s="592" t="s">
        <v>1213</v>
      </c>
      <c r="H28" s="592" t="s">
        <v>1164</v>
      </c>
      <c r="I28" s="592" t="s">
        <v>1166</v>
      </c>
      <c r="J28" s="720" t="s">
        <v>467</v>
      </c>
      <c r="K28" s="592">
        <v>1</v>
      </c>
      <c r="L28" s="592" t="s">
        <v>1195</v>
      </c>
      <c r="M28" s="720" t="s">
        <v>73</v>
      </c>
      <c r="N28" s="592">
        <v>88</v>
      </c>
      <c r="O28" s="570"/>
      <c r="P28" s="713">
        <f t="shared" si="0"/>
        <v>88</v>
      </c>
      <c r="Q28" s="724" t="s">
        <v>1713</v>
      </c>
      <c r="BA28" s="584" t="s">
        <v>379</v>
      </c>
      <c r="BB28" s="584" t="s">
        <v>380</v>
      </c>
      <c r="BD28" s="195" t="s">
        <v>441</v>
      </c>
      <c r="BE28" s="583"/>
      <c r="BF28" s="583"/>
      <c r="BH28" s="195" t="s">
        <v>480</v>
      </c>
      <c r="BM28" s="585" t="s">
        <v>500</v>
      </c>
      <c r="BO28" s="28" t="s">
        <v>675</v>
      </c>
      <c r="BU28" s="28" t="s">
        <v>719</v>
      </c>
      <c r="BZ28" s="28" t="s">
        <v>744</v>
      </c>
      <c r="CD28" s="588" t="s">
        <v>220</v>
      </c>
      <c r="CE28" s="589"/>
      <c r="CF28" s="588" t="s">
        <v>221</v>
      </c>
    </row>
    <row r="29" spans="1:84">
      <c r="BA29" s="584" t="s">
        <v>381</v>
      </c>
      <c r="BB29" s="584" t="s">
        <v>382</v>
      </c>
      <c r="BD29" s="28" t="s">
        <v>450</v>
      </c>
      <c r="BE29" s="583"/>
      <c r="BF29" s="583"/>
      <c r="BH29" s="28" t="s">
        <v>479</v>
      </c>
      <c r="BM29" s="585" t="s">
        <v>501</v>
      </c>
      <c r="BU29" s="28" t="s">
        <v>699</v>
      </c>
      <c r="BZ29" s="28" t="s">
        <v>181</v>
      </c>
      <c r="CD29" s="589" t="s">
        <v>222</v>
      </c>
      <c r="CE29" s="589"/>
      <c r="CF29" s="589" t="s">
        <v>223</v>
      </c>
    </row>
    <row r="30" spans="1:84">
      <c r="BA30" s="584" t="s">
        <v>383</v>
      </c>
      <c r="BB30" s="584" t="s">
        <v>384</v>
      </c>
      <c r="BD30" s="28" t="s">
        <v>451</v>
      </c>
      <c r="BE30" s="583"/>
      <c r="BF30" s="583"/>
      <c r="BH30" s="28" t="s">
        <v>282</v>
      </c>
      <c r="BM30" s="585" t="s">
        <v>502</v>
      </c>
      <c r="BU30" s="28" t="s">
        <v>700</v>
      </c>
      <c r="BZ30" s="28" t="s">
        <v>738</v>
      </c>
      <c r="CD30" s="589" t="s">
        <v>224</v>
      </c>
      <c r="CE30" s="589"/>
      <c r="CF30" s="589" t="s">
        <v>225</v>
      </c>
    </row>
    <row r="31" spans="1:84">
      <c r="BA31" s="584" t="s">
        <v>386</v>
      </c>
      <c r="BB31" s="584" t="s">
        <v>4</v>
      </c>
      <c r="BD31" s="28" t="s">
        <v>56</v>
      </c>
      <c r="BE31" s="583"/>
      <c r="BF31" s="583"/>
      <c r="BH31" s="28" t="s">
        <v>478</v>
      </c>
      <c r="BM31" s="585" t="s">
        <v>503</v>
      </c>
      <c r="BU31" s="28" t="s">
        <v>701</v>
      </c>
      <c r="BZ31" s="28" t="s">
        <v>56</v>
      </c>
      <c r="CD31" s="589" t="s">
        <v>226</v>
      </c>
      <c r="CE31" s="589"/>
      <c r="CF31" s="589" t="s">
        <v>227</v>
      </c>
    </row>
    <row r="32" spans="1:84">
      <c r="BD32" s="28" t="s">
        <v>452</v>
      </c>
      <c r="BH32" s="28" t="s">
        <v>476</v>
      </c>
      <c r="BM32" s="585" t="s">
        <v>504</v>
      </c>
      <c r="BU32" s="28" t="s">
        <v>702</v>
      </c>
      <c r="BZ32" s="28" t="s">
        <v>746</v>
      </c>
      <c r="CD32" s="589" t="s">
        <v>228</v>
      </c>
      <c r="CE32" s="589"/>
      <c r="CF32" s="589" t="s">
        <v>229</v>
      </c>
    </row>
    <row r="33" spans="53:84" s="28" customFormat="1">
      <c r="BD33" s="28" t="s">
        <v>453</v>
      </c>
      <c r="BH33" s="28" t="s">
        <v>477</v>
      </c>
      <c r="BM33" s="585" t="s">
        <v>505</v>
      </c>
      <c r="BU33" s="28" t="s">
        <v>703</v>
      </c>
      <c r="BZ33" s="28" t="s">
        <v>737</v>
      </c>
      <c r="CD33" s="589" t="s">
        <v>230</v>
      </c>
      <c r="CE33" s="589"/>
      <c r="CF33" s="589" t="s">
        <v>216</v>
      </c>
    </row>
    <row r="34" spans="53:84" s="28" customFormat="1">
      <c r="BA34" s="195" t="s">
        <v>432</v>
      </c>
      <c r="BD34" s="28" t="s">
        <v>183</v>
      </c>
      <c r="BH34" s="28" t="s">
        <v>283</v>
      </c>
      <c r="BM34" s="585" t="s">
        <v>506</v>
      </c>
      <c r="BU34" s="28" t="s">
        <v>720</v>
      </c>
      <c r="BZ34" s="28" t="s">
        <v>183</v>
      </c>
      <c r="CD34" s="589" t="s">
        <v>231</v>
      </c>
      <c r="CE34" s="589"/>
      <c r="CF34" s="589" t="s">
        <v>214</v>
      </c>
    </row>
    <row r="35" spans="53:84" s="28" customFormat="1">
      <c r="BA35" s="28" t="s">
        <v>18</v>
      </c>
      <c r="BD35" s="28" t="s">
        <v>444</v>
      </c>
      <c r="BM35" s="585" t="s">
        <v>507</v>
      </c>
      <c r="BU35" s="28" t="s">
        <v>704</v>
      </c>
      <c r="BZ35" s="28" t="s">
        <v>745</v>
      </c>
      <c r="CD35" s="589" t="s">
        <v>232</v>
      </c>
      <c r="CE35" s="589"/>
      <c r="CF35" s="589" t="s">
        <v>233</v>
      </c>
    </row>
    <row r="36" spans="53:84" s="28" customFormat="1">
      <c r="BA36" s="28" t="s">
        <v>20</v>
      </c>
      <c r="BD36" s="28" t="s">
        <v>454</v>
      </c>
      <c r="BM36" s="585" t="s">
        <v>508</v>
      </c>
      <c r="BU36" s="28" t="s">
        <v>721</v>
      </c>
      <c r="BZ36" s="28" t="s">
        <v>194</v>
      </c>
      <c r="CD36" s="589" t="s">
        <v>234</v>
      </c>
      <c r="CE36" s="589"/>
      <c r="CF36" s="589" t="s">
        <v>215</v>
      </c>
    </row>
    <row r="37" spans="53:84" s="28" customFormat="1">
      <c r="BA37" s="28" t="s">
        <v>22</v>
      </c>
      <c r="BD37" s="28" t="s">
        <v>455</v>
      </c>
      <c r="BH37" s="195" t="s">
        <v>650</v>
      </c>
      <c r="BM37" s="585" t="s">
        <v>509</v>
      </c>
      <c r="BU37" s="28" t="s">
        <v>705</v>
      </c>
      <c r="BZ37" s="28" t="s">
        <v>730</v>
      </c>
      <c r="CD37" s="589" t="s">
        <v>235</v>
      </c>
      <c r="CE37" s="589"/>
      <c r="CF37" s="589"/>
    </row>
    <row r="38" spans="53:84" s="28" customFormat="1">
      <c r="BA38" s="28" t="s">
        <v>24</v>
      </c>
      <c r="BD38" s="28" t="s">
        <v>457</v>
      </c>
      <c r="BH38" s="28" t="s">
        <v>757</v>
      </c>
      <c r="BM38" s="585" t="s">
        <v>510</v>
      </c>
      <c r="BU38" s="28" t="s">
        <v>722</v>
      </c>
      <c r="BZ38" s="28" t="s">
        <v>740</v>
      </c>
      <c r="CD38" s="589" t="s">
        <v>236</v>
      </c>
      <c r="CE38" s="589"/>
      <c r="CF38" s="589"/>
    </row>
    <row r="39" spans="53:84" s="28" customFormat="1">
      <c r="BA39" s="28" t="s">
        <v>421</v>
      </c>
      <c r="BD39" s="28" t="s">
        <v>456</v>
      </c>
      <c r="BH39" s="28" t="s">
        <v>651</v>
      </c>
      <c r="BM39" s="585" t="s">
        <v>511</v>
      </c>
      <c r="BU39" s="28" t="s">
        <v>706</v>
      </c>
      <c r="BZ39" s="28" t="s">
        <v>731</v>
      </c>
      <c r="CD39" s="589" t="s">
        <v>237</v>
      </c>
      <c r="CE39" s="589"/>
      <c r="CF39" s="589"/>
    </row>
    <row r="40" spans="53:84" s="28" customFormat="1">
      <c r="BD40" s="28" t="s">
        <v>458</v>
      </c>
      <c r="BH40" s="28" t="s">
        <v>652</v>
      </c>
      <c r="BM40" s="585" t="s">
        <v>512</v>
      </c>
      <c r="BU40" s="28" t="s">
        <v>723</v>
      </c>
      <c r="BZ40" s="28" t="s">
        <v>732</v>
      </c>
      <c r="CD40" s="589" t="s">
        <v>238</v>
      </c>
      <c r="CE40" s="589"/>
      <c r="CF40" s="589"/>
    </row>
    <row r="41" spans="53:84" s="28" customFormat="1">
      <c r="BD41" s="28" t="s">
        <v>459</v>
      </c>
      <c r="BH41" s="28" t="s">
        <v>653</v>
      </c>
      <c r="BM41" s="585" t="s">
        <v>513</v>
      </c>
      <c r="BU41" s="28" t="s">
        <v>724</v>
      </c>
      <c r="BZ41" s="28" t="s">
        <v>743</v>
      </c>
      <c r="CD41" s="589" t="s">
        <v>239</v>
      </c>
      <c r="CE41" s="589"/>
      <c r="CF41" s="589"/>
    </row>
    <row r="42" spans="53:84" s="28" customFormat="1">
      <c r="BA42" s="28" t="s">
        <v>433</v>
      </c>
      <c r="BD42" s="28" t="s">
        <v>460</v>
      </c>
      <c r="BH42" s="28" t="s">
        <v>654</v>
      </c>
      <c r="BM42" s="585" t="s">
        <v>514</v>
      </c>
      <c r="BU42" s="28" t="s">
        <v>725</v>
      </c>
      <c r="BZ42" s="28" t="s">
        <v>733</v>
      </c>
    </row>
    <row r="43" spans="53:84" s="28" customFormat="1">
      <c r="BA43" s="28" t="s">
        <v>40</v>
      </c>
      <c r="BD43" s="28" t="s">
        <v>461</v>
      </c>
      <c r="BH43" s="28" t="s">
        <v>655</v>
      </c>
      <c r="BM43" s="585" t="s">
        <v>515</v>
      </c>
      <c r="BU43" s="28" t="s">
        <v>707</v>
      </c>
      <c r="BZ43" s="28" t="s">
        <v>735</v>
      </c>
    </row>
    <row r="44" spans="53:84" s="28" customFormat="1">
      <c r="BA44" s="28" t="s">
        <v>24</v>
      </c>
      <c r="BD44" s="28" t="s">
        <v>462</v>
      </c>
      <c r="BH44" s="28" t="s">
        <v>656</v>
      </c>
      <c r="BM44" s="585" t="s">
        <v>516</v>
      </c>
      <c r="BU44" s="28" t="s">
        <v>708</v>
      </c>
      <c r="BZ44" s="28" t="s">
        <v>461</v>
      </c>
    </row>
    <row r="45" spans="53:84" s="28" customFormat="1">
      <c r="BA45" s="28" t="s">
        <v>421</v>
      </c>
      <c r="BD45" s="28" t="s">
        <v>463</v>
      </c>
      <c r="BH45" s="28" t="s">
        <v>657</v>
      </c>
      <c r="BM45" s="585" t="s">
        <v>517</v>
      </c>
      <c r="BU45" s="28" t="s">
        <v>710</v>
      </c>
      <c r="BZ45" s="28" t="s">
        <v>736</v>
      </c>
    </row>
    <row r="46" spans="53:84" s="28" customFormat="1">
      <c r="BD46" s="28" t="s">
        <v>449</v>
      </c>
      <c r="BH46" s="28" t="s">
        <v>658</v>
      </c>
      <c r="BM46" s="585" t="s">
        <v>518</v>
      </c>
      <c r="BU46" s="28" t="s">
        <v>711</v>
      </c>
    </row>
    <row r="47" spans="53:84" s="28" customFormat="1">
      <c r="BH47" s="28" t="s">
        <v>114</v>
      </c>
      <c r="BM47" s="585" t="s">
        <v>519</v>
      </c>
    </row>
    <row r="48" spans="53:84" s="28" customFormat="1">
      <c r="BA48" s="195" t="s">
        <v>305</v>
      </c>
      <c r="BH48" s="28" t="s">
        <v>115</v>
      </c>
      <c r="BM48" s="585" t="s">
        <v>520</v>
      </c>
    </row>
    <row r="49" spans="53:65" s="28" customFormat="1">
      <c r="BA49" s="28" t="s">
        <v>7</v>
      </c>
      <c r="BD49" s="195" t="s">
        <v>290</v>
      </c>
      <c r="BH49" s="28" t="s">
        <v>116</v>
      </c>
      <c r="BM49" s="585" t="s">
        <v>521</v>
      </c>
    </row>
    <row r="50" spans="53:65" s="28" customFormat="1">
      <c r="BA50" s="28" t="s">
        <v>99</v>
      </c>
      <c r="BD50" s="28" t="s">
        <v>464</v>
      </c>
      <c r="BM50" s="585" t="s">
        <v>522</v>
      </c>
    </row>
    <row r="51" spans="53:65" s="28" customFormat="1">
      <c r="BA51" s="28" t="s">
        <v>211</v>
      </c>
      <c r="BD51" s="28" t="s">
        <v>465</v>
      </c>
      <c r="BM51" s="585" t="s">
        <v>523</v>
      </c>
    </row>
    <row r="52" spans="53:65" s="28" customFormat="1">
      <c r="BA52" s="28" t="s">
        <v>423</v>
      </c>
      <c r="BD52" s="28" t="s">
        <v>466</v>
      </c>
      <c r="BM52" s="585" t="s">
        <v>524</v>
      </c>
    </row>
    <row r="53" spans="53:65" s="28" customFormat="1">
      <c r="BA53" s="28" t="s">
        <v>424</v>
      </c>
      <c r="BM53" s="585" t="s">
        <v>93</v>
      </c>
    </row>
    <row r="54" spans="53:65" s="28" customFormat="1">
      <c r="BA54" s="28" t="s">
        <v>276</v>
      </c>
      <c r="BM54" s="585" t="s">
        <v>525</v>
      </c>
    </row>
    <row r="55" spans="53:65" s="28" customFormat="1">
      <c r="BA55" s="28" t="s">
        <v>425</v>
      </c>
      <c r="BM55" s="585" t="s">
        <v>526</v>
      </c>
    </row>
    <row r="56" spans="53:65" s="28" customFormat="1">
      <c r="BA56" s="28" t="s">
        <v>426</v>
      </c>
      <c r="BM56" s="585" t="s">
        <v>527</v>
      </c>
    </row>
    <row r="57" spans="53:65" s="28" customFormat="1">
      <c r="BA57" s="28" t="s">
        <v>427</v>
      </c>
      <c r="BM57" s="585" t="s">
        <v>528</v>
      </c>
    </row>
    <row r="58" spans="53:65" s="28" customFormat="1">
      <c r="BA58" s="28" t="s">
        <v>428</v>
      </c>
      <c r="BM58" s="585" t="s">
        <v>529</v>
      </c>
    </row>
    <row r="59" spans="53:65" s="28" customFormat="1">
      <c r="BA59" s="28" t="s">
        <v>429</v>
      </c>
      <c r="BM59" s="585" t="s">
        <v>530</v>
      </c>
    </row>
    <row r="60" spans="53:65" s="28" customFormat="1">
      <c r="BA60" s="28" t="s">
        <v>430</v>
      </c>
      <c r="BM60" s="585" t="s">
        <v>531</v>
      </c>
    </row>
    <row r="61" spans="53:65" s="28" customFormat="1">
      <c r="BA61" s="28" t="s">
        <v>431</v>
      </c>
      <c r="BM61" s="585" t="s">
        <v>532</v>
      </c>
    </row>
    <row r="62" spans="53:65" s="28" customFormat="1">
      <c r="BM62" s="585" t="s">
        <v>533</v>
      </c>
    </row>
    <row r="63" spans="53:65" s="28" customFormat="1">
      <c r="BM63" s="585" t="s">
        <v>534</v>
      </c>
    </row>
    <row r="64" spans="53:65" s="28" customFormat="1">
      <c r="BA64" s="590" t="s">
        <v>767</v>
      </c>
      <c r="BM64" s="585" t="s">
        <v>1111</v>
      </c>
    </row>
    <row r="65" spans="53:65" s="28" customFormat="1" ht="15">
      <c r="BA65" s="591" t="s">
        <v>768</v>
      </c>
      <c r="BM65" s="28" t="s">
        <v>535</v>
      </c>
    </row>
    <row r="66" spans="53:65" s="28" customFormat="1">
      <c r="BA66" s="28" t="s">
        <v>210</v>
      </c>
      <c r="BM66" s="585" t="s">
        <v>536</v>
      </c>
    </row>
    <row r="67" spans="53:65" s="28" customFormat="1">
      <c r="BA67" s="28" t="s">
        <v>825</v>
      </c>
      <c r="BM67" s="585" t="s">
        <v>537</v>
      </c>
    </row>
    <row r="68" spans="53:65" s="28" customFormat="1">
      <c r="BA68" s="28" t="s">
        <v>826</v>
      </c>
      <c r="BM68" s="585" t="s">
        <v>538</v>
      </c>
    </row>
    <row r="69" spans="53:65" s="28" customFormat="1">
      <c r="BA69" s="28" t="s">
        <v>63</v>
      </c>
      <c r="BM69" s="585" t="s">
        <v>539</v>
      </c>
    </row>
    <row r="70" spans="53:65" s="28" customFormat="1">
      <c r="BA70" s="28" t="s">
        <v>827</v>
      </c>
      <c r="BM70" s="585" t="s">
        <v>540</v>
      </c>
    </row>
    <row r="71" spans="53:65" s="28" customFormat="1" ht="15">
      <c r="BA71" s="591" t="s">
        <v>769</v>
      </c>
      <c r="BM71" s="585" t="s">
        <v>541</v>
      </c>
    </row>
    <row r="72" spans="53:65" s="28" customFormat="1">
      <c r="BA72" s="28" t="s">
        <v>770</v>
      </c>
      <c r="BM72" s="585" t="s">
        <v>542</v>
      </c>
    </row>
    <row r="73" spans="53:65" s="28" customFormat="1">
      <c r="BA73" s="28" t="s">
        <v>771</v>
      </c>
      <c r="BM73" s="585" t="s">
        <v>543</v>
      </c>
    </row>
    <row r="74" spans="53:65" s="28" customFormat="1">
      <c r="BA74" s="28" t="s">
        <v>772</v>
      </c>
      <c r="BM74" s="585" t="s">
        <v>544</v>
      </c>
    </row>
    <row r="75" spans="53:65" s="28" customFormat="1">
      <c r="BA75" s="28" t="s">
        <v>773</v>
      </c>
      <c r="BM75" s="585" t="s">
        <v>545</v>
      </c>
    </row>
    <row r="76" spans="53:65" s="28" customFormat="1">
      <c r="BA76" s="28" t="s">
        <v>774</v>
      </c>
      <c r="BM76" s="585" t="s">
        <v>546</v>
      </c>
    </row>
    <row r="77" spans="53:65" s="28" customFormat="1">
      <c r="BA77" s="28" t="s">
        <v>775</v>
      </c>
      <c r="BM77" s="585" t="s">
        <v>547</v>
      </c>
    </row>
    <row r="78" spans="53:65" s="28" customFormat="1">
      <c r="BA78" s="28" t="s">
        <v>776</v>
      </c>
      <c r="BM78" s="585" t="s">
        <v>548</v>
      </c>
    </row>
    <row r="79" spans="53:65" s="28" customFormat="1">
      <c r="BA79" s="28" t="s">
        <v>777</v>
      </c>
      <c r="BM79" s="585" t="s">
        <v>549</v>
      </c>
    </row>
    <row r="80" spans="53:65" s="28" customFormat="1">
      <c r="BA80" s="28" t="s">
        <v>778</v>
      </c>
      <c r="BM80" s="585" t="s">
        <v>550</v>
      </c>
    </row>
    <row r="81" spans="53:65" s="28" customFormat="1" ht="15">
      <c r="BA81" s="591" t="s">
        <v>821</v>
      </c>
      <c r="BM81" s="585"/>
    </row>
    <row r="82" spans="53:65" s="28" customFormat="1">
      <c r="BA82" s="28" t="s">
        <v>818</v>
      </c>
      <c r="BM82" s="585"/>
    </row>
    <row r="83" spans="53:65" s="28" customFormat="1">
      <c r="BA83" s="28" t="s">
        <v>819</v>
      </c>
      <c r="BM83" s="585"/>
    </row>
    <row r="84" spans="53:65" s="28" customFormat="1">
      <c r="BA84" s="28" t="s">
        <v>820</v>
      </c>
      <c r="BM84" s="585"/>
    </row>
    <row r="85" spans="53:65" s="28" customFormat="1" ht="15">
      <c r="BA85" s="591" t="s">
        <v>1112</v>
      </c>
      <c r="BM85" s="28" t="s">
        <v>551</v>
      </c>
    </row>
    <row r="86" spans="53:65" s="28" customFormat="1">
      <c r="BA86" s="28" t="s">
        <v>780</v>
      </c>
      <c r="BM86" s="585" t="s">
        <v>552</v>
      </c>
    </row>
    <row r="87" spans="53:65" s="28" customFormat="1">
      <c r="BA87" s="28" t="s">
        <v>781</v>
      </c>
      <c r="BM87" s="585" t="s">
        <v>553</v>
      </c>
    </row>
    <row r="88" spans="53:65" s="28" customFormat="1">
      <c r="BA88" s="28" t="s">
        <v>782</v>
      </c>
      <c r="BM88" s="585" t="s">
        <v>554</v>
      </c>
    </row>
    <row r="89" spans="53:65" s="28" customFormat="1">
      <c r="BA89" s="28" t="s">
        <v>783</v>
      </c>
      <c r="BM89" s="585" t="s">
        <v>555</v>
      </c>
    </row>
    <row r="90" spans="53:65" s="28" customFormat="1">
      <c r="BA90" s="28" t="s">
        <v>81</v>
      </c>
      <c r="BM90" s="585" t="s">
        <v>100</v>
      </c>
    </row>
    <row r="91" spans="53:65" s="28" customFormat="1">
      <c r="BA91" s="28" t="s">
        <v>784</v>
      </c>
      <c r="BM91" s="585" t="s">
        <v>1113</v>
      </c>
    </row>
    <row r="92" spans="53:65" s="28" customFormat="1">
      <c r="BA92" s="28" t="s">
        <v>785</v>
      </c>
      <c r="BM92" s="585" t="s">
        <v>556</v>
      </c>
    </row>
    <row r="93" spans="53:65" s="28" customFormat="1">
      <c r="BA93" s="28" t="s">
        <v>786</v>
      </c>
      <c r="BM93" s="585" t="s">
        <v>557</v>
      </c>
    </row>
    <row r="94" spans="53:65" s="28" customFormat="1">
      <c r="BA94" s="28" t="s">
        <v>787</v>
      </c>
      <c r="BM94" s="585" t="s">
        <v>558</v>
      </c>
    </row>
    <row r="95" spans="53:65" s="28" customFormat="1">
      <c r="BA95" s="28" t="s">
        <v>788</v>
      </c>
      <c r="BM95" s="585" t="s">
        <v>559</v>
      </c>
    </row>
    <row r="96" spans="53:65" s="28" customFormat="1">
      <c r="BA96" s="28" t="s">
        <v>789</v>
      </c>
      <c r="BM96" s="585" t="s">
        <v>560</v>
      </c>
    </row>
    <row r="97" spans="53:65" s="28" customFormat="1">
      <c r="BA97" s="28" t="s">
        <v>790</v>
      </c>
      <c r="BM97" s="28" t="s">
        <v>561</v>
      </c>
    </row>
    <row r="98" spans="53:65" s="28" customFormat="1">
      <c r="BA98" s="28" t="s">
        <v>791</v>
      </c>
      <c r="BM98" s="585" t="s">
        <v>562</v>
      </c>
    </row>
    <row r="99" spans="53:65" s="28" customFormat="1">
      <c r="BA99" s="28" t="s">
        <v>792</v>
      </c>
      <c r="BM99" s="585" t="s">
        <v>563</v>
      </c>
    </row>
    <row r="100" spans="53:65" s="28" customFormat="1">
      <c r="BA100" s="28" t="s">
        <v>793</v>
      </c>
      <c r="BM100" s="585" t="s">
        <v>564</v>
      </c>
    </row>
    <row r="101" spans="53:65" s="28" customFormat="1">
      <c r="BA101" s="28" t="s">
        <v>794</v>
      </c>
      <c r="BM101" s="585" t="s">
        <v>565</v>
      </c>
    </row>
    <row r="102" spans="53:65" s="28" customFormat="1">
      <c r="BA102" s="28" t="s">
        <v>795</v>
      </c>
      <c r="BM102" s="585" t="s">
        <v>566</v>
      </c>
    </row>
    <row r="103" spans="53:65" s="28" customFormat="1">
      <c r="BA103" s="28" t="s">
        <v>796</v>
      </c>
      <c r="BM103" s="585" t="s">
        <v>1114</v>
      </c>
    </row>
    <row r="104" spans="53:65" s="28" customFormat="1">
      <c r="BA104" s="28" t="s">
        <v>797</v>
      </c>
      <c r="BM104" s="585" t="s">
        <v>567</v>
      </c>
    </row>
    <row r="105" spans="53:65" s="28" customFormat="1" ht="15">
      <c r="BA105" s="591" t="s">
        <v>798</v>
      </c>
      <c r="BM105" s="585" t="s">
        <v>96</v>
      </c>
    </row>
    <row r="106" spans="53:65" s="28" customFormat="1">
      <c r="BA106" s="28" t="s">
        <v>822</v>
      </c>
      <c r="BM106" s="585" t="s">
        <v>568</v>
      </c>
    </row>
    <row r="107" spans="53:65" s="28" customFormat="1">
      <c r="BA107" s="28" t="s">
        <v>823</v>
      </c>
      <c r="BM107" s="585" t="s">
        <v>569</v>
      </c>
    </row>
    <row r="108" spans="53:65" s="28" customFormat="1">
      <c r="BA108" s="28" t="s">
        <v>824</v>
      </c>
      <c r="BM108" s="585" t="s">
        <v>570</v>
      </c>
    </row>
    <row r="109" spans="53:65" s="28" customFormat="1" ht="15">
      <c r="BA109" s="591" t="s">
        <v>799</v>
      </c>
      <c r="BM109" s="585" t="s">
        <v>571</v>
      </c>
    </row>
    <row r="110" spans="53:65" s="28" customFormat="1">
      <c r="BA110" s="28" t="s">
        <v>800</v>
      </c>
      <c r="BM110" s="585" t="s">
        <v>572</v>
      </c>
    </row>
    <row r="111" spans="53:65" s="28" customFormat="1" ht="15">
      <c r="BA111" s="591" t="s">
        <v>801</v>
      </c>
      <c r="BM111" s="585" t="s">
        <v>573</v>
      </c>
    </row>
    <row r="112" spans="53:65" s="28" customFormat="1">
      <c r="BA112" s="28" t="s">
        <v>802</v>
      </c>
      <c r="BM112" s="585" t="s">
        <v>1115</v>
      </c>
    </row>
    <row r="113" spans="53:65" s="28" customFormat="1">
      <c r="BA113" s="28" t="s">
        <v>803</v>
      </c>
      <c r="BM113" s="585" t="s">
        <v>82</v>
      </c>
    </row>
    <row r="114" spans="53:65" s="28" customFormat="1">
      <c r="BA114" s="28" t="s">
        <v>804</v>
      </c>
      <c r="BM114" s="585" t="s">
        <v>574</v>
      </c>
    </row>
    <row r="115" spans="53:65" s="28" customFormat="1">
      <c r="BA115" s="28" t="s">
        <v>805</v>
      </c>
      <c r="BM115" s="585" t="s">
        <v>575</v>
      </c>
    </row>
    <row r="116" spans="53:65" s="28" customFormat="1" ht="15">
      <c r="BA116" s="591" t="s">
        <v>806</v>
      </c>
      <c r="BM116" s="585" t="s">
        <v>576</v>
      </c>
    </row>
    <row r="117" spans="53:65" s="28" customFormat="1">
      <c r="BA117" s="28" t="s">
        <v>807</v>
      </c>
      <c r="BM117" s="585" t="s">
        <v>577</v>
      </c>
    </row>
    <row r="118" spans="53:65" s="28" customFormat="1">
      <c r="BA118" s="28" t="s">
        <v>808</v>
      </c>
      <c r="BM118" s="585" t="s">
        <v>578</v>
      </c>
    </row>
    <row r="119" spans="53:65" s="28" customFormat="1">
      <c r="BA119" s="28" t="s">
        <v>809</v>
      </c>
      <c r="BM119" s="585" t="s">
        <v>579</v>
      </c>
    </row>
    <row r="120" spans="53:65" s="28" customFormat="1">
      <c r="BA120" s="28" t="s">
        <v>810</v>
      </c>
      <c r="BM120" s="585" t="s">
        <v>580</v>
      </c>
    </row>
    <row r="121" spans="53:65" s="28" customFormat="1">
      <c r="BA121" s="28" t="s">
        <v>811</v>
      </c>
      <c r="BM121" s="585" t="s">
        <v>83</v>
      </c>
    </row>
    <row r="122" spans="53:65" s="28" customFormat="1">
      <c r="BA122" s="28" t="s">
        <v>812</v>
      </c>
      <c r="BM122" s="585" t="s">
        <v>581</v>
      </c>
    </row>
    <row r="123" spans="53:65" s="28" customFormat="1" ht="15">
      <c r="BA123" s="591" t="s">
        <v>813</v>
      </c>
      <c r="BM123" s="585" t="s">
        <v>582</v>
      </c>
    </row>
    <row r="124" spans="53:65" s="28" customFormat="1">
      <c r="BA124" s="28" t="s">
        <v>814</v>
      </c>
      <c r="BM124" s="585" t="s">
        <v>583</v>
      </c>
    </row>
    <row r="125" spans="53:65" s="28" customFormat="1" ht="15">
      <c r="BA125" s="591" t="s">
        <v>815</v>
      </c>
      <c r="BM125" s="585" t="s">
        <v>584</v>
      </c>
    </row>
    <row r="126" spans="53:65" s="28" customFormat="1">
      <c r="BA126" s="28" t="s">
        <v>816</v>
      </c>
      <c r="BM126" s="585" t="s">
        <v>585</v>
      </c>
    </row>
    <row r="127" spans="53:65" s="28" customFormat="1">
      <c r="BM127" s="585" t="s">
        <v>586</v>
      </c>
    </row>
    <row r="128" spans="53:65" s="28" customFormat="1">
      <c r="BM128" s="585" t="s">
        <v>587</v>
      </c>
    </row>
    <row r="129" spans="65:65" s="28" customFormat="1">
      <c r="BM129" s="585" t="s">
        <v>588</v>
      </c>
    </row>
    <row r="130" spans="65:65" s="28" customFormat="1">
      <c r="BM130" s="585" t="s">
        <v>589</v>
      </c>
    </row>
    <row r="131" spans="65:65" s="28" customFormat="1">
      <c r="BM131" s="585" t="s">
        <v>590</v>
      </c>
    </row>
    <row r="132" spans="65:65" s="28" customFormat="1">
      <c r="BM132" s="585" t="s">
        <v>591</v>
      </c>
    </row>
    <row r="133" spans="65:65" s="28" customFormat="1">
      <c r="BM133" s="585" t="s">
        <v>592</v>
      </c>
    </row>
    <row r="134" spans="65:65" s="28" customFormat="1">
      <c r="BM134" s="585" t="s">
        <v>593</v>
      </c>
    </row>
    <row r="135" spans="65:65" s="28" customFormat="1">
      <c r="BM135" s="585" t="s">
        <v>594</v>
      </c>
    </row>
    <row r="136" spans="65:65" s="28" customFormat="1">
      <c r="BM136" s="585" t="s">
        <v>595</v>
      </c>
    </row>
    <row r="137" spans="65:65" s="28" customFormat="1">
      <c r="BM137" s="585" t="s">
        <v>596</v>
      </c>
    </row>
    <row r="138" spans="65:65" s="28" customFormat="1">
      <c r="BM138" s="585" t="s">
        <v>597</v>
      </c>
    </row>
    <row r="139" spans="65:65" s="28" customFormat="1">
      <c r="BM139" s="585" t="s">
        <v>1116</v>
      </c>
    </row>
    <row r="140" spans="65:65" s="28" customFormat="1">
      <c r="BM140" s="585" t="s">
        <v>598</v>
      </c>
    </row>
    <row r="141" spans="65:65" s="28" customFormat="1">
      <c r="BM141" s="28" t="s">
        <v>599</v>
      </c>
    </row>
    <row r="142" spans="65:65" s="28" customFormat="1">
      <c r="BM142" s="585" t="s">
        <v>600</v>
      </c>
    </row>
    <row r="143" spans="65:65" s="28" customFormat="1">
      <c r="BM143" s="585" t="s">
        <v>601</v>
      </c>
    </row>
    <row r="144" spans="65:65" s="28" customFormat="1">
      <c r="BM144" s="585" t="s">
        <v>602</v>
      </c>
    </row>
    <row r="145" spans="65:65" s="28" customFormat="1">
      <c r="BM145" s="585" t="s">
        <v>603</v>
      </c>
    </row>
    <row r="146" spans="65:65" s="28" customFormat="1">
      <c r="BM146" s="585" t="s">
        <v>604</v>
      </c>
    </row>
    <row r="147" spans="65:65" s="28" customFormat="1">
      <c r="BM147" s="585" t="s">
        <v>605</v>
      </c>
    </row>
    <row r="148" spans="65:65" s="28" customFormat="1">
      <c r="BM148" s="585" t="s">
        <v>606</v>
      </c>
    </row>
    <row r="149" spans="65:65" s="28" customFormat="1">
      <c r="BM149" s="585" t="s">
        <v>607</v>
      </c>
    </row>
    <row r="150" spans="65:65" s="28" customFormat="1">
      <c r="BM150" s="585" t="s">
        <v>608</v>
      </c>
    </row>
    <row r="151" spans="65:65" s="28" customFormat="1">
      <c r="BM151" s="585" t="s">
        <v>609</v>
      </c>
    </row>
    <row r="152" spans="65:65" s="28" customFormat="1">
      <c r="BM152" s="585" t="s">
        <v>610</v>
      </c>
    </row>
    <row r="153" spans="65:65" s="28" customFormat="1">
      <c r="BM153" s="585" t="s">
        <v>611</v>
      </c>
    </row>
    <row r="154" spans="65:65" s="28" customFormat="1">
      <c r="BM154" s="585" t="s">
        <v>612</v>
      </c>
    </row>
    <row r="155" spans="65:65" s="28" customFormat="1">
      <c r="BM155" s="585" t="s">
        <v>1117</v>
      </c>
    </row>
    <row r="156" spans="65:65" s="28" customFormat="1">
      <c r="BM156" s="585" t="s">
        <v>613</v>
      </c>
    </row>
    <row r="157" spans="65:65" s="28" customFormat="1">
      <c r="BM157" s="585" t="s">
        <v>614</v>
      </c>
    </row>
    <row r="158" spans="65:65" s="28" customFormat="1">
      <c r="BM158" s="585" t="s">
        <v>615</v>
      </c>
    </row>
    <row r="159" spans="65:65" s="28" customFormat="1">
      <c r="BM159" s="585" t="s">
        <v>616</v>
      </c>
    </row>
    <row r="160" spans="65:65" s="28" customFormat="1">
      <c r="BM160" s="585" t="s">
        <v>617</v>
      </c>
    </row>
    <row r="161" spans="65:65" s="28" customFormat="1">
      <c r="BM161" s="585" t="s">
        <v>1118</v>
      </c>
    </row>
    <row r="162" spans="65:65" s="28" customFormat="1">
      <c r="BM162" s="585" t="s">
        <v>618</v>
      </c>
    </row>
    <row r="163" spans="65:65" s="28" customFormat="1">
      <c r="BM163" s="585" t="s">
        <v>619</v>
      </c>
    </row>
    <row r="164" spans="65:65" s="28" customFormat="1">
      <c r="BM164" s="28" t="s">
        <v>620</v>
      </c>
    </row>
    <row r="165" spans="65:65" s="28" customFormat="1">
      <c r="BM165" s="585" t="s">
        <v>80</v>
      </c>
    </row>
    <row r="166" spans="65:65" s="28" customFormat="1">
      <c r="BM166" s="28" t="s">
        <v>621</v>
      </c>
    </row>
    <row r="167" spans="65:65" s="28" customFormat="1">
      <c r="BM167" s="585" t="s">
        <v>622</v>
      </c>
    </row>
    <row r="168" spans="65:65" s="28" customFormat="1">
      <c r="BM168" s="585" t="s">
        <v>623</v>
      </c>
    </row>
    <row r="169" spans="65:65" s="28" customFormat="1">
      <c r="BM169" s="585" t="s">
        <v>624</v>
      </c>
    </row>
    <row r="170" spans="65:65" s="28" customFormat="1">
      <c r="BM170" s="585" t="s">
        <v>625</v>
      </c>
    </row>
    <row r="171" spans="65:65" s="28" customFormat="1">
      <c r="BM171" s="585" t="s">
        <v>626</v>
      </c>
    </row>
    <row r="172" spans="65:65" s="28" customFormat="1">
      <c r="BM172" s="585" t="s">
        <v>627</v>
      </c>
    </row>
    <row r="173" spans="65:65" s="28" customFormat="1">
      <c r="BM173" s="585" t="s">
        <v>628</v>
      </c>
    </row>
    <row r="174" spans="65:65" s="28" customFormat="1">
      <c r="BM174" s="28" t="s">
        <v>629</v>
      </c>
    </row>
    <row r="175" spans="65:65" s="28" customFormat="1">
      <c r="BM175" s="585" t="s">
        <v>630</v>
      </c>
    </row>
    <row r="176" spans="65:65" s="28" customFormat="1">
      <c r="BM176" s="585" t="s">
        <v>631</v>
      </c>
    </row>
    <row r="177" spans="65:65" s="28" customFormat="1">
      <c r="BM177" s="585" t="s">
        <v>632</v>
      </c>
    </row>
    <row r="178" spans="65:65" s="28" customFormat="1">
      <c r="BM178" s="585" t="s">
        <v>633</v>
      </c>
    </row>
    <row r="179" spans="65:65" s="28" customFormat="1">
      <c r="BM179" s="585" t="s">
        <v>634</v>
      </c>
    </row>
    <row r="180" spans="65:65" s="28" customFormat="1">
      <c r="BM180" s="585" t="s">
        <v>635</v>
      </c>
    </row>
    <row r="181" spans="65:65" s="28" customFormat="1">
      <c r="BM181" s="585" t="s">
        <v>636</v>
      </c>
    </row>
    <row r="182" spans="65:65" s="28" customFormat="1">
      <c r="BM182" s="585" t="s">
        <v>637</v>
      </c>
    </row>
    <row r="183" spans="65:65" s="28" customFormat="1">
      <c r="BM183" s="585" t="s">
        <v>638</v>
      </c>
    </row>
    <row r="184" spans="65:65" s="28" customFormat="1">
      <c r="BM184" s="585" t="s">
        <v>639</v>
      </c>
    </row>
    <row r="185" spans="65:65" s="28" customFormat="1">
      <c r="BM185" s="585" t="s">
        <v>640</v>
      </c>
    </row>
    <row r="186" spans="65:65" s="28" customFormat="1">
      <c r="BM186" s="585" t="s">
        <v>641</v>
      </c>
    </row>
    <row r="187" spans="65:65" s="28" customFormat="1">
      <c r="BM187" s="585" t="s">
        <v>642</v>
      </c>
    </row>
    <row r="188" spans="65:65" s="28" customFormat="1">
      <c r="BM188" s="585" t="s">
        <v>1119</v>
      </c>
    </row>
    <row r="189" spans="65:65" s="28" customFormat="1">
      <c r="BM189" s="585" t="s">
        <v>643</v>
      </c>
    </row>
    <row r="190" spans="65:65" s="28" customFormat="1">
      <c r="BM190" s="585" t="s">
        <v>644</v>
      </c>
    </row>
    <row r="191" spans="65:65" s="28" customFormat="1">
      <c r="BM191" s="585" t="s">
        <v>645</v>
      </c>
    </row>
    <row r="192" spans="65:65" s="28" customFormat="1">
      <c r="BM192" s="585" t="s">
        <v>1120</v>
      </c>
    </row>
    <row r="193" spans="65:65" s="28" customFormat="1">
      <c r="BM193" s="28" t="s">
        <v>646</v>
      </c>
    </row>
    <row r="194" spans="65:65" s="28" customFormat="1">
      <c r="BM194" s="585" t="s">
        <v>647</v>
      </c>
    </row>
    <row r="195" spans="65:65" s="28" customFormat="1">
      <c r="BM195" s="585" t="s">
        <v>648</v>
      </c>
    </row>
  </sheetData>
  <autoFilter ref="A3:Q28">
    <sortState ref="A4:Q28">
      <sortCondition ref="F3:F28"/>
    </sortState>
  </autoFilter>
  <dataValidations count="6">
    <dataValidation type="textLength" showInputMessage="1" showErrorMessage="1" sqref="Q4:Q7 Q13:Q28">
      <formula1>0</formula1>
      <formula2>150</formula2>
    </dataValidation>
    <dataValidation type="list" allowBlank="1" showInputMessage="1" showErrorMessage="1" sqref="A4:A28">
      <formula1>$BB$2:$BB$32</formula1>
    </dataValidation>
    <dataValidation type="list" allowBlank="1" showInputMessage="1" showErrorMessage="1" sqref="D4:D26">
      <formula1>$BA$35:$BA$40</formula1>
    </dataValidation>
    <dataValidation type="list" allowBlank="1" showInputMessage="1" showErrorMessage="1" sqref="E4:E28">
      <formula1>$BA$49:$BA$62</formula1>
    </dataValidation>
    <dataValidation type="list" allowBlank="1" showInputMessage="1" showErrorMessage="1" sqref="J4:J28">
      <formula1>$BH$2:$BH$10</formula1>
    </dataValidation>
    <dataValidation type="list" allowBlank="1" showInputMessage="1" showErrorMessage="1" sqref="M4:M28">
      <formula1>$BH$12:$BH$15</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[1]Custom_lists!#REF!</xm:f>
          </x14:formula1>
          <xm:sqref>A4:A28</xm:sqref>
        </x14:dataValidation>
        <x14:dataValidation type="list" allowBlank="1" showInputMessage="1" showErrorMessage="1">
          <x14:formula1>
            <xm:f>[1]Custom_lists!#REF!</xm:f>
          </x14:formula1>
          <xm:sqref>J4:J8</xm:sqref>
        </x14:dataValidation>
        <x14:dataValidation type="list" allowBlank="1" showInputMessage="1" showErrorMessage="1">
          <x14:formula1>
            <xm:f>[1]Custom_lists!#REF!</xm:f>
          </x14:formula1>
          <xm:sqref>M4:M8</xm:sqref>
        </x14:dataValidation>
        <x14:dataValidation type="list" allowBlank="1" showInputMessage="1" showErrorMessage="1">
          <x14:formula1>
            <xm:f>[1]Custom_lists!#REF!</xm:f>
          </x14:formula1>
          <xm:sqref>E4:E8</xm:sqref>
        </x14:dataValidation>
        <x14:dataValidation type="list" allowBlank="1" showInputMessage="1" showErrorMessage="1">
          <x14:formula1>
            <xm:f>[1]Custom_lists!#REF!</xm:f>
          </x14:formula1>
          <xm:sqref>D4:D8</xm:sqref>
        </x14:dataValidation>
      </x14:dataValidation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C28" sqref="C28"/>
    </sheetView>
  </sheetViews>
  <sheetFormatPr defaultColWidth="22" defaultRowHeight="12.75"/>
  <cols>
    <col min="1" max="1" width="21" style="155" customWidth="1"/>
    <col min="2" max="2" width="21.7109375" style="155" customWidth="1"/>
    <col min="3" max="3" width="21.42578125" style="155" customWidth="1"/>
    <col min="4" max="4" width="19.28515625" style="155" customWidth="1"/>
    <col min="5" max="5" width="21.7109375" style="155" customWidth="1"/>
    <col min="6" max="6" width="21" style="155" customWidth="1"/>
    <col min="7" max="7" width="20.28515625" style="155" customWidth="1"/>
    <col min="8" max="8" width="20.7109375" style="155" customWidth="1"/>
    <col min="9" max="9" width="21.42578125" style="155" customWidth="1"/>
    <col min="10" max="16384" width="22" style="155"/>
  </cols>
  <sheetData>
    <row r="1" spans="1:9" ht="76.5">
      <c r="A1" s="155" t="s">
        <v>1522</v>
      </c>
    </row>
    <row r="2" spans="1:9">
      <c r="A2" s="155" t="s">
        <v>1185</v>
      </c>
      <c r="F2" s="155" t="s">
        <v>1190</v>
      </c>
    </row>
    <row r="4" spans="1:9" ht="51">
      <c r="A4" s="573" t="s">
        <v>1186</v>
      </c>
      <c r="B4" s="573" t="s">
        <v>1188</v>
      </c>
      <c r="C4" s="155" t="s">
        <v>1189</v>
      </c>
      <c r="D4" s="155" t="s">
        <v>1193</v>
      </c>
      <c r="F4" s="573" t="s">
        <v>1186</v>
      </c>
      <c r="G4" s="573" t="s">
        <v>1191</v>
      </c>
      <c r="H4" s="155" t="s">
        <v>1192</v>
      </c>
      <c r="I4"/>
    </row>
    <row r="5" spans="1:9">
      <c r="A5" s="650" t="s">
        <v>1206</v>
      </c>
      <c r="B5" s="574">
        <v>16</v>
      </c>
      <c r="C5" s="574"/>
      <c r="D5" s="574">
        <v>16</v>
      </c>
      <c r="E5" s="155">
        <f>16/23</f>
        <v>0.69565217391304346</v>
      </c>
      <c r="F5" s="650" t="s">
        <v>1206</v>
      </c>
      <c r="G5" s="574">
        <v>23</v>
      </c>
      <c r="H5" s="574"/>
      <c r="I5"/>
    </row>
    <row r="6" spans="1:9">
      <c r="A6" s="650" t="s">
        <v>1202</v>
      </c>
      <c r="B6" s="574">
        <v>9</v>
      </c>
      <c r="C6" s="574"/>
      <c r="D6" s="574"/>
      <c r="F6" s="650" t="s">
        <v>1202</v>
      </c>
      <c r="G6" s="574">
        <v>14</v>
      </c>
      <c r="H6" s="574"/>
      <c r="I6"/>
    </row>
    <row r="7" spans="1:9">
      <c r="A7" s="650" t="s">
        <v>1214</v>
      </c>
      <c r="B7" s="574">
        <v>33</v>
      </c>
      <c r="C7" s="574"/>
      <c r="D7" s="574"/>
      <c r="F7" s="650" t="s">
        <v>1214</v>
      </c>
      <c r="G7" s="574">
        <v>24</v>
      </c>
      <c r="H7" s="574"/>
      <c r="I7"/>
    </row>
    <row r="8" spans="1:9" ht="25.5">
      <c r="A8" s="650" t="s">
        <v>1218</v>
      </c>
      <c r="B8" s="574"/>
      <c r="C8" s="574">
        <v>19</v>
      </c>
      <c r="D8" s="574"/>
      <c r="F8" s="650" t="s">
        <v>1218</v>
      </c>
      <c r="G8" s="574"/>
      <c r="H8" s="574">
        <v>12</v>
      </c>
      <c r="I8"/>
    </row>
    <row r="9" spans="1:9" ht="25.5">
      <c r="A9" s="650" t="s">
        <v>1197</v>
      </c>
      <c r="B9" s="574"/>
      <c r="C9" s="574">
        <v>332</v>
      </c>
      <c r="D9" s="574"/>
      <c r="F9" s="650" t="s">
        <v>1197</v>
      </c>
      <c r="G9" s="574"/>
      <c r="H9" s="574">
        <v>48</v>
      </c>
      <c r="I9"/>
    </row>
    <row r="10" spans="1:9" ht="25.5">
      <c r="A10" s="650" t="s">
        <v>1217</v>
      </c>
      <c r="B10" s="574"/>
      <c r="C10" s="574">
        <v>13</v>
      </c>
      <c r="D10" s="574"/>
      <c r="F10" s="650" t="s">
        <v>1217</v>
      </c>
      <c r="G10" s="574"/>
      <c r="H10" s="574">
        <v>5</v>
      </c>
      <c r="I10"/>
    </row>
    <row r="11" spans="1:9" ht="25.5">
      <c r="A11" s="650" t="s">
        <v>1196</v>
      </c>
      <c r="B11" s="574"/>
      <c r="C11" s="574">
        <v>23</v>
      </c>
      <c r="D11" s="574"/>
      <c r="F11" s="650" t="s">
        <v>1196</v>
      </c>
      <c r="G11" s="574"/>
      <c r="H11" s="574">
        <v>17</v>
      </c>
      <c r="I11"/>
    </row>
    <row r="12" spans="1:9" ht="25.5">
      <c r="A12" s="650" t="s">
        <v>1194</v>
      </c>
      <c r="B12" s="574"/>
      <c r="C12" s="574">
        <v>43</v>
      </c>
      <c r="D12" s="574"/>
      <c r="F12" s="650" t="s">
        <v>1194</v>
      </c>
      <c r="G12" s="574"/>
      <c r="H12" s="574">
        <v>10</v>
      </c>
      <c r="I12"/>
    </row>
    <row r="13" spans="1:9" ht="25.5">
      <c r="A13" s="650" t="s">
        <v>1172</v>
      </c>
      <c r="B13" s="574"/>
      <c r="C13" s="574">
        <v>34</v>
      </c>
      <c r="D13" s="574">
        <v>34</v>
      </c>
      <c r="F13" s="650" t="s">
        <v>1172</v>
      </c>
      <c r="G13" s="574"/>
      <c r="H13" s="574">
        <v>60</v>
      </c>
      <c r="I13"/>
    </row>
    <row r="14" spans="1:9" ht="25.5">
      <c r="A14" s="650" t="s">
        <v>1179</v>
      </c>
      <c r="B14" s="574"/>
      <c r="C14" s="574">
        <v>3</v>
      </c>
      <c r="D14" s="574">
        <v>3</v>
      </c>
      <c r="F14" s="650" t="s">
        <v>1179</v>
      </c>
      <c r="G14" s="574"/>
      <c r="H14" s="574">
        <v>10</v>
      </c>
      <c r="I14"/>
    </row>
    <row r="15" spans="1:9" ht="25.5">
      <c r="A15" s="650" t="s">
        <v>1180</v>
      </c>
      <c r="B15" s="574"/>
      <c r="C15" s="574">
        <v>34</v>
      </c>
      <c r="D15" s="574">
        <v>34</v>
      </c>
      <c r="F15" s="650" t="s">
        <v>1180</v>
      </c>
      <c r="G15" s="574"/>
      <c r="H15" s="574">
        <v>30</v>
      </c>
      <c r="I15"/>
    </row>
    <row r="16" spans="1:9" ht="25.5">
      <c r="A16" s="650" t="s">
        <v>1182</v>
      </c>
      <c r="B16" s="574"/>
      <c r="C16" s="574">
        <v>69</v>
      </c>
      <c r="D16" s="574">
        <v>69</v>
      </c>
      <c r="F16" s="650" t="s">
        <v>1182</v>
      </c>
      <c r="G16" s="574"/>
      <c r="H16" s="574">
        <v>100</v>
      </c>
      <c r="I16"/>
    </row>
    <row r="17" spans="1:9" ht="25.5">
      <c r="A17" s="650" t="s">
        <v>1181</v>
      </c>
      <c r="B17" s="574"/>
      <c r="C17" s="574">
        <v>0</v>
      </c>
      <c r="D17" s="574">
        <v>0</v>
      </c>
      <c r="F17" s="650" t="s">
        <v>1181</v>
      </c>
      <c r="G17" s="574"/>
      <c r="H17" s="574">
        <v>25</v>
      </c>
      <c r="I17"/>
    </row>
    <row r="18" spans="1:9">
      <c r="A18" s="650" t="s">
        <v>1207</v>
      </c>
      <c r="B18" s="574">
        <v>5</v>
      </c>
      <c r="C18" s="574"/>
      <c r="D18" s="574"/>
      <c r="F18" s="650" t="s">
        <v>1207</v>
      </c>
      <c r="G18" s="574">
        <v>7</v>
      </c>
      <c r="H18" s="574"/>
    </row>
    <row r="19" spans="1:9" ht="25.5">
      <c r="A19" s="650" t="s">
        <v>1513</v>
      </c>
      <c r="B19" s="574">
        <v>3</v>
      </c>
      <c r="C19" s="574"/>
      <c r="D19" s="574"/>
      <c r="F19" s="650" t="s">
        <v>1513</v>
      </c>
      <c r="G19" s="574">
        <v>4</v>
      </c>
      <c r="H19" s="574"/>
    </row>
    <row r="20" spans="1:9" ht="25.5">
      <c r="A20" s="650" t="s">
        <v>1171</v>
      </c>
      <c r="B20" s="574"/>
      <c r="C20" s="574">
        <v>9</v>
      </c>
      <c r="D20" s="574">
        <v>9</v>
      </c>
      <c r="F20" s="650" t="s">
        <v>1171</v>
      </c>
      <c r="G20" s="574"/>
      <c r="H20" s="574">
        <v>4</v>
      </c>
    </row>
    <row r="21" spans="1:9" ht="25.5">
      <c r="A21" s="650" t="s">
        <v>1169</v>
      </c>
      <c r="B21" s="574"/>
      <c r="C21" s="574">
        <v>36</v>
      </c>
      <c r="D21" s="574">
        <v>36</v>
      </c>
      <c r="F21" s="650" t="s">
        <v>1169</v>
      </c>
      <c r="G21" s="574"/>
      <c r="H21" s="574">
        <v>105</v>
      </c>
    </row>
    <row r="22" spans="1:9" ht="25.5">
      <c r="A22" s="650" t="s">
        <v>1170</v>
      </c>
      <c r="B22" s="574">
        <v>168</v>
      </c>
      <c r="C22" s="574"/>
      <c r="D22" s="574">
        <v>168</v>
      </c>
      <c r="F22" s="650" t="s">
        <v>1170</v>
      </c>
      <c r="G22" s="574">
        <v>315</v>
      </c>
      <c r="H22" s="574"/>
    </row>
    <row r="23" spans="1:9" ht="25.5">
      <c r="A23" s="650" t="s">
        <v>1175</v>
      </c>
      <c r="B23" s="574"/>
      <c r="C23" s="574">
        <v>57</v>
      </c>
      <c r="D23" s="574">
        <v>57</v>
      </c>
      <c r="F23" s="650" t="s">
        <v>1175</v>
      </c>
      <c r="G23" s="574"/>
      <c r="H23" s="574">
        <v>135</v>
      </c>
    </row>
    <row r="24" spans="1:9" ht="25.5">
      <c r="A24" s="650" t="s">
        <v>1174</v>
      </c>
      <c r="B24" s="574"/>
      <c r="C24" s="574">
        <v>130</v>
      </c>
      <c r="D24" s="574">
        <v>130</v>
      </c>
      <c r="F24" s="650" t="s">
        <v>1174</v>
      </c>
      <c r="G24" s="574"/>
      <c r="H24" s="574">
        <v>20</v>
      </c>
    </row>
    <row r="25" spans="1:9" ht="25.5">
      <c r="A25" s="650" t="s">
        <v>1173</v>
      </c>
      <c r="B25" s="574">
        <v>93</v>
      </c>
      <c r="C25" s="574"/>
      <c r="D25" s="574">
        <v>93</v>
      </c>
      <c r="F25" s="650" t="s">
        <v>1173</v>
      </c>
      <c r="G25" s="574">
        <v>60</v>
      </c>
      <c r="H25" s="574"/>
    </row>
    <row r="26" spans="1:9" ht="25.5">
      <c r="A26" s="650" t="s">
        <v>1201</v>
      </c>
      <c r="B26" s="574">
        <v>26</v>
      </c>
      <c r="C26" s="574"/>
      <c r="D26" s="574"/>
      <c r="F26" s="650" t="s">
        <v>1201</v>
      </c>
      <c r="G26" s="574">
        <v>26</v>
      </c>
      <c r="H26" s="574"/>
    </row>
    <row r="27" spans="1:9" ht="25.5">
      <c r="A27" s="650" t="s">
        <v>1200</v>
      </c>
      <c r="B27" s="574">
        <v>55</v>
      </c>
      <c r="C27" s="574"/>
      <c r="D27" s="574"/>
      <c r="F27" s="650" t="s">
        <v>1200</v>
      </c>
      <c r="G27" s="574">
        <v>61</v>
      </c>
      <c r="H27" s="574"/>
    </row>
    <row r="28" spans="1:9" ht="25.5">
      <c r="A28" s="650" t="s">
        <v>1208</v>
      </c>
      <c r="B28" s="574">
        <v>31</v>
      </c>
      <c r="C28" s="574"/>
      <c r="D28" s="574"/>
      <c r="F28" s="650" t="s">
        <v>1208</v>
      </c>
      <c r="G28" s="574">
        <v>31</v>
      </c>
      <c r="H28" s="574"/>
    </row>
    <row r="29" spans="1:9" ht="25.5">
      <c r="A29" s="650" t="s">
        <v>1209</v>
      </c>
      <c r="B29" s="574">
        <v>56</v>
      </c>
      <c r="C29" s="574"/>
      <c r="D29" s="574"/>
      <c r="F29" s="650" t="s">
        <v>1209</v>
      </c>
      <c r="G29" s="574">
        <v>88</v>
      </c>
      <c r="H29" s="574"/>
    </row>
    <row r="30" spans="1:9">
      <c r="A30" s="650" t="s">
        <v>1187</v>
      </c>
      <c r="B30" s="574">
        <v>495</v>
      </c>
      <c r="C30" s="574">
        <v>802</v>
      </c>
      <c r="D30" s="574">
        <v>649</v>
      </c>
      <c r="F30" s="650" t="s">
        <v>1187</v>
      </c>
      <c r="G30" s="574">
        <v>653</v>
      </c>
      <c r="H30" s="574">
        <v>581</v>
      </c>
    </row>
    <row r="31" spans="1:9">
      <c r="A31"/>
      <c r="B31"/>
      <c r="C31"/>
      <c r="D31"/>
      <c r="F31"/>
      <c r="G31"/>
      <c r="H31"/>
    </row>
    <row r="32" spans="1:9">
      <c r="A32" s="650"/>
      <c r="B32" s="574"/>
      <c r="C32" s="574"/>
      <c r="D32" s="574"/>
    </row>
    <row r="33" spans="1:4">
      <c r="A33" s="650"/>
      <c r="B33" s="574"/>
      <c r="C33" s="574"/>
      <c r="D33" s="574"/>
    </row>
    <row r="34" spans="1:4">
      <c r="A34" s="650"/>
      <c r="B34" s="574"/>
      <c r="C34" s="574"/>
      <c r="D34" s="57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tabColor rgb="FFFFFF00"/>
    <pageSetUpPr fitToPage="1"/>
  </sheetPr>
  <dimension ref="A1:CH490"/>
  <sheetViews>
    <sheetView zoomScaleSheetLayoutView="90" workbookViewId="0">
      <selection activeCell="C15" sqref="C15"/>
    </sheetView>
  </sheetViews>
  <sheetFormatPr defaultColWidth="11.42578125" defaultRowHeight="12.75"/>
  <cols>
    <col min="1" max="1" width="11.42578125" style="183" customWidth="1"/>
    <col min="2" max="2" width="12.42578125" style="183" customWidth="1"/>
    <col min="3" max="3" width="13.7109375" style="183" customWidth="1"/>
    <col min="4" max="4" width="11.42578125" style="183" customWidth="1"/>
    <col min="5" max="5" width="23.28515625" style="183" customWidth="1"/>
    <col min="6" max="6" width="19.42578125" style="183" customWidth="1"/>
    <col min="7" max="7" width="11.42578125" style="183" customWidth="1"/>
    <col min="8" max="8" width="21.85546875" style="183" customWidth="1"/>
    <col min="9" max="9" width="11.42578125" style="183" customWidth="1"/>
    <col min="10" max="10" width="21.42578125" style="183" customWidth="1"/>
    <col min="11" max="11" width="14.42578125" style="183" customWidth="1"/>
    <col min="12" max="12" width="17" style="183" customWidth="1"/>
    <col min="13" max="14" width="22" style="183" customWidth="1"/>
    <col min="15" max="16" width="16.42578125" style="183" customWidth="1"/>
    <col min="17" max="18" width="17.42578125" style="183" customWidth="1"/>
    <col min="19" max="19" width="22.85546875" style="183" customWidth="1"/>
    <col min="20" max="52" width="11.42578125" style="183" customWidth="1"/>
    <col min="53" max="53" width="11.42578125" style="183"/>
    <col min="54" max="64" width="11.42578125" style="32"/>
    <col min="65" max="65" width="11.42578125" style="5"/>
    <col min="66" max="16384" width="11.42578125" style="32"/>
  </cols>
  <sheetData>
    <row r="1" spans="1:86" ht="15.75" customHeight="1" thickBot="1">
      <c r="A1" s="103" t="s">
        <v>270</v>
      </c>
      <c r="B1" s="193"/>
      <c r="C1" s="193"/>
      <c r="D1" s="193"/>
      <c r="E1" s="193"/>
      <c r="F1" s="193"/>
      <c r="G1" s="193"/>
      <c r="H1" s="193"/>
      <c r="I1" s="193"/>
      <c r="J1" s="193"/>
      <c r="K1" s="193"/>
      <c r="L1" s="193"/>
      <c r="N1" s="135" t="s">
        <v>0</v>
      </c>
      <c r="O1" s="733" t="s">
        <v>1071</v>
      </c>
      <c r="BA1" s="482" t="s">
        <v>422</v>
      </c>
      <c r="BB1" s="483" t="s">
        <v>835</v>
      </c>
      <c r="BC1" s="61"/>
      <c r="BD1" s="157" t="s">
        <v>1523</v>
      </c>
      <c r="BE1" s="575"/>
      <c r="BF1" s="575"/>
      <c r="BG1" s="61"/>
      <c r="BH1" s="61" t="s">
        <v>1524</v>
      </c>
      <c r="BI1" s="61"/>
      <c r="BJ1" s="61"/>
      <c r="BK1" s="61"/>
      <c r="BL1" s="61"/>
      <c r="BM1" s="157" t="s">
        <v>1525</v>
      </c>
      <c r="BN1" s="61"/>
      <c r="BO1" s="61" t="s">
        <v>1526</v>
      </c>
      <c r="BP1" s="61"/>
      <c r="BQ1" s="61"/>
      <c r="BR1" s="61"/>
      <c r="BS1" s="61"/>
      <c r="BT1" s="61"/>
      <c r="BU1" s="157" t="s">
        <v>1527</v>
      </c>
      <c r="BV1" s="61"/>
      <c r="BW1" s="61"/>
      <c r="BX1" s="61"/>
      <c r="BY1" s="61"/>
      <c r="BZ1" s="61" t="s">
        <v>1528</v>
      </c>
      <c r="CA1" s="61"/>
      <c r="CB1" s="61"/>
      <c r="CC1" s="61" t="s">
        <v>1529</v>
      </c>
      <c r="CD1" s="61"/>
      <c r="CE1" s="61"/>
      <c r="CF1" s="61"/>
      <c r="CG1" s="61"/>
      <c r="CH1" s="61"/>
    </row>
    <row r="2" spans="1:86" ht="15.75" customHeight="1" thickBot="1">
      <c r="A2" s="194"/>
      <c r="B2" s="194"/>
      <c r="C2" s="194"/>
      <c r="D2" s="194"/>
      <c r="E2" s="194"/>
      <c r="F2" s="194"/>
      <c r="G2" s="194"/>
      <c r="H2" s="194"/>
      <c r="I2" s="194"/>
      <c r="J2" s="194"/>
      <c r="K2" s="193"/>
      <c r="L2" s="193"/>
      <c r="N2" s="129" t="s">
        <v>254</v>
      </c>
      <c r="O2" s="182">
        <v>2015</v>
      </c>
      <c r="BA2" s="577" t="s">
        <v>343</v>
      </c>
      <c r="BB2" s="577" t="s">
        <v>344</v>
      </c>
      <c r="BC2" s="61"/>
      <c r="BD2" s="61" t="s">
        <v>439</v>
      </c>
      <c r="BE2" s="575"/>
      <c r="BF2" s="575"/>
      <c r="BG2" s="61"/>
      <c r="BH2" s="61" t="s">
        <v>468</v>
      </c>
      <c r="BI2" s="61"/>
      <c r="BJ2" s="61"/>
      <c r="BK2" s="61"/>
      <c r="BL2" s="61"/>
      <c r="BM2" s="487" t="s">
        <v>481</v>
      </c>
      <c r="BN2" s="61"/>
      <c r="BO2" s="61" t="s">
        <v>118</v>
      </c>
      <c r="BP2" s="61"/>
      <c r="BQ2" s="61"/>
      <c r="BR2" s="61"/>
      <c r="BS2" s="61"/>
      <c r="BT2" s="61"/>
      <c r="BU2" s="56" t="s">
        <v>712</v>
      </c>
      <c r="BV2" s="56"/>
      <c r="BW2" s="56"/>
      <c r="BX2" s="56"/>
      <c r="BY2" s="56"/>
      <c r="BZ2" s="56" t="s">
        <v>181</v>
      </c>
      <c r="CA2" s="56"/>
      <c r="CB2" s="56"/>
      <c r="CC2" s="61" t="s">
        <v>271</v>
      </c>
      <c r="CD2" s="61"/>
      <c r="CE2" s="61"/>
      <c r="CF2" s="61"/>
      <c r="CG2" s="61"/>
      <c r="CH2" s="61"/>
    </row>
    <row r="3" spans="1:86" ht="12.95" customHeight="1" thickBot="1">
      <c r="A3" s="977" t="s">
        <v>1</v>
      </c>
      <c r="B3" s="978" t="s">
        <v>74</v>
      </c>
      <c r="C3" s="978" t="s">
        <v>309</v>
      </c>
      <c r="D3" s="977" t="s">
        <v>68</v>
      </c>
      <c r="E3" s="977" t="s">
        <v>9</v>
      </c>
      <c r="F3" s="977" t="s">
        <v>305</v>
      </c>
      <c r="G3" s="977" t="s">
        <v>58</v>
      </c>
      <c r="H3" s="977" t="s">
        <v>75</v>
      </c>
      <c r="I3" s="977" t="s">
        <v>76</v>
      </c>
      <c r="J3" s="979" t="s">
        <v>85</v>
      </c>
      <c r="K3" s="980" t="s">
        <v>86</v>
      </c>
      <c r="L3" s="981"/>
      <c r="M3" s="981"/>
      <c r="N3" s="981"/>
      <c r="O3" s="134"/>
      <c r="P3" s="33"/>
      <c r="Q3" s="33"/>
      <c r="R3" s="33"/>
      <c r="BA3" s="577" t="s">
        <v>345</v>
      </c>
      <c r="BB3" s="577" t="s">
        <v>346</v>
      </c>
      <c r="BC3" s="61"/>
      <c r="BD3" s="61" t="s">
        <v>223</v>
      </c>
      <c r="BE3" s="575"/>
      <c r="BF3" s="575"/>
      <c r="BG3" s="61"/>
      <c r="BH3" s="61" t="s">
        <v>470</v>
      </c>
      <c r="BI3" s="61"/>
      <c r="BJ3" s="61"/>
      <c r="BK3" s="61"/>
      <c r="BL3" s="61"/>
      <c r="BM3" s="487"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row>
    <row r="4" spans="1:86" ht="64.5" thickBot="1">
      <c r="A4" s="977"/>
      <c r="B4" s="978"/>
      <c r="C4" s="978"/>
      <c r="D4" s="977"/>
      <c r="E4" s="977"/>
      <c r="F4" s="977"/>
      <c r="G4" s="977"/>
      <c r="H4" s="977"/>
      <c r="I4" s="977"/>
      <c r="J4" s="977"/>
      <c r="K4" s="130" t="s">
        <v>77</v>
      </c>
      <c r="L4" s="131" t="s">
        <v>78</v>
      </c>
      <c r="M4" s="132" t="s">
        <v>79</v>
      </c>
      <c r="N4" s="131" t="s">
        <v>206</v>
      </c>
      <c r="O4" s="133" t="s">
        <v>308</v>
      </c>
      <c r="BA4" s="577" t="s">
        <v>347</v>
      </c>
      <c r="BB4" s="577" t="s">
        <v>348</v>
      </c>
      <c r="BC4" s="61"/>
      <c r="BD4" s="61" t="s">
        <v>440</v>
      </c>
      <c r="BE4" s="575"/>
      <c r="BF4" s="575"/>
      <c r="BG4" s="61"/>
      <c r="BH4" s="61" t="s">
        <v>475</v>
      </c>
      <c r="BI4" s="61"/>
      <c r="BJ4" s="61"/>
      <c r="BK4" s="61"/>
      <c r="BL4" s="61"/>
      <c r="BM4" s="487" t="s">
        <v>483</v>
      </c>
      <c r="BN4" s="61"/>
      <c r="BO4" s="61" t="s">
        <v>124</v>
      </c>
      <c r="BP4" s="61"/>
      <c r="BQ4" s="61"/>
      <c r="BR4" s="61"/>
      <c r="BS4" s="61"/>
      <c r="BT4" s="61"/>
      <c r="BU4" s="56" t="s">
        <v>714</v>
      </c>
      <c r="BV4" s="56"/>
      <c r="BW4" s="56"/>
      <c r="BX4" s="56"/>
      <c r="BY4" s="56"/>
      <c r="BZ4" s="56" t="s">
        <v>56</v>
      </c>
      <c r="CA4" s="56"/>
      <c r="CB4" s="56"/>
      <c r="CC4" s="61" t="s">
        <v>273</v>
      </c>
      <c r="CD4" s="61"/>
      <c r="CE4" s="61"/>
      <c r="CF4" s="61"/>
      <c r="CG4" s="61"/>
      <c r="CH4" s="61"/>
    </row>
    <row r="5" spans="1:86">
      <c r="A5" s="500" t="s">
        <v>338</v>
      </c>
      <c r="B5" s="500" t="s">
        <v>338</v>
      </c>
      <c r="C5" s="500"/>
      <c r="D5" s="500">
        <v>2015</v>
      </c>
      <c r="E5" s="500" t="s">
        <v>20</v>
      </c>
      <c r="F5" s="500" t="s">
        <v>7</v>
      </c>
      <c r="G5" s="500" t="s">
        <v>827</v>
      </c>
      <c r="H5" s="500" t="s">
        <v>1530</v>
      </c>
      <c r="I5" s="500" t="s">
        <v>844</v>
      </c>
      <c r="J5" s="500" t="s">
        <v>1038</v>
      </c>
      <c r="K5" s="500"/>
      <c r="L5" s="500"/>
      <c r="M5" s="500">
        <v>11</v>
      </c>
      <c r="N5" s="734">
        <f t="shared" ref="N5:N68" si="0">K5+L5+M5</f>
        <v>11</v>
      </c>
      <c r="O5" s="500"/>
      <c r="BA5" s="28"/>
      <c r="BB5" s="61"/>
      <c r="BC5" s="61"/>
      <c r="BD5" s="61"/>
      <c r="BE5" s="61"/>
      <c r="BF5" s="61"/>
      <c r="BG5" s="61"/>
      <c r="BH5" s="61"/>
      <c r="BI5" s="61"/>
      <c r="BJ5" s="61"/>
      <c r="BK5" s="61"/>
      <c r="BL5" s="61"/>
      <c r="BM5" s="487" t="s">
        <v>533</v>
      </c>
      <c r="BN5" s="61"/>
      <c r="BO5" s="61"/>
      <c r="BP5" s="61"/>
      <c r="BQ5" s="61"/>
      <c r="BR5" s="61"/>
      <c r="BS5" s="61"/>
      <c r="BT5" s="61"/>
      <c r="BU5" s="61"/>
      <c r="BV5" s="61"/>
      <c r="BW5" s="61"/>
      <c r="BX5" s="61"/>
      <c r="BY5" s="61"/>
      <c r="BZ5" s="61"/>
      <c r="CA5" s="61"/>
      <c r="CB5" s="61"/>
      <c r="CC5" s="61"/>
      <c r="CD5" s="61"/>
      <c r="CE5" s="61"/>
      <c r="CF5" s="61"/>
      <c r="CG5" s="61"/>
      <c r="CH5" s="61"/>
    </row>
    <row r="6" spans="1:86">
      <c r="A6" s="500" t="s">
        <v>338</v>
      </c>
      <c r="B6" s="500" t="s">
        <v>338</v>
      </c>
      <c r="C6" s="500"/>
      <c r="D6" s="500">
        <v>2015</v>
      </c>
      <c r="E6" s="500" t="s">
        <v>20</v>
      </c>
      <c r="F6" s="500" t="s">
        <v>7</v>
      </c>
      <c r="G6" s="500" t="s">
        <v>63</v>
      </c>
      <c r="H6" s="500" t="s">
        <v>1530</v>
      </c>
      <c r="I6" s="500" t="s">
        <v>844</v>
      </c>
      <c r="J6" s="500" t="s">
        <v>1004</v>
      </c>
      <c r="K6" s="500"/>
      <c r="L6" s="500">
        <v>1</v>
      </c>
      <c r="M6" s="500"/>
      <c r="N6" s="734">
        <f t="shared" si="0"/>
        <v>1</v>
      </c>
      <c r="O6" s="500"/>
      <c r="BA6" s="28"/>
      <c r="BB6" s="61"/>
      <c r="BC6" s="61"/>
      <c r="BD6" s="61"/>
      <c r="BE6" s="61"/>
      <c r="BF6" s="61"/>
      <c r="BG6" s="61"/>
      <c r="BH6" s="61"/>
      <c r="BI6" s="61"/>
      <c r="BJ6" s="61"/>
      <c r="BK6" s="61"/>
      <c r="BL6" s="61"/>
      <c r="BM6" s="487" t="s">
        <v>534</v>
      </c>
      <c r="BN6" s="61"/>
      <c r="BO6" s="61"/>
      <c r="BP6" s="61"/>
      <c r="BQ6" s="61"/>
      <c r="BR6" s="61"/>
      <c r="BS6" s="61"/>
      <c r="BT6" s="61"/>
      <c r="BU6" s="61"/>
      <c r="BV6" s="61"/>
      <c r="BW6" s="61"/>
      <c r="BX6" s="61"/>
      <c r="BY6" s="61"/>
      <c r="BZ6" s="61"/>
      <c r="CA6" s="61"/>
      <c r="CB6" s="61"/>
      <c r="CC6" s="61"/>
      <c r="CD6" s="61"/>
      <c r="CE6" s="61"/>
      <c r="CF6" s="61"/>
      <c r="CG6" s="61"/>
      <c r="CH6" s="61"/>
    </row>
    <row r="7" spans="1:86">
      <c r="A7" s="500" t="s">
        <v>338</v>
      </c>
      <c r="B7" s="500" t="s">
        <v>338</v>
      </c>
      <c r="C7" s="500"/>
      <c r="D7" s="500">
        <v>2015</v>
      </c>
      <c r="E7" s="500" t="s">
        <v>20</v>
      </c>
      <c r="F7" s="500" t="s">
        <v>7</v>
      </c>
      <c r="G7" s="500" t="s">
        <v>63</v>
      </c>
      <c r="H7" s="500" t="s">
        <v>1530</v>
      </c>
      <c r="I7" s="500" t="s">
        <v>844</v>
      </c>
      <c r="J7" s="500" t="s">
        <v>1012</v>
      </c>
      <c r="K7" s="500"/>
      <c r="L7" s="500">
        <v>1</v>
      </c>
      <c r="M7" s="500"/>
      <c r="N7" s="734">
        <f t="shared" si="0"/>
        <v>1</v>
      </c>
      <c r="O7" s="500"/>
      <c r="BA7" s="28"/>
      <c r="BB7" s="61"/>
      <c r="BC7" s="61"/>
      <c r="BD7" s="61"/>
      <c r="BE7" s="61"/>
      <c r="BF7" s="61"/>
      <c r="BG7" s="61"/>
      <c r="BH7" s="61"/>
      <c r="BI7" s="61"/>
      <c r="BJ7" s="61"/>
      <c r="BK7" s="61"/>
      <c r="BL7" s="61"/>
      <c r="BM7" s="487" t="s">
        <v>534</v>
      </c>
      <c r="BN7" s="61"/>
      <c r="BO7" s="61"/>
      <c r="BP7" s="61"/>
      <c r="BQ7" s="61"/>
      <c r="BR7" s="61"/>
      <c r="BS7" s="61"/>
      <c r="BT7" s="61"/>
      <c r="BU7" s="61"/>
      <c r="BV7" s="61"/>
      <c r="BW7" s="61"/>
      <c r="BX7" s="61"/>
      <c r="BY7" s="61"/>
      <c r="BZ7" s="61"/>
      <c r="CA7" s="61"/>
      <c r="CB7" s="61"/>
      <c r="CC7" s="61"/>
      <c r="CD7" s="61"/>
      <c r="CE7" s="61"/>
      <c r="CF7" s="61"/>
      <c r="CG7" s="61"/>
      <c r="CH7" s="61"/>
    </row>
    <row r="8" spans="1:86">
      <c r="A8" s="500" t="s">
        <v>338</v>
      </c>
      <c r="B8" s="500" t="s">
        <v>338</v>
      </c>
      <c r="C8" s="500"/>
      <c r="D8" s="500">
        <v>2015</v>
      </c>
      <c r="E8" s="500" t="s">
        <v>20</v>
      </c>
      <c r="F8" s="500" t="s">
        <v>7</v>
      </c>
      <c r="G8" s="500" t="s">
        <v>63</v>
      </c>
      <c r="H8" s="500" t="s">
        <v>1530</v>
      </c>
      <c r="I8" s="500" t="s">
        <v>844</v>
      </c>
      <c r="J8" s="500" t="s">
        <v>1067</v>
      </c>
      <c r="K8" s="500"/>
      <c r="L8" s="500"/>
      <c r="M8" s="500">
        <v>242</v>
      </c>
      <c r="N8" s="734">
        <f t="shared" si="0"/>
        <v>242</v>
      </c>
      <c r="O8" s="500"/>
      <c r="BA8" s="590" t="s">
        <v>767</v>
      </c>
      <c r="BB8" s="61"/>
      <c r="BC8" s="61"/>
      <c r="BD8" s="61"/>
      <c r="BE8" s="61"/>
      <c r="BF8" s="61"/>
      <c r="BG8" s="61"/>
      <c r="BH8" s="61"/>
      <c r="BI8" s="61"/>
      <c r="BJ8" s="61"/>
      <c r="BK8" s="61"/>
      <c r="BL8" s="61"/>
      <c r="BM8" s="487" t="s">
        <v>1532</v>
      </c>
      <c r="BN8" s="61"/>
      <c r="BO8" s="61"/>
      <c r="BP8" s="61"/>
      <c r="BQ8" s="61"/>
      <c r="BR8" s="61"/>
      <c r="BS8" s="61"/>
      <c r="BT8" s="61"/>
      <c r="BU8" s="61"/>
      <c r="BV8" s="61"/>
      <c r="BW8" s="61"/>
      <c r="BX8" s="61"/>
      <c r="BY8" s="61"/>
      <c r="BZ8" s="61"/>
      <c r="CA8" s="61"/>
      <c r="CB8" s="61"/>
      <c r="CC8" s="61"/>
      <c r="CD8" s="61"/>
      <c r="CE8" s="61"/>
      <c r="CF8" s="61"/>
      <c r="CG8" s="61"/>
      <c r="CH8" s="61"/>
    </row>
    <row r="9" spans="1:86">
      <c r="A9" s="500" t="s">
        <v>338</v>
      </c>
      <c r="B9" s="500" t="s">
        <v>338</v>
      </c>
      <c r="C9" s="500"/>
      <c r="D9" s="500">
        <v>2015</v>
      </c>
      <c r="E9" s="500" t="s">
        <v>20</v>
      </c>
      <c r="F9" s="500" t="s">
        <v>7</v>
      </c>
      <c r="G9" s="500" t="s">
        <v>827</v>
      </c>
      <c r="H9" s="500" t="s">
        <v>1531</v>
      </c>
      <c r="I9" s="500" t="s">
        <v>844</v>
      </c>
      <c r="J9" s="500" t="s">
        <v>1038</v>
      </c>
      <c r="K9" s="500"/>
      <c r="L9" s="500">
        <v>38</v>
      </c>
      <c r="M9" s="500"/>
      <c r="N9" s="734">
        <f t="shared" si="0"/>
        <v>38</v>
      </c>
      <c r="O9" s="500"/>
      <c r="BA9" s="28" t="s">
        <v>210</v>
      </c>
      <c r="BB9" s="61"/>
      <c r="BC9" s="61"/>
      <c r="BD9" s="61"/>
      <c r="BE9" s="61"/>
      <c r="BF9" s="61"/>
      <c r="BG9" s="61"/>
      <c r="BH9" s="61"/>
      <c r="BI9" s="61"/>
      <c r="BJ9" s="61"/>
      <c r="BK9" s="61"/>
      <c r="BL9" s="61"/>
      <c r="BM9" s="487" t="s">
        <v>536</v>
      </c>
      <c r="BN9" s="61"/>
      <c r="BO9" s="61"/>
      <c r="BP9" s="61"/>
      <c r="BQ9" s="61"/>
      <c r="BR9" s="61"/>
      <c r="BS9" s="61"/>
      <c r="BT9" s="61"/>
      <c r="BU9" s="61"/>
      <c r="BV9" s="61"/>
      <c r="BW9" s="61"/>
      <c r="BX9" s="61"/>
      <c r="BY9" s="61"/>
      <c r="BZ9" s="61"/>
      <c r="CA9" s="61"/>
      <c r="CB9" s="61"/>
      <c r="CC9" s="61"/>
      <c r="CD9" s="61"/>
      <c r="CE9" s="61"/>
      <c r="CF9" s="61"/>
      <c r="CG9" s="61"/>
      <c r="CH9" s="61"/>
    </row>
    <row r="10" spans="1:86">
      <c r="A10" s="500" t="s">
        <v>338</v>
      </c>
      <c r="B10" s="500" t="s">
        <v>338</v>
      </c>
      <c r="C10" s="500"/>
      <c r="D10" s="500">
        <v>2015</v>
      </c>
      <c r="E10" s="500" t="s">
        <v>20</v>
      </c>
      <c r="F10" s="500" t="s">
        <v>7</v>
      </c>
      <c r="G10" s="500" t="s">
        <v>827</v>
      </c>
      <c r="H10" s="500" t="s">
        <v>1531</v>
      </c>
      <c r="I10" s="500" t="s">
        <v>844</v>
      </c>
      <c r="J10" s="500" t="s">
        <v>1514</v>
      </c>
      <c r="K10" s="500"/>
      <c r="L10" s="500">
        <v>39</v>
      </c>
      <c r="M10" s="500"/>
      <c r="N10" s="734">
        <f t="shared" si="0"/>
        <v>39</v>
      </c>
      <c r="O10" s="500"/>
      <c r="BA10" s="28" t="s">
        <v>827</v>
      </c>
      <c r="BB10" s="61"/>
      <c r="BC10" s="61"/>
      <c r="BD10" s="61"/>
      <c r="BE10" s="61"/>
      <c r="BF10" s="61"/>
      <c r="BG10" s="61"/>
      <c r="BH10" s="61"/>
      <c r="BI10" s="61"/>
      <c r="BJ10" s="61"/>
      <c r="BK10" s="61"/>
      <c r="BL10" s="61"/>
      <c r="BM10" s="487" t="s">
        <v>540</v>
      </c>
      <c r="BN10" s="61"/>
      <c r="BO10" s="61"/>
      <c r="BP10" s="61"/>
      <c r="BQ10" s="61"/>
      <c r="BR10" s="61"/>
      <c r="BS10" s="61"/>
      <c r="BT10" s="61"/>
      <c r="BU10" s="61"/>
      <c r="BV10" s="61"/>
      <c r="BW10" s="61"/>
      <c r="BX10" s="61"/>
      <c r="BY10" s="61"/>
      <c r="BZ10" s="61"/>
      <c r="CA10" s="61"/>
      <c r="CB10" s="61"/>
      <c r="CC10" s="61"/>
      <c r="CD10" s="61"/>
      <c r="CE10" s="61"/>
      <c r="CF10" s="61"/>
      <c r="CG10" s="61"/>
      <c r="CH10" s="61"/>
    </row>
    <row r="11" spans="1:86">
      <c r="A11" s="500" t="s">
        <v>338</v>
      </c>
      <c r="B11" s="500" t="s">
        <v>338</v>
      </c>
      <c r="C11" s="500"/>
      <c r="D11" s="500">
        <v>2015</v>
      </c>
      <c r="E11" s="500" t="s">
        <v>20</v>
      </c>
      <c r="F11" s="500" t="s">
        <v>7</v>
      </c>
      <c r="G11" s="500" t="s">
        <v>63</v>
      </c>
      <c r="H11" s="500" t="s">
        <v>1531</v>
      </c>
      <c r="I11" s="500" t="s">
        <v>844</v>
      </c>
      <c r="J11" s="500" t="s">
        <v>1514</v>
      </c>
      <c r="K11" s="500"/>
      <c r="L11" s="500">
        <v>60</v>
      </c>
      <c r="M11" s="500"/>
      <c r="N11" s="734">
        <f t="shared" si="0"/>
        <v>60</v>
      </c>
      <c r="O11" s="500"/>
      <c r="BA11" s="28" t="s">
        <v>770</v>
      </c>
      <c r="BB11" s="61"/>
      <c r="BC11" s="61"/>
      <c r="BD11" s="61"/>
      <c r="BE11" s="61"/>
      <c r="BF11" s="61"/>
      <c r="BG11" s="61"/>
      <c r="BH11" s="61"/>
      <c r="BI11" s="61"/>
      <c r="BJ11" s="61"/>
      <c r="BK11" s="61"/>
      <c r="BL11" s="61"/>
      <c r="BM11" s="487" t="s">
        <v>542</v>
      </c>
      <c r="BN11" s="61"/>
      <c r="BO11" s="61"/>
      <c r="BP11" s="61"/>
      <c r="BQ11" s="61"/>
      <c r="BR11" s="61"/>
      <c r="BS11" s="61"/>
      <c r="BT11" s="61"/>
      <c r="BU11" s="61"/>
      <c r="BV11" s="61"/>
      <c r="BW11" s="61"/>
      <c r="BX11" s="61"/>
      <c r="BY11" s="61"/>
      <c r="BZ11" s="61"/>
      <c r="CA11" s="61"/>
      <c r="CB11" s="61"/>
      <c r="CC11" s="61"/>
      <c r="CD11" s="61"/>
      <c r="CE11" s="61"/>
      <c r="CF11" s="61"/>
      <c r="CG11" s="61"/>
      <c r="CH11" s="61"/>
    </row>
    <row r="12" spans="1:86">
      <c r="A12" s="500" t="s">
        <v>338</v>
      </c>
      <c r="B12" s="500" t="s">
        <v>338</v>
      </c>
      <c r="C12" s="500"/>
      <c r="D12" s="500">
        <v>2015</v>
      </c>
      <c r="E12" s="500" t="s">
        <v>20</v>
      </c>
      <c r="F12" s="500" t="s">
        <v>7</v>
      </c>
      <c r="G12" s="500" t="s">
        <v>827</v>
      </c>
      <c r="H12" s="500" t="s">
        <v>1533</v>
      </c>
      <c r="I12" s="500" t="s">
        <v>844</v>
      </c>
      <c r="J12" s="500" t="s">
        <v>1038</v>
      </c>
      <c r="K12" s="500"/>
      <c r="L12" s="500"/>
      <c r="M12" s="500">
        <v>2</v>
      </c>
      <c r="N12" s="734">
        <f t="shared" si="0"/>
        <v>2</v>
      </c>
      <c r="O12" s="500"/>
      <c r="BA12" s="28" t="s">
        <v>773</v>
      </c>
      <c r="BB12" s="61"/>
      <c r="BC12" s="61"/>
      <c r="BD12" s="61"/>
      <c r="BE12" s="61"/>
      <c r="BF12" s="61"/>
      <c r="BG12" s="61"/>
      <c r="BH12" s="61"/>
      <c r="BI12" s="61"/>
      <c r="BJ12" s="61"/>
      <c r="BK12" s="61"/>
      <c r="BL12" s="61"/>
      <c r="BM12" s="487" t="s">
        <v>545</v>
      </c>
      <c r="BN12" s="61"/>
      <c r="BO12" s="61"/>
      <c r="BP12" s="61"/>
      <c r="BQ12" s="61"/>
      <c r="BR12" s="61"/>
      <c r="BS12" s="61"/>
      <c r="BT12" s="61"/>
      <c r="BU12" s="61"/>
      <c r="BV12" s="61"/>
      <c r="BW12" s="61"/>
      <c r="BX12" s="61"/>
      <c r="BY12" s="61"/>
      <c r="BZ12" s="61"/>
      <c r="CA12" s="61"/>
      <c r="CB12" s="61"/>
      <c r="CC12" s="61"/>
      <c r="CD12" s="61"/>
      <c r="CE12" s="61"/>
      <c r="CF12" s="61"/>
      <c r="CG12" s="61"/>
      <c r="CH12" s="61"/>
    </row>
    <row r="13" spans="1:86" ht="14.45" customHeight="1">
      <c r="A13" s="500" t="s">
        <v>338</v>
      </c>
      <c r="B13" s="500" t="s">
        <v>338</v>
      </c>
      <c r="C13" s="500"/>
      <c r="D13" s="500">
        <v>2015</v>
      </c>
      <c r="E13" s="500" t="s">
        <v>20</v>
      </c>
      <c r="F13" s="500" t="s">
        <v>7</v>
      </c>
      <c r="G13" s="500" t="s">
        <v>827</v>
      </c>
      <c r="H13" s="500" t="s">
        <v>841</v>
      </c>
      <c r="I13" s="500" t="s">
        <v>844</v>
      </c>
      <c r="J13" s="500" t="s">
        <v>1043</v>
      </c>
      <c r="K13" s="500"/>
      <c r="L13" s="500"/>
      <c r="M13" s="500">
        <v>5</v>
      </c>
      <c r="N13" s="734">
        <f t="shared" si="0"/>
        <v>5</v>
      </c>
      <c r="O13" s="500"/>
      <c r="BA13" s="28" t="s">
        <v>774</v>
      </c>
      <c r="BB13" s="61"/>
      <c r="BC13" s="61"/>
      <c r="BD13" s="61"/>
      <c r="BE13" s="61"/>
      <c r="BF13" s="61"/>
      <c r="BG13" s="61"/>
      <c r="BH13" s="61"/>
      <c r="BI13" s="61"/>
      <c r="BJ13" s="61"/>
      <c r="BK13" s="61"/>
      <c r="BL13" s="61"/>
      <c r="BM13" s="487" t="s">
        <v>546</v>
      </c>
      <c r="BN13" s="61"/>
      <c r="BO13" s="61"/>
      <c r="BP13" s="61"/>
      <c r="BQ13" s="61"/>
      <c r="BR13" s="61"/>
      <c r="BS13" s="61"/>
      <c r="BT13" s="61"/>
      <c r="BU13" s="61"/>
      <c r="BV13" s="61"/>
      <c r="BW13" s="61"/>
      <c r="BX13" s="61"/>
      <c r="BY13" s="61"/>
      <c r="BZ13" s="61"/>
      <c r="CA13" s="61"/>
      <c r="CB13" s="61"/>
      <c r="CC13" s="61"/>
      <c r="CD13" s="61"/>
      <c r="CE13" s="61"/>
      <c r="CF13" s="61"/>
      <c r="CG13" s="61"/>
      <c r="CH13" s="61"/>
    </row>
    <row r="14" spans="1:86">
      <c r="A14" s="500" t="s">
        <v>338</v>
      </c>
      <c r="B14" s="500" t="s">
        <v>338</v>
      </c>
      <c r="C14" s="500"/>
      <c r="D14" s="500">
        <v>2015</v>
      </c>
      <c r="E14" s="500" t="s">
        <v>20</v>
      </c>
      <c r="F14" s="500" t="s">
        <v>7</v>
      </c>
      <c r="G14" s="500" t="s">
        <v>827</v>
      </c>
      <c r="H14" s="500" t="s">
        <v>841</v>
      </c>
      <c r="I14" s="500" t="s">
        <v>844</v>
      </c>
      <c r="J14" s="500" t="s">
        <v>1036</v>
      </c>
      <c r="K14" s="500"/>
      <c r="L14" s="500"/>
      <c r="M14" s="500">
        <v>82</v>
      </c>
      <c r="N14" s="734">
        <f t="shared" si="0"/>
        <v>82</v>
      </c>
      <c r="O14" s="500"/>
      <c r="BA14" s="28" t="s">
        <v>775</v>
      </c>
      <c r="BB14" s="61"/>
      <c r="BC14" s="61"/>
      <c r="BD14" s="61"/>
      <c r="BE14" s="61"/>
      <c r="BF14" s="61"/>
      <c r="BG14" s="61"/>
      <c r="BH14" s="61"/>
      <c r="BI14" s="61"/>
      <c r="BJ14" s="61"/>
      <c r="BK14" s="61"/>
      <c r="BL14" s="61"/>
      <c r="BM14" s="487" t="s">
        <v>547</v>
      </c>
      <c r="BN14" s="61"/>
      <c r="BO14" s="61"/>
      <c r="BP14" s="61"/>
      <c r="BQ14" s="61"/>
      <c r="BR14" s="61"/>
      <c r="BS14" s="61"/>
      <c r="BT14" s="61"/>
      <c r="BU14" s="61"/>
      <c r="BV14" s="61"/>
      <c r="BW14" s="61"/>
      <c r="BX14" s="61"/>
      <c r="BY14" s="61"/>
      <c r="BZ14" s="61"/>
      <c r="CA14" s="61"/>
      <c r="CB14" s="61"/>
      <c r="CC14" s="61"/>
      <c r="CD14" s="61"/>
      <c r="CE14" s="61"/>
      <c r="CF14" s="61"/>
      <c r="CG14" s="61"/>
      <c r="CH14" s="61"/>
    </row>
    <row r="15" spans="1:86" ht="13.15" customHeight="1">
      <c r="A15" s="500" t="s">
        <v>338</v>
      </c>
      <c r="B15" s="500" t="s">
        <v>338</v>
      </c>
      <c r="C15" s="500"/>
      <c r="D15" s="500">
        <v>2015</v>
      </c>
      <c r="E15" s="500" t="s">
        <v>20</v>
      </c>
      <c r="F15" s="500" t="s">
        <v>7</v>
      </c>
      <c r="G15" s="500" t="s">
        <v>827</v>
      </c>
      <c r="H15" s="500" t="s">
        <v>841</v>
      </c>
      <c r="I15" s="500" t="s">
        <v>844</v>
      </c>
      <c r="J15" s="500" t="s">
        <v>1038</v>
      </c>
      <c r="K15" s="500"/>
      <c r="L15" s="500"/>
      <c r="M15" s="500">
        <v>1663</v>
      </c>
      <c r="N15" s="734">
        <f t="shared" si="0"/>
        <v>1663</v>
      </c>
      <c r="O15" s="500"/>
      <c r="BA15" s="591" t="s">
        <v>821</v>
      </c>
      <c r="BB15" s="61"/>
      <c r="BC15" s="61"/>
      <c r="BD15" s="61"/>
      <c r="BE15" s="61"/>
      <c r="BF15" s="61"/>
      <c r="BG15" s="61"/>
      <c r="BH15" s="61"/>
      <c r="BI15" s="61"/>
      <c r="BJ15" s="61"/>
      <c r="BK15" s="61"/>
      <c r="BL15" s="61"/>
      <c r="BM15" s="61" t="s">
        <v>551</v>
      </c>
      <c r="BN15" s="61"/>
      <c r="BO15" s="61"/>
      <c r="BP15" s="61"/>
      <c r="BQ15" s="61"/>
      <c r="BR15" s="61"/>
      <c r="BS15" s="61"/>
      <c r="BT15" s="61"/>
      <c r="BU15" s="61"/>
      <c r="BV15" s="61"/>
      <c r="BW15" s="61"/>
      <c r="BX15" s="61"/>
      <c r="BY15" s="61"/>
      <c r="BZ15" s="61"/>
      <c r="CA15" s="61"/>
      <c r="CB15" s="61"/>
      <c r="CC15" s="61"/>
      <c r="CD15" s="61"/>
      <c r="CE15" s="61"/>
      <c r="CF15" s="61"/>
      <c r="CG15" s="61"/>
      <c r="CH15" s="61"/>
    </row>
    <row r="16" spans="1:86">
      <c r="A16" s="500" t="s">
        <v>338</v>
      </c>
      <c r="B16" s="500" t="s">
        <v>338</v>
      </c>
      <c r="C16" s="500"/>
      <c r="D16" s="500">
        <v>2015</v>
      </c>
      <c r="E16" s="500" t="s">
        <v>20</v>
      </c>
      <c r="F16" s="500" t="s">
        <v>7</v>
      </c>
      <c r="G16" s="500" t="s">
        <v>63</v>
      </c>
      <c r="H16" s="500" t="s">
        <v>841</v>
      </c>
      <c r="I16" s="500" t="s">
        <v>844</v>
      </c>
      <c r="J16" s="500" t="s">
        <v>1036</v>
      </c>
      <c r="K16" s="500"/>
      <c r="L16" s="500"/>
      <c r="M16" s="500">
        <v>6</v>
      </c>
      <c r="N16" s="734">
        <f t="shared" si="0"/>
        <v>6</v>
      </c>
      <c r="O16" s="500"/>
      <c r="BA16" s="28" t="s">
        <v>819</v>
      </c>
      <c r="BB16" s="61"/>
      <c r="BC16" s="61"/>
      <c r="BD16" s="61"/>
      <c r="BE16" s="61"/>
      <c r="BF16" s="61"/>
      <c r="BG16" s="61"/>
      <c r="BH16" s="61"/>
      <c r="BI16" s="61"/>
      <c r="BJ16" s="61"/>
      <c r="BK16" s="61"/>
      <c r="BL16" s="61"/>
      <c r="BM16" s="487" t="s">
        <v>553</v>
      </c>
      <c r="BN16" s="61"/>
      <c r="BO16" s="61"/>
      <c r="BP16" s="61"/>
      <c r="BQ16" s="61"/>
      <c r="BR16" s="61"/>
      <c r="BS16" s="61"/>
      <c r="BT16" s="61"/>
      <c r="BU16" s="61"/>
      <c r="BV16" s="61"/>
      <c r="BW16" s="61"/>
      <c r="BX16" s="61"/>
      <c r="BY16" s="61"/>
      <c r="BZ16" s="61"/>
      <c r="CA16" s="61"/>
      <c r="CB16" s="61"/>
      <c r="CC16" s="61"/>
      <c r="CD16" s="61"/>
      <c r="CE16" s="61"/>
      <c r="CF16" s="61"/>
      <c r="CG16" s="61"/>
      <c r="CH16" s="61"/>
    </row>
    <row r="17" spans="1:86">
      <c r="A17" s="500" t="s">
        <v>338</v>
      </c>
      <c r="B17" s="500" t="s">
        <v>338</v>
      </c>
      <c r="C17" s="500"/>
      <c r="D17" s="500">
        <v>2015</v>
      </c>
      <c r="E17" s="500" t="s">
        <v>20</v>
      </c>
      <c r="F17" s="500" t="s">
        <v>7</v>
      </c>
      <c r="G17" s="500" t="s">
        <v>63</v>
      </c>
      <c r="H17" s="500" t="s">
        <v>841</v>
      </c>
      <c r="I17" s="500" t="s">
        <v>844</v>
      </c>
      <c r="J17" s="500" t="s">
        <v>1044</v>
      </c>
      <c r="K17" s="500"/>
      <c r="L17" s="500"/>
      <c r="M17" s="500">
        <v>10</v>
      </c>
      <c r="N17" s="734">
        <f t="shared" si="0"/>
        <v>10</v>
      </c>
      <c r="O17" s="500"/>
      <c r="BA17" s="28" t="s">
        <v>820</v>
      </c>
      <c r="BB17" s="61"/>
      <c r="BC17" s="61"/>
      <c r="BD17" s="61"/>
      <c r="BE17" s="61"/>
      <c r="BF17" s="61"/>
      <c r="BG17" s="61"/>
      <c r="BH17" s="61"/>
      <c r="BI17" s="61"/>
      <c r="BJ17" s="61"/>
      <c r="BK17" s="61"/>
      <c r="BL17" s="61"/>
      <c r="BM17" s="487" t="s">
        <v>554</v>
      </c>
      <c r="BN17" s="61"/>
      <c r="BO17" s="61"/>
      <c r="BP17" s="61"/>
      <c r="BQ17" s="61"/>
      <c r="BR17" s="61"/>
      <c r="BS17" s="61"/>
      <c r="BT17" s="61"/>
      <c r="BU17" s="61"/>
      <c r="BV17" s="61"/>
      <c r="BW17" s="61"/>
      <c r="BX17" s="61"/>
      <c r="BY17" s="61"/>
      <c r="BZ17" s="61"/>
      <c r="CA17" s="61"/>
      <c r="CB17" s="61"/>
      <c r="CC17" s="61"/>
      <c r="CD17" s="61"/>
      <c r="CE17" s="61"/>
      <c r="CF17" s="61"/>
      <c r="CG17" s="61"/>
      <c r="CH17" s="61"/>
    </row>
    <row r="18" spans="1:86" ht="13.15" customHeight="1">
      <c r="A18" s="500" t="s">
        <v>338</v>
      </c>
      <c r="B18" s="500" t="s">
        <v>338</v>
      </c>
      <c r="C18" s="500"/>
      <c r="D18" s="500">
        <v>2015</v>
      </c>
      <c r="E18" s="500" t="s">
        <v>20</v>
      </c>
      <c r="F18" s="500" t="s">
        <v>7</v>
      </c>
      <c r="G18" s="500" t="s">
        <v>63</v>
      </c>
      <c r="H18" s="500" t="s">
        <v>841</v>
      </c>
      <c r="I18" s="500" t="s">
        <v>844</v>
      </c>
      <c r="J18" s="500" t="s">
        <v>1517</v>
      </c>
      <c r="K18" s="500"/>
      <c r="L18" s="500"/>
      <c r="M18" s="500">
        <v>19</v>
      </c>
      <c r="N18" s="734">
        <f t="shared" si="0"/>
        <v>19</v>
      </c>
      <c r="O18" s="500"/>
      <c r="BA18" s="591" t="s">
        <v>1537</v>
      </c>
      <c r="BB18" s="61"/>
      <c r="BC18" s="61"/>
      <c r="BD18" s="61"/>
      <c r="BE18" s="61"/>
      <c r="BF18" s="61"/>
      <c r="BG18" s="61"/>
      <c r="BH18" s="61"/>
      <c r="BI18" s="61"/>
      <c r="BJ18" s="61"/>
      <c r="BK18" s="61"/>
      <c r="BL18" s="61"/>
      <c r="BM18" s="487" t="s">
        <v>555</v>
      </c>
      <c r="BN18" s="61"/>
      <c r="BO18" s="61"/>
      <c r="BP18" s="61"/>
      <c r="BQ18" s="61"/>
      <c r="BR18" s="61"/>
      <c r="BS18" s="61"/>
      <c r="BT18" s="61"/>
      <c r="BU18" s="61"/>
      <c r="BV18" s="61"/>
      <c r="BW18" s="61"/>
      <c r="BX18" s="61"/>
      <c r="BY18" s="61"/>
      <c r="BZ18" s="61"/>
      <c r="CA18" s="61"/>
      <c r="CB18" s="61"/>
      <c r="CC18" s="61"/>
      <c r="CD18" s="61"/>
      <c r="CE18" s="61"/>
      <c r="CF18" s="61"/>
      <c r="CG18" s="61"/>
      <c r="CH18" s="61"/>
    </row>
    <row r="19" spans="1:86" ht="14.45" customHeight="1">
      <c r="A19" s="500" t="s">
        <v>338</v>
      </c>
      <c r="B19" s="500" t="s">
        <v>338</v>
      </c>
      <c r="C19" s="500"/>
      <c r="D19" s="500">
        <v>2015</v>
      </c>
      <c r="E19" s="500" t="s">
        <v>20</v>
      </c>
      <c r="F19" s="500" t="s">
        <v>7</v>
      </c>
      <c r="G19" s="500" t="s">
        <v>63</v>
      </c>
      <c r="H19" s="500" t="s">
        <v>841</v>
      </c>
      <c r="I19" s="500" t="s">
        <v>844</v>
      </c>
      <c r="J19" s="500" t="s">
        <v>1052</v>
      </c>
      <c r="K19" s="500"/>
      <c r="L19" s="500"/>
      <c r="M19" s="500">
        <v>221</v>
      </c>
      <c r="N19" s="734">
        <f t="shared" si="0"/>
        <v>221</v>
      </c>
      <c r="O19" s="500"/>
      <c r="BA19" s="28" t="s">
        <v>781</v>
      </c>
      <c r="BB19" s="61"/>
      <c r="BC19" s="61"/>
      <c r="BD19" s="61"/>
      <c r="BE19" s="61"/>
      <c r="BF19" s="61"/>
      <c r="BG19" s="61"/>
      <c r="BH19" s="61"/>
      <c r="BI19" s="61"/>
      <c r="BJ19" s="61"/>
      <c r="BK19" s="61"/>
      <c r="BL19" s="61"/>
      <c r="BM19" s="487" t="s">
        <v>1538</v>
      </c>
      <c r="BN19" s="61"/>
      <c r="BO19" s="61"/>
      <c r="BP19" s="61"/>
      <c r="BQ19" s="61"/>
      <c r="BR19" s="61"/>
      <c r="BS19" s="61"/>
      <c r="BT19" s="61"/>
      <c r="BU19" s="61"/>
      <c r="BV19" s="61"/>
      <c r="BW19" s="61"/>
      <c r="BX19" s="61"/>
      <c r="BY19" s="61"/>
      <c r="BZ19" s="61"/>
      <c r="CA19" s="61"/>
      <c r="CB19" s="61"/>
      <c r="CC19" s="61"/>
      <c r="CD19" s="61"/>
      <c r="CE19" s="61"/>
      <c r="CF19" s="61"/>
      <c r="CG19" s="61"/>
      <c r="CH19" s="61"/>
    </row>
    <row r="20" spans="1:86">
      <c r="A20" s="500" t="s">
        <v>338</v>
      </c>
      <c r="B20" s="500" t="s">
        <v>338</v>
      </c>
      <c r="C20" s="500"/>
      <c r="D20" s="500">
        <v>2015</v>
      </c>
      <c r="E20" s="500" t="s">
        <v>20</v>
      </c>
      <c r="F20" s="500" t="s">
        <v>7</v>
      </c>
      <c r="G20" s="500" t="s">
        <v>63</v>
      </c>
      <c r="H20" s="500" t="s">
        <v>841</v>
      </c>
      <c r="I20" s="500" t="s">
        <v>844</v>
      </c>
      <c r="J20" s="500" t="s">
        <v>1035</v>
      </c>
      <c r="K20" s="500"/>
      <c r="L20" s="500"/>
      <c r="M20" s="500">
        <v>440</v>
      </c>
      <c r="N20" s="734">
        <f t="shared" si="0"/>
        <v>440</v>
      </c>
      <c r="O20" s="500"/>
      <c r="BA20" s="28" t="s">
        <v>782</v>
      </c>
      <c r="BB20" s="61"/>
      <c r="BC20" s="61"/>
      <c r="BD20" s="61"/>
      <c r="BE20" s="61"/>
      <c r="BF20" s="61"/>
      <c r="BG20" s="61"/>
      <c r="BH20" s="61"/>
      <c r="BI20" s="61"/>
      <c r="BJ20" s="61"/>
      <c r="BK20" s="61"/>
      <c r="BL20" s="61"/>
      <c r="BM20" s="487" t="s">
        <v>556</v>
      </c>
      <c r="BN20" s="61"/>
      <c r="BO20" s="61"/>
      <c r="BP20" s="61"/>
      <c r="BQ20" s="61"/>
      <c r="BR20" s="61"/>
      <c r="BS20" s="61"/>
      <c r="BT20" s="61"/>
      <c r="BU20" s="61"/>
      <c r="BV20" s="61"/>
      <c r="BW20" s="61"/>
      <c r="BX20" s="61"/>
      <c r="BY20" s="61"/>
      <c r="BZ20" s="61"/>
      <c r="CA20" s="61"/>
      <c r="CB20" s="61"/>
      <c r="CC20" s="61"/>
      <c r="CD20" s="61"/>
      <c r="CE20" s="61"/>
      <c r="CF20" s="61"/>
      <c r="CG20" s="61"/>
      <c r="CH20" s="61"/>
    </row>
    <row r="21" spans="1:86">
      <c r="A21" s="500" t="s">
        <v>338</v>
      </c>
      <c r="B21" s="500" t="s">
        <v>338</v>
      </c>
      <c r="C21" s="500"/>
      <c r="D21" s="500">
        <v>2015</v>
      </c>
      <c r="E21" s="500" t="s">
        <v>20</v>
      </c>
      <c r="F21" s="500" t="s">
        <v>7</v>
      </c>
      <c r="G21" s="500" t="s">
        <v>63</v>
      </c>
      <c r="H21" s="500" t="s">
        <v>841</v>
      </c>
      <c r="I21" s="500" t="s">
        <v>844</v>
      </c>
      <c r="J21" s="500" t="s">
        <v>1037</v>
      </c>
      <c r="K21" s="500"/>
      <c r="L21" s="500"/>
      <c r="M21" s="500">
        <v>4058</v>
      </c>
      <c r="N21" s="734">
        <f t="shared" si="0"/>
        <v>4058</v>
      </c>
      <c r="O21" s="500"/>
      <c r="BA21" s="28" t="s">
        <v>81</v>
      </c>
      <c r="BB21" s="61"/>
      <c r="BC21" s="61"/>
      <c r="BD21" s="61"/>
      <c r="BE21" s="61"/>
      <c r="BF21" s="61"/>
      <c r="BG21" s="61"/>
      <c r="BH21" s="61"/>
      <c r="BI21" s="61"/>
      <c r="BJ21" s="61"/>
      <c r="BK21" s="61"/>
      <c r="BL21" s="61"/>
      <c r="BM21" s="487" t="s">
        <v>558</v>
      </c>
      <c r="BN21" s="61"/>
      <c r="BO21" s="61"/>
      <c r="BP21" s="61"/>
      <c r="BQ21" s="61"/>
      <c r="BR21" s="61"/>
      <c r="BS21" s="61"/>
      <c r="BT21" s="61"/>
      <c r="BU21" s="61"/>
      <c r="BV21" s="61"/>
      <c r="BW21" s="61"/>
      <c r="BX21" s="61"/>
      <c r="BY21" s="61"/>
      <c r="BZ21" s="61"/>
      <c r="CA21" s="61"/>
      <c r="CB21" s="61"/>
      <c r="CC21" s="61"/>
      <c r="CD21" s="61"/>
      <c r="CE21" s="61"/>
      <c r="CF21" s="61"/>
      <c r="CG21" s="61"/>
      <c r="CH21" s="61"/>
    </row>
    <row r="22" spans="1:86">
      <c r="A22" s="500" t="s">
        <v>338</v>
      </c>
      <c r="B22" s="500" t="s">
        <v>338</v>
      </c>
      <c r="C22" s="500"/>
      <c r="D22" s="500">
        <v>2015</v>
      </c>
      <c r="E22" s="500" t="s">
        <v>20</v>
      </c>
      <c r="F22" s="500" t="s">
        <v>7</v>
      </c>
      <c r="G22" s="500" t="s">
        <v>827</v>
      </c>
      <c r="H22" s="500" t="s">
        <v>1534</v>
      </c>
      <c r="I22" s="500" t="s">
        <v>846</v>
      </c>
      <c r="J22" s="500" t="s">
        <v>1004</v>
      </c>
      <c r="K22" s="500"/>
      <c r="L22" s="500">
        <v>3886</v>
      </c>
      <c r="M22" s="500"/>
      <c r="N22" s="734">
        <f t="shared" si="0"/>
        <v>3886</v>
      </c>
      <c r="O22" s="500"/>
      <c r="BA22" s="28" t="s">
        <v>785</v>
      </c>
      <c r="BB22" s="61"/>
      <c r="BC22" s="61"/>
      <c r="BD22" s="61"/>
      <c r="BE22" s="61"/>
      <c r="BF22" s="61"/>
      <c r="BG22" s="61"/>
      <c r="BH22" s="61"/>
      <c r="BI22" s="61"/>
      <c r="BJ22" s="61"/>
      <c r="BK22" s="61"/>
      <c r="BL22" s="61"/>
      <c r="BM22" s="487" t="s">
        <v>560</v>
      </c>
      <c r="BN22" s="61"/>
      <c r="BO22" s="61"/>
      <c r="BP22" s="61"/>
      <c r="BQ22" s="61"/>
      <c r="BR22" s="61"/>
      <c r="BS22" s="61"/>
      <c r="BT22" s="61"/>
      <c r="BU22" s="61"/>
      <c r="BV22" s="61"/>
      <c r="BW22" s="61"/>
      <c r="BX22" s="61"/>
      <c r="BY22" s="61"/>
      <c r="BZ22" s="61"/>
      <c r="CA22" s="61"/>
      <c r="CB22" s="61"/>
      <c r="CC22" s="61"/>
      <c r="CD22" s="61"/>
      <c r="CE22" s="61"/>
      <c r="CF22" s="61"/>
      <c r="CG22" s="61"/>
      <c r="CH22" s="61"/>
    </row>
    <row r="23" spans="1:86">
      <c r="A23" s="500" t="s">
        <v>338</v>
      </c>
      <c r="B23" s="500" t="s">
        <v>338</v>
      </c>
      <c r="C23" s="500"/>
      <c r="D23" s="500">
        <v>2015</v>
      </c>
      <c r="E23" s="500" t="s">
        <v>20</v>
      </c>
      <c r="F23" s="500" t="s">
        <v>7</v>
      </c>
      <c r="G23" s="500" t="s">
        <v>63</v>
      </c>
      <c r="H23" s="500" t="s">
        <v>1534</v>
      </c>
      <c r="I23" s="500" t="s">
        <v>846</v>
      </c>
      <c r="J23" s="500" t="s">
        <v>1067</v>
      </c>
      <c r="K23" s="500"/>
      <c r="L23" s="500"/>
      <c r="M23" s="500">
        <v>3</v>
      </c>
      <c r="N23" s="734">
        <f t="shared" si="0"/>
        <v>3</v>
      </c>
      <c r="O23" s="500"/>
      <c r="BA23" s="28" t="s">
        <v>786</v>
      </c>
      <c r="BB23" s="61"/>
      <c r="BC23" s="61"/>
      <c r="BD23" s="61"/>
      <c r="BE23" s="61"/>
      <c r="BF23" s="61"/>
      <c r="BG23" s="61"/>
      <c r="BH23" s="61"/>
      <c r="BI23" s="61"/>
      <c r="BJ23" s="61"/>
      <c r="BK23" s="61"/>
      <c r="BL23" s="61"/>
      <c r="BM23" s="61" t="s">
        <v>561</v>
      </c>
      <c r="BN23" s="61"/>
      <c r="BO23" s="61"/>
      <c r="BP23" s="61"/>
      <c r="BQ23" s="61"/>
      <c r="BR23" s="61"/>
      <c r="BS23" s="61"/>
      <c r="BT23" s="61"/>
      <c r="BU23" s="61"/>
      <c r="BV23" s="61"/>
      <c r="BW23" s="61"/>
      <c r="BX23" s="61"/>
      <c r="BY23" s="61"/>
      <c r="BZ23" s="61"/>
      <c r="CA23" s="61"/>
      <c r="CB23" s="61"/>
      <c r="CC23" s="61"/>
      <c r="CD23" s="61"/>
      <c r="CE23" s="61"/>
      <c r="CF23" s="61"/>
      <c r="CG23" s="61"/>
      <c r="CH23" s="61"/>
    </row>
    <row r="24" spans="1:86">
      <c r="A24" s="500" t="s">
        <v>338</v>
      </c>
      <c r="B24" s="500" t="s">
        <v>338</v>
      </c>
      <c r="C24" s="500"/>
      <c r="D24" s="500">
        <v>2015</v>
      </c>
      <c r="E24" s="500" t="s">
        <v>20</v>
      </c>
      <c r="F24" s="500" t="s">
        <v>7</v>
      </c>
      <c r="G24" s="500" t="s">
        <v>63</v>
      </c>
      <c r="H24" s="500" t="s">
        <v>1534</v>
      </c>
      <c r="I24" s="500" t="s">
        <v>846</v>
      </c>
      <c r="J24" s="500" t="s">
        <v>1012</v>
      </c>
      <c r="K24" s="500"/>
      <c r="L24" s="500">
        <v>66</v>
      </c>
      <c r="M24" s="500"/>
      <c r="N24" s="734">
        <f t="shared" si="0"/>
        <v>66</v>
      </c>
      <c r="O24" s="500"/>
      <c r="BA24" s="28" t="s">
        <v>788</v>
      </c>
      <c r="BB24" s="61"/>
      <c r="BC24" s="61"/>
      <c r="BD24" s="61"/>
      <c r="BE24" s="61"/>
      <c r="BF24" s="61"/>
      <c r="BG24" s="61"/>
      <c r="BH24" s="61"/>
      <c r="BI24" s="61"/>
      <c r="BJ24" s="61"/>
      <c r="BK24" s="61"/>
      <c r="BL24" s="61"/>
      <c r="BM24" s="487" t="s">
        <v>563</v>
      </c>
      <c r="BN24" s="61"/>
      <c r="BO24" s="61"/>
      <c r="BP24" s="61"/>
      <c r="BQ24" s="61"/>
      <c r="BR24" s="61"/>
      <c r="BS24" s="61"/>
      <c r="BT24" s="61"/>
      <c r="BU24" s="61"/>
      <c r="BV24" s="61"/>
      <c r="BW24" s="61"/>
      <c r="BX24" s="61"/>
      <c r="BY24" s="61"/>
      <c r="BZ24" s="61"/>
      <c r="CA24" s="61"/>
      <c r="CB24" s="61"/>
      <c r="CC24" s="61"/>
      <c r="CD24" s="61"/>
      <c r="CE24" s="61"/>
      <c r="CF24" s="61"/>
      <c r="CG24" s="61"/>
      <c r="CH24" s="61"/>
    </row>
    <row r="25" spans="1:86">
      <c r="A25" s="500" t="s">
        <v>338</v>
      </c>
      <c r="B25" s="500" t="s">
        <v>338</v>
      </c>
      <c r="C25" s="500"/>
      <c r="D25" s="500">
        <v>2015</v>
      </c>
      <c r="E25" s="500" t="s">
        <v>20</v>
      </c>
      <c r="F25" s="500" t="s">
        <v>7</v>
      </c>
      <c r="G25" s="500" t="s">
        <v>63</v>
      </c>
      <c r="H25" s="500" t="s">
        <v>1534</v>
      </c>
      <c r="I25" s="500" t="s">
        <v>846</v>
      </c>
      <c r="J25" s="500" t="s">
        <v>1063</v>
      </c>
      <c r="K25" s="500"/>
      <c r="L25" s="500">
        <v>113</v>
      </c>
      <c r="M25" s="500"/>
      <c r="N25" s="734">
        <f t="shared" si="0"/>
        <v>113</v>
      </c>
      <c r="O25" s="500"/>
      <c r="BA25" s="28" t="s">
        <v>789</v>
      </c>
      <c r="BB25" s="61"/>
      <c r="BC25" s="61"/>
      <c r="BD25" s="61"/>
      <c r="BE25" s="61"/>
      <c r="BF25" s="61"/>
      <c r="BG25" s="61"/>
      <c r="BH25" s="61"/>
      <c r="BI25" s="61"/>
      <c r="BJ25" s="61"/>
      <c r="BK25" s="61"/>
      <c r="BL25" s="61"/>
      <c r="BM25" s="487" t="s">
        <v>564</v>
      </c>
      <c r="BN25" s="61"/>
      <c r="BO25" s="61"/>
      <c r="BP25" s="61"/>
      <c r="BQ25" s="61"/>
      <c r="BR25" s="61"/>
      <c r="BS25" s="61"/>
      <c r="BT25" s="61"/>
      <c r="BU25" s="61"/>
      <c r="BV25" s="61"/>
      <c r="BW25" s="61"/>
      <c r="BX25" s="61"/>
      <c r="BY25" s="61"/>
      <c r="BZ25" s="61"/>
      <c r="CA25" s="61"/>
      <c r="CB25" s="61"/>
      <c r="CC25" s="61"/>
      <c r="CD25" s="61"/>
      <c r="CE25" s="61"/>
      <c r="CF25" s="61"/>
      <c r="CG25" s="61"/>
      <c r="CH25" s="61"/>
    </row>
    <row r="26" spans="1:86">
      <c r="A26" s="500" t="s">
        <v>338</v>
      </c>
      <c r="B26" s="500" t="s">
        <v>338</v>
      </c>
      <c r="C26" s="500"/>
      <c r="D26" s="500">
        <v>2015</v>
      </c>
      <c r="E26" s="500" t="s">
        <v>20</v>
      </c>
      <c r="F26" s="500" t="s">
        <v>7</v>
      </c>
      <c r="G26" s="500" t="s">
        <v>63</v>
      </c>
      <c r="H26" s="500" t="s">
        <v>1534</v>
      </c>
      <c r="I26" s="500" t="s">
        <v>846</v>
      </c>
      <c r="J26" s="500" t="s">
        <v>1004</v>
      </c>
      <c r="K26" s="500"/>
      <c r="L26" s="500">
        <v>64854</v>
      </c>
      <c r="M26" s="500"/>
      <c r="N26" s="734">
        <f t="shared" si="0"/>
        <v>64854</v>
      </c>
      <c r="O26" s="500"/>
      <c r="BA26" s="28" t="s">
        <v>791</v>
      </c>
      <c r="BB26" s="61"/>
      <c r="BC26" s="61"/>
      <c r="BD26" s="61"/>
      <c r="BE26" s="61"/>
      <c r="BF26" s="61"/>
      <c r="BG26" s="61"/>
      <c r="BH26" s="61"/>
      <c r="BI26" s="61"/>
      <c r="BJ26" s="61"/>
      <c r="BK26" s="61"/>
      <c r="BL26" s="61"/>
      <c r="BM26" s="487" t="s">
        <v>566</v>
      </c>
      <c r="BN26" s="61"/>
      <c r="BO26" s="61"/>
      <c r="BP26" s="61"/>
      <c r="BQ26" s="61"/>
      <c r="BR26" s="61"/>
      <c r="BS26" s="61"/>
      <c r="BT26" s="61"/>
      <c r="BU26" s="61"/>
      <c r="BV26" s="61"/>
      <c r="BW26" s="61"/>
      <c r="BX26" s="61"/>
      <c r="BY26" s="61"/>
      <c r="BZ26" s="61"/>
      <c r="CA26" s="61"/>
      <c r="CB26" s="61"/>
      <c r="CC26" s="61"/>
      <c r="CD26" s="61"/>
      <c r="CE26" s="61"/>
      <c r="CF26" s="61"/>
      <c r="CG26" s="61"/>
      <c r="CH26" s="61"/>
    </row>
    <row r="27" spans="1:86">
      <c r="A27" s="500" t="s">
        <v>338</v>
      </c>
      <c r="B27" s="500" t="s">
        <v>338</v>
      </c>
      <c r="C27" s="500"/>
      <c r="D27" s="500">
        <v>2015</v>
      </c>
      <c r="E27" s="500" t="s">
        <v>18</v>
      </c>
      <c r="F27" s="500" t="s">
        <v>7</v>
      </c>
      <c r="G27" s="500" t="s">
        <v>818</v>
      </c>
      <c r="H27" s="500" t="s">
        <v>1534</v>
      </c>
      <c r="I27" s="500" t="s">
        <v>844</v>
      </c>
      <c r="J27" s="500" t="s">
        <v>1004</v>
      </c>
      <c r="K27" s="500"/>
      <c r="L27" s="500">
        <v>621</v>
      </c>
      <c r="M27" s="500"/>
      <c r="N27" s="734">
        <f t="shared" si="0"/>
        <v>621</v>
      </c>
      <c r="O27" s="500"/>
      <c r="BA27" s="28" t="s">
        <v>792</v>
      </c>
      <c r="BB27" s="61"/>
      <c r="BC27" s="61"/>
      <c r="BD27" s="61"/>
      <c r="BE27" s="61"/>
      <c r="BF27" s="61"/>
      <c r="BG27" s="61"/>
      <c r="BH27" s="61"/>
      <c r="BI27" s="61"/>
      <c r="BJ27" s="61"/>
      <c r="BK27" s="61"/>
      <c r="BL27" s="61"/>
      <c r="BM27" s="487" t="s">
        <v>1544</v>
      </c>
      <c r="BN27" s="61"/>
      <c r="BO27" s="61"/>
      <c r="BP27" s="61"/>
      <c r="BQ27" s="61"/>
      <c r="BR27" s="61"/>
      <c r="BS27" s="61"/>
      <c r="BT27" s="61"/>
      <c r="BU27" s="61"/>
      <c r="BV27" s="61"/>
      <c r="BW27" s="61"/>
      <c r="BX27" s="61"/>
      <c r="BY27" s="61"/>
      <c r="BZ27" s="61"/>
      <c r="CA27" s="61"/>
      <c r="CB27" s="61"/>
      <c r="CC27" s="61"/>
      <c r="CD27" s="61"/>
      <c r="CE27" s="61"/>
      <c r="CF27" s="61"/>
      <c r="CG27" s="61"/>
      <c r="CH27" s="61"/>
    </row>
    <row r="28" spans="1:86">
      <c r="A28" s="500" t="s">
        <v>338</v>
      </c>
      <c r="B28" s="500" t="s">
        <v>338</v>
      </c>
      <c r="C28" s="500"/>
      <c r="D28" s="500">
        <v>2015</v>
      </c>
      <c r="E28" s="500" t="s">
        <v>18</v>
      </c>
      <c r="F28" s="500" t="s">
        <v>7</v>
      </c>
      <c r="G28" s="500" t="s">
        <v>819</v>
      </c>
      <c r="H28" s="500" t="s">
        <v>1534</v>
      </c>
      <c r="I28" s="500" t="s">
        <v>844</v>
      </c>
      <c r="J28" s="500" t="s">
        <v>1004</v>
      </c>
      <c r="K28" s="500"/>
      <c r="L28" s="500">
        <v>115</v>
      </c>
      <c r="M28" s="500"/>
      <c r="N28" s="734">
        <f t="shared" si="0"/>
        <v>115</v>
      </c>
      <c r="O28" s="500"/>
      <c r="BA28" s="28" t="s">
        <v>793</v>
      </c>
      <c r="BB28" s="61"/>
      <c r="BC28" s="61"/>
      <c r="BD28" s="61"/>
      <c r="BE28" s="61"/>
      <c r="BF28" s="61"/>
      <c r="BG28" s="61"/>
      <c r="BH28" s="61"/>
      <c r="BI28" s="61"/>
      <c r="BJ28" s="61"/>
      <c r="BK28" s="61"/>
      <c r="BL28" s="61"/>
      <c r="BM28" s="487" t="s">
        <v>567</v>
      </c>
      <c r="BN28" s="61"/>
      <c r="BO28" s="61"/>
      <c r="BP28" s="61"/>
      <c r="BQ28" s="61"/>
      <c r="BR28" s="61"/>
      <c r="BS28" s="61"/>
      <c r="BT28" s="61"/>
      <c r="BU28" s="61"/>
      <c r="BV28" s="61"/>
      <c r="BW28" s="61"/>
      <c r="BX28" s="61"/>
      <c r="BY28" s="61"/>
      <c r="BZ28" s="61"/>
      <c r="CA28" s="61"/>
      <c r="CB28" s="61"/>
      <c r="CC28" s="61"/>
      <c r="CD28" s="61"/>
      <c r="CE28" s="61"/>
      <c r="CF28" s="61"/>
      <c r="CG28" s="61"/>
      <c r="CH28" s="61"/>
    </row>
    <row r="29" spans="1:86" ht="14.45" customHeight="1">
      <c r="A29" s="500" t="s">
        <v>338</v>
      </c>
      <c r="B29" s="500" t="s">
        <v>338</v>
      </c>
      <c r="C29" s="500"/>
      <c r="D29" s="500">
        <v>2015</v>
      </c>
      <c r="E29" s="500" t="s">
        <v>20</v>
      </c>
      <c r="F29" s="500" t="s">
        <v>7</v>
      </c>
      <c r="G29" s="500" t="s">
        <v>63</v>
      </c>
      <c r="H29" s="500" t="s">
        <v>1576</v>
      </c>
      <c r="I29" s="500" t="s">
        <v>844</v>
      </c>
      <c r="J29" s="500" t="s">
        <v>1067</v>
      </c>
      <c r="K29" s="500"/>
      <c r="L29" s="500"/>
      <c r="M29" s="500">
        <v>17</v>
      </c>
      <c r="N29" s="734">
        <f t="shared" si="0"/>
        <v>17</v>
      </c>
      <c r="O29" s="500"/>
      <c r="BA29" s="28" t="s">
        <v>794</v>
      </c>
      <c r="BB29" s="61"/>
      <c r="BC29" s="61"/>
      <c r="BD29" s="61"/>
      <c r="BE29" s="61"/>
      <c r="BF29" s="61"/>
      <c r="BG29" s="61"/>
      <c r="BH29" s="61"/>
      <c r="BI29" s="61"/>
      <c r="BJ29" s="61"/>
      <c r="BK29" s="61"/>
      <c r="BL29" s="61"/>
      <c r="BM29" s="487" t="s">
        <v>96</v>
      </c>
      <c r="BN29" s="61"/>
      <c r="BO29" s="61"/>
      <c r="BP29" s="61"/>
      <c r="BQ29" s="61"/>
      <c r="BR29" s="61"/>
      <c r="BS29" s="61"/>
      <c r="BT29" s="61"/>
      <c r="BU29" s="61"/>
      <c r="BV29" s="61"/>
      <c r="BW29" s="61"/>
      <c r="BX29" s="61"/>
      <c r="BY29" s="61"/>
      <c r="BZ29" s="61"/>
      <c r="CA29" s="61"/>
      <c r="CB29" s="61"/>
      <c r="CC29" s="61"/>
      <c r="CD29" s="61"/>
      <c r="CE29" s="61"/>
      <c r="CF29" s="61"/>
      <c r="CG29" s="61"/>
      <c r="CH29" s="61"/>
    </row>
    <row r="30" spans="1:86">
      <c r="A30" s="500" t="s">
        <v>338</v>
      </c>
      <c r="B30" s="500" t="s">
        <v>338</v>
      </c>
      <c r="C30" s="500"/>
      <c r="D30" s="500">
        <v>2015</v>
      </c>
      <c r="E30" s="500" t="s">
        <v>20</v>
      </c>
      <c r="F30" s="500" t="s">
        <v>7</v>
      </c>
      <c r="G30" s="500" t="s">
        <v>827</v>
      </c>
      <c r="H30" s="500" t="s">
        <v>1535</v>
      </c>
      <c r="I30" s="500" t="s">
        <v>844</v>
      </c>
      <c r="J30" s="500" t="s">
        <v>1044</v>
      </c>
      <c r="K30" s="500"/>
      <c r="L30" s="500">
        <v>3</v>
      </c>
      <c r="M30" s="500"/>
      <c r="N30" s="734">
        <f t="shared" si="0"/>
        <v>3</v>
      </c>
      <c r="O30" s="500"/>
      <c r="BA30" s="28" t="s">
        <v>797</v>
      </c>
      <c r="BB30" s="61"/>
      <c r="BC30" s="61"/>
      <c r="BD30" s="61"/>
      <c r="BE30" s="61"/>
      <c r="BF30" s="61"/>
      <c r="BG30" s="61"/>
      <c r="BH30" s="61"/>
      <c r="BI30" s="61"/>
      <c r="BJ30" s="61"/>
      <c r="BK30" s="61"/>
      <c r="BL30" s="61"/>
      <c r="BM30" s="487" t="s">
        <v>570</v>
      </c>
      <c r="BN30" s="61"/>
      <c r="BO30" s="61"/>
      <c r="BP30" s="61"/>
      <c r="BQ30" s="61"/>
      <c r="BR30" s="61"/>
      <c r="BS30" s="61"/>
      <c r="BT30" s="61"/>
      <c r="BU30" s="61"/>
      <c r="BV30" s="61"/>
      <c r="BW30" s="61"/>
      <c r="BX30" s="61"/>
      <c r="BY30" s="61"/>
      <c r="BZ30" s="61"/>
      <c r="CA30" s="61"/>
      <c r="CB30" s="61"/>
      <c r="CC30" s="61"/>
      <c r="CD30" s="61"/>
      <c r="CE30" s="61"/>
      <c r="CF30" s="61"/>
      <c r="CG30" s="61"/>
      <c r="CH30" s="61"/>
    </row>
    <row r="31" spans="1:86" ht="13.15" customHeight="1">
      <c r="A31" s="500" t="s">
        <v>338</v>
      </c>
      <c r="B31" s="500" t="s">
        <v>338</v>
      </c>
      <c r="C31" s="500"/>
      <c r="D31" s="500">
        <v>2015</v>
      </c>
      <c r="E31" s="500" t="s">
        <v>20</v>
      </c>
      <c r="F31" s="500" t="s">
        <v>7</v>
      </c>
      <c r="G31" s="500" t="s">
        <v>827</v>
      </c>
      <c r="H31" s="500" t="s">
        <v>1535</v>
      </c>
      <c r="I31" s="500" t="s">
        <v>844</v>
      </c>
      <c r="J31" s="500" t="s">
        <v>1035</v>
      </c>
      <c r="K31" s="500"/>
      <c r="L31" s="500">
        <v>7</v>
      </c>
      <c r="M31" s="500"/>
      <c r="N31" s="734">
        <f t="shared" si="0"/>
        <v>7</v>
      </c>
      <c r="O31" s="500"/>
      <c r="BA31" s="591" t="s">
        <v>798</v>
      </c>
      <c r="BB31" s="61"/>
      <c r="BC31" s="61"/>
      <c r="BD31" s="61"/>
      <c r="BE31" s="61"/>
      <c r="BF31" s="61"/>
      <c r="BG31" s="61"/>
      <c r="BH31" s="61"/>
      <c r="BI31" s="61"/>
      <c r="BJ31" s="61"/>
      <c r="BK31" s="61"/>
      <c r="BL31" s="61"/>
      <c r="BM31" s="487" t="s">
        <v>571</v>
      </c>
      <c r="BN31" s="61"/>
      <c r="BO31" s="61"/>
      <c r="BP31" s="61"/>
      <c r="BQ31" s="61"/>
      <c r="BR31" s="61"/>
      <c r="BS31" s="61"/>
      <c r="BT31" s="61"/>
      <c r="BU31" s="61"/>
      <c r="BV31" s="61"/>
      <c r="BW31" s="61"/>
      <c r="BX31" s="61"/>
      <c r="BY31" s="61"/>
      <c r="BZ31" s="61"/>
      <c r="CA31" s="61"/>
      <c r="CB31" s="61"/>
      <c r="CC31" s="61"/>
      <c r="CD31" s="61"/>
      <c r="CE31" s="61"/>
      <c r="CF31" s="61"/>
      <c r="CG31" s="61"/>
      <c r="CH31" s="61"/>
    </row>
    <row r="32" spans="1:86">
      <c r="A32" s="500" t="s">
        <v>338</v>
      </c>
      <c r="B32" s="500" t="s">
        <v>338</v>
      </c>
      <c r="C32" s="500"/>
      <c r="D32" s="500">
        <v>2015</v>
      </c>
      <c r="E32" s="500" t="s">
        <v>20</v>
      </c>
      <c r="F32" s="500" t="s">
        <v>7</v>
      </c>
      <c r="G32" s="500" t="s">
        <v>827</v>
      </c>
      <c r="H32" s="500" t="s">
        <v>1535</v>
      </c>
      <c r="I32" s="500" t="s">
        <v>844</v>
      </c>
      <c r="J32" s="500" t="s">
        <v>1038</v>
      </c>
      <c r="K32" s="500"/>
      <c r="L32" s="500">
        <v>7</v>
      </c>
      <c r="M32" s="500">
        <v>2</v>
      </c>
      <c r="N32" s="734">
        <f t="shared" si="0"/>
        <v>9</v>
      </c>
      <c r="O32" s="500"/>
      <c r="BA32" s="28" t="s">
        <v>823</v>
      </c>
      <c r="BB32" s="61"/>
      <c r="BC32" s="61"/>
      <c r="BD32" s="61"/>
      <c r="BE32" s="61"/>
      <c r="BF32" s="61"/>
      <c r="BG32" s="61"/>
      <c r="BH32" s="61"/>
      <c r="BI32" s="61"/>
      <c r="BJ32" s="61"/>
      <c r="BK32" s="61"/>
      <c r="BL32" s="61"/>
      <c r="BM32" s="487" t="s">
        <v>573</v>
      </c>
      <c r="BN32" s="61"/>
      <c r="BO32" s="61"/>
      <c r="BP32" s="61"/>
      <c r="BQ32" s="61"/>
      <c r="BR32" s="61"/>
      <c r="BS32" s="61"/>
      <c r="BT32" s="61"/>
      <c r="BU32" s="61"/>
      <c r="BV32" s="61"/>
      <c r="BW32" s="61"/>
      <c r="BX32" s="61"/>
      <c r="BY32" s="61"/>
      <c r="BZ32" s="61"/>
      <c r="CA32" s="61"/>
      <c r="CB32" s="61"/>
      <c r="CC32" s="61"/>
      <c r="CD32" s="61"/>
      <c r="CE32" s="61"/>
      <c r="CF32" s="61"/>
      <c r="CG32" s="61"/>
      <c r="CH32" s="61"/>
    </row>
    <row r="33" spans="1:86" ht="14.45" customHeight="1">
      <c r="A33" s="500" t="s">
        <v>338</v>
      </c>
      <c r="B33" s="500" t="s">
        <v>338</v>
      </c>
      <c r="C33" s="500"/>
      <c r="D33" s="500">
        <v>2015</v>
      </c>
      <c r="E33" s="500" t="s">
        <v>20</v>
      </c>
      <c r="F33" s="500" t="s">
        <v>7</v>
      </c>
      <c r="G33" s="500" t="s">
        <v>63</v>
      </c>
      <c r="H33" s="500" t="s">
        <v>1535</v>
      </c>
      <c r="I33" s="500" t="s">
        <v>846</v>
      </c>
      <c r="J33" s="500" t="s">
        <v>1035</v>
      </c>
      <c r="K33" s="500"/>
      <c r="L33" s="500">
        <v>3</v>
      </c>
      <c r="M33" s="500"/>
      <c r="N33" s="734">
        <f t="shared" si="0"/>
        <v>3</v>
      </c>
      <c r="O33" s="500"/>
      <c r="BA33" s="28" t="s">
        <v>428</v>
      </c>
      <c r="BB33" s="61"/>
      <c r="BC33" s="61"/>
      <c r="BD33" s="61"/>
      <c r="BE33" s="61"/>
      <c r="BF33" s="61"/>
      <c r="BG33" s="61"/>
      <c r="BH33" s="61"/>
      <c r="BI33" s="61"/>
      <c r="BJ33" s="61"/>
      <c r="BK33" s="61"/>
      <c r="BL33" s="61"/>
      <c r="BM33" s="487" t="s">
        <v>529</v>
      </c>
      <c r="BN33" s="61"/>
      <c r="BO33" s="61"/>
      <c r="BP33" s="61"/>
      <c r="BQ33" s="61"/>
      <c r="BR33" s="61"/>
      <c r="BS33" s="61"/>
      <c r="BT33" s="61"/>
      <c r="BU33" s="61"/>
      <c r="BV33" s="61"/>
      <c r="BW33" s="61"/>
      <c r="BX33" s="61"/>
      <c r="BY33" s="61"/>
      <c r="BZ33" s="61"/>
      <c r="CA33" s="61"/>
      <c r="CB33" s="61"/>
      <c r="CC33" s="61"/>
      <c r="CD33" s="61"/>
      <c r="CE33" s="61"/>
      <c r="CF33" s="61"/>
      <c r="CG33" s="61"/>
      <c r="CH33" s="61"/>
    </row>
    <row r="34" spans="1:86">
      <c r="A34" s="500" t="s">
        <v>338</v>
      </c>
      <c r="B34" s="500" t="s">
        <v>338</v>
      </c>
      <c r="C34" s="500"/>
      <c r="D34" s="500">
        <v>2015</v>
      </c>
      <c r="E34" s="500" t="s">
        <v>20</v>
      </c>
      <c r="F34" s="500" t="s">
        <v>7</v>
      </c>
      <c r="G34" s="500" t="s">
        <v>63</v>
      </c>
      <c r="H34" s="500" t="s">
        <v>1535</v>
      </c>
      <c r="I34" s="500" t="s">
        <v>846</v>
      </c>
      <c r="J34" s="500" t="s">
        <v>1037</v>
      </c>
      <c r="K34" s="500"/>
      <c r="L34" s="500"/>
      <c r="M34" s="500">
        <v>35</v>
      </c>
      <c r="N34" s="734">
        <f t="shared" si="0"/>
        <v>35</v>
      </c>
      <c r="O34" s="500"/>
      <c r="BA34" s="28" t="s">
        <v>429</v>
      </c>
      <c r="BB34" s="61"/>
      <c r="BC34" s="61"/>
      <c r="BD34" s="61"/>
      <c r="BE34" s="61"/>
      <c r="BF34" s="61"/>
      <c r="BG34" s="61"/>
      <c r="BH34" s="61"/>
      <c r="BI34" s="61"/>
      <c r="BJ34" s="61"/>
      <c r="BK34" s="61"/>
      <c r="BL34" s="61"/>
      <c r="BM34" s="487" t="s">
        <v>530</v>
      </c>
      <c r="BN34" s="61"/>
      <c r="BO34" s="61"/>
      <c r="BP34" s="61"/>
      <c r="BQ34" s="61"/>
      <c r="BR34" s="61"/>
      <c r="BS34" s="61"/>
      <c r="BT34" s="61"/>
      <c r="BU34" s="61"/>
      <c r="BV34" s="61"/>
      <c r="BW34" s="61"/>
      <c r="BX34" s="61"/>
      <c r="BY34" s="61"/>
      <c r="BZ34" s="61"/>
      <c r="CA34" s="61"/>
      <c r="CB34" s="61"/>
      <c r="CC34" s="61"/>
      <c r="CD34" s="61"/>
      <c r="CE34" s="61"/>
      <c r="CF34" s="61"/>
      <c r="CG34" s="61"/>
      <c r="CH34" s="61"/>
    </row>
    <row r="35" spans="1:86">
      <c r="A35" s="500" t="s">
        <v>338</v>
      </c>
      <c r="B35" s="500" t="s">
        <v>338</v>
      </c>
      <c r="C35" s="500"/>
      <c r="D35" s="500">
        <v>2015</v>
      </c>
      <c r="E35" s="500" t="s">
        <v>20</v>
      </c>
      <c r="F35" s="500" t="s">
        <v>7</v>
      </c>
      <c r="G35" s="500" t="s">
        <v>818</v>
      </c>
      <c r="H35" s="500" t="s">
        <v>485</v>
      </c>
      <c r="I35" s="500" t="s">
        <v>842</v>
      </c>
      <c r="J35" s="500" t="s">
        <v>1004</v>
      </c>
      <c r="K35" s="500"/>
      <c r="L35" s="500">
        <v>3386</v>
      </c>
      <c r="M35" s="500"/>
      <c r="N35" s="734">
        <f t="shared" si="0"/>
        <v>3386</v>
      </c>
      <c r="O35" s="500"/>
      <c r="BA35" s="28" t="s">
        <v>430</v>
      </c>
      <c r="BB35" s="61"/>
      <c r="BC35" s="61"/>
      <c r="BD35" s="61"/>
      <c r="BE35" s="61"/>
      <c r="BF35" s="61"/>
      <c r="BG35" s="61"/>
      <c r="BH35" s="61"/>
      <c r="BI35" s="61"/>
      <c r="BJ35" s="61"/>
      <c r="BK35" s="61"/>
      <c r="BL35" s="61"/>
      <c r="BM35" s="487" t="s">
        <v>531</v>
      </c>
      <c r="BN35" s="61"/>
      <c r="BO35" s="61"/>
      <c r="BP35" s="61"/>
      <c r="BQ35" s="61"/>
      <c r="BR35" s="61"/>
      <c r="BS35" s="61"/>
      <c r="BT35" s="61"/>
      <c r="BU35" s="61"/>
      <c r="BV35" s="61"/>
      <c r="BW35" s="61"/>
      <c r="BX35" s="61"/>
      <c r="BY35" s="61"/>
      <c r="BZ35" s="61"/>
      <c r="CA35" s="61"/>
      <c r="CB35" s="61"/>
      <c r="CC35" s="61"/>
      <c r="CD35" s="61"/>
      <c r="CE35" s="61"/>
      <c r="CF35" s="61"/>
      <c r="CG35" s="61"/>
      <c r="CH35" s="61"/>
    </row>
    <row r="36" spans="1:86">
      <c r="A36" s="500" t="s">
        <v>338</v>
      </c>
      <c r="B36" s="500" t="s">
        <v>338</v>
      </c>
      <c r="C36" s="500"/>
      <c r="D36" s="500">
        <v>2015</v>
      </c>
      <c r="E36" s="500" t="s">
        <v>20</v>
      </c>
      <c r="F36" s="500" t="s">
        <v>7</v>
      </c>
      <c r="G36" s="500" t="s">
        <v>63</v>
      </c>
      <c r="H36" s="500" t="s">
        <v>1577</v>
      </c>
      <c r="I36" s="500" t="s">
        <v>844</v>
      </c>
      <c r="J36" s="500" t="s">
        <v>1067</v>
      </c>
      <c r="K36" s="500"/>
      <c r="L36" s="500"/>
      <c r="M36" s="500">
        <v>1</v>
      </c>
      <c r="N36" s="734">
        <f t="shared" si="0"/>
        <v>1</v>
      </c>
      <c r="O36" s="500"/>
      <c r="BA36" s="28" t="s">
        <v>431</v>
      </c>
      <c r="BB36" s="61"/>
      <c r="BC36" s="61"/>
      <c r="BD36" s="61"/>
      <c r="BE36" s="61"/>
      <c r="BF36" s="61"/>
      <c r="BG36" s="61"/>
      <c r="BH36" s="61"/>
      <c r="BI36" s="61"/>
      <c r="BJ36" s="61"/>
      <c r="BK36" s="61"/>
      <c r="BL36" s="61"/>
      <c r="BM36" s="487" t="s">
        <v>532</v>
      </c>
      <c r="BN36" s="61"/>
      <c r="BO36" s="61"/>
      <c r="BP36" s="61"/>
      <c r="BQ36" s="61"/>
      <c r="BR36" s="61"/>
      <c r="BS36" s="61"/>
      <c r="BT36" s="61"/>
      <c r="BU36" s="61"/>
      <c r="BV36" s="61"/>
      <c r="BW36" s="61"/>
      <c r="BX36" s="61"/>
      <c r="BY36" s="61"/>
      <c r="BZ36" s="61"/>
      <c r="CA36" s="61"/>
      <c r="CB36" s="61"/>
      <c r="CC36" s="61"/>
      <c r="CD36" s="61"/>
      <c r="CE36" s="61"/>
      <c r="CF36" s="61"/>
      <c r="CG36" s="61"/>
      <c r="CH36" s="61"/>
    </row>
    <row r="37" spans="1:86" ht="13.15" customHeight="1">
      <c r="A37" s="500" t="s">
        <v>338</v>
      </c>
      <c r="B37" s="500" t="s">
        <v>338</v>
      </c>
      <c r="C37" s="500"/>
      <c r="D37" s="500">
        <v>2015</v>
      </c>
      <c r="E37" s="500" t="s">
        <v>20</v>
      </c>
      <c r="F37" s="500" t="s">
        <v>7</v>
      </c>
      <c r="G37" s="500" t="s">
        <v>63</v>
      </c>
      <c r="H37" s="500" t="s">
        <v>1578</v>
      </c>
      <c r="I37" s="500" t="s">
        <v>844</v>
      </c>
      <c r="J37" s="500" t="s">
        <v>1037</v>
      </c>
      <c r="K37" s="500"/>
      <c r="L37" s="500"/>
      <c r="M37" s="500">
        <v>8</v>
      </c>
      <c r="N37" s="734">
        <f t="shared" si="0"/>
        <v>8</v>
      </c>
      <c r="O37" s="500"/>
      <c r="BA37" s="591" t="s">
        <v>768</v>
      </c>
      <c r="BB37" s="61"/>
      <c r="BC37" s="61"/>
      <c r="BD37" s="61"/>
      <c r="BE37" s="61"/>
      <c r="BF37" s="61"/>
      <c r="BG37" s="61"/>
      <c r="BH37" s="61"/>
      <c r="BI37" s="61"/>
      <c r="BJ37" s="61"/>
      <c r="BK37" s="61"/>
      <c r="BL37" s="61"/>
      <c r="BM37" s="61" t="s">
        <v>535</v>
      </c>
      <c r="BN37" s="61"/>
      <c r="BO37" s="61"/>
      <c r="BP37" s="61"/>
      <c r="BQ37" s="61"/>
      <c r="BR37" s="61"/>
      <c r="BS37" s="61"/>
      <c r="BT37" s="61"/>
      <c r="BU37" s="61"/>
      <c r="BV37" s="61"/>
      <c r="BW37" s="61"/>
      <c r="BX37" s="61"/>
      <c r="BY37" s="61"/>
      <c r="BZ37" s="61"/>
      <c r="CA37" s="61"/>
      <c r="CB37" s="61"/>
      <c r="CC37" s="61"/>
      <c r="CD37" s="61"/>
      <c r="CE37" s="61"/>
      <c r="CF37" s="61"/>
      <c r="CG37" s="61"/>
      <c r="CH37" s="61"/>
    </row>
    <row r="38" spans="1:86">
      <c r="A38" s="500" t="s">
        <v>338</v>
      </c>
      <c r="B38" s="500" t="s">
        <v>338</v>
      </c>
      <c r="C38" s="500"/>
      <c r="D38" s="500">
        <v>2015</v>
      </c>
      <c r="E38" s="500" t="s">
        <v>20</v>
      </c>
      <c r="F38" s="500" t="s">
        <v>7</v>
      </c>
      <c r="G38" s="500" t="s">
        <v>827</v>
      </c>
      <c r="H38" s="500" t="s">
        <v>1536</v>
      </c>
      <c r="I38" s="500" t="s">
        <v>844</v>
      </c>
      <c r="J38" s="500" t="s">
        <v>1038</v>
      </c>
      <c r="K38" s="500"/>
      <c r="L38" s="500"/>
      <c r="M38" s="500">
        <v>9</v>
      </c>
      <c r="N38" s="734">
        <f t="shared" si="0"/>
        <v>9</v>
      </c>
      <c r="O38" s="500"/>
      <c r="BA38" s="28" t="s">
        <v>825</v>
      </c>
      <c r="BB38" s="61"/>
      <c r="BC38" s="61"/>
      <c r="BD38" s="61"/>
      <c r="BE38" s="61"/>
      <c r="BF38" s="61"/>
      <c r="BG38" s="61"/>
      <c r="BH38" s="61"/>
      <c r="BI38" s="61"/>
      <c r="BJ38" s="61"/>
      <c r="BK38" s="61"/>
      <c r="BL38" s="61"/>
      <c r="BM38" s="487" t="s">
        <v>537</v>
      </c>
      <c r="BN38" s="61"/>
      <c r="BO38" s="61"/>
      <c r="BP38" s="61"/>
      <c r="BQ38" s="61"/>
      <c r="BR38" s="61"/>
      <c r="BS38" s="61"/>
      <c r="BT38" s="61"/>
      <c r="BU38" s="61"/>
      <c r="BV38" s="61"/>
      <c r="BW38" s="61"/>
      <c r="BX38" s="61"/>
      <c r="BY38" s="61"/>
      <c r="BZ38" s="61"/>
      <c r="CA38" s="61"/>
      <c r="CB38" s="61"/>
      <c r="CC38" s="61"/>
      <c r="CD38" s="61"/>
      <c r="CE38" s="61"/>
      <c r="CF38" s="61"/>
      <c r="CG38" s="61"/>
      <c r="CH38" s="61"/>
    </row>
    <row r="39" spans="1:86">
      <c r="A39" s="500" t="s">
        <v>338</v>
      </c>
      <c r="B39" s="500" t="s">
        <v>338</v>
      </c>
      <c r="C39" s="500"/>
      <c r="D39" s="500">
        <v>2015</v>
      </c>
      <c r="E39" s="500" t="s">
        <v>20</v>
      </c>
      <c r="F39" s="500" t="s">
        <v>7</v>
      </c>
      <c r="G39" s="500" t="s">
        <v>827</v>
      </c>
      <c r="H39" s="500" t="s">
        <v>1536</v>
      </c>
      <c r="I39" s="500" t="s">
        <v>844</v>
      </c>
      <c r="J39" s="500" t="s">
        <v>1036</v>
      </c>
      <c r="K39" s="500"/>
      <c r="L39" s="500"/>
      <c r="M39" s="500">
        <v>52</v>
      </c>
      <c r="N39" s="734">
        <f t="shared" si="0"/>
        <v>52</v>
      </c>
      <c r="O39" s="500"/>
      <c r="BA39" s="28" t="s">
        <v>826</v>
      </c>
      <c r="BB39" s="61"/>
      <c r="BC39" s="61"/>
      <c r="BD39" s="61"/>
      <c r="BE39" s="61"/>
      <c r="BF39" s="61"/>
      <c r="BG39" s="61"/>
      <c r="BH39" s="61"/>
      <c r="BI39" s="61"/>
      <c r="BJ39" s="61"/>
      <c r="BK39" s="61"/>
      <c r="BL39" s="61"/>
      <c r="BM39" s="487" t="s">
        <v>538</v>
      </c>
      <c r="BN39" s="61"/>
      <c r="BO39" s="61"/>
      <c r="BP39" s="61"/>
      <c r="BQ39" s="61"/>
      <c r="BR39" s="61"/>
      <c r="BS39" s="61"/>
      <c r="BT39" s="61"/>
      <c r="BU39" s="61"/>
      <c r="BV39" s="61"/>
      <c r="BW39" s="61"/>
      <c r="BX39" s="61"/>
      <c r="BY39" s="61"/>
      <c r="BZ39" s="61"/>
      <c r="CA39" s="61"/>
      <c r="CB39" s="61"/>
      <c r="CC39" s="61"/>
      <c r="CD39" s="61"/>
      <c r="CE39" s="61"/>
      <c r="CF39" s="61"/>
      <c r="CG39" s="61"/>
      <c r="CH39" s="61"/>
    </row>
    <row r="40" spans="1:86">
      <c r="A40" s="500" t="s">
        <v>338</v>
      </c>
      <c r="B40" s="500" t="s">
        <v>338</v>
      </c>
      <c r="C40" s="500"/>
      <c r="D40" s="500">
        <v>2015</v>
      </c>
      <c r="E40" s="500" t="s">
        <v>20</v>
      </c>
      <c r="F40" s="500" t="s">
        <v>7</v>
      </c>
      <c r="G40" s="500" t="s">
        <v>63</v>
      </c>
      <c r="H40" s="500" t="s">
        <v>1536</v>
      </c>
      <c r="I40" s="500" t="s">
        <v>846</v>
      </c>
      <c r="J40" s="500" t="s">
        <v>1063</v>
      </c>
      <c r="K40" s="500"/>
      <c r="L40" s="500">
        <v>10</v>
      </c>
      <c r="M40" s="500"/>
      <c r="N40" s="734">
        <f t="shared" si="0"/>
        <v>10</v>
      </c>
      <c r="O40" s="500"/>
      <c r="BA40" s="28" t="s">
        <v>63</v>
      </c>
      <c r="BB40" s="61"/>
      <c r="BC40" s="61"/>
      <c r="BD40" s="61"/>
      <c r="BE40" s="61"/>
      <c r="BF40" s="61"/>
      <c r="BG40" s="61"/>
      <c r="BH40" s="61"/>
      <c r="BI40" s="61"/>
      <c r="BJ40" s="61"/>
      <c r="BK40" s="61"/>
      <c r="BL40" s="61"/>
      <c r="BM40" s="487" t="s">
        <v>539</v>
      </c>
      <c r="BN40" s="61"/>
      <c r="BO40" s="61"/>
      <c r="BP40" s="61"/>
      <c r="BQ40" s="61"/>
      <c r="BR40" s="61"/>
      <c r="BS40" s="61"/>
      <c r="BT40" s="61"/>
      <c r="BU40" s="61"/>
      <c r="BV40" s="61"/>
      <c r="BW40" s="61"/>
      <c r="BX40" s="61"/>
      <c r="BY40" s="61"/>
      <c r="BZ40" s="61"/>
      <c r="CA40" s="61"/>
      <c r="CB40" s="61"/>
      <c r="CC40" s="61"/>
      <c r="CD40" s="61"/>
      <c r="CE40" s="61"/>
      <c r="CF40" s="61"/>
      <c r="CG40" s="61"/>
      <c r="CH40" s="61"/>
    </row>
    <row r="41" spans="1:86">
      <c r="A41" s="500" t="s">
        <v>338</v>
      </c>
      <c r="B41" s="500" t="s">
        <v>338</v>
      </c>
      <c r="C41" s="500"/>
      <c r="D41" s="500">
        <v>2015</v>
      </c>
      <c r="E41" s="500" t="s">
        <v>20</v>
      </c>
      <c r="F41" s="500" t="s">
        <v>7</v>
      </c>
      <c r="G41" s="500" t="s">
        <v>63</v>
      </c>
      <c r="H41" s="500" t="s">
        <v>1536</v>
      </c>
      <c r="I41" s="500" t="s">
        <v>846</v>
      </c>
      <c r="J41" s="500" t="s">
        <v>1052</v>
      </c>
      <c r="K41" s="500"/>
      <c r="L41" s="500"/>
      <c r="M41" s="500">
        <v>86</v>
      </c>
      <c r="N41" s="734">
        <f t="shared" si="0"/>
        <v>86</v>
      </c>
      <c r="O41" s="500"/>
      <c r="BA41" s="28" t="s">
        <v>771</v>
      </c>
      <c r="BB41" s="61"/>
      <c r="BC41" s="61"/>
      <c r="BD41" s="61"/>
      <c r="BE41" s="61"/>
      <c r="BF41" s="61"/>
      <c r="BG41" s="61"/>
      <c r="BH41" s="61"/>
      <c r="BI41" s="61"/>
      <c r="BJ41" s="61"/>
      <c r="BK41" s="61"/>
      <c r="BL41" s="61"/>
      <c r="BM41" s="487" t="s">
        <v>543</v>
      </c>
      <c r="BN41" s="61"/>
      <c r="BO41" s="61"/>
      <c r="BP41" s="61"/>
      <c r="BQ41" s="61"/>
      <c r="BR41" s="61"/>
      <c r="BS41" s="61"/>
      <c r="BT41" s="61"/>
      <c r="BU41" s="61"/>
      <c r="BV41" s="61"/>
      <c r="BW41" s="61"/>
      <c r="BX41" s="61"/>
      <c r="BY41" s="61"/>
      <c r="BZ41" s="61"/>
      <c r="CA41" s="61"/>
      <c r="CB41" s="61"/>
      <c r="CC41" s="61"/>
      <c r="CD41" s="61"/>
      <c r="CE41" s="61"/>
      <c r="CF41" s="61"/>
      <c r="CG41" s="61"/>
      <c r="CH41" s="61"/>
    </row>
    <row r="42" spans="1:86">
      <c r="A42" s="500" t="s">
        <v>338</v>
      </c>
      <c r="B42" s="500" t="s">
        <v>338</v>
      </c>
      <c r="C42" s="500"/>
      <c r="D42" s="500">
        <v>2015</v>
      </c>
      <c r="E42" s="500" t="s">
        <v>20</v>
      </c>
      <c r="F42" s="500" t="s">
        <v>7</v>
      </c>
      <c r="G42" s="500" t="s">
        <v>63</v>
      </c>
      <c r="H42" s="500" t="s">
        <v>1536</v>
      </c>
      <c r="I42" s="500" t="s">
        <v>846</v>
      </c>
      <c r="J42" s="500" t="s">
        <v>1037</v>
      </c>
      <c r="K42" s="500"/>
      <c r="L42" s="500"/>
      <c r="M42" s="500">
        <v>363</v>
      </c>
      <c r="N42" s="734">
        <f t="shared" si="0"/>
        <v>363</v>
      </c>
      <c r="O42" s="500"/>
      <c r="BA42" s="28" t="s">
        <v>772</v>
      </c>
      <c r="BB42" s="61"/>
      <c r="BC42" s="61"/>
      <c r="BD42" s="61"/>
      <c r="BE42" s="61"/>
      <c r="BF42" s="61"/>
      <c r="BG42" s="61"/>
      <c r="BH42" s="61"/>
      <c r="BI42" s="61"/>
      <c r="BJ42" s="61"/>
      <c r="BK42" s="61"/>
      <c r="BL42" s="61"/>
      <c r="BM42" s="487" t="s">
        <v>544</v>
      </c>
      <c r="BN42" s="61"/>
      <c r="BO42" s="61"/>
      <c r="BP42" s="61"/>
      <c r="BQ42" s="61"/>
      <c r="BR42" s="61"/>
      <c r="BS42" s="61"/>
      <c r="BT42" s="61"/>
      <c r="BU42" s="61"/>
      <c r="BV42" s="61"/>
      <c r="BW42" s="61"/>
      <c r="BX42" s="61"/>
      <c r="BY42" s="61"/>
      <c r="BZ42" s="61"/>
      <c r="CA42" s="61"/>
      <c r="CB42" s="61"/>
      <c r="CC42" s="61"/>
      <c r="CD42" s="61"/>
      <c r="CE42" s="61"/>
      <c r="CF42" s="61"/>
      <c r="CG42" s="61"/>
      <c r="CH42" s="61"/>
    </row>
    <row r="43" spans="1:86">
      <c r="A43" s="500" t="s">
        <v>338</v>
      </c>
      <c r="B43" s="500" t="s">
        <v>338</v>
      </c>
      <c r="C43" s="500"/>
      <c r="D43" s="500">
        <v>2015</v>
      </c>
      <c r="E43" s="500" t="s">
        <v>20</v>
      </c>
      <c r="F43" s="500" t="s">
        <v>7</v>
      </c>
      <c r="G43" s="500" t="s">
        <v>827</v>
      </c>
      <c r="H43" s="500" t="s">
        <v>1539</v>
      </c>
      <c r="I43" s="500" t="s">
        <v>844</v>
      </c>
      <c r="J43" s="500" t="s">
        <v>1038</v>
      </c>
      <c r="K43" s="500"/>
      <c r="L43" s="500"/>
      <c r="M43" s="500">
        <v>8</v>
      </c>
      <c r="N43" s="734">
        <f t="shared" si="0"/>
        <v>8</v>
      </c>
      <c r="O43" s="500"/>
      <c r="BA43" s="28" t="s">
        <v>776</v>
      </c>
      <c r="BB43" s="61"/>
      <c r="BC43" s="61"/>
      <c r="BD43" s="61"/>
      <c r="BE43" s="61"/>
      <c r="BF43" s="61"/>
      <c r="BG43" s="61"/>
      <c r="BH43" s="61"/>
      <c r="BI43" s="61"/>
      <c r="BJ43" s="61"/>
      <c r="BK43" s="61"/>
      <c r="BL43" s="61"/>
      <c r="BM43" s="487" t="s">
        <v>548</v>
      </c>
      <c r="BN43" s="61"/>
      <c r="BO43" s="61"/>
      <c r="BP43" s="61"/>
      <c r="BQ43" s="61"/>
      <c r="BR43" s="61"/>
      <c r="BS43" s="61"/>
      <c r="BT43" s="61"/>
      <c r="BU43" s="61"/>
      <c r="BV43" s="61"/>
      <c r="BW43" s="61"/>
      <c r="BX43" s="61"/>
      <c r="BY43" s="61"/>
      <c r="BZ43" s="61"/>
      <c r="CA43" s="61"/>
      <c r="CB43" s="61"/>
      <c r="CC43" s="61"/>
      <c r="CD43" s="61"/>
      <c r="CE43" s="61"/>
      <c r="CF43" s="61"/>
      <c r="CG43" s="61"/>
      <c r="CH43" s="61"/>
    </row>
    <row r="44" spans="1:86">
      <c r="A44" s="500" t="s">
        <v>338</v>
      </c>
      <c r="B44" s="500" t="s">
        <v>338</v>
      </c>
      <c r="C44" s="500"/>
      <c r="D44" s="500">
        <v>2015</v>
      </c>
      <c r="E44" s="500" t="s">
        <v>20</v>
      </c>
      <c r="F44" s="500" t="s">
        <v>7</v>
      </c>
      <c r="G44" s="500" t="s">
        <v>63</v>
      </c>
      <c r="H44" s="500" t="s">
        <v>1579</v>
      </c>
      <c r="I44" s="500" t="s">
        <v>844</v>
      </c>
      <c r="J44" s="500" t="s">
        <v>1067</v>
      </c>
      <c r="K44" s="500"/>
      <c r="L44" s="500"/>
      <c r="M44" s="500">
        <v>1</v>
      </c>
      <c r="N44" s="734">
        <f t="shared" si="0"/>
        <v>1</v>
      </c>
      <c r="O44" s="500"/>
      <c r="BA44" s="28" t="s">
        <v>780</v>
      </c>
      <c r="BB44" s="61"/>
      <c r="BC44" s="61"/>
      <c r="BD44" s="61"/>
      <c r="BE44" s="61"/>
      <c r="BF44" s="61"/>
      <c r="BG44" s="61"/>
      <c r="BH44" s="61"/>
      <c r="BI44" s="61"/>
      <c r="BJ44" s="61"/>
      <c r="BK44" s="61"/>
      <c r="BL44" s="61"/>
      <c r="BM44" s="487" t="s">
        <v>100</v>
      </c>
      <c r="BN44" s="61"/>
      <c r="BO44" s="61"/>
      <c r="BP44" s="61"/>
      <c r="BQ44" s="61"/>
      <c r="BR44" s="61"/>
      <c r="BS44" s="61"/>
      <c r="BT44" s="61"/>
      <c r="BU44" s="61"/>
      <c r="BV44" s="61"/>
      <c r="BW44" s="61"/>
      <c r="BX44" s="61"/>
      <c r="BY44" s="61"/>
      <c r="BZ44" s="61"/>
      <c r="CA44" s="61"/>
      <c r="CB44" s="61"/>
      <c r="CC44" s="61"/>
      <c r="CD44" s="61"/>
      <c r="CE44" s="61"/>
      <c r="CF44" s="61"/>
      <c r="CG44" s="61"/>
      <c r="CH44" s="61"/>
    </row>
    <row r="45" spans="1:86">
      <c r="A45" s="500" t="s">
        <v>338</v>
      </c>
      <c r="B45" s="500" t="s">
        <v>338</v>
      </c>
      <c r="C45" s="500"/>
      <c r="D45" s="500">
        <v>2015</v>
      </c>
      <c r="E45" s="500" t="s">
        <v>20</v>
      </c>
      <c r="F45" s="500" t="s">
        <v>7</v>
      </c>
      <c r="G45" s="500" t="s">
        <v>827</v>
      </c>
      <c r="H45" s="500" t="s">
        <v>492</v>
      </c>
      <c r="I45" s="500" t="s">
        <v>846</v>
      </c>
      <c r="J45" s="500" t="s">
        <v>1038</v>
      </c>
      <c r="K45" s="500"/>
      <c r="L45" s="500"/>
      <c r="M45" s="500">
        <v>1</v>
      </c>
      <c r="N45" s="734">
        <f t="shared" si="0"/>
        <v>1</v>
      </c>
      <c r="O45" s="500"/>
      <c r="BA45" s="28" t="s">
        <v>784</v>
      </c>
      <c r="BB45" s="61"/>
      <c r="BC45" s="61"/>
      <c r="BD45" s="61"/>
      <c r="BE45" s="61"/>
      <c r="BF45" s="61"/>
      <c r="BG45" s="61"/>
      <c r="BH45" s="61"/>
      <c r="BI45" s="61"/>
      <c r="BJ45" s="61"/>
      <c r="BK45" s="61"/>
      <c r="BL45" s="61"/>
      <c r="BM45" s="487" t="s">
        <v>559</v>
      </c>
      <c r="BN45" s="61"/>
      <c r="BO45" s="61"/>
      <c r="BP45" s="61"/>
      <c r="BQ45" s="61"/>
      <c r="BR45" s="61"/>
      <c r="BS45" s="61"/>
      <c r="BT45" s="61"/>
      <c r="BU45" s="61"/>
      <c r="BV45" s="61"/>
      <c r="BW45" s="61"/>
      <c r="BX45" s="61"/>
      <c r="BY45" s="61"/>
      <c r="BZ45" s="61"/>
      <c r="CA45" s="61"/>
      <c r="CB45" s="61"/>
      <c r="CC45" s="61"/>
      <c r="CD45" s="61"/>
      <c r="CE45" s="61"/>
      <c r="CF45" s="61"/>
      <c r="CG45" s="61"/>
      <c r="CH45" s="61"/>
    </row>
    <row r="46" spans="1:86">
      <c r="A46" s="500" t="s">
        <v>338</v>
      </c>
      <c r="B46" s="500" t="s">
        <v>338</v>
      </c>
      <c r="C46" s="500"/>
      <c r="D46" s="500">
        <v>2015</v>
      </c>
      <c r="E46" s="500" t="s">
        <v>20</v>
      </c>
      <c r="F46" s="500" t="s">
        <v>7</v>
      </c>
      <c r="G46" s="500" t="s">
        <v>63</v>
      </c>
      <c r="H46" s="500" t="s">
        <v>492</v>
      </c>
      <c r="I46" s="500" t="s">
        <v>846</v>
      </c>
      <c r="J46" s="500" t="s">
        <v>1037</v>
      </c>
      <c r="K46" s="500"/>
      <c r="L46" s="500"/>
      <c r="M46" s="500">
        <v>5</v>
      </c>
      <c r="N46" s="734">
        <f t="shared" si="0"/>
        <v>5</v>
      </c>
      <c r="O46" s="500"/>
      <c r="BA46" s="28" t="s">
        <v>790</v>
      </c>
      <c r="BB46" s="61"/>
      <c r="BC46" s="61"/>
      <c r="BD46" s="61"/>
      <c r="BE46" s="61"/>
      <c r="BF46" s="61"/>
      <c r="BG46" s="61"/>
      <c r="BH46" s="61"/>
      <c r="BI46" s="61"/>
      <c r="BJ46" s="61"/>
      <c r="BK46" s="61"/>
      <c r="BL46" s="61"/>
      <c r="BM46" s="487" t="s">
        <v>565</v>
      </c>
      <c r="BN46" s="61"/>
      <c r="BO46" s="61"/>
      <c r="BP46" s="61"/>
      <c r="BQ46" s="61"/>
      <c r="BR46" s="61"/>
      <c r="BS46" s="61"/>
      <c r="BT46" s="61"/>
      <c r="BU46" s="61"/>
      <c r="BV46" s="61"/>
      <c r="BW46" s="61"/>
      <c r="BX46" s="61"/>
      <c r="BY46" s="61"/>
      <c r="BZ46" s="61"/>
      <c r="CA46" s="61"/>
      <c r="CB46" s="61"/>
      <c r="CC46" s="61"/>
      <c r="CD46" s="61"/>
      <c r="CE46" s="61"/>
      <c r="CF46" s="61"/>
      <c r="CG46" s="61"/>
      <c r="CH46" s="61"/>
    </row>
    <row r="47" spans="1:86">
      <c r="A47" s="500" t="s">
        <v>338</v>
      </c>
      <c r="B47" s="500" t="s">
        <v>338</v>
      </c>
      <c r="C47" s="500"/>
      <c r="D47" s="500">
        <v>2015</v>
      </c>
      <c r="E47" s="500" t="s">
        <v>20</v>
      </c>
      <c r="F47" s="500" t="s">
        <v>7</v>
      </c>
      <c r="G47" s="500" t="s">
        <v>63</v>
      </c>
      <c r="H47" s="500" t="s">
        <v>492</v>
      </c>
      <c r="I47" s="500" t="s">
        <v>846</v>
      </c>
      <c r="J47" s="500" t="s">
        <v>1035</v>
      </c>
      <c r="K47" s="500"/>
      <c r="L47" s="500">
        <v>6</v>
      </c>
      <c r="M47" s="500"/>
      <c r="N47" s="734">
        <f t="shared" si="0"/>
        <v>6</v>
      </c>
      <c r="O47" s="500"/>
      <c r="BA47" s="28" t="s">
        <v>795</v>
      </c>
      <c r="BB47" s="61"/>
      <c r="BC47" s="61"/>
      <c r="BD47" s="61"/>
      <c r="BE47" s="61"/>
      <c r="BF47" s="61"/>
      <c r="BG47" s="61"/>
      <c r="BH47" s="61"/>
      <c r="BI47" s="61"/>
      <c r="BJ47" s="61"/>
      <c r="BK47" s="61"/>
      <c r="BL47" s="61"/>
      <c r="BM47" s="487" t="s">
        <v>568</v>
      </c>
      <c r="BN47" s="61"/>
      <c r="BO47" s="61"/>
      <c r="BP47" s="61"/>
      <c r="BQ47" s="61"/>
      <c r="BR47" s="61"/>
      <c r="BS47" s="61"/>
      <c r="BT47" s="61"/>
      <c r="BU47" s="61"/>
      <c r="BV47" s="61"/>
      <c r="BW47" s="61"/>
      <c r="BX47" s="61"/>
      <c r="BY47" s="61"/>
      <c r="BZ47" s="61"/>
      <c r="CA47" s="61"/>
      <c r="CB47" s="61"/>
      <c r="CC47" s="61"/>
      <c r="CD47" s="61"/>
      <c r="CE47" s="61"/>
      <c r="CF47" s="61"/>
      <c r="CG47" s="61"/>
      <c r="CH47" s="61"/>
    </row>
    <row r="48" spans="1:86">
      <c r="A48" s="500" t="s">
        <v>338</v>
      </c>
      <c r="B48" s="500" t="s">
        <v>338</v>
      </c>
      <c r="C48" s="500"/>
      <c r="D48" s="500">
        <v>2015</v>
      </c>
      <c r="E48" s="500" t="s">
        <v>20</v>
      </c>
      <c r="F48" s="500" t="s">
        <v>7</v>
      </c>
      <c r="G48" s="500" t="s">
        <v>827</v>
      </c>
      <c r="H48" s="500" t="s">
        <v>1540</v>
      </c>
      <c r="I48" s="500" t="s">
        <v>844</v>
      </c>
      <c r="J48" s="500" t="s">
        <v>1004</v>
      </c>
      <c r="K48" s="500"/>
      <c r="L48" s="500">
        <v>1</v>
      </c>
      <c r="M48" s="500"/>
      <c r="N48" s="734">
        <f t="shared" si="0"/>
        <v>1</v>
      </c>
      <c r="O48" s="500"/>
      <c r="BA48" s="28" t="s">
        <v>796</v>
      </c>
      <c r="BB48" s="61"/>
      <c r="BC48" s="61"/>
      <c r="BD48" s="61"/>
      <c r="BE48" s="61"/>
      <c r="BF48" s="61"/>
      <c r="BG48" s="61"/>
      <c r="BH48" s="61"/>
      <c r="BI48" s="61"/>
      <c r="BJ48" s="61"/>
      <c r="BK48" s="61"/>
      <c r="BL48" s="61"/>
      <c r="BM48" s="487" t="s">
        <v>569</v>
      </c>
      <c r="BN48" s="61"/>
      <c r="BO48" s="61"/>
      <c r="BP48" s="61"/>
      <c r="BQ48" s="61"/>
      <c r="BR48" s="61"/>
      <c r="BS48" s="61"/>
      <c r="BT48" s="61"/>
      <c r="BU48" s="61"/>
      <c r="BV48" s="61"/>
      <c r="BW48" s="61"/>
      <c r="BX48" s="61"/>
      <c r="BY48" s="61"/>
      <c r="BZ48" s="61"/>
      <c r="CA48" s="61"/>
      <c r="CB48" s="61"/>
      <c r="CC48" s="61"/>
      <c r="CD48" s="61"/>
      <c r="CE48" s="61"/>
      <c r="CF48" s="61"/>
      <c r="CG48" s="61"/>
      <c r="CH48" s="61"/>
    </row>
    <row r="49" spans="1:86">
      <c r="A49" s="500" t="s">
        <v>338</v>
      </c>
      <c r="B49" s="500" t="s">
        <v>338</v>
      </c>
      <c r="C49" s="500"/>
      <c r="D49" s="500">
        <v>2015</v>
      </c>
      <c r="E49" s="500" t="s">
        <v>20</v>
      </c>
      <c r="F49" s="500" t="s">
        <v>7</v>
      </c>
      <c r="G49" s="500" t="s">
        <v>827</v>
      </c>
      <c r="H49" s="500" t="s">
        <v>1540</v>
      </c>
      <c r="I49" s="500" t="s">
        <v>844</v>
      </c>
      <c r="J49" s="500" t="s">
        <v>1038</v>
      </c>
      <c r="K49" s="500"/>
      <c r="L49" s="500"/>
      <c r="M49" s="500">
        <v>1</v>
      </c>
      <c r="N49" s="734">
        <f t="shared" si="0"/>
        <v>1</v>
      </c>
      <c r="O49" s="500"/>
      <c r="BA49" s="28" t="s">
        <v>824</v>
      </c>
      <c r="BB49" s="61"/>
      <c r="BC49" s="61"/>
      <c r="BD49" s="61"/>
      <c r="BE49" s="61"/>
      <c r="BF49" s="61"/>
      <c r="BG49" s="61"/>
      <c r="BH49" s="61"/>
      <c r="BI49" s="61"/>
      <c r="BJ49" s="61"/>
      <c r="BK49" s="61"/>
      <c r="BL49" s="61"/>
      <c r="BM49" s="487" t="s">
        <v>1550</v>
      </c>
      <c r="BN49" s="61"/>
      <c r="BO49" s="61"/>
      <c r="BP49" s="61"/>
      <c r="BQ49" s="61"/>
      <c r="BR49" s="61"/>
      <c r="BS49" s="61"/>
      <c r="BT49" s="61"/>
      <c r="BU49" s="61"/>
      <c r="BV49" s="61"/>
      <c r="BW49" s="61"/>
      <c r="BX49" s="61"/>
      <c r="BY49" s="61"/>
      <c r="BZ49" s="61"/>
      <c r="CA49" s="61"/>
      <c r="CB49" s="61"/>
      <c r="CC49" s="61"/>
      <c r="CD49" s="61"/>
      <c r="CE49" s="61"/>
      <c r="CF49" s="61"/>
      <c r="CG49" s="61"/>
      <c r="CH49" s="61"/>
    </row>
    <row r="50" spans="1:86">
      <c r="A50" s="500" t="s">
        <v>338</v>
      </c>
      <c r="B50" s="500" t="s">
        <v>338</v>
      </c>
      <c r="C50" s="500"/>
      <c r="D50" s="500">
        <v>2015</v>
      </c>
      <c r="E50" s="500" t="s">
        <v>20</v>
      </c>
      <c r="F50" s="500" t="s">
        <v>7</v>
      </c>
      <c r="G50" s="500" t="s">
        <v>63</v>
      </c>
      <c r="H50" s="500" t="s">
        <v>1540</v>
      </c>
      <c r="I50" s="500" t="s">
        <v>844</v>
      </c>
      <c r="J50" s="500" t="s">
        <v>1067</v>
      </c>
      <c r="K50" s="500"/>
      <c r="L50" s="500"/>
      <c r="M50" s="500">
        <v>4</v>
      </c>
      <c r="N50" s="734">
        <f t="shared" si="0"/>
        <v>4</v>
      </c>
      <c r="O50" s="500"/>
      <c r="BA50" s="28" t="s">
        <v>777</v>
      </c>
      <c r="BB50" s="61"/>
      <c r="BC50" s="61"/>
      <c r="BD50" s="61"/>
      <c r="BE50" s="61"/>
      <c r="BF50" s="61"/>
      <c r="BG50" s="61"/>
      <c r="BH50" s="61"/>
      <c r="BI50" s="61"/>
      <c r="BJ50" s="61"/>
      <c r="BK50" s="61"/>
      <c r="BL50" s="61"/>
      <c r="BM50" s="487" t="s">
        <v>549</v>
      </c>
      <c r="BN50" s="61"/>
      <c r="BO50" s="61"/>
      <c r="BP50" s="61"/>
      <c r="BQ50" s="61"/>
      <c r="BR50" s="61"/>
      <c r="BS50" s="61"/>
      <c r="BT50" s="61"/>
      <c r="BU50" s="61"/>
      <c r="BV50" s="61"/>
      <c r="BW50" s="61"/>
      <c r="BX50" s="61"/>
      <c r="BY50" s="61"/>
      <c r="BZ50" s="61"/>
      <c r="CA50" s="61"/>
      <c r="CB50" s="61"/>
      <c r="CC50" s="61"/>
      <c r="CD50" s="61"/>
      <c r="CE50" s="61"/>
      <c r="CF50" s="61"/>
      <c r="CG50" s="61"/>
      <c r="CH50" s="61"/>
    </row>
    <row r="51" spans="1:86" ht="13.15" customHeight="1">
      <c r="A51" s="500" t="s">
        <v>338</v>
      </c>
      <c r="B51" s="500" t="s">
        <v>338</v>
      </c>
      <c r="C51" s="500"/>
      <c r="D51" s="500">
        <v>2015</v>
      </c>
      <c r="E51" s="500" t="s">
        <v>20</v>
      </c>
      <c r="F51" s="500" t="s">
        <v>7</v>
      </c>
      <c r="G51" s="500" t="s">
        <v>827</v>
      </c>
      <c r="H51" s="500" t="s">
        <v>1541</v>
      </c>
      <c r="I51" s="500" t="s">
        <v>844</v>
      </c>
      <c r="J51" s="500" t="s">
        <v>1038</v>
      </c>
      <c r="K51" s="500"/>
      <c r="L51" s="500"/>
      <c r="M51" s="500">
        <v>113</v>
      </c>
      <c r="N51" s="734">
        <f t="shared" si="0"/>
        <v>113</v>
      </c>
      <c r="O51" s="500"/>
      <c r="BA51" s="591" t="s">
        <v>769</v>
      </c>
      <c r="BB51" s="61"/>
      <c r="BC51" s="61"/>
      <c r="BD51" s="61"/>
      <c r="BE51" s="61"/>
      <c r="BF51" s="61"/>
      <c r="BG51" s="61"/>
      <c r="BH51" s="61"/>
      <c r="BI51" s="61"/>
      <c r="BJ51" s="61"/>
      <c r="BK51" s="61"/>
      <c r="BL51" s="61"/>
      <c r="BM51" s="487" t="s">
        <v>541</v>
      </c>
      <c r="BN51" s="61"/>
      <c r="BO51" s="61"/>
      <c r="BP51" s="61"/>
      <c r="BQ51" s="61"/>
      <c r="BR51" s="61"/>
      <c r="BS51" s="61"/>
      <c r="BT51" s="61"/>
      <c r="BU51" s="61"/>
      <c r="BV51" s="61"/>
      <c r="BW51" s="61"/>
      <c r="BX51" s="61"/>
      <c r="BY51" s="61"/>
      <c r="BZ51" s="61"/>
      <c r="CA51" s="61"/>
      <c r="CB51" s="61"/>
      <c r="CC51" s="61"/>
      <c r="CD51" s="61"/>
      <c r="CE51" s="61"/>
      <c r="CF51" s="61"/>
      <c r="CG51" s="61"/>
      <c r="CH51" s="61"/>
    </row>
    <row r="52" spans="1:86">
      <c r="A52" s="500" t="s">
        <v>338</v>
      </c>
      <c r="B52" s="500" t="s">
        <v>338</v>
      </c>
      <c r="C52" s="500"/>
      <c r="D52" s="500">
        <v>2015</v>
      </c>
      <c r="E52" s="500" t="s">
        <v>20</v>
      </c>
      <c r="F52" s="500" t="s">
        <v>7</v>
      </c>
      <c r="G52" s="500" t="s">
        <v>63</v>
      </c>
      <c r="H52" s="500" t="s">
        <v>1541</v>
      </c>
      <c r="I52" s="500" t="s">
        <v>844</v>
      </c>
      <c r="J52" s="500" t="s">
        <v>1037</v>
      </c>
      <c r="K52" s="500"/>
      <c r="L52" s="500"/>
      <c r="M52" s="500">
        <v>1</v>
      </c>
      <c r="N52" s="734">
        <f t="shared" si="0"/>
        <v>1</v>
      </c>
      <c r="O52" s="500"/>
      <c r="BA52" s="28" t="s">
        <v>778</v>
      </c>
      <c r="BB52" s="61"/>
      <c r="BC52" s="61"/>
      <c r="BD52" s="61"/>
      <c r="BE52" s="61"/>
      <c r="BF52" s="61"/>
      <c r="BG52" s="61"/>
      <c r="BH52" s="61"/>
      <c r="BI52" s="61"/>
      <c r="BJ52" s="61"/>
      <c r="BK52" s="61"/>
      <c r="BL52" s="61"/>
      <c r="BM52" s="487" t="s">
        <v>550</v>
      </c>
      <c r="BN52" s="61"/>
      <c r="BO52" s="61"/>
      <c r="BP52" s="61"/>
      <c r="BQ52" s="61"/>
      <c r="BR52" s="61"/>
      <c r="BS52" s="61"/>
      <c r="BT52" s="61"/>
      <c r="BU52" s="61"/>
      <c r="BV52" s="61"/>
      <c r="BW52" s="61"/>
      <c r="BX52" s="61"/>
      <c r="BY52" s="61"/>
      <c r="BZ52" s="61"/>
      <c r="CA52" s="61"/>
      <c r="CB52" s="61"/>
      <c r="CC52" s="61"/>
      <c r="CD52" s="61"/>
      <c r="CE52" s="61"/>
      <c r="CF52" s="61"/>
      <c r="CG52" s="61"/>
      <c r="CH52" s="61"/>
    </row>
    <row r="53" spans="1:86" ht="14.45" customHeight="1">
      <c r="A53" s="500" t="s">
        <v>338</v>
      </c>
      <c r="B53" s="500" t="s">
        <v>338</v>
      </c>
      <c r="C53" s="500"/>
      <c r="D53" s="500">
        <v>2015</v>
      </c>
      <c r="E53" s="500" t="s">
        <v>20</v>
      </c>
      <c r="F53" s="500" t="s">
        <v>7</v>
      </c>
      <c r="G53" s="500" t="s">
        <v>63</v>
      </c>
      <c r="H53" s="500" t="s">
        <v>1541</v>
      </c>
      <c r="I53" s="500" t="s">
        <v>844</v>
      </c>
      <c r="J53" s="500" t="s">
        <v>1067</v>
      </c>
      <c r="K53" s="500"/>
      <c r="L53" s="500"/>
      <c r="M53" s="500">
        <v>2</v>
      </c>
      <c r="N53" s="734">
        <f t="shared" si="0"/>
        <v>2</v>
      </c>
      <c r="O53" s="500"/>
      <c r="BA53" s="28" t="s">
        <v>818</v>
      </c>
      <c r="BB53" s="61"/>
      <c r="BC53" s="61"/>
      <c r="BD53" s="61"/>
      <c r="BE53" s="61"/>
      <c r="BF53" s="61"/>
      <c r="BG53" s="61"/>
      <c r="BH53" s="61"/>
      <c r="BI53" s="61"/>
      <c r="BJ53" s="61"/>
      <c r="BK53" s="61"/>
      <c r="BL53" s="61"/>
      <c r="BM53" s="487" t="s">
        <v>552</v>
      </c>
      <c r="BN53" s="61"/>
      <c r="BO53" s="61"/>
      <c r="BP53" s="61"/>
      <c r="BQ53" s="61"/>
      <c r="BR53" s="61"/>
      <c r="BS53" s="61"/>
      <c r="BT53" s="61"/>
      <c r="BU53" s="61"/>
      <c r="BV53" s="61"/>
      <c r="BW53" s="61"/>
      <c r="BX53" s="61"/>
      <c r="BY53" s="61"/>
      <c r="BZ53" s="61"/>
      <c r="CA53" s="61"/>
      <c r="CB53" s="61"/>
      <c r="CC53" s="61"/>
      <c r="CD53" s="61"/>
      <c r="CE53" s="61"/>
      <c r="CF53" s="61"/>
      <c r="CG53" s="61"/>
      <c r="CH53" s="61"/>
    </row>
    <row r="54" spans="1:86">
      <c r="A54" s="500" t="s">
        <v>338</v>
      </c>
      <c r="B54" s="500" t="s">
        <v>338</v>
      </c>
      <c r="C54" s="500"/>
      <c r="D54" s="500">
        <v>2015</v>
      </c>
      <c r="E54" s="500" t="s">
        <v>20</v>
      </c>
      <c r="F54" s="500" t="s">
        <v>7</v>
      </c>
      <c r="G54" s="500" t="s">
        <v>63</v>
      </c>
      <c r="H54" s="500" t="s">
        <v>1541</v>
      </c>
      <c r="I54" s="500" t="s">
        <v>844</v>
      </c>
      <c r="J54" s="500" t="s">
        <v>1517</v>
      </c>
      <c r="K54" s="500"/>
      <c r="L54" s="500"/>
      <c r="M54" s="500">
        <v>7</v>
      </c>
      <c r="N54" s="734">
        <f t="shared" si="0"/>
        <v>7</v>
      </c>
      <c r="O54" s="500"/>
      <c r="BA54" s="28" t="s">
        <v>783</v>
      </c>
      <c r="BB54" s="61"/>
      <c r="BC54" s="61"/>
      <c r="BD54" s="61"/>
      <c r="BE54" s="61"/>
      <c r="BF54" s="61"/>
      <c r="BG54" s="61"/>
      <c r="BH54" s="61"/>
      <c r="BI54" s="61"/>
      <c r="BJ54" s="61"/>
      <c r="BK54" s="61"/>
      <c r="BL54" s="61"/>
      <c r="BM54" s="487" t="s">
        <v>557</v>
      </c>
      <c r="BN54" s="61"/>
      <c r="BO54" s="61"/>
      <c r="BP54" s="61"/>
      <c r="BQ54" s="61"/>
      <c r="BR54" s="61"/>
      <c r="BS54" s="61"/>
      <c r="BT54" s="61"/>
      <c r="BU54" s="61"/>
      <c r="BV54" s="61"/>
      <c r="BW54" s="61"/>
      <c r="BX54" s="61"/>
      <c r="BY54" s="61"/>
      <c r="BZ54" s="61"/>
      <c r="CA54" s="61"/>
      <c r="CB54" s="61"/>
      <c r="CC54" s="61"/>
      <c r="CD54" s="61"/>
      <c r="CE54" s="61"/>
      <c r="CF54" s="61"/>
      <c r="CG54" s="61"/>
      <c r="CH54" s="61"/>
    </row>
    <row r="55" spans="1:86">
      <c r="A55" s="500" t="s">
        <v>338</v>
      </c>
      <c r="B55" s="500" t="s">
        <v>338</v>
      </c>
      <c r="C55" s="500"/>
      <c r="D55" s="500">
        <v>2015</v>
      </c>
      <c r="E55" s="500" t="s">
        <v>20</v>
      </c>
      <c r="F55" s="500" t="s">
        <v>7</v>
      </c>
      <c r="G55" s="500" t="s">
        <v>827</v>
      </c>
      <c r="H55" s="500" t="s">
        <v>1542</v>
      </c>
      <c r="I55" s="500" t="s">
        <v>844</v>
      </c>
      <c r="J55" s="500" t="s">
        <v>1038</v>
      </c>
      <c r="K55" s="500"/>
      <c r="L55" s="500"/>
      <c r="M55" s="500">
        <v>266</v>
      </c>
      <c r="N55" s="734">
        <f t="shared" si="0"/>
        <v>266</v>
      </c>
      <c r="O55" s="500"/>
      <c r="BA55" s="28" t="s">
        <v>787</v>
      </c>
      <c r="BB55" s="61"/>
      <c r="BC55" s="61"/>
      <c r="BD55" s="61"/>
      <c r="BE55" s="61"/>
      <c r="BF55" s="61"/>
      <c r="BG55" s="61"/>
      <c r="BH55" s="61"/>
      <c r="BI55" s="61"/>
      <c r="BJ55" s="61"/>
      <c r="BK55" s="61"/>
      <c r="BL55" s="61"/>
      <c r="BM55" s="487" t="s">
        <v>562</v>
      </c>
      <c r="BN55" s="61"/>
      <c r="BO55" s="61"/>
      <c r="BP55" s="61"/>
      <c r="BQ55" s="61"/>
      <c r="BR55" s="61"/>
      <c r="BS55" s="61"/>
      <c r="BT55" s="61"/>
      <c r="BU55" s="61"/>
      <c r="BV55" s="61"/>
      <c r="BW55" s="61"/>
      <c r="BX55" s="61"/>
      <c r="BY55" s="61"/>
      <c r="BZ55" s="61"/>
      <c r="CA55" s="61"/>
      <c r="CB55" s="61"/>
      <c r="CC55" s="61"/>
      <c r="CD55" s="61"/>
      <c r="CE55" s="61"/>
      <c r="CF55" s="61"/>
      <c r="CG55" s="61"/>
      <c r="CH55" s="61"/>
    </row>
    <row r="56" spans="1:86">
      <c r="A56" s="500" t="s">
        <v>338</v>
      </c>
      <c r="B56" s="500" t="s">
        <v>338</v>
      </c>
      <c r="C56" s="500"/>
      <c r="D56" s="500">
        <v>2015</v>
      </c>
      <c r="E56" s="500" t="s">
        <v>20</v>
      </c>
      <c r="F56" s="500" t="s">
        <v>7</v>
      </c>
      <c r="G56" s="500" t="s">
        <v>63</v>
      </c>
      <c r="H56" s="500" t="s">
        <v>1542</v>
      </c>
      <c r="I56" s="500" t="s">
        <v>844</v>
      </c>
      <c r="J56" s="500" t="s">
        <v>1067</v>
      </c>
      <c r="K56" s="500"/>
      <c r="L56" s="500"/>
      <c r="M56" s="500">
        <v>76</v>
      </c>
      <c r="N56" s="734">
        <f t="shared" si="0"/>
        <v>76</v>
      </c>
      <c r="O56" s="500"/>
      <c r="BA56" s="28" t="s">
        <v>822</v>
      </c>
      <c r="BB56" s="61"/>
      <c r="BC56" s="61"/>
      <c r="BD56" s="61"/>
      <c r="BE56" s="61"/>
      <c r="BF56" s="61"/>
      <c r="BG56" s="61"/>
      <c r="BH56" s="61"/>
      <c r="BI56" s="61"/>
      <c r="BJ56" s="61"/>
      <c r="BK56" s="61"/>
      <c r="BL56" s="61"/>
      <c r="BM56" s="487" t="s">
        <v>572</v>
      </c>
      <c r="BN56" s="61"/>
      <c r="BO56" s="61"/>
      <c r="BP56" s="61"/>
      <c r="BQ56" s="61"/>
      <c r="BR56" s="61"/>
      <c r="BS56" s="61"/>
      <c r="BT56" s="61"/>
      <c r="BU56" s="61"/>
      <c r="BV56" s="61"/>
      <c r="BW56" s="61"/>
      <c r="BX56" s="61"/>
      <c r="BY56" s="61"/>
      <c r="BZ56" s="61"/>
      <c r="CA56" s="61"/>
      <c r="CB56" s="61"/>
      <c r="CC56" s="61"/>
      <c r="CD56" s="61"/>
      <c r="CE56" s="61"/>
      <c r="CF56" s="61"/>
      <c r="CG56" s="61"/>
      <c r="CH56" s="61"/>
    </row>
    <row r="57" spans="1:86" ht="15">
      <c r="A57" s="500" t="s">
        <v>338</v>
      </c>
      <c r="B57" s="500" t="s">
        <v>338</v>
      </c>
      <c r="C57" s="500"/>
      <c r="D57" s="500">
        <v>2015</v>
      </c>
      <c r="E57" s="500" t="s">
        <v>20</v>
      </c>
      <c r="F57" s="500" t="s">
        <v>7</v>
      </c>
      <c r="G57" s="500" t="s">
        <v>63</v>
      </c>
      <c r="H57" s="500" t="s">
        <v>1580</v>
      </c>
      <c r="I57" s="500" t="s">
        <v>844</v>
      </c>
      <c r="J57" s="500" t="s">
        <v>1067</v>
      </c>
      <c r="K57" s="500"/>
      <c r="L57" s="500"/>
      <c r="M57" s="500">
        <v>10</v>
      </c>
      <c r="N57" s="734">
        <f t="shared" si="0"/>
        <v>10</v>
      </c>
      <c r="O57" s="500"/>
      <c r="BA57" s="591" t="s">
        <v>799</v>
      </c>
      <c r="BB57" s="61"/>
      <c r="BC57" s="61"/>
      <c r="BD57" s="61"/>
      <c r="BE57" s="61"/>
      <c r="BF57" s="61"/>
      <c r="BG57" s="61"/>
      <c r="BH57" s="61"/>
      <c r="BI57" s="61"/>
      <c r="BJ57" s="61"/>
      <c r="BK57" s="61"/>
      <c r="BL57" s="61"/>
      <c r="BM57" s="487" t="s">
        <v>82</v>
      </c>
      <c r="BN57" s="61"/>
      <c r="BO57" s="61"/>
      <c r="BP57" s="61"/>
      <c r="BQ57" s="61"/>
      <c r="BR57" s="61"/>
      <c r="BS57" s="61"/>
      <c r="BT57" s="61"/>
      <c r="BU57" s="61"/>
      <c r="BV57" s="61"/>
      <c r="BW57" s="61"/>
      <c r="BX57" s="61"/>
      <c r="BY57" s="61"/>
      <c r="BZ57" s="61"/>
      <c r="CA57" s="61"/>
      <c r="CB57" s="61"/>
      <c r="CC57" s="61"/>
      <c r="CD57" s="61"/>
      <c r="CE57" s="61"/>
      <c r="CF57" s="61"/>
      <c r="CG57" s="61"/>
      <c r="CH57" s="61"/>
    </row>
    <row r="58" spans="1:86">
      <c r="A58" s="500" t="s">
        <v>338</v>
      </c>
      <c r="B58" s="500" t="s">
        <v>338</v>
      </c>
      <c r="C58" s="500"/>
      <c r="D58" s="500">
        <v>2015</v>
      </c>
      <c r="E58" s="500" t="s">
        <v>20</v>
      </c>
      <c r="F58" s="500" t="s">
        <v>7</v>
      </c>
      <c r="G58" s="500" t="s">
        <v>827</v>
      </c>
      <c r="H58" s="500" t="s">
        <v>1945</v>
      </c>
      <c r="I58" s="500" t="s">
        <v>844</v>
      </c>
      <c r="J58" s="500" t="s">
        <v>1038</v>
      </c>
      <c r="K58" s="500"/>
      <c r="L58" s="500"/>
      <c r="M58" s="500">
        <v>3</v>
      </c>
      <c r="N58" s="734">
        <f t="shared" si="0"/>
        <v>3</v>
      </c>
      <c r="O58" s="500"/>
      <c r="BA58" s="28" t="s">
        <v>800</v>
      </c>
      <c r="BB58" s="61"/>
      <c r="BC58" s="61"/>
      <c r="BD58" s="61"/>
      <c r="BE58" s="61"/>
      <c r="BF58" s="61"/>
      <c r="BG58" s="61"/>
      <c r="BH58" s="61"/>
      <c r="BI58" s="61"/>
      <c r="BJ58" s="61"/>
      <c r="BK58" s="61"/>
      <c r="BL58" s="61"/>
      <c r="BM58" s="487" t="s">
        <v>574</v>
      </c>
      <c r="BN58" s="61"/>
      <c r="BO58" s="61"/>
      <c r="BP58" s="61"/>
      <c r="BQ58" s="61"/>
      <c r="BR58" s="61"/>
      <c r="BS58" s="61"/>
      <c r="BT58" s="61"/>
      <c r="BU58" s="61"/>
      <c r="BV58" s="61"/>
      <c r="BW58" s="61"/>
      <c r="BX58" s="61"/>
      <c r="BY58" s="61"/>
      <c r="BZ58" s="61"/>
      <c r="CA58" s="61"/>
      <c r="CB58" s="61"/>
      <c r="CC58" s="61"/>
      <c r="CD58" s="61"/>
      <c r="CE58" s="61"/>
      <c r="CF58" s="61"/>
      <c r="CG58" s="61"/>
      <c r="CH58" s="61"/>
    </row>
    <row r="59" spans="1:86" ht="15">
      <c r="A59" s="500" t="s">
        <v>338</v>
      </c>
      <c r="B59" s="500" t="s">
        <v>338</v>
      </c>
      <c r="C59" s="500"/>
      <c r="D59" s="500">
        <v>2015</v>
      </c>
      <c r="E59" s="500" t="s">
        <v>20</v>
      </c>
      <c r="F59" s="500" t="s">
        <v>7</v>
      </c>
      <c r="G59" s="500" t="s">
        <v>63</v>
      </c>
      <c r="H59" s="500" t="s">
        <v>1945</v>
      </c>
      <c r="I59" s="500" t="s">
        <v>844</v>
      </c>
      <c r="J59" s="500" t="s">
        <v>1067</v>
      </c>
      <c r="K59" s="500"/>
      <c r="L59" s="500"/>
      <c r="M59" s="500">
        <v>17</v>
      </c>
      <c r="N59" s="734">
        <f t="shared" si="0"/>
        <v>17</v>
      </c>
      <c r="O59" s="500"/>
      <c r="BA59" s="591" t="s">
        <v>801</v>
      </c>
      <c r="BB59" s="61"/>
      <c r="BC59" s="61"/>
      <c r="BD59" s="61"/>
      <c r="BE59" s="61"/>
      <c r="BF59" s="61"/>
      <c r="BG59" s="61"/>
      <c r="BH59" s="61"/>
      <c r="BI59" s="61"/>
      <c r="BJ59" s="61"/>
      <c r="BK59" s="61"/>
      <c r="BL59" s="61"/>
      <c r="BM59" s="487" t="s">
        <v>575</v>
      </c>
      <c r="BN59" s="61"/>
      <c r="BO59" s="61"/>
      <c r="BP59" s="61"/>
      <c r="BQ59" s="61"/>
      <c r="BR59" s="61"/>
      <c r="BS59" s="61"/>
      <c r="BT59" s="61"/>
      <c r="BU59" s="61"/>
      <c r="BV59" s="61"/>
      <c r="BW59" s="61"/>
      <c r="BX59" s="61"/>
      <c r="BY59" s="61"/>
      <c r="BZ59" s="61"/>
      <c r="CA59" s="61"/>
      <c r="CB59" s="61"/>
      <c r="CC59" s="61"/>
      <c r="CD59" s="61"/>
      <c r="CE59" s="61"/>
      <c r="CF59" s="61"/>
      <c r="CG59" s="61"/>
      <c r="CH59" s="61"/>
    </row>
    <row r="60" spans="1:86">
      <c r="A60" s="500" t="s">
        <v>338</v>
      </c>
      <c r="B60" s="500" t="s">
        <v>338</v>
      </c>
      <c r="C60" s="500"/>
      <c r="D60" s="500">
        <v>2015</v>
      </c>
      <c r="E60" s="500" t="s">
        <v>20</v>
      </c>
      <c r="F60" s="500" t="s">
        <v>7</v>
      </c>
      <c r="G60" s="500" t="s">
        <v>827</v>
      </c>
      <c r="H60" s="500" t="s">
        <v>1543</v>
      </c>
      <c r="I60" s="500" t="s">
        <v>844</v>
      </c>
      <c r="J60" s="500" t="s">
        <v>1043</v>
      </c>
      <c r="K60" s="500"/>
      <c r="L60" s="500"/>
      <c r="M60" s="500">
        <v>1</v>
      </c>
      <c r="N60" s="734">
        <f t="shared" si="0"/>
        <v>1</v>
      </c>
      <c r="O60" s="500"/>
      <c r="BA60" s="28" t="s">
        <v>802</v>
      </c>
      <c r="BB60" s="61"/>
      <c r="BC60" s="61"/>
      <c r="BD60" s="61"/>
      <c r="BE60" s="61"/>
      <c r="BF60" s="61"/>
      <c r="BG60" s="61"/>
      <c r="BH60" s="61"/>
      <c r="BI60" s="61"/>
      <c r="BJ60" s="61"/>
      <c r="BK60" s="61"/>
      <c r="BL60" s="61"/>
      <c r="BM60" s="487" t="s">
        <v>576</v>
      </c>
      <c r="BN60" s="61"/>
      <c r="BO60" s="61"/>
      <c r="BP60" s="61"/>
      <c r="BQ60" s="61"/>
      <c r="BR60" s="61"/>
      <c r="BS60" s="61"/>
      <c r="BT60" s="61"/>
      <c r="BU60" s="61"/>
      <c r="BV60" s="61"/>
      <c r="BW60" s="61"/>
      <c r="BX60" s="61"/>
      <c r="BY60" s="61"/>
      <c r="BZ60" s="61"/>
      <c r="CA60" s="61"/>
      <c r="CB60" s="61"/>
      <c r="CC60" s="61"/>
      <c r="CD60" s="61"/>
      <c r="CE60" s="61"/>
      <c r="CF60" s="61"/>
      <c r="CG60" s="61"/>
      <c r="CH60" s="61"/>
    </row>
    <row r="61" spans="1:86">
      <c r="A61" s="500" t="s">
        <v>338</v>
      </c>
      <c r="B61" s="500" t="s">
        <v>338</v>
      </c>
      <c r="C61" s="500"/>
      <c r="D61" s="500">
        <v>2015</v>
      </c>
      <c r="E61" s="500" t="s">
        <v>20</v>
      </c>
      <c r="F61" s="500" t="s">
        <v>7</v>
      </c>
      <c r="G61" s="500" t="s">
        <v>827</v>
      </c>
      <c r="H61" s="500" t="s">
        <v>1543</v>
      </c>
      <c r="I61" s="500" t="s">
        <v>844</v>
      </c>
      <c r="J61" s="500" t="s">
        <v>1038</v>
      </c>
      <c r="K61" s="500"/>
      <c r="L61" s="500">
        <v>1</v>
      </c>
      <c r="M61" s="500">
        <v>332</v>
      </c>
      <c r="N61" s="734">
        <f t="shared" si="0"/>
        <v>333</v>
      </c>
      <c r="O61" s="500"/>
      <c r="BA61" s="28" t="s">
        <v>803</v>
      </c>
      <c r="BB61" s="61"/>
      <c r="BC61" s="61"/>
      <c r="BD61" s="61"/>
      <c r="BE61" s="61"/>
      <c r="BF61" s="61"/>
      <c r="BG61" s="61"/>
      <c r="BH61" s="61"/>
      <c r="BI61" s="61"/>
      <c r="BJ61" s="61"/>
      <c r="BK61" s="61"/>
      <c r="BL61" s="61"/>
      <c r="BM61" s="487" t="s">
        <v>577</v>
      </c>
      <c r="BN61" s="61"/>
      <c r="BO61" s="61"/>
      <c r="BP61" s="61"/>
      <c r="BQ61" s="61"/>
      <c r="BR61" s="61"/>
      <c r="BS61" s="61"/>
      <c r="BT61" s="61"/>
      <c r="BU61" s="61"/>
      <c r="BV61" s="61"/>
      <c r="BW61" s="61"/>
      <c r="BX61" s="61"/>
      <c r="BY61" s="61"/>
      <c r="BZ61" s="61"/>
      <c r="CA61" s="61"/>
      <c r="CB61" s="61"/>
      <c r="CC61" s="61"/>
      <c r="CD61" s="61"/>
      <c r="CE61" s="61"/>
      <c r="CF61" s="61"/>
      <c r="CG61" s="61"/>
      <c r="CH61" s="61"/>
    </row>
    <row r="62" spans="1:86">
      <c r="A62" s="500" t="s">
        <v>338</v>
      </c>
      <c r="B62" s="500" t="s">
        <v>338</v>
      </c>
      <c r="C62" s="500"/>
      <c r="D62" s="500">
        <v>2015</v>
      </c>
      <c r="E62" s="500" t="s">
        <v>20</v>
      </c>
      <c r="F62" s="500" t="s">
        <v>7</v>
      </c>
      <c r="G62" s="500" t="s">
        <v>827</v>
      </c>
      <c r="H62" s="500" t="s">
        <v>1545</v>
      </c>
      <c r="I62" s="500" t="s">
        <v>844</v>
      </c>
      <c r="J62" s="500" t="s">
        <v>1038</v>
      </c>
      <c r="K62" s="500"/>
      <c r="L62" s="500">
        <v>243</v>
      </c>
      <c r="M62" s="500">
        <v>38</v>
      </c>
      <c r="N62" s="734">
        <f t="shared" si="0"/>
        <v>281</v>
      </c>
      <c r="O62" s="500"/>
      <c r="BA62" s="28" t="s">
        <v>804</v>
      </c>
      <c r="BB62" s="61"/>
      <c r="BC62" s="61"/>
      <c r="BD62" s="61"/>
      <c r="BE62" s="61"/>
      <c r="BF62" s="61"/>
      <c r="BG62" s="61"/>
      <c r="BH62" s="61"/>
      <c r="BI62" s="61"/>
      <c r="BJ62" s="61"/>
      <c r="BK62" s="61"/>
      <c r="BL62" s="61"/>
      <c r="BM62" s="487" t="s">
        <v>578</v>
      </c>
      <c r="BN62" s="61"/>
      <c r="BO62" s="61"/>
      <c r="BP62" s="61"/>
      <c r="BQ62" s="61"/>
      <c r="BR62" s="61"/>
      <c r="BS62" s="61"/>
      <c r="BT62" s="61"/>
      <c r="BU62" s="61"/>
      <c r="BV62" s="61"/>
      <c r="BW62" s="61"/>
      <c r="BX62" s="61"/>
      <c r="BY62" s="61"/>
      <c r="BZ62" s="61"/>
      <c r="CA62" s="61"/>
      <c r="CB62" s="61"/>
      <c r="CC62" s="61"/>
      <c r="CD62" s="61"/>
      <c r="CE62" s="61"/>
      <c r="CF62" s="61"/>
      <c r="CG62" s="61"/>
      <c r="CH62" s="61"/>
    </row>
    <row r="63" spans="1:86">
      <c r="A63" s="500" t="s">
        <v>338</v>
      </c>
      <c r="B63" s="500" t="s">
        <v>338</v>
      </c>
      <c r="C63" s="500"/>
      <c r="D63" s="500">
        <v>2015</v>
      </c>
      <c r="E63" s="500" t="s">
        <v>20</v>
      </c>
      <c r="F63" s="500" t="s">
        <v>7</v>
      </c>
      <c r="G63" s="500" t="s">
        <v>63</v>
      </c>
      <c r="H63" s="500" t="s">
        <v>1545</v>
      </c>
      <c r="I63" s="500" t="s">
        <v>844</v>
      </c>
      <c r="J63" s="500" t="s">
        <v>1037</v>
      </c>
      <c r="K63" s="500"/>
      <c r="L63" s="500"/>
      <c r="M63" s="500">
        <v>2</v>
      </c>
      <c r="N63" s="734">
        <f t="shared" si="0"/>
        <v>2</v>
      </c>
      <c r="O63" s="500"/>
      <c r="BA63" s="28" t="s">
        <v>805</v>
      </c>
      <c r="BB63" s="61"/>
      <c r="BC63" s="61"/>
      <c r="BD63" s="61"/>
      <c r="BE63" s="61"/>
      <c r="BF63" s="61"/>
      <c r="BG63" s="61"/>
      <c r="BH63" s="61"/>
      <c r="BI63" s="61"/>
      <c r="BJ63" s="61"/>
      <c r="BK63" s="61"/>
      <c r="BL63" s="61"/>
      <c r="BM63" s="487" t="s">
        <v>579</v>
      </c>
      <c r="BN63" s="61"/>
      <c r="BO63" s="61"/>
      <c r="BP63" s="61"/>
      <c r="BQ63" s="61"/>
      <c r="BR63" s="61"/>
      <c r="BS63" s="61"/>
      <c r="BT63" s="61"/>
      <c r="BU63" s="61"/>
      <c r="BV63" s="61"/>
      <c r="BW63" s="61"/>
      <c r="BX63" s="61"/>
      <c r="BY63" s="61"/>
      <c r="BZ63" s="61"/>
      <c r="CA63" s="61"/>
      <c r="CB63" s="61"/>
      <c r="CC63" s="61"/>
      <c r="CD63" s="61"/>
      <c r="CE63" s="61"/>
      <c r="CF63" s="61"/>
      <c r="CG63" s="61"/>
      <c r="CH63" s="61"/>
    </row>
    <row r="64" spans="1:86" ht="15">
      <c r="A64" s="500" t="s">
        <v>338</v>
      </c>
      <c r="B64" s="500" t="s">
        <v>338</v>
      </c>
      <c r="C64" s="500"/>
      <c r="D64" s="500">
        <v>2015</v>
      </c>
      <c r="E64" s="500" t="s">
        <v>20</v>
      </c>
      <c r="F64" s="500" t="s">
        <v>7</v>
      </c>
      <c r="G64" s="500" t="s">
        <v>827</v>
      </c>
      <c r="H64" s="500" t="s">
        <v>1546</v>
      </c>
      <c r="I64" s="500" t="s">
        <v>844</v>
      </c>
      <c r="J64" s="500" t="s">
        <v>1038</v>
      </c>
      <c r="K64" s="500"/>
      <c r="L64" s="500"/>
      <c r="M64" s="500">
        <v>127</v>
      </c>
      <c r="N64" s="734">
        <f t="shared" si="0"/>
        <v>127</v>
      </c>
      <c r="O64" s="500"/>
      <c r="BA64" s="591" t="s">
        <v>806</v>
      </c>
      <c r="BB64" s="61"/>
      <c r="BC64" s="61"/>
      <c r="BD64" s="61"/>
      <c r="BE64" s="61"/>
      <c r="BF64" s="61"/>
      <c r="BG64" s="61"/>
      <c r="BH64" s="61"/>
      <c r="BI64" s="61"/>
      <c r="BJ64" s="61"/>
      <c r="BK64" s="61"/>
      <c r="BL64" s="61"/>
      <c r="BM64" s="487" t="s">
        <v>580</v>
      </c>
      <c r="BN64" s="61"/>
      <c r="BO64" s="61"/>
      <c r="BP64" s="61"/>
      <c r="BQ64" s="61"/>
      <c r="BR64" s="61"/>
      <c r="BS64" s="61"/>
      <c r="BT64" s="61"/>
      <c r="BU64" s="61"/>
      <c r="BV64" s="61"/>
      <c r="BW64" s="61"/>
      <c r="BX64" s="61"/>
      <c r="BY64" s="61"/>
      <c r="BZ64" s="61"/>
      <c r="CA64" s="61"/>
      <c r="CB64" s="61"/>
      <c r="CC64" s="61"/>
      <c r="CD64" s="61"/>
      <c r="CE64" s="61"/>
      <c r="CF64" s="61"/>
      <c r="CG64" s="61"/>
      <c r="CH64" s="61"/>
    </row>
    <row r="65" spans="1:86">
      <c r="A65" s="500" t="s">
        <v>338</v>
      </c>
      <c r="B65" s="500" t="s">
        <v>338</v>
      </c>
      <c r="C65" s="500"/>
      <c r="D65" s="500">
        <v>2015</v>
      </c>
      <c r="E65" s="500" t="s">
        <v>20</v>
      </c>
      <c r="F65" s="500" t="s">
        <v>7</v>
      </c>
      <c r="G65" s="500" t="s">
        <v>827</v>
      </c>
      <c r="H65" s="500" t="s">
        <v>1546</v>
      </c>
      <c r="I65" s="500" t="s">
        <v>844</v>
      </c>
      <c r="J65" s="500" t="s">
        <v>1036</v>
      </c>
      <c r="K65" s="500"/>
      <c r="L65" s="500"/>
      <c r="M65" s="500">
        <v>370</v>
      </c>
      <c r="N65" s="734">
        <f t="shared" si="0"/>
        <v>370</v>
      </c>
      <c r="O65" s="500"/>
      <c r="BA65" s="28" t="s">
        <v>807</v>
      </c>
      <c r="BB65" s="61"/>
      <c r="BC65" s="61"/>
      <c r="BD65" s="61"/>
      <c r="BE65" s="61"/>
      <c r="BF65" s="61"/>
      <c r="BG65" s="61"/>
      <c r="BH65" s="61"/>
      <c r="BI65" s="61"/>
      <c r="BJ65" s="61"/>
      <c r="BK65" s="61"/>
      <c r="BL65" s="61"/>
      <c r="BM65" s="487" t="s">
        <v>83</v>
      </c>
      <c r="BN65" s="61"/>
      <c r="BO65" s="61"/>
      <c r="BP65" s="61"/>
      <c r="BQ65" s="61"/>
      <c r="BR65" s="61"/>
      <c r="BS65" s="61"/>
      <c r="BT65" s="61"/>
      <c r="BU65" s="61"/>
      <c r="BV65" s="61"/>
      <c r="BW65" s="61"/>
      <c r="BX65" s="61"/>
      <c r="BY65" s="61"/>
      <c r="BZ65" s="61"/>
      <c r="CA65" s="61"/>
      <c r="CB65" s="61"/>
      <c r="CC65" s="61"/>
      <c r="CD65" s="61"/>
      <c r="CE65" s="61"/>
      <c r="CF65" s="61"/>
      <c r="CG65" s="61"/>
      <c r="CH65" s="61"/>
    </row>
    <row r="66" spans="1:86">
      <c r="A66" s="500" t="s">
        <v>338</v>
      </c>
      <c r="B66" s="500" t="s">
        <v>338</v>
      </c>
      <c r="C66" s="500"/>
      <c r="D66" s="500">
        <v>2015</v>
      </c>
      <c r="E66" s="500" t="s">
        <v>20</v>
      </c>
      <c r="F66" s="500" t="s">
        <v>7</v>
      </c>
      <c r="G66" s="500" t="s">
        <v>63</v>
      </c>
      <c r="H66" s="500" t="s">
        <v>1546</v>
      </c>
      <c r="I66" s="500" t="s">
        <v>844</v>
      </c>
      <c r="J66" s="500" t="s">
        <v>1037</v>
      </c>
      <c r="K66" s="500"/>
      <c r="L66" s="500"/>
      <c r="M66" s="500">
        <v>41</v>
      </c>
      <c r="N66" s="734">
        <f t="shared" si="0"/>
        <v>41</v>
      </c>
      <c r="O66" s="500"/>
      <c r="BA66" s="28" t="s">
        <v>808</v>
      </c>
      <c r="BB66" s="61"/>
      <c r="BC66" s="61"/>
      <c r="BD66" s="61"/>
      <c r="BE66" s="61"/>
      <c r="BF66" s="61"/>
      <c r="BG66" s="61"/>
      <c r="BH66" s="61"/>
      <c r="BI66" s="61"/>
      <c r="BJ66" s="61"/>
      <c r="BK66" s="61"/>
      <c r="BL66" s="61"/>
      <c r="BM66" s="487" t="s">
        <v>581</v>
      </c>
      <c r="BN66" s="61"/>
      <c r="BO66" s="61"/>
      <c r="BP66" s="61"/>
      <c r="BQ66" s="61"/>
      <c r="BR66" s="61"/>
      <c r="BS66" s="61"/>
      <c r="BT66" s="61"/>
      <c r="BU66" s="61"/>
      <c r="BV66" s="61"/>
      <c r="BW66" s="61"/>
      <c r="BX66" s="61"/>
      <c r="BY66" s="61"/>
      <c r="BZ66" s="61"/>
      <c r="CA66" s="61"/>
      <c r="CB66" s="61"/>
      <c r="CC66" s="61"/>
      <c r="CD66" s="61"/>
      <c r="CE66" s="61"/>
      <c r="CF66" s="61"/>
      <c r="CG66" s="61"/>
      <c r="CH66" s="61"/>
    </row>
    <row r="67" spans="1:86">
      <c r="A67" s="500" t="s">
        <v>338</v>
      </c>
      <c r="B67" s="500" t="s">
        <v>338</v>
      </c>
      <c r="C67" s="500"/>
      <c r="D67" s="500">
        <v>2015</v>
      </c>
      <c r="E67" s="500" t="s">
        <v>20</v>
      </c>
      <c r="F67" s="500" t="s">
        <v>7</v>
      </c>
      <c r="G67" s="500" t="s">
        <v>63</v>
      </c>
      <c r="H67" s="500" t="s">
        <v>1581</v>
      </c>
      <c r="I67" s="500" t="s">
        <v>844</v>
      </c>
      <c r="J67" s="500" t="s">
        <v>1067</v>
      </c>
      <c r="K67" s="500"/>
      <c r="L67" s="500"/>
      <c r="M67" s="500">
        <v>1</v>
      </c>
      <c r="N67" s="734">
        <f t="shared" si="0"/>
        <v>1</v>
      </c>
      <c r="O67" s="500"/>
      <c r="BA67" s="28" t="s">
        <v>809</v>
      </c>
      <c r="BB67" s="61"/>
      <c r="BC67" s="61"/>
      <c r="BD67" s="61"/>
      <c r="BE67" s="61"/>
      <c r="BF67" s="61"/>
      <c r="BG67" s="61"/>
      <c r="BH67" s="61"/>
      <c r="BI67" s="61"/>
      <c r="BJ67" s="61"/>
      <c r="BK67" s="61"/>
      <c r="BL67" s="61"/>
      <c r="BM67" s="487" t="s">
        <v>582</v>
      </c>
      <c r="BN67" s="61"/>
      <c r="BO67" s="61"/>
      <c r="BP67" s="61"/>
      <c r="BQ67" s="61"/>
      <c r="BR67" s="61"/>
      <c r="BS67" s="61"/>
      <c r="BT67" s="61"/>
      <c r="BU67" s="61"/>
      <c r="BV67" s="61"/>
      <c r="BW67" s="61"/>
      <c r="BX67" s="61"/>
      <c r="BY67" s="61"/>
      <c r="BZ67" s="61"/>
      <c r="CA67" s="61"/>
      <c r="CB67" s="61"/>
      <c r="CC67" s="61"/>
      <c r="CD67" s="61"/>
      <c r="CE67" s="61"/>
      <c r="CF67" s="61"/>
      <c r="CG67" s="61"/>
      <c r="CH67" s="61"/>
    </row>
    <row r="68" spans="1:86">
      <c r="A68" s="500" t="s">
        <v>338</v>
      </c>
      <c r="B68" s="500" t="s">
        <v>338</v>
      </c>
      <c r="C68" s="500"/>
      <c r="D68" s="500">
        <v>2015</v>
      </c>
      <c r="E68" s="500" t="s">
        <v>20</v>
      </c>
      <c r="F68" s="500" t="s">
        <v>7</v>
      </c>
      <c r="G68" s="500" t="s">
        <v>827</v>
      </c>
      <c r="H68" s="500" t="s">
        <v>503</v>
      </c>
      <c r="I68" s="500" t="s">
        <v>842</v>
      </c>
      <c r="J68" s="500" t="s">
        <v>1043</v>
      </c>
      <c r="K68" s="500"/>
      <c r="L68" s="500"/>
      <c r="M68" s="500">
        <v>2</v>
      </c>
      <c r="N68" s="734">
        <f t="shared" si="0"/>
        <v>2</v>
      </c>
      <c r="O68" s="500"/>
      <c r="BA68" s="28" t="s">
        <v>810</v>
      </c>
      <c r="BB68" s="61"/>
      <c r="BC68" s="61"/>
      <c r="BD68" s="61"/>
      <c r="BE68" s="61"/>
      <c r="BF68" s="61"/>
      <c r="BG68" s="61"/>
      <c r="BH68" s="61"/>
      <c r="BI68" s="61"/>
      <c r="BJ68" s="61"/>
      <c r="BK68" s="61"/>
      <c r="BL68" s="61"/>
      <c r="BM68" s="487" t="s">
        <v>583</v>
      </c>
      <c r="BN68" s="61"/>
      <c r="BO68" s="61"/>
      <c r="BP68" s="61"/>
      <c r="BQ68" s="61"/>
      <c r="BR68" s="61"/>
      <c r="BS68" s="61"/>
      <c r="BT68" s="61"/>
      <c r="BU68" s="61"/>
      <c r="BV68" s="61"/>
      <c r="BW68" s="61"/>
      <c r="BX68" s="61"/>
      <c r="BY68" s="61"/>
      <c r="BZ68" s="61"/>
      <c r="CA68" s="61"/>
      <c r="CB68" s="61"/>
      <c r="CC68" s="61"/>
      <c r="CD68" s="61"/>
      <c r="CE68" s="61"/>
      <c r="CF68" s="61"/>
      <c r="CG68" s="61"/>
      <c r="CH68" s="61"/>
    </row>
    <row r="69" spans="1:86">
      <c r="A69" s="500" t="s">
        <v>338</v>
      </c>
      <c r="B69" s="500" t="s">
        <v>338</v>
      </c>
      <c r="C69" s="500"/>
      <c r="D69" s="500">
        <v>2015</v>
      </c>
      <c r="E69" s="500" t="s">
        <v>20</v>
      </c>
      <c r="F69" s="500" t="s">
        <v>7</v>
      </c>
      <c r="G69" s="500" t="s">
        <v>827</v>
      </c>
      <c r="H69" s="500" t="s">
        <v>503</v>
      </c>
      <c r="I69" s="500" t="s">
        <v>842</v>
      </c>
      <c r="J69" s="500" t="s">
        <v>1036</v>
      </c>
      <c r="K69" s="500"/>
      <c r="L69" s="500"/>
      <c r="M69" s="500">
        <v>20</v>
      </c>
      <c r="N69" s="734">
        <f t="shared" ref="N69:N132" si="1">K69+L69+M69</f>
        <v>20</v>
      </c>
      <c r="O69" s="500"/>
      <c r="BA69" s="28" t="s">
        <v>811</v>
      </c>
      <c r="BB69" s="61"/>
      <c r="BC69" s="61"/>
      <c r="BD69" s="61"/>
      <c r="BE69" s="61"/>
      <c r="BF69" s="61"/>
      <c r="BG69" s="61"/>
      <c r="BH69" s="61"/>
      <c r="BI69" s="61"/>
      <c r="BJ69" s="61"/>
      <c r="BK69" s="61"/>
      <c r="BL69" s="61"/>
      <c r="BM69" s="487" t="s">
        <v>584</v>
      </c>
      <c r="BN69" s="61"/>
      <c r="BO69" s="61"/>
      <c r="BP69" s="61"/>
      <c r="BQ69" s="61"/>
      <c r="BR69" s="61"/>
      <c r="BS69" s="61"/>
      <c r="BT69" s="61"/>
      <c r="BU69" s="61"/>
      <c r="BV69" s="61"/>
      <c r="BW69" s="61"/>
      <c r="BX69" s="61"/>
      <c r="BY69" s="61"/>
      <c r="BZ69" s="61"/>
      <c r="CA69" s="61"/>
      <c r="CB69" s="61"/>
      <c r="CC69" s="61"/>
      <c r="CD69" s="61"/>
      <c r="CE69" s="61"/>
      <c r="CF69" s="61"/>
      <c r="CG69" s="61"/>
      <c r="CH69" s="61"/>
    </row>
    <row r="70" spans="1:86">
      <c r="A70" s="500" t="s">
        <v>338</v>
      </c>
      <c r="B70" s="500" t="s">
        <v>338</v>
      </c>
      <c r="C70" s="500"/>
      <c r="D70" s="500">
        <v>2015</v>
      </c>
      <c r="E70" s="500" t="s">
        <v>20</v>
      </c>
      <c r="F70" s="500" t="s">
        <v>7</v>
      </c>
      <c r="G70" s="500" t="s">
        <v>827</v>
      </c>
      <c r="H70" s="500" t="s">
        <v>503</v>
      </c>
      <c r="I70" s="500" t="s">
        <v>842</v>
      </c>
      <c r="J70" s="500" t="s">
        <v>1063</v>
      </c>
      <c r="K70" s="500"/>
      <c r="L70" s="500">
        <v>35</v>
      </c>
      <c r="M70" s="500"/>
      <c r="N70" s="734">
        <f t="shared" si="1"/>
        <v>35</v>
      </c>
      <c r="O70" s="500"/>
      <c r="BA70" s="28" t="s">
        <v>812</v>
      </c>
      <c r="BB70" s="61"/>
      <c r="BC70" s="61"/>
      <c r="BD70" s="61"/>
      <c r="BE70" s="61"/>
      <c r="BF70" s="61"/>
      <c r="BG70" s="61"/>
      <c r="BH70" s="61"/>
      <c r="BI70" s="61"/>
      <c r="BJ70" s="61"/>
      <c r="BK70" s="61"/>
      <c r="BL70" s="61"/>
      <c r="BM70" s="487" t="s">
        <v>585</v>
      </c>
      <c r="BN70" s="61"/>
      <c r="BO70" s="61"/>
      <c r="BP70" s="61"/>
      <c r="BQ70" s="61"/>
      <c r="BR70" s="61"/>
      <c r="BS70" s="61"/>
      <c r="BT70" s="61"/>
      <c r="BU70" s="61"/>
      <c r="BV70" s="61"/>
      <c r="BW70" s="61"/>
      <c r="BX70" s="61"/>
      <c r="BY70" s="61"/>
      <c r="BZ70" s="61"/>
      <c r="CA70" s="61"/>
      <c r="CB70" s="61"/>
      <c r="CC70" s="61"/>
      <c r="CD70" s="61"/>
      <c r="CE70" s="61"/>
      <c r="CF70" s="61"/>
      <c r="CG70" s="61"/>
      <c r="CH70" s="61"/>
    </row>
    <row r="71" spans="1:86" ht="15">
      <c r="A71" s="500" t="s">
        <v>338</v>
      </c>
      <c r="B71" s="500" t="s">
        <v>338</v>
      </c>
      <c r="C71" s="500"/>
      <c r="D71" s="500">
        <v>2015</v>
      </c>
      <c r="E71" s="500" t="s">
        <v>20</v>
      </c>
      <c r="F71" s="500" t="s">
        <v>7</v>
      </c>
      <c r="G71" s="500" t="s">
        <v>827</v>
      </c>
      <c r="H71" s="500" t="s">
        <v>503</v>
      </c>
      <c r="I71" s="500" t="s">
        <v>842</v>
      </c>
      <c r="J71" s="500" t="s">
        <v>1004</v>
      </c>
      <c r="K71" s="500"/>
      <c r="L71" s="500">
        <v>75</v>
      </c>
      <c r="M71" s="500"/>
      <c r="N71" s="734">
        <f t="shared" si="1"/>
        <v>75</v>
      </c>
      <c r="O71" s="500"/>
      <c r="BA71" s="591" t="s">
        <v>813</v>
      </c>
      <c r="BB71" s="61"/>
      <c r="BC71" s="61"/>
      <c r="BD71" s="61"/>
      <c r="BE71" s="61"/>
      <c r="BF71" s="61"/>
      <c r="BG71" s="61"/>
      <c r="BH71" s="61"/>
      <c r="BI71" s="61"/>
      <c r="BJ71" s="61"/>
      <c r="BK71" s="61"/>
      <c r="BL71" s="61"/>
      <c r="BM71" s="487" t="s">
        <v>586</v>
      </c>
      <c r="BN71" s="61"/>
      <c r="BO71" s="61"/>
      <c r="BP71" s="61"/>
      <c r="BQ71" s="61"/>
      <c r="BR71" s="61"/>
      <c r="BS71" s="61"/>
      <c r="BT71" s="61"/>
      <c r="BU71" s="61"/>
      <c r="BV71" s="61"/>
      <c r="BW71" s="61"/>
      <c r="BX71" s="61"/>
      <c r="BY71" s="61"/>
      <c r="BZ71" s="61"/>
      <c r="CA71" s="61"/>
      <c r="CB71" s="61"/>
      <c r="CC71" s="61"/>
      <c r="CD71" s="61"/>
      <c r="CE71" s="61"/>
      <c r="CF71" s="61"/>
      <c r="CG71" s="61"/>
      <c r="CH71" s="61"/>
    </row>
    <row r="72" spans="1:86">
      <c r="A72" s="500" t="s">
        <v>338</v>
      </c>
      <c r="B72" s="500" t="s">
        <v>338</v>
      </c>
      <c r="C72" s="500"/>
      <c r="D72" s="500">
        <v>2015</v>
      </c>
      <c r="E72" s="500" t="s">
        <v>20</v>
      </c>
      <c r="F72" s="500" t="s">
        <v>7</v>
      </c>
      <c r="G72" s="500" t="s">
        <v>827</v>
      </c>
      <c r="H72" s="500" t="s">
        <v>503</v>
      </c>
      <c r="I72" s="500" t="s">
        <v>842</v>
      </c>
      <c r="J72" s="500" t="s">
        <v>1038</v>
      </c>
      <c r="K72" s="500"/>
      <c r="L72" s="500"/>
      <c r="M72" s="500">
        <v>335</v>
      </c>
      <c r="N72" s="734">
        <f t="shared" si="1"/>
        <v>335</v>
      </c>
      <c r="O72" s="500"/>
      <c r="BA72" s="28" t="s">
        <v>814</v>
      </c>
      <c r="BB72" s="61"/>
      <c r="BC72" s="61"/>
      <c r="BD72" s="61"/>
      <c r="BE72" s="61"/>
      <c r="BF72" s="61"/>
      <c r="BG72" s="61"/>
      <c r="BH72" s="61"/>
      <c r="BI72" s="61"/>
      <c r="BJ72" s="61"/>
      <c r="BK72" s="61"/>
      <c r="BL72" s="61"/>
      <c r="BM72" s="487" t="s">
        <v>587</v>
      </c>
      <c r="BN72" s="61"/>
      <c r="BO72" s="61"/>
      <c r="BP72" s="61"/>
      <c r="BQ72" s="61"/>
      <c r="BR72" s="61"/>
      <c r="BS72" s="61"/>
      <c r="BT72" s="61"/>
      <c r="BU72" s="61"/>
      <c r="BV72" s="61"/>
      <c r="BW72" s="61"/>
      <c r="BX72" s="61"/>
      <c r="BY72" s="61"/>
      <c r="BZ72" s="61"/>
      <c r="CA72" s="61"/>
      <c r="CB72" s="61"/>
      <c r="CC72" s="61"/>
      <c r="CD72" s="61"/>
      <c r="CE72" s="61"/>
      <c r="CF72" s="61"/>
      <c r="CG72" s="61"/>
      <c r="CH72" s="61"/>
    </row>
    <row r="73" spans="1:86" ht="15">
      <c r="A73" s="500" t="s">
        <v>338</v>
      </c>
      <c r="B73" s="500" t="s">
        <v>338</v>
      </c>
      <c r="C73" s="500"/>
      <c r="D73" s="500">
        <v>2015</v>
      </c>
      <c r="E73" s="500" t="s">
        <v>20</v>
      </c>
      <c r="F73" s="500" t="s">
        <v>7</v>
      </c>
      <c r="G73" s="500" t="s">
        <v>827</v>
      </c>
      <c r="H73" s="500" t="s">
        <v>503</v>
      </c>
      <c r="I73" s="500" t="s">
        <v>842</v>
      </c>
      <c r="J73" s="500" t="s">
        <v>1030</v>
      </c>
      <c r="K73" s="500"/>
      <c r="L73" s="500">
        <v>670</v>
      </c>
      <c r="M73" s="500"/>
      <c r="N73" s="734">
        <f t="shared" si="1"/>
        <v>670</v>
      </c>
      <c r="O73" s="500"/>
      <c r="BA73" s="591" t="s">
        <v>815</v>
      </c>
      <c r="BB73" s="61"/>
      <c r="BC73" s="61"/>
      <c r="BD73" s="61"/>
      <c r="BE73" s="61"/>
      <c r="BF73" s="61"/>
      <c r="BG73" s="61"/>
      <c r="BH73" s="61"/>
      <c r="BI73" s="61"/>
      <c r="BJ73" s="61"/>
      <c r="BK73" s="61"/>
      <c r="BL73" s="61"/>
      <c r="BM73" s="487" t="s">
        <v>588</v>
      </c>
      <c r="BN73" s="61"/>
      <c r="BO73" s="61"/>
      <c r="BP73" s="61"/>
      <c r="BQ73" s="61"/>
      <c r="BR73" s="61"/>
      <c r="BS73" s="61"/>
      <c r="BT73" s="61"/>
      <c r="BU73" s="61"/>
      <c r="BV73" s="61"/>
      <c r="BW73" s="61"/>
      <c r="BX73" s="61"/>
      <c r="BY73" s="61"/>
      <c r="BZ73" s="61"/>
      <c r="CA73" s="61"/>
      <c r="CB73" s="61"/>
      <c r="CC73" s="61"/>
      <c r="CD73" s="61"/>
      <c r="CE73" s="61"/>
      <c r="CF73" s="61"/>
      <c r="CG73" s="61"/>
      <c r="CH73" s="61"/>
    </row>
    <row r="74" spans="1:86">
      <c r="A74" s="500" t="s">
        <v>338</v>
      </c>
      <c r="B74" s="500" t="s">
        <v>338</v>
      </c>
      <c r="C74" s="500"/>
      <c r="D74" s="500">
        <v>2015</v>
      </c>
      <c r="E74" s="500" t="s">
        <v>20</v>
      </c>
      <c r="F74" s="500" t="s">
        <v>7</v>
      </c>
      <c r="G74" s="500" t="s">
        <v>827</v>
      </c>
      <c r="H74" s="500" t="s">
        <v>503</v>
      </c>
      <c r="I74" s="500" t="s">
        <v>842</v>
      </c>
      <c r="J74" s="500" t="s">
        <v>1012</v>
      </c>
      <c r="K74" s="500"/>
      <c r="L74" s="500">
        <v>4742</v>
      </c>
      <c r="M74" s="500"/>
      <c r="N74" s="734">
        <f t="shared" si="1"/>
        <v>4742</v>
      </c>
      <c r="O74" s="500"/>
      <c r="BA74" s="28" t="s">
        <v>816</v>
      </c>
      <c r="BB74" s="61"/>
      <c r="BC74" s="61"/>
      <c r="BD74" s="61"/>
      <c r="BE74" s="61"/>
      <c r="BF74" s="61"/>
      <c r="BG74" s="61"/>
      <c r="BH74" s="61"/>
      <c r="BI74" s="61"/>
      <c r="BJ74" s="61"/>
      <c r="BK74" s="61"/>
      <c r="BL74" s="61"/>
      <c r="BM74" s="487" t="s">
        <v>589</v>
      </c>
      <c r="BN74" s="61"/>
      <c r="BO74" s="61"/>
      <c r="BP74" s="61"/>
      <c r="BQ74" s="61"/>
      <c r="BR74" s="61"/>
      <c r="BS74" s="61"/>
      <c r="BT74" s="61"/>
      <c r="BU74" s="61"/>
      <c r="BV74" s="61"/>
      <c r="BW74" s="61"/>
      <c r="BX74" s="61"/>
      <c r="BY74" s="61"/>
      <c r="BZ74" s="61"/>
      <c r="CA74" s="61"/>
      <c r="CB74" s="61"/>
      <c r="CC74" s="61"/>
      <c r="CD74" s="61"/>
      <c r="CE74" s="61"/>
      <c r="CF74" s="61"/>
      <c r="CG74" s="61"/>
      <c r="CH74" s="61"/>
    </row>
    <row r="75" spans="1:86">
      <c r="A75" s="500" t="s">
        <v>338</v>
      </c>
      <c r="B75" s="500" t="s">
        <v>338</v>
      </c>
      <c r="C75" s="500"/>
      <c r="D75" s="500">
        <v>2015</v>
      </c>
      <c r="E75" s="500" t="s">
        <v>20</v>
      </c>
      <c r="F75" s="500" t="s">
        <v>7</v>
      </c>
      <c r="G75" s="500" t="s">
        <v>63</v>
      </c>
      <c r="H75" s="500" t="s">
        <v>503</v>
      </c>
      <c r="I75" s="500" t="s">
        <v>842</v>
      </c>
      <c r="J75" s="500" t="s">
        <v>1063</v>
      </c>
      <c r="K75" s="500"/>
      <c r="L75" s="500">
        <v>1</v>
      </c>
      <c r="M75" s="500"/>
      <c r="N75" s="734">
        <f t="shared" si="1"/>
        <v>1</v>
      </c>
      <c r="O75" s="500"/>
      <c r="BA75" s="28"/>
      <c r="BB75" s="61"/>
      <c r="BC75" s="61"/>
      <c r="BD75" s="61"/>
      <c r="BE75" s="61"/>
      <c r="BF75" s="61"/>
      <c r="BG75" s="61"/>
      <c r="BH75" s="61"/>
      <c r="BI75" s="61"/>
      <c r="BJ75" s="61"/>
      <c r="BK75" s="61"/>
      <c r="BL75" s="61"/>
      <c r="BM75" s="487" t="s">
        <v>590</v>
      </c>
      <c r="BN75" s="61"/>
      <c r="BO75" s="61"/>
      <c r="BP75" s="61"/>
      <c r="BQ75" s="61"/>
      <c r="BR75" s="61"/>
      <c r="BS75" s="61"/>
      <c r="BT75" s="61"/>
      <c r="BU75" s="61"/>
      <c r="BV75" s="61"/>
      <c r="BW75" s="61"/>
      <c r="BX75" s="61"/>
      <c r="BY75" s="61"/>
      <c r="BZ75" s="61"/>
      <c r="CA75" s="61"/>
      <c r="CB75" s="61"/>
      <c r="CC75" s="61"/>
      <c r="CD75" s="61"/>
      <c r="CE75" s="61"/>
      <c r="CF75" s="61"/>
      <c r="CG75" s="61"/>
      <c r="CH75" s="61"/>
    </row>
    <row r="76" spans="1:86">
      <c r="A76" s="500" t="s">
        <v>338</v>
      </c>
      <c r="B76" s="500" t="s">
        <v>338</v>
      </c>
      <c r="C76" s="500"/>
      <c r="D76" s="500">
        <v>2015</v>
      </c>
      <c r="E76" s="500" t="s">
        <v>20</v>
      </c>
      <c r="F76" s="500" t="s">
        <v>7</v>
      </c>
      <c r="G76" s="500" t="s">
        <v>63</v>
      </c>
      <c r="H76" s="500" t="s">
        <v>503</v>
      </c>
      <c r="I76" s="500" t="s">
        <v>842</v>
      </c>
      <c r="J76" s="500" t="s">
        <v>1004</v>
      </c>
      <c r="K76" s="500"/>
      <c r="L76" s="500">
        <v>32</v>
      </c>
      <c r="M76" s="500"/>
      <c r="N76" s="734">
        <f t="shared" si="1"/>
        <v>32</v>
      </c>
      <c r="O76" s="500"/>
      <c r="BA76" s="28"/>
      <c r="BB76" s="61"/>
      <c r="BC76" s="61"/>
      <c r="BD76" s="61"/>
      <c r="BE76" s="61"/>
      <c r="BF76" s="61"/>
      <c r="BG76" s="61"/>
      <c r="BH76" s="61"/>
      <c r="BI76" s="61"/>
      <c r="BJ76" s="61"/>
      <c r="BK76" s="61"/>
      <c r="BL76" s="61"/>
      <c r="BM76" s="487" t="s">
        <v>591</v>
      </c>
      <c r="BN76" s="61"/>
      <c r="BO76" s="61"/>
      <c r="BP76" s="61"/>
      <c r="BQ76" s="61"/>
      <c r="BR76" s="61"/>
      <c r="BS76" s="61"/>
      <c r="BT76" s="61"/>
      <c r="BU76" s="61"/>
      <c r="BV76" s="61"/>
      <c r="BW76" s="61"/>
      <c r="BX76" s="61"/>
      <c r="BY76" s="61"/>
      <c r="BZ76" s="61"/>
      <c r="CA76" s="61"/>
      <c r="CB76" s="61"/>
      <c r="CC76" s="61"/>
      <c r="CD76" s="61"/>
      <c r="CE76" s="61"/>
      <c r="CF76" s="61"/>
      <c r="CG76" s="61"/>
      <c r="CH76" s="61"/>
    </row>
    <row r="77" spans="1:86">
      <c r="A77" s="500" t="s">
        <v>338</v>
      </c>
      <c r="B77" s="500" t="s">
        <v>338</v>
      </c>
      <c r="C77" s="500"/>
      <c r="D77" s="500">
        <v>2015</v>
      </c>
      <c r="E77" s="500" t="s">
        <v>20</v>
      </c>
      <c r="F77" s="500" t="s">
        <v>7</v>
      </c>
      <c r="G77" s="500" t="s">
        <v>63</v>
      </c>
      <c r="H77" s="500" t="s">
        <v>503</v>
      </c>
      <c r="I77" s="500" t="s">
        <v>842</v>
      </c>
      <c r="J77" s="500" t="s">
        <v>1052</v>
      </c>
      <c r="K77" s="500"/>
      <c r="L77" s="500"/>
      <c r="M77" s="500">
        <v>59</v>
      </c>
      <c r="N77" s="734">
        <f t="shared" si="1"/>
        <v>59</v>
      </c>
      <c r="O77" s="500"/>
      <c r="BA77" s="28"/>
      <c r="BB77" s="61"/>
      <c r="BC77" s="61"/>
      <c r="BD77" s="61"/>
      <c r="BE77" s="61"/>
      <c r="BF77" s="61"/>
      <c r="BG77" s="61"/>
      <c r="BH77" s="61"/>
      <c r="BI77" s="61"/>
      <c r="BJ77" s="61"/>
      <c r="BK77" s="61"/>
      <c r="BL77" s="61"/>
      <c r="BM77" s="487" t="s">
        <v>592</v>
      </c>
      <c r="BN77" s="61"/>
      <c r="BO77" s="61"/>
      <c r="BP77" s="61"/>
      <c r="BQ77" s="61"/>
      <c r="BR77" s="61"/>
      <c r="BS77" s="61"/>
      <c r="BT77" s="61"/>
      <c r="BU77" s="61"/>
      <c r="BV77" s="61"/>
      <c r="BW77" s="61"/>
      <c r="BX77" s="61"/>
      <c r="BY77" s="61"/>
      <c r="BZ77" s="61"/>
      <c r="CA77" s="61"/>
      <c r="CB77" s="61"/>
      <c r="CC77" s="61"/>
      <c r="CD77" s="61"/>
      <c r="CE77" s="61"/>
      <c r="CF77" s="61"/>
      <c r="CG77" s="61"/>
      <c r="CH77" s="61"/>
    </row>
    <row r="78" spans="1:86">
      <c r="A78" s="500" t="s">
        <v>338</v>
      </c>
      <c r="B78" s="500" t="s">
        <v>338</v>
      </c>
      <c r="C78" s="500"/>
      <c r="D78" s="500">
        <v>2015</v>
      </c>
      <c r="E78" s="500" t="s">
        <v>20</v>
      </c>
      <c r="F78" s="500" t="s">
        <v>7</v>
      </c>
      <c r="G78" s="500" t="s">
        <v>63</v>
      </c>
      <c r="H78" s="500" t="s">
        <v>503</v>
      </c>
      <c r="I78" s="500" t="s">
        <v>842</v>
      </c>
      <c r="J78" s="500" t="s">
        <v>1037</v>
      </c>
      <c r="K78" s="500"/>
      <c r="L78" s="500"/>
      <c r="M78" s="500">
        <v>78</v>
      </c>
      <c r="N78" s="734">
        <f t="shared" si="1"/>
        <v>78</v>
      </c>
      <c r="O78" s="500"/>
      <c r="BA78" s="28"/>
      <c r="BB78" s="61"/>
      <c r="BC78" s="61"/>
      <c r="BD78" s="61"/>
      <c r="BE78" s="61"/>
      <c r="BF78" s="61"/>
      <c r="BG78" s="61"/>
      <c r="BH78" s="61"/>
      <c r="BI78" s="61"/>
      <c r="BJ78" s="61"/>
      <c r="BK78" s="61"/>
      <c r="BL78" s="61"/>
      <c r="BM78" s="487" t="s">
        <v>593</v>
      </c>
      <c r="BN78" s="61"/>
      <c r="BO78" s="61"/>
      <c r="BP78" s="61"/>
      <c r="BQ78" s="61"/>
      <c r="BR78" s="61"/>
      <c r="BS78" s="61"/>
      <c r="BT78" s="61"/>
      <c r="BU78" s="61"/>
      <c r="BV78" s="61"/>
      <c r="BW78" s="61"/>
      <c r="BX78" s="61"/>
      <c r="BY78" s="61"/>
      <c r="BZ78" s="61"/>
      <c r="CA78" s="61"/>
      <c r="CB78" s="61"/>
      <c r="CC78" s="61"/>
      <c r="CD78" s="61"/>
      <c r="CE78" s="61"/>
      <c r="CF78" s="61"/>
      <c r="CG78" s="61"/>
      <c r="CH78" s="61"/>
    </row>
    <row r="79" spans="1:86">
      <c r="A79" s="500" t="s">
        <v>338</v>
      </c>
      <c r="B79" s="500" t="s">
        <v>338</v>
      </c>
      <c r="C79" s="500"/>
      <c r="D79" s="500">
        <v>2015</v>
      </c>
      <c r="E79" s="500" t="s">
        <v>20</v>
      </c>
      <c r="F79" s="500" t="s">
        <v>7</v>
      </c>
      <c r="G79" s="500" t="s">
        <v>63</v>
      </c>
      <c r="H79" s="500" t="s">
        <v>503</v>
      </c>
      <c r="I79" s="500" t="s">
        <v>842</v>
      </c>
      <c r="J79" s="500" t="s">
        <v>1067</v>
      </c>
      <c r="K79" s="500"/>
      <c r="L79" s="500"/>
      <c r="M79" s="500">
        <v>206</v>
      </c>
      <c r="N79" s="734">
        <f t="shared" si="1"/>
        <v>206</v>
      </c>
      <c r="O79" s="500"/>
      <c r="BA79" s="28"/>
      <c r="BB79" s="61"/>
      <c r="BC79" s="61"/>
      <c r="BD79" s="61"/>
      <c r="BE79" s="61"/>
      <c r="BF79" s="61"/>
      <c r="BG79" s="61"/>
      <c r="BH79" s="61"/>
      <c r="BI79" s="61"/>
      <c r="BJ79" s="61"/>
      <c r="BK79" s="61"/>
      <c r="BL79" s="61"/>
      <c r="BM79" s="487" t="s">
        <v>594</v>
      </c>
      <c r="BN79" s="61"/>
      <c r="BO79" s="61"/>
      <c r="BP79" s="61"/>
      <c r="BQ79" s="61"/>
      <c r="BR79" s="61"/>
      <c r="BS79" s="61"/>
      <c r="BT79" s="61"/>
      <c r="BU79" s="61"/>
      <c r="BV79" s="61"/>
      <c r="BW79" s="61"/>
      <c r="BX79" s="61"/>
      <c r="BY79" s="61"/>
      <c r="BZ79" s="61"/>
      <c r="CA79" s="61"/>
      <c r="CB79" s="61"/>
      <c r="CC79" s="61"/>
      <c r="CD79" s="61"/>
      <c r="CE79" s="61"/>
      <c r="CF79" s="61"/>
      <c r="CG79" s="61"/>
      <c r="CH79" s="61"/>
    </row>
    <row r="80" spans="1:86">
      <c r="A80" s="500" t="s">
        <v>338</v>
      </c>
      <c r="B80" s="500" t="s">
        <v>338</v>
      </c>
      <c r="C80" s="500"/>
      <c r="D80" s="500">
        <v>2015</v>
      </c>
      <c r="E80" s="500" t="s">
        <v>20</v>
      </c>
      <c r="F80" s="500" t="s">
        <v>7</v>
      </c>
      <c r="G80" s="500" t="s">
        <v>63</v>
      </c>
      <c r="H80" s="500" t="s">
        <v>503</v>
      </c>
      <c r="I80" s="500" t="s">
        <v>842</v>
      </c>
      <c r="J80" s="500" t="s">
        <v>1012</v>
      </c>
      <c r="K80" s="500"/>
      <c r="L80" s="500">
        <v>995</v>
      </c>
      <c r="M80" s="500"/>
      <c r="N80" s="734">
        <f t="shared" si="1"/>
        <v>995</v>
      </c>
      <c r="O80" s="500"/>
      <c r="BA80" s="28"/>
      <c r="BB80" s="61"/>
      <c r="BC80" s="61"/>
      <c r="BD80" s="61"/>
      <c r="BE80" s="61"/>
      <c r="BF80" s="61"/>
      <c r="BG80" s="61"/>
      <c r="BH80" s="61"/>
      <c r="BI80" s="61"/>
      <c r="BJ80" s="61"/>
      <c r="BK80" s="61"/>
      <c r="BL80" s="61"/>
      <c r="BM80" s="487" t="s">
        <v>595</v>
      </c>
      <c r="BN80" s="61"/>
      <c r="BO80" s="61"/>
      <c r="BP80" s="61"/>
      <c r="BQ80" s="61"/>
      <c r="BR80" s="61"/>
      <c r="BS80" s="61"/>
      <c r="BT80" s="61"/>
      <c r="BU80" s="61"/>
      <c r="BV80" s="61"/>
      <c r="BW80" s="61"/>
      <c r="BX80" s="61"/>
      <c r="BY80" s="61"/>
      <c r="BZ80" s="61"/>
      <c r="CA80" s="61"/>
      <c r="CB80" s="61"/>
      <c r="CC80" s="61"/>
      <c r="CD80" s="61"/>
      <c r="CE80" s="61"/>
      <c r="CF80" s="61"/>
      <c r="CG80" s="61"/>
      <c r="CH80" s="61"/>
    </row>
    <row r="81" spans="1:86">
      <c r="A81" s="500" t="s">
        <v>338</v>
      </c>
      <c r="B81" s="500" t="s">
        <v>338</v>
      </c>
      <c r="C81" s="500"/>
      <c r="D81" s="500">
        <v>2015</v>
      </c>
      <c r="E81" s="500" t="s">
        <v>20</v>
      </c>
      <c r="F81" s="500" t="s">
        <v>7</v>
      </c>
      <c r="G81" s="500" t="s">
        <v>63</v>
      </c>
      <c r="H81" s="500" t="s">
        <v>503</v>
      </c>
      <c r="I81" s="500" t="s">
        <v>842</v>
      </c>
      <c r="J81" s="500" t="s">
        <v>1030</v>
      </c>
      <c r="K81" s="500"/>
      <c r="L81" s="500">
        <v>8057</v>
      </c>
      <c r="M81" s="500"/>
      <c r="N81" s="734">
        <f t="shared" si="1"/>
        <v>8057</v>
      </c>
      <c r="O81" s="500"/>
      <c r="BA81" s="28"/>
      <c r="BB81" s="61"/>
      <c r="BC81" s="61"/>
      <c r="BD81" s="61"/>
      <c r="BE81" s="61"/>
      <c r="BF81" s="61"/>
      <c r="BG81" s="61"/>
      <c r="BH81" s="61"/>
      <c r="BI81" s="61"/>
      <c r="BJ81" s="61"/>
      <c r="BK81" s="61"/>
      <c r="BL81" s="61"/>
      <c r="BM81" s="487" t="s">
        <v>596</v>
      </c>
      <c r="BN81" s="61"/>
      <c r="BO81" s="61"/>
      <c r="BP81" s="61"/>
      <c r="BQ81" s="61"/>
      <c r="BR81" s="61"/>
      <c r="BS81" s="61"/>
      <c r="BT81" s="61"/>
      <c r="BU81" s="61"/>
      <c r="BV81" s="61"/>
      <c r="BW81" s="61"/>
      <c r="BX81" s="61"/>
      <c r="BY81" s="61"/>
      <c r="BZ81" s="61"/>
      <c r="CA81" s="61"/>
      <c r="CB81" s="61"/>
      <c r="CC81" s="61"/>
      <c r="CD81" s="61"/>
      <c r="CE81" s="61"/>
      <c r="CF81" s="61"/>
      <c r="CG81" s="61"/>
      <c r="CH81" s="61"/>
    </row>
    <row r="82" spans="1:86">
      <c r="A82" s="500" t="s">
        <v>338</v>
      </c>
      <c r="B82" s="500" t="s">
        <v>338</v>
      </c>
      <c r="C82" s="500"/>
      <c r="D82" s="500">
        <v>2015</v>
      </c>
      <c r="E82" s="500" t="s">
        <v>18</v>
      </c>
      <c r="F82" s="500" t="s">
        <v>7</v>
      </c>
      <c r="G82" s="500" t="s">
        <v>818</v>
      </c>
      <c r="H82" s="500" t="s">
        <v>503</v>
      </c>
      <c r="I82" s="500" t="s">
        <v>842</v>
      </c>
      <c r="J82" s="500" t="s">
        <v>1004</v>
      </c>
      <c r="K82" s="500"/>
      <c r="L82" s="500">
        <v>62</v>
      </c>
      <c r="M82" s="500"/>
      <c r="N82" s="734">
        <f t="shared" si="1"/>
        <v>62</v>
      </c>
      <c r="O82" s="500"/>
      <c r="BA82" s="28"/>
      <c r="BB82" s="61"/>
      <c r="BC82" s="61"/>
      <c r="BD82" s="61"/>
      <c r="BE82" s="61"/>
      <c r="BF82" s="61"/>
      <c r="BG82" s="61"/>
      <c r="BH82" s="61"/>
      <c r="BI82" s="61"/>
      <c r="BJ82" s="61"/>
      <c r="BK82" s="61"/>
      <c r="BL82" s="61"/>
      <c r="BM82" s="487" t="s">
        <v>597</v>
      </c>
      <c r="BN82" s="61"/>
      <c r="BO82" s="61"/>
      <c r="BP82" s="61"/>
      <c r="BQ82" s="61"/>
      <c r="BR82" s="61"/>
      <c r="BS82" s="61"/>
      <c r="BT82" s="61"/>
      <c r="BU82" s="61"/>
      <c r="BV82" s="61"/>
      <c r="BW82" s="61"/>
      <c r="BX82" s="61"/>
      <c r="BY82" s="61"/>
      <c r="BZ82" s="61"/>
      <c r="CA82" s="61"/>
      <c r="CB82" s="61"/>
      <c r="CC82" s="61"/>
      <c r="CD82" s="61"/>
      <c r="CE82" s="61"/>
      <c r="CF82" s="61"/>
      <c r="CG82" s="61"/>
      <c r="CH82" s="61"/>
    </row>
    <row r="83" spans="1:86">
      <c r="A83" s="500" t="s">
        <v>338</v>
      </c>
      <c r="B83" s="500" t="s">
        <v>338</v>
      </c>
      <c r="C83" s="500"/>
      <c r="D83" s="500">
        <v>2015</v>
      </c>
      <c r="E83" s="500" t="s">
        <v>18</v>
      </c>
      <c r="F83" s="500" t="s">
        <v>7</v>
      </c>
      <c r="G83" s="500" t="s">
        <v>818</v>
      </c>
      <c r="H83" s="500" t="s">
        <v>503</v>
      </c>
      <c r="I83" s="500" t="s">
        <v>842</v>
      </c>
      <c r="J83" s="500" t="s">
        <v>1005</v>
      </c>
      <c r="K83" s="500"/>
      <c r="L83" s="500"/>
      <c r="M83" s="500">
        <v>80</v>
      </c>
      <c r="N83" s="734">
        <f t="shared" si="1"/>
        <v>80</v>
      </c>
      <c r="O83" s="500"/>
      <c r="BA83" s="28"/>
      <c r="BB83" s="61"/>
      <c r="BC83" s="61"/>
      <c r="BD83" s="61"/>
      <c r="BE83" s="61"/>
      <c r="BF83" s="61"/>
      <c r="BG83" s="61"/>
      <c r="BH83" s="61"/>
      <c r="BI83" s="61"/>
      <c r="BJ83" s="61"/>
      <c r="BK83" s="61"/>
      <c r="BL83" s="61"/>
      <c r="BM83" s="487" t="s">
        <v>1553</v>
      </c>
      <c r="BN83" s="61"/>
      <c r="BO83" s="61"/>
      <c r="BP83" s="61"/>
      <c r="BQ83" s="61"/>
      <c r="BR83" s="61"/>
      <c r="BS83" s="61"/>
      <c r="BT83" s="61"/>
      <c r="BU83" s="61"/>
      <c r="BV83" s="61"/>
      <c r="BW83" s="61"/>
      <c r="BX83" s="61"/>
      <c r="BY83" s="61"/>
      <c r="BZ83" s="61"/>
      <c r="CA83" s="61"/>
      <c r="CB83" s="61"/>
      <c r="CC83" s="61"/>
      <c r="CD83" s="61"/>
      <c r="CE83" s="61"/>
      <c r="CF83" s="61"/>
      <c r="CG83" s="61"/>
      <c r="CH83" s="61"/>
    </row>
    <row r="84" spans="1:86">
      <c r="A84" s="500" t="s">
        <v>338</v>
      </c>
      <c r="B84" s="500" t="s">
        <v>338</v>
      </c>
      <c r="C84" s="500"/>
      <c r="D84" s="500">
        <v>2015</v>
      </c>
      <c r="E84" s="500" t="s">
        <v>18</v>
      </c>
      <c r="F84" s="500" t="s">
        <v>7</v>
      </c>
      <c r="G84" s="500" t="s">
        <v>818</v>
      </c>
      <c r="H84" s="500" t="s">
        <v>503</v>
      </c>
      <c r="I84" s="500" t="s">
        <v>842</v>
      </c>
      <c r="J84" s="500" t="s">
        <v>1012</v>
      </c>
      <c r="K84" s="500"/>
      <c r="L84" s="500">
        <v>346</v>
      </c>
      <c r="M84" s="500"/>
      <c r="N84" s="734">
        <f t="shared" si="1"/>
        <v>346</v>
      </c>
      <c r="O84" s="500"/>
      <c r="BA84" s="28"/>
      <c r="BB84" s="61"/>
      <c r="BC84" s="61"/>
      <c r="BD84" s="61"/>
      <c r="BE84" s="61"/>
      <c r="BF84" s="61"/>
      <c r="BG84" s="61"/>
      <c r="BH84" s="61"/>
      <c r="BI84" s="61"/>
      <c r="BJ84" s="61"/>
      <c r="BK84" s="61"/>
      <c r="BL84" s="61"/>
      <c r="BM84" s="487" t="s">
        <v>598</v>
      </c>
      <c r="BN84" s="61"/>
      <c r="BO84" s="61"/>
      <c r="BP84" s="61"/>
      <c r="BQ84" s="61"/>
      <c r="BR84" s="61"/>
      <c r="BS84" s="61"/>
      <c r="BT84" s="61"/>
      <c r="BU84" s="61"/>
      <c r="BV84" s="61"/>
      <c r="BW84" s="61"/>
      <c r="BX84" s="61"/>
      <c r="BY84" s="61"/>
      <c r="BZ84" s="61"/>
      <c r="CA84" s="61"/>
      <c r="CB84" s="61"/>
      <c r="CC84" s="61"/>
      <c r="CD84" s="61"/>
      <c r="CE84" s="61"/>
      <c r="CF84" s="61"/>
      <c r="CG84" s="61"/>
      <c r="CH84" s="61"/>
    </row>
    <row r="85" spans="1:86">
      <c r="A85" s="500" t="s">
        <v>338</v>
      </c>
      <c r="B85" s="500" t="s">
        <v>338</v>
      </c>
      <c r="C85" s="500"/>
      <c r="D85" s="500">
        <v>2015</v>
      </c>
      <c r="E85" s="500" t="s">
        <v>18</v>
      </c>
      <c r="F85" s="500" t="s">
        <v>7</v>
      </c>
      <c r="G85" s="500" t="s">
        <v>818</v>
      </c>
      <c r="H85" s="500" t="s">
        <v>503</v>
      </c>
      <c r="I85" s="500" t="s">
        <v>842</v>
      </c>
      <c r="J85" s="500" t="s">
        <v>1008</v>
      </c>
      <c r="K85" s="500"/>
      <c r="L85" s="500">
        <v>377</v>
      </c>
      <c r="M85" s="500"/>
      <c r="N85" s="734">
        <f t="shared" si="1"/>
        <v>377</v>
      </c>
      <c r="O85" s="500"/>
      <c r="BA85" s="28"/>
      <c r="BB85" s="61"/>
      <c r="BC85" s="61"/>
      <c r="BD85" s="61"/>
      <c r="BE85" s="61"/>
      <c r="BF85" s="61"/>
      <c r="BG85" s="61"/>
      <c r="BH85" s="61"/>
      <c r="BI85" s="61"/>
      <c r="BJ85" s="61"/>
      <c r="BK85" s="61"/>
      <c r="BL85" s="61"/>
      <c r="BM85" s="61" t="s">
        <v>599</v>
      </c>
      <c r="BN85" s="61"/>
      <c r="BO85" s="61"/>
      <c r="BP85" s="61"/>
      <c r="BQ85" s="61"/>
      <c r="BR85" s="61"/>
      <c r="BS85" s="61"/>
      <c r="BT85" s="61"/>
      <c r="BU85" s="61"/>
      <c r="BV85" s="61"/>
      <c r="BW85" s="61"/>
      <c r="BX85" s="61"/>
      <c r="BY85" s="61"/>
      <c r="BZ85" s="61"/>
      <c r="CA85" s="61"/>
      <c r="CB85" s="61"/>
      <c r="CC85" s="61"/>
      <c r="CD85" s="61"/>
      <c r="CE85" s="61"/>
      <c r="CF85" s="61"/>
      <c r="CG85" s="61"/>
      <c r="CH85" s="61"/>
    </row>
    <row r="86" spans="1:86">
      <c r="A86" s="500" t="s">
        <v>338</v>
      </c>
      <c r="B86" s="500" t="s">
        <v>338</v>
      </c>
      <c r="C86" s="500"/>
      <c r="D86" s="500">
        <v>2015</v>
      </c>
      <c r="E86" s="500" t="s">
        <v>18</v>
      </c>
      <c r="F86" s="500" t="s">
        <v>7</v>
      </c>
      <c r="G86" s="500" t="s">
        <v>819</v>
      </c>
      <c r="H86" s="500" t="s">
        <v>503</v>
      </c>
      <c r="I86" s="500" t="s">
        <v>842</v>
      </c>
      <c r="J86" s="500" t="s">
        <v>1183</v>
      </c>
      <c r="K86" s="500"/>
      <c r="L86" s="500">
        <v>67</v>
      </c>
      <c r="M86" s="500"/>
      <c r="N86" s="734">
        <f t="shared" si="1"/>
        <v>67</v>
      </c>
      <c r="O86" s="500"/>
      <c r="BA86" s="28"/>
      <c r="BB86" s="61"/>
      <c r="BC86" s="61"/>
      <c r="BD86" s="61"/>
      <c r="BE86" s="61"/>
      <c r="BF86" s="61"/>
      <c r="BG86" s="61"/>
      <c r="BH86" s="61"/>
      <c r="BI86" s="61"/>
      <c r="BJ86" s="61"/>
      <c r="BK86" s="61"/>
      <c r="BL86" s="61"/>
      <c r="BM86" s="487" t="s">
        <v>600</v>
      </c>
      <c r="BN86" s="61"/>
      <c r="BO86" s="61"/>
      <c r="BP86" s="61"/>
      <c r="BQ86" s="61"/>
      <c r="BR86" s="61"/>
      <c r="BS86" s="61"/>
      <c r="BT86" s="61"/>
      <c r="BU86" s="61"/>
      <c r="BV86" s="61"/>
      <c r="BW86" s="61"/>
      <c r="BX86" s="61"/>
      <c r="BY86" s="61"/>
      <c r="BZ86" s="61"/>
      <c r="CA86" s="61"/>
      <c r="CB86" s="61"/>
      <c r="CC86" s="61"/>
      <c r="CD86" s="61"/>
      <c r="CE86" s="61"/>
      <c r="CF86" s="61"/>
      <c r="CG86" s="61"/>
      <c r="CH86" s="61"/>
    </row>
    <row r="87" spans="1:86">
      <c r="A87" s="500" t="s">
        <v>338</v>
      </c>
      <c r="B87" s="500" t="s">
        <v>338</v>
      </c>
      <c r="C87" s="500"/>
      <c r="D87" s="500">
        <v>2015</v>
      </c>
      <c r="E87" s="500" t="s">
        <v>18</v>
      </c>
      <c r="F87" s="500" t="s">
        <v>7</v>
      </c>
      <c r="G87" s="500" t="s">
        <v>819</v>
      </c>
      <c r="H87" s="500" t="s">
        <v>503</v>
      </c>
      <c r="I87" s="500" t="s">
        <v>842</v>
      </c>
      <c r="J87" s="500" t="s">
        <v>1027</v>
      </c>
      <c r="K87" s="500"/>
      <c r="L87" s="500">
        <v>207</v>
      </c>
      <c r="M87" s="500"/>
      <c r="N87" s="734">
        <f t="shared" si="1"/>
        <v>207</v>
      </c>
      <c r="O87" s="500"/>
      <c r="BA87" s="28"/>
      <c r="BB87" s="61"/>
      <c r="BC87" s="61"/>
      <c r="BD87" s="61"/>
      <c r="BE87" s="61"/>
      <c r="BF87" s="61"/>
      <c r="BG87" s="61"/>
      <c r="BH87" s="61"/>
      <c r="BI87" s="61"/>
      <c r="BJ87" s="61"/>
      <c r="BK87" s="61"/>
      <c r="BL87" s="61"/>
      <c r="BM87" s="487" t="s">
        <v>601</v>
      </c>
      <c r="BN87" s="61"/>
      <c r="BO87" s="61"/>
      <c r="BP87" s="61"/>
      <c r="BQ87" s="61"/>
      <c r="BR87" s="61"/>
      <c r="BS87" s="61"/>
      <c r="BT87" s="61"/>
      <c r="BU87" s="61"/>
      <c r="BV87" s="61"/>
      <c r="BW87" s="61"/>
      <c r="BX87" s="61"/>
      <c r="BY87" s="61"/>
      <c r="BZ87" s="61"/>
      <c r="CA87" s="61"/>
      <c r="CB87" s="61"/>
      <c r="CC87" s="61"/>
      <c r="CD87" s="61"/>
      <c r="CE87" s="61"/>
      <c r="CF87" s="61"/>
      <c r="CG87" s="61"/>
      <c r="CH87" s="61"/>
    </row>
    <row r="88" spans="1:86">
      <c r="A88" s="500" t="s">
        <v>338</v>
      </c>
      <c r="B88" s="500" t="s">
        <v>338</v>
      </c>
      <c r="C88" s="500"/>
      <c r="D88" s="500">
        <v>2015</v>
      </c>
      <c r="E88" s="500" t="s">
        <v>20</v>
      </c>
      <c r="F88" s="500" t="s">
        <v>7</v>
      </c>
      <c r="G88" s="500" t="s">
        <v>63</v>
      </c>
      <c r="H88" s="500" t="s">
        <v>504</v>
      </c>
      <c r="I88" s="500" t="s">
        <v>844</v>
      </c>
      <c r="J88" s="500" t="s">
        <v>1037</v>
      </c>
      <c r="K88" s="500"/>
      <c r="L88" s="500"/>
      <c r="M88" s="500">
        <v>1</v>
      </c>
      <c r="N88" s="734">
        <f t="shared" si="1"/>
        <v>1</v>
      </c>
      <c r="O88" s="500"/>
      <c r="BA88" s="28"/>
      <c r="BB88" s="61"/>
      <c r="BC88" s="61"/>
      <c r="BD88" s="61"/>
      <c r="BE88" s="61"/>
      <c r="BF88" s="61"/>
      <c r="BG88" s="61"/>
      <c r="BH88" s="61"/>
      <c r="BI88" s="61"/>
      <c r="BJ88" s="61"/>
      <c r="BK88" s="61"/>
      <c r="BL88" s="61"/>
      <c r="BM88" s="487" t="s">
        <v>602</v>
      </c>
      <c r="BN88" s="61"/>
      <c r="BO88" s="61"/>
      <c r="BP88" s="61"/>
      <c r="BQ88" s="61"/>
      <c r="BR88" s="61"/>
      <c r="BS88" s="61"/>
      <c r="BT88" s="61"/>
      <c r="BU88" s="61"/>
      <c r="BV88" s="61"/>
      <c r="BW88" s="61"/>
      <c r="BX88" s="61"/>
      <c r="BY88" s="61"/>
      <c r="BZ88" s="61"/>
      <c r="CA88" s="61"/>
      <c r="CB88" s="61"/>
      <c r="CC88" s="61"/>
      <c r="CD88" s="61"/>
      <c r="CE88" s="61"/>
      <c r="CF88" s="61"/>
      <c r="CG88" s="61"/>
      <c r="CH88" s="61"/>
    </row>
    <row r="89" spans="1:86">
      <c r="A89" s="500" t="s">
        <v>338</v>
      </c>
      <c r="B89" s="500" t="s">
        <v>338</v>
      </c>
      <c r="C89" s="500"/>
      <c r="D89" s="500">
        <v>2015</v>
      </c>
      <c r="E89" s="500" t="s">
        <v>20</v>
      </c>
      <c r="F89" s="500" t="s">
        <v>7</v>
      </c>
      <c r="G89" s="500" t="s">
        <v>827</v>
      </c>
      <c r="H89" s="500" t="s">
        <v>508</v>
      </c>
      <c r="I89" s="500" t="s">
        <v>844</v>
      </c>
      <c r="J89" s="500" t="s">
        <v>1036</v>
      </c>
      <c r="K89" s="500"/>
      <c r="L89" s="500"/>
      <c r="M89" s="500">
        <v>4</v>
      </c>
      <c r="N89" s="734">
        <f t="shared" si="1"/>
        <v>4</v>
      </c>
      <c r="O89" s="500"/>
      <c r="BA89" s="28"/>
      <c r="BB89" s="61"/>
      <c r="BC89" s="61"/>
      <c r="BD89" s="61"/>
      <c r="BE89" s="61"/>
      <c r="BF89" s="61"/>
      <c r="BG89" s="61"/>
      <c r="BH89" s="61"/>
      <c r="BI89" s="61"/>
      <c r="BJ89" s="61"/>
      <c r="BK89" s="61"/>
      <c r="BL89" s="61"/>
      <c r="BM89" s="487" t="s">
        <v>603</v>
      </c>
      <c r="BN89" s="61"/>
      <c r="BO89" s="61"/>
      <c r="BP89" s="61"/>
      <c r="BQ89" s="61"/>
      <c r="BR89" s="61"/>
      <c r="BS89" s="61"/>
      <c r="BT89" s="61"/>
      <c r="BU89" s="61"/>
      <c r="BV89" s="61"/>
      <c r="BW89" s="61"/>
      <c r="BX89" s="61"/>
      <c r="BY89" s="61"/>
      <c r="BZ89" s="61"/>
      <c r="CA89" s="61"/>
      <c r="CB89" s="61"/>
      <c r="CC89" s="61"/>
      <c r="CD89" s="61"/>
      <c r="CE89" s="61"/>
      <c r="CF89" s="61"/>
      <c r="CG89" s="61"/>
      <c r="CH89" s="61"/>
    </row>
    <row r="90" spans="1:86">
      <c r="A90" s="500" t="s">
        <v>338</v>
      </c>
      <c r="B90" s="500" t="s">
        <v>338</v>
      </c>
      <c r="C90" s="500"/>
      <c r="D90" s="500">
        <v>2015</v>
      </c>
      <c r="E90" s="500" t="s">
        <v>20</v>
      </c>
      <c r="F90" s="500" t="s">
        <v>7</v>
      </c>
      <c r="G90" s="500" t="s">
        <v>827</v>
      </c>
      <c r="H90" s="500" t="s">
        <v>508</v>
      </c>
      <c r="I90" s="500" t="s">
        <v>844</v>
      </c>
      <c r="J90" s="500" t="s">
        <v>1038</v>
      </c>
      <c r="K90" s="500"/>
      <c r="L90" s="500"/>
      <c r="M90" s="500">
        <v>13</v>
      </c>
      <c r="N90" s="734">
        <f t="shared" si="1"/>
        <v>13</v>
      </c>
      <c r="O90" s="500"/>
      <c r="BA90" s="28"/>
      <c r="BB90" s="61"/>
      <c r="BC90" s="61"/>
      <c r="BD90" s="61"/>
      <c r="BE90" s="61"/>
      <c r="BF90" s="61"/>
      <c r="BG90" s="61"/>
      <c r="BH90" s="61"/>
      <c r="BI90" s="61"/>
      <c r="BJ90" s="61"/>
      <c r="BK90" s="61"/>
      <c r="BL90" s="61"/>
      <c r="BM90" s="487" t="s">
        <v>604</v>
      </c>
      <c r="BN90" s="61"/>
      <c r="BO90" s="61"/>
      <c r="BP90" s="61"/>
      <c r="BQ90" s="61"/>
      <c r="BR90" s="61"/>
      <c r="BS90" s="61"/>
      <c r="BT90" s="61"/>
      <c r="BU90" s="61"/>
      <c r="BV90" s="61"/>
      <c r="BW90" s="61"/>
      <c r="BX90" s="61"/>
      <c r="BY90" s="61"/>
      <c r="BZ90" s="61"/>
      <c r="CA90" s="61"/>
      <c r="CB90" s="61"/>
      <c r="CC90" s="61"/>
      <c r="CD90" s="61"/>
      <c r="CE90" s="61"/>
      <c r="CF90" s="61"/>
      <c r="CG90" s="61"/>
      <c r="CH90" s="61"/>
    </row>
    <row r="91" spans="1:86">
      <c r="A91" s="500" t="s">
        <v>338</v>
      </c>
      <c r="B91" s="500" t="s">
        <v>338</v>
      </c>
      <c r="C91" s="500"/>
      <c r="D91" s="500">
        <v>2015</v>
      </c>
      <c r="E91" s="500" t="s">
        <v>20</v>
      </c>
      <c r="F91" s="500" t="s">
        <v>7</v>
      </c>
      <c r="G91" s="500" t="s">
        <v>63</v>
      </c>
      <c r="H91" s="500" t="s">
        <v>509</v>
      </c>
      <c r="I91" s="500" t="s">
        <v>846</v>
      </c>
      <c r="J91" s="500" t="s">
        <v>1067</v>
      </c>
      <c r="K91" s="500"/>
      <c r="L91" s="500">
        <v>6484</v>
      </c>
      <c r="M91" s="500">
        <v>5424</v>
      </c>
      <c r="N91" s="734">
        <f t="shared" si="1"/>
        <v>11908</v>
      </c>
      <c r="O91" s="500"/>
      <c r="BA91" s="28"/>
      <c r="BB91" s="61"/>
      <c r="BC91" s="61"/>
      <c r="BD91" s="61"/>
      <c r="BE91" s="61"/>
      <c r="BF91" s="61"/>
      <c r="BG91" s="61"/>
      <c r="BH91" s="61"/>
      <c r="BI91" s="61"/>
      <c r="BJ91" s="61"/>
      <c r="BK91" s="61"/>
      <c r="BL91" s="61"/>
      <c r="BM91" s="487" t="s">
        <v>605</v>
      </c>
      <c r="BN91" s="61"/>
      <c r="BO91" s="61"/>
      <c r="BP91" s="61"/>
      <c r="BQ91" s="61"/>
      <c r="BR91" s="61"/>
      <c r="BS91" s="61"/>
      <c r="BT91" s="61"/>
      <c r="BU91" s="61"/>
      <c r="BV91" s="61"/>
      <c r="BW91" s="61"/>
      <c r="BX91" s="61"/>
      <c r="BY91" s="61"/>
      <c r="BZ91" s="61"/>
      <c r="CA91" s="61"/>
      <c r="CB91" s="61"/>
      <c r="CC91" s="61"/>
      <c r="CD91" s="61"/>
      <c r="CE91" s="61"/>
      <c r="CF91" s="61"/>
      <c r="CG91" s="61"/>
      <c r="CH91" s="61"/>
    </row>
    <row r="92" spans="1:86">
      <c r="A92" s="500" t="s">
        <v>338</v>
      </c>
      <c r="B92" s="500" t="s">
        <v>338</v>
      </c>
      <c r="C92" s="500"/>
      <c r="D92" s="500">
        <v>2015</v>
      </c>
      <c r="E92" s="500" t="s">
        <v>20</v>
      </c>
      <c r="F92" s="500" t="s">
        <v>7</v>
      </c>
      <c r="G92" s="500" t="s">
        <v>827</v>
      </c>
      <c r="H92" s="500" t="s">
        <v>1547</v>
      </c>
      <c r="I92" s="500" t="s">
        <v>844</v>
      </c>
      <c r="J92" s="500" t="s">
        <v>1035</v>
      </c>
      <c r="K92" s="500"/>
      <c r="L92" s="500"/>
      <c r="M92" s="500">
        <v>1</v>
      </c>
      <c r="N92" s="734">
        <f t="shared" si="1"/>
        <v>1</v>
      </c>
      <c r="O92" s="500"/>
      <c r="BA92" s="28"/>
      <c r="BB92" s="61"/>
      <c r="BC92" s="61"/>
      <c r="BD92" s="61"/>
      <c r="BE92" s="61"/>
      <c r="BF92" s="61"/>
      <c r="BG92" s="61"/>
      <c r="BH92" s="61"/>
      <c r="BI92" s="61"/>
      <c r="BJ92" s="61"/>
      <c r="BK92" s="61"/>
      <c r="BL92" s="61"/>
      <c r="BM92" s="487" t="s">
        <v>606</v>
      </c>
      <c r="BN92" s="61"/>
      <c r="BO92" s="61"/>
      <c r="BP92" s="61"/>
      <c r="BQ92" s="61"/>
      <c r="BR92" s="61"/>
      <c r="BS92" s="61"/>
      <c r="BT92" s="61"/>
      <c r="BU92" s="61"/>
      <c r="BV92" s="61"/>
      <c r="BW92" s="61"/>
      <c r="BX92" s="61"/>
      <c r="BY92" s="61"/>
      <c r="BZ92" s="61"/>
      <c r="CA92" s="61"/>
      <c r="CB92" s="61"/>
      <c r="CC92" s="61"/>
      <c r="CD92" s="61"/>
      <c r="CE92" s="61"/>
      <c r="CF92" s="61"/>
      <c r="CG92" s="61"/>
      <c r="CH92" s="61"/>
    </row>
    <row r="93" spans="1:86">
      <c r="A93" s="500" t="s">
        <v>338</v>
      </c>
      <c r="B93" s="500" t="s">
        <v>338</v>
      </c>
      <c r="C93" s="500"/>
      <c r="D93" s="500">
        <v>2015</v>
      </c>
      <c r="E93" s="500" t="s">
        <v>20</v>
      </c>
      <c r="F93" s="500" t="s">
        <v>7</v>
      </c>
      <c r="G93" s="500" t="s">
        <v>827</v>
      </c>
      <c r="H93" s="500" t="s">
        <v>1548</v>
      </c>
      <c r="I93" s="500" t="s">
        <v>844</v>
      </c>
      <c r="J93" s="500" t="s">
        <v>1044</v>
      </c>
      <c r="K93" s="500"/>
      <c r="L93" s="500"/>
      <c r="M93" s="500">
        <v>1</v>
      </c>
      <c r="N93" s="734">
        <f t="shared" si="1"/>
        <v>1</v>
      </c>
      <c r="O93" s="500"/>
      <c r="BA93" s="28"/>
      <c r="BB93" s="61"/>
      <c r="BC93" s="61"/>
      <c r="BD93" s="61"/>
      <c r="BE93" s="61"/>
      <c r="BF93" s="61"/>
      <c r="BG93" s="61"/>
      <c r="BH93" s="61"/>
      <c r="BI93" s="61"/>
      <c r="BJ93" s="61"/>
      <c r="BK93" s="61"/>
      <c r="BL93" s="61"/>
      <c r="BM93" s="487" t="s">
        <v>607</v>
      </c>
      <c r="BN93" s="61"/>
      <c r="BO93" s="61"/>
      <c r="BP93" s="61"/>
      <c r="BQ93" s="61"/>
      <c r="BR93" s="61"/>
      <c r="BS93" s="61"/>
      <c r="BT93" s="61"/>
      <c r="BU93" s="61"/>
      <c r="BV93" s="61"/>
      <c r="BW93" s="61"/>
      <c r="BX93" s="61"/>
      <c r="BY93" s="61"/>
      <c r="BZ93" s="61"/>
      <c r="CA93" s="61"/>
      <c r="CB93" s="61"/>
      <c r="CC93" s="61"/>
      <c r="CD93" s="61"/>
      <c r="CE93" s="61"/>
      <c r="CF93" s="61"/>
      <c r="CG93" s="61"/>
      <c r="CH93" s="61"/>
    </row>
    <row r="94" spans="1:86">
      <c r="A94" s="500" t="s">
        <v>338</v>
      </c>
      <c r="B94" s="500" t="s">
        <v>338</v>
      </c>
      <c r="C94" s="500"/>
      <c r="D94" s="500">
        <v>2015</v>
      </c>
      <c r="E94" s="500" t="s">
        <v>20</v>
      </c>
      <c r="F94" s="500" t="s">
        <v>7</v>
      </c>
      <c r="G94" s="500" t="s">
        <v>827</v>
      </c>
      <c r="H94" s="500" t="s">
        <v>1548</v>
      </c>
      <c r="I94" s="500" t="s">
        <v>844</v>
      </c>
      <c r="J94" s="500" t="s">
        <v>1036</v>
      </c>
      <c r="K94" s="500"/>
      <c r="L94" s="500"/>
      <c r="M94" s="500">
        <v>5</v>
      </c>
      <c r="N94" s="734">
        <f t="shared" si="1"/>
        <v>5</v>
      </c>
      <c r="O94" s="500"/>
      <c r="BA94" s="28"/>
      <c r="BB94" s="61"/>
      <c r="BC94" s="61"/>
      <c r="BD94" s="61"/>
      <c r="BE94" s="61"/>
      <c r="BF94" s="61"/>
      <c r="BG94" s="61"/>
      <c r="BH94" s="61"/>
      <c r="BI94" s="61"/>
      <c r="BJ94" s="61"/>
      <c r="BK94" s="61"/>
      <c r="BL94" s="61"/>
      <c r="BM94" s="487" t="s">
        <v>608</v>
      </c>
      <c r="BN94" s="61"/>
      <c r="BO94" s="61"/>
      <c r="BP94" s="61"/>
      <c r="BQ94" s="61"/>
      <c r="BR94" s="61"/>
      <c r="BS94" s="61"/>
      <c r="BT94" s="61"/>
      <c r="BU94" s="61"/>
      <c r="BV94" s="61"/>
      <c r="BW94" s="61"/>
      <c r="BX94" s="61"/>
      <c r="BY94" s="61"/>
      <c r="BZ94" s="61"/>
      <c r="CA94" s="61"/>
      <c r="CB94" s="61"/>
      <c r="CC94" s="61"/>
      <c r="CD94" s="61"/>
      <c r="CE94" s="61"/>
      <c r="CF94" s="61"/>
      <c r="CG94" s="61"/>
      <c r="CH94" s="61"/>
    </row>
    <row r="95" spans="1:86">
      <c r="A95" s="500" t="s">
        <v>338</v>
      </c>
      <c r="B95" s="500" t="s">
        <v>338</v>
      </c>
      <c r="C95" s="500"/>
      <c r="D95" s="500">
        <v>2015</v>
      </c>
      <c r="E95" s="500" t="s">
        <v>20</v>
      </c>
      <c r="F95" s="500" t="s">
        <v>7</v>
      </c>
      <c r="G95" s="500" t="s">
        <v>827</v>
      </c>
      <c r="H95" s="500" t="s">
        <v>1548</v>
      </c>
      <c r="I95" s="500" t="s">
        <v>844</v>
      </c>
      <c r="J95" s="500" t="s">
        <v>1035</v>
      </c>
      <c r="K95" s="500"/>
      <c r="L95" s="500">
        <v>38</v>
      </c>
      <c r="M95" s="500"/>
      <c r="N95" s="734">
        <f t="shared" si="1"/>
        <v>38</v>
      </c>
      <c r="O95" s="500"/>
      <c r="BA95" s="28"/>
      <c r="BB95" s="61"/>
      <c r="BC95" s="61"/>
      <c r="BD95" s="61"/>
      <c r="BE95" s="61"/>
      <c r="BF95" s="61"/>
      <c r="BG95" s="61"/>
      <c r="BH95" s="61"/>
      <c r="BI95" s="61"/>
      <c r="BJ95" s="61"/>
      <c r="BK95" s="61"/>
      <c r="BL95" s="61"/>
      <c r="BM95" s="487" t="s">
        <v>609</v>
      </c>
      <c r="BN95" s="61"/>
      <c r="BO95" s="61"/>
      <c r="BP95" s="61"/>
      <c r="BQ95" s="61"/>
      <c r="BR95" s="61"/>
      <c r="BS95" s="61"/>
      <c r="BT95" s="61"/>
      <c r="BU95" s="61"/>
      <c r="BV95" s="61"/>
      <c r="BW95" s="61"/>
      <c r="BX95" s="61"/>
      <c r="BY95" s="61"/>
      <c r="BZ95" s="61"/>
      <c r="CA95" s="61"/>
      <c r="CB95" s="61"/>
      <c r="CC95" s="61"/>
      <c r="CD95" s="61"/>
      <c r="CE95" s="61"/>
      <c r="CF95" s="61"/>
      <c r="CG95" s="61"/>
      <c r="CH95" s="61"/>
    </row>
    <row r="96" spans="1:86">
      <c r="A96" s="500" t="s">
        <v>338</v>
      </c>
      <c r="B96" s="500" t="s">
        <v>338</v>
      </c>
      <c r="C96" s="500"/>
      <c r="D96" s="500">
        <v>2015</v>
      </c>
      <c r="E96" s="500" t="s">
        <v>20</v>
      </c>
      <c r="F96" s="500" t="s">
        <v>7</v>
      </c>
      <c r="G96" s="500" t="s">
        <v>827</v>
      </c>
      <c r="H96" s="500" t="s">
        <v>1548</v>
      </c>
      <c r="I96" s="500" t="s">
        <v>844</v>
      </c>
      <c r="J96" s="500" t="s">
        <v>1038</v>
      </c>
      <c r="K96" s="500"/>
      <c r="L96" s="500">
        <v>2</v>
      </c>
      <c r="M96" s="500">
        <v>40</v>
      </c>
      <c r="N96" s="734">
        <f t="shared" si="1"/>
        <v>42</v>
      </c>
      <c r="O96" s="500"/>
      <c r="BA96" s="28"/>
      <c r="BB96" s="61"/>
      <c r="BC96" s="61"/>
      <c r="BD96" s="61"/>
      <c r="BE96" s="61"/>
      <c r="BF96" s="61"/>
      <c r="BG96" s="61"/>
      <c r="BH96" s="61"/>
      <c r="BI96" s="61"/>
      <c r="BJ96" s="61"/>
      <c r="BK96" s="61"/>
      <c r="BL96" s="61"/>
      <c r="BM96" s="487" t="s">
        <v>610</v>
      </c>
      <c r="BN96" s="61"/>
      <c r="BO96" s="61"/>
      <c r="BP96" s="61"/>
      <c r="BQ96" s="61"/>
      <c r="BR96" s="61"/>
      <c r="BS96" s="61"/>
      <c r="BT96" s="61"/>
      <c r="BU96" s="61"/>
      <c r="BV96" s="61"/>
      <c r="BW96" s="61"/>
      <c r="BX96" s="61"/>
      <c r="BY96" s="61"/>
      <c r="BZ96" s="61"/>
      <c r="CA96" s="61"/>
      <c r="CB96" s="61"/>
      <c r="CC96" s="61"/>
      <c r="CD96" s="61"/>
      <c r="CE96" s="61"/>
      <c r="CF96" s="61"/>
      <c r="CG96" s="61"/>
      <c r="CH96" s="61"/>
    </row>
    <row r="97" spans="1:86">
      <c r="A97" s="500" t="s">
        <v>338</v>
      </c>
      <c r="B97" s="500" t="s">
        <v>338</v>
      </c>
      <c r="C97" s="500"/>
      <c r="D97" s="500">
        <v>2015</v>
      </c>
      <c r="E97" s="500" t="s">
        <v>20</v>
      </c>
      <c r="F97" s="500" t="s">
        <v>7</v>
      </c>
      <c r="G97" s="500" t="s">
        <v>63</v>
      </c>
      <c r="H97" s="500" t="s">
        <v>1548</v>
      </c>
      <c r="I97" s="500" t="s">
        <v>844</v>
      </c>
      <c r="J97" s="500" t="s">
        <v>1044</v>
      </c>
      <c r="K97" s="500"/>
      <c r="L97" s="500"/>
      <c r="M97" s="500">
        <v>1</v>
      </c>
      <c r="N97" s="734">
        <f t="shared" si="1"/>
        <v>1</v>
      </c>
      <c r="O97" s="500"/>
      <c r="BA97" s="28"/>
      <c r="BB97" s="61"/>
      <c r="BC97" s="61"/>
      <c r="BD97" s="61"/>
      <c r="BE97" s="61"/>
      <c r="BF97" s="61"/>
      <c r="BG97" s="61"/>
      <c r="BH97" s="61"/>
      <c r="BI97" s="61"/>
      <c r="BJ97" s="61"/>
      <c r="BK97" s="61"/>
      <c r="BL97" s="61"/>
      <c r="BM97" s="487" t="s">
        <v>611</v>
      </c>
      <c r="BN97" s="61"/>
      <c r="BO97" s="61"/>
      <c r="BP97" s="61"/>
      <c r="BQ97" s="61"/>
      <c r="BR97" s="61"/>
      <c r="BS97" s="61"/>
      <c r="BT97" s="61"/>
      <c r="BU97" s="61"/>
      <c r="BV97" s="61"/>
      <c r="BW97" s="61"/>
      <c r="BX97" s="61"/>
      <c r="BY97" s="61"/>
      <c r="BZ97" s="61"/>
      <c r="CA97" s="61"/>
      <c r="CB97" s="61"/>
      <c r="CC97" s="61"/>
      <c r="CD97" s="61"/>
      <c r="CE97" s="61"/>
      <c r="CF97" s="61"/>
      <c r="CG97" s="61"/>
      <c r="CH97" s="61"/>
    </row>
    <row r="98" spans="1:86">
      <c r="A98" s="500" t="s">
        <v>338</v>
      </c>
      <c r="B98" s="500" t="s">
        <v>338</v>
      </c>
      <c r="C98" s="500"/>
      <c r="D98" s="500">
        <v>2015</v>
      </c>
      <c r="E98" s="500" t="s">
        <v>20</v>
      </c>
      <c r="F98" s="500" t="s">
        <v>7</v>
      </c>
      <c r="G98" s="500" t="s">
        <v>63</v>
      </c>
      <c r="H98" s="500" t="s">
        <v>1548</v>
      </c>
      <c r="I98" s="500" t="s">
        <v>844</v>
      </c>
      <c r="J98" s="500" t="s">
        <v>1035</v>
      </c>
      <c r="K98" s="500"/>
      <c r="L98" s="500"/>
      <c r="M98" s="500">
        <v>2</v>
      </c>
      <c r="N98" s="734">
        <f t="shared" si="1"/>
        <v>2</v>
      </c>
      <c r="O98" s="500"/>
      <c r="BA98" s="28"/>
      <c r="BB98" s="61"/>
      <c r="BC98" s="61"/>
      <c r="BD98" s="61"/>
      <c r="BE98" s="61"/>
      <c r="BF98" s="61"/>
      <c r="BG98" s="61"/>
      <c r="BH98" s="61"/>
      <c r="BI98" s="61"/>
      <c r="BJ98" s="61"/>
      <c r="BK98" s="61"/>
      <c r="BL98" s="61"/>
      <c r="BM98" s="487" t="s">
        <v>612</v>
      </c>
      <c r="BN98" s="61"/>
      <c r="BO98" s="61"/>
      <c r="BP98" s="61"/>
      <c r="BQ98" s="61"/>
      <c r="BR98" s="61"/>
      <c r="BS98" s="61"/>
      <c r="BT98" s="61"/>
      <c r="BU98" s="61"/>
      <c r="BV98" s="61"/>
      <c r="BW98" s="61"/>
      <c r="BX98" s="61"/>
      <c r="BY98" s="61"/>
      <c r="BZ98" s="61"/>
      <c r="CA98" s="61"/>
      <c r="CB98" s="61"/>
      <c r="CC98" s="61"/>
      <c r="CD98" s="61"/>
      <c r="CE98" s="61"/>
      <c r="CF98" s="61"/>
      <c r="CG98" s="61"/>
      <c r="CH98" s="61"/>
    </row>
    <row r="99" spans="1:86">
      <c r="A99" s="500" t="s">
        <v>338</v>
      </c>
      <c r="B99" s="500" t="s">
        <v>338</v>
      </c>
      <c r="C99" s="500"/>
      <c r="D99" s="500">
        <v>2015</v>
      </c>
      <c r="E99" s="500" t="s">
        <v>20</v>
      </c>
      <c r="F99" s="500" t="s">
        <v>7</v>
      </c>
      <c r="G99" s="500" t="s">
        <v>63</v>
      </c>
      <c r="H99" s="500" t="s">
        <v>1548</v>
      </c>
      <c r="I99" s="500" t="s">
        <v>844</v>
      </c>
      <c r="J99" s="500" t="s">
        <v>1037</v>
      </c>
      <c r="K99" s="500"/>
      <c r="L99" s="500"/>
      <c r="M99" s="500">
        <v>6</v>
      </c>
      <c r="N99" s="734">
        <f t="shared" si="1"/>
        <v>6</v>
      </c>
      <c r="O99" s="500"/>
      <c r="BA99" s="28"/>
      <c r="BB99" s="61"/>
      <c r="BC99" s="61"/>
      <c r="BD99" s="61"/>
      <c r="BE99" s="61"/>
      <c r="BF99" s="61"/>
      <c r="BG99" s="61"/>
      <c r="BH99" s="61"/>
      <c r="BI99" s="61"/>
      <c r="BJ99" s="61"/>
      <c r="BK99" s="61"/>
      <c r="BL99" s="61"/>
      <c r="BM99" s="487" t="s">
        <v>1558</v>
      </c>
      <c r="BN99" s="61"/>
      <c r="BO99" s="61"/>
      <c r="BP99" s="61"/>
      <c r="BQ99" s="61"/>
      <c r="BR99" s="61"/>
      <c r="BS99" s="61"/>
      <c r="BT99" s="61"/>
      <c r="BU99" s="61"/>
      <c r="BV99" s="61"/>
      <c r="BW99" s="61"/>
      <c r="BX99" s="61"/>
      <c r="BY99" s="61"/>
      <c r="BZ99" s="61"/>
      <c r="CA99" s="61"/>
      <c r="CB99" s="61"/>
      <c r="CC99" s="61"/>
      <c r="CD99" s="61"/>
      <c r="CE99" s="61"/>
      <c r="CF99" s="61"/>
      <c r="CG99" s="61"/>
      <c r="CH99" s="61"/>
    </row>
    <row r="100" spans="1:86">
      <c r="A100" s="500" t="s">
        <v>338</v>
      </c>
      <c r="B100" s="500" t="s">
        <v>338</v>
      </c>
      <c r="C100" s="500"/>
      <c r="D100" s="500">
        <v>2015</v>
      </c>
      <c r="E100" s="500" t="s">
        <v>20</v>
      </c>
      <c r="F100" s="500" t="s">
        <v>7</v>
      </c>
      <c r="G100" s="500" t="s">
        <v>63</v>
      </c>
      <c r="H100" s="500" t="s">
        <v>1548</v>
      </c>
      <c r="I100" s="500" t="s">
        <v>844</v>
      </c>
      <c r="J100" s="500" t="s">
        <v>1036</v>
      </c>
      <c r="K100" s="500"/>
      <c r="L100" s="500"/>
      <c r="M100" s="500">
        <v>7</v>
      </c>
      <c r="N100" s="734">
        <f t="shared" si="1"/>
        <v>7</v>
      </c>
      <c r="O100" s="500"/>
      <c r="BA100" s="28"/>
      <c r="BB100" s="61"/>
      <c r="BC100" s="61"/>
      <c r="BD100" s="61"/>
      <c r="BE100" s="61"/>
      <c r="BF100" s="61"/>
      <c r="BG100" s="61"/>
      <c r="BH100" s="61"/>
      <c r="BI100" s="61"/>
      <c r="BJ100" s="61"/>
      <c r="BK100" s="61"/>
      <c r="BL100" s="61"/>
      <c r="BM100" s="487" t="s">
        <v>613</v>
      </c>
      <c r="BN100" s="61"/>
      <c r="BO100" s="61"/>
      <c r="BP100" s="61"/>
      <c r="BQ100" s="61"/>
      <c r="BR100" s="61"/>
      <c r="BS100" s="61"/>
      <c r="BT100" s="61"/>
      <c r="BU100" s="61"/>
      <c r="BV100" s="61"/>
      <c r="BW100" s="61"/>
      <c r="BX100" s="61"/>
      <c r="BY100" s="61"/>
      <c r="BZ100" s="61"/>
      <c r="CA100" s="61"/>
      <c r="CB100" s="61"/>
      <c r="CC100" s="61"/>
      <c r="CD100" s="61"/>
      <c r="CE100" s="61"/>
      <c r="CF100" s="61"/>
      <c r="CG100" s="61"/>
      <c r="CH100" s="61"/>
    </row>
    <row r="101" spans="1:86">
      <c r="A101" s="500" t="s">
        <v>338</v>
      </c>
      <c r="B101" s="500" t="s">
        <v>338</v>
      </c>
      <c r="C101" s="500"/>
      <c r="D101" s="500">
        <v>2015</v>
      </c>
      <c r="E101" s="500" t="s">
        <v>18</v>
      </c>
      <c r="F101" s="500" t="s">
        <v>7</v>
      </c>
      <c r="G101" s="500" t="s">
        <v>818</v>
      </c>
      <c r="H101" s="500" t="s">
        <v>1548</v>
      </c>
      <c r="I101" s="500" t="s">
        <v>844</v>
      </c>
      <c r="J101" s="500" t="s">
        <v>1005</v>
      </c>
      <c r="K101" s="500"/>
      <c r="L101" s="500">
        <v>5</v>
      </c>
      <c r="M101" s="500">
        <v>12</v>
      </c>
      <c r="N101" s="734">
        <f t="shared" si="1"/>
        <v>17</v>
      </c>
      <c r="O101" s="500"/>
      <c r="BA101" s="28"/>
      <c r="BB101" s="61"/>
      <c r="BC101" s="61"/>
      <c r="BD101" s="61"/>
      <c r="BE101" s="61"/>
      <c r="BF101" s="61"/>
      <c r="BG101" s="61"/>
      <c r="BH101" s="61"/>
      <c r="BI101" s="61"/>
      <c r="BJ101" s="61"/>
      <c r="BK101" s="61"/>
      <c r="BL101" s="61"/>
      <c r="BM101" s="487" t="s">
        <v>614</v>
      </c>
      <c r="BN101" s="61"/>
      <c r="BO101" s="61"/>
      <c r="BP101" s="61"/>
      <c r="BQ101" s="61"/>
      <c r="BR101" s="61"/>
      <c r="BS101" s="61"/>
      <c r="BT101" s="61"/>
      <c r="BU101" s="61"/>
      <c r="BV101" s="61"/>
      <c r="BW101" s="61"/>
      <c r="BX101" s="61"/>
      <c r="BY101" s="61"/>
      <c r="BZ101" s="61"/>
      <c r="CA101" s="61"/>
      <c r="CB101" s="61"/>
      <c r="CC101" s="61"/>
      <c r="CD101" s="61"/>
      <c r="CE101" s="61"/>
      <c r="CF101" s="61"/>
      <c r="CG101" s="61"/>
      <c r="CH101" s="61"/>
    </row>
    <row r="102" spans="1:86">
      <c r="A102" s="500" t="s">
        <v>338</v>
      </c>
      <c r="B102" s="500" t="s">
        <v>338</v>
      </c>
      <c r="C102" s="500"/>
      <c r="D102" s="500">
        <v>2015</v>
      </c>
      <c r="E102" s="500" t="s">
        <v>18</v>
      </c>
      <c r="F102" s="500" t="s">
        <v>7</v>
      </c>
      <c r="G102" s="500" t="s">
        <v>819</v>
      </c>
      <c r="H102" s="500" t="s">
        <v>1548</v>
      </c>
      <c r="I102" s="500" t="s">
        <v>844</v>
      </c>
      <c r="J102" s="500" t="s">
        <v>1512</v>
      </c>
      <c r="K102" s="500"/>
      <c r="L102" s="500"/>
      <c r="M102" s="500">
        <v>1</v>
      </c>
      <c r="N102" s="734">
        <f t="shared" si="1"/>
        <v>1</v>
      </c>
      <c r="O102" s="500"/>
      <c r="BA102" s="28"/>
      <c r="BB102" s="61"/>
      <c r="BC102" s="61"/>
      <c r="BD102" s="61"/>
      <c r="BE102" s="61"/>
      <c r="BF102" s="61"/>
      <c r="BG102" s="61"/>
      <c r="BH102" s="61"/>
      <c r="BI102" s="61"/>
      <c r="BJ102" s="61"/>
      <c r="BK102" s="61"/>
      <c r="BL102" s="61"/>
      <c r="BM102" s="487" t="s">
        <v>615</v>
      </c>
      <c r="BN102" s="61"/>
      <c r="BO102" s="61"/>
      <c r="BP102" s="61"/>
      <c r="BQ102" s="61"/>
      <c r="BR102" s="61"/>
      <c r="BS102" s="61"/>
      <c r="BT102" s="61"/>
      <c r="BU102" s="61"/>
      <c r="BV102" s="61"/>
      <c r="BW102" s="61"/>
      <c r="BX102" s="61"/>
      <c r="BY102" s="61"/>
      <c r="BZ102" s="61"/>
      <c r="CA102" s="61"/>
      <c r="CB102" s="61"/>
      <c r="CC102" s="61"/>
      <c r="CD102" s="61"/>
      <c r="CE102" s="61"/>
      <c r="CF102" s="61"/>
      <c r="CG102" s="61"/>
      <c r="CH102" s="61"/>
    </row>
    <row r="103" spans="1:86">
      <c r="A103" s="500" t="s">
        <v>338</v>
      </c>
      <c r="B103" s="500" t="s">
        <v>338</v>
      </c>
      <c r="C103" s="500"/>
      <c r="D103" s="500">
        <v>2015</v>
      </c>
      <c r="E103" s="500" t="s">
        <v>18</v>
      </c>
      <c r="F103" s="500" t="s">
        <v>7</v>
      </c>
      <c r="G103" s="500" t="s">
        <v>819</v>
      </c>
      <c r="H103" s="500" t="s">
        <v>1548</v>
      </c>
      <c r="I103" s="500" t="s">
        <v>844</v>
      </c>
      <c r="J103" s="500" t="s">
        <v>1005</v>
      </c>
      <c r="K103" s="500"/>
      <c r="L103" s="500"/>
      <c r="M103" s="500">
        <v>3</v>
      </c>
      <c r="N103" s="734">
        <f t="shared" si="1"/>
        <v>3</v>
      </c>
      <c r="O103" s="500"/>
      <c r="BA103" s="28"/>
      <c r="BB103" s="61"/>
      <c r="BC103" s="61"/>
      <c r="BD103" s="61"/>
      <c r="BE103" s="61"/>
      <c r="BF103" s="61"/>
      <c r="BG103" s="61"/>
      <c r="BH103" s="61"/>
      <c r="BI103" s="61"/>
      <c r="BJ103" s="61"/>
      <c r="BK103" s="61"/>
      <c r="BL103" s="61"/>
      <c r="BM103" s="487" t="s">
        <v>616</v>
      </c>
      <c r="BN103" s="61"/>
      <c r="BO103" s="61"/>
      <c r="BP103" s="61"/>
      <c r="BQ103" s="61"/>
      <c r="BR103" s="61"/>
      <c r="BS103" s="61"/>
      <c r="BT103" s="61"/>
      <c r="BU103" s="61"/>
      <c r="BV103" s="61"/>
      <c r="BW103" s="61"/>
      <c r="BX103" s="61"/>
      <c r="BY103" s="61"/>
      <c r="BZ103" s="61"/>
      <c r="CA103" s="61"/>
      <c r="CB103" s="61"/>
      <c r="CC103" s="61"/>
      <c r="CD103" s="61"/>
      <c r="CE103" s="61"/>
      <c r="CF103" s="61"/>
      <c r="CG103" s="61"/>
      <c r="CH103" s="61"/>
    </row>
    <row r="104" spans="1:86">
      <c r="A104" s="500" t="s">
        <v>338</v>
      </c>
      <c r="B104" s="500" t="s">
        <v>338</v>
      </c>
      <c r="C104" s="500"/>
      <c r="D104" s="500">
        <v>2015</v>
      </c>
      <c r="E104" s="500" t="s">
        <v>20</v>
      </c>
      <c r="F104" s="500" t="s">
        <v>7</v>
      </c>
      <c r="G104" s="500" t="s">
        <v>827</v>
      </c>
      <c r="H104" s="500" t="s">
        <v>1549</v>
      </c>
      <c r="I104" s="500" t="s">
        <v>844</v>
      </c>
      <c r="J104" s="500" t="s">
        <v>1036</v>
      </c>
      <c r="K104" s="500"/>
      <c r="L104" s="500"/>
      <c r="M104" s="500">
        <v>2</v>
      </c>
      <c r="N104" s="734">
        <f t="shared" si="1"/>
        <v>2</v>
      </c>
      <c r="O104" s="500"/>
      <c r="BA104" s="28"/>
      <c r="BB104" s="61"/>
      <c r="BC104" s="61"/>
      <c r="BD104" s="61"/>
      <c r="BE104" s="61"/>
      <c r="BF104" s="61"/>
      <c r="BG104" s="61"/>
      <c r="BH104" s="61"/>
      <c r="BI104" s="61"/>
      <c r="BJ104" s="61"/>
      <c r="BK104" s="61"/>
      <c r="BL104" s="61"/>
      <c r="BM104" s="487" t="s">
        <v>617</v>
      </c>
      <c r="BN104" s="61"/>
      <c r="BO104" s="61"/>
      <c r="BP104" s="61"/>
      <c r="BQ104" s="61"/>
      <c r="BR104" s="61"/>
      <c r="BS104" s="61"/>
      <c r="BT104" s="61"/>
      <c r="BU104" s="61"/>
      <c r="BV104" s="61"/>
      <c r="BW104" s="61"/>
      <c r="BX104" s="61"/>
      <c r="BY104" s="61"/>
      <c r="BZ104" s="61"/>
      <c r="CA104" s="61"/>
      <c r="CB104" s="61"/>
      <c r="CC104" s="61"/>
      <c r="CD104" s="61"/>
      <c r="CE104" s="61"/>
      <c r="CF104" s="61"/>
      <c r="CG104" s="61"/>
      <c r="CH104" s="61"/>
    </row>
    <row r="105" spans="1:86">
      <c r="A105" s="500" t="s">
        <v>338</v>
      </c>
      <c r="B105" s="500" t="s">
        <v>338</v>
      </c>
      <c r="C105" s="500"/>
      <c r="D105" s="500">
        <v>2015</v>
      </c>
      <c r="E105" s="500" t="s">
        <v>20</v>
      </c>
      <c r="F105" s="500" t="s">
        <v>7</v>
      </c>
      <c r="G105" s="500" t="s">
        <v>827</v>
      </c>
      <c r="H105" s="500" t="s">
        <v>1549</v>
      </c>
      <c r="I105" s="500" t="s">
        <v>844</v>
      </c>
      <c r="J105" s="500" t="s">
        <v>1038</v>
      </c>
      <c r="K105" s="500"/>
      <c r="L105" s="500"/>
      <c r="M105" s="500">
        <v>314</v>
      </c>
      <c r="N105" s="734">
        <f t="shared" si="1"/>
        <v>314</v>
      </c>
      <c r="O105" s="500"/>
      <c r="BA105" s="28"/>
      <c r="BB105" s="61"/>
      <c r="BC105" s="61"/>
      <c r="BD105" s="61"/>
      <c r="BE105" s="61"/>
      <c r="BF105" s="61"/>
      <c r="BG105" s="61"/>
      <c r="BH105" s="61"/>
      <c r="BI105" s="61"/>
      <c r="BJ105" s="61"/>
      <c r="BK105" s="61"/>
      <c r="BL105" s="61"/>
      <c r="BM105" s="487" t="s">
        <v>1560</v>
      </c>
      <c r="BN105" s="61"/>
      <c r="BO105" s="61"/>
      <c r="BP105" s="61"/>
      <c r="BQ105" s="61"/>
      <c r="BR105" s="61"/>
      <c r="BS105" s="61"/>
      <c r="BT105" s="61"/>
      <c r="BU105" s="61"/>
      <c r="BV105" s="61"/>
      <c r="BW105" s="61"/>
      <c r="BX105" s="61"/>
      <c r="BY105" s="61"/>
      <c r="BZ105" s="61"/>
      <c r="CA105" s="61"/>
      <c r="CB105" s="61"/>
      <c r="CC105" s="61"/>
      <c r="CD105" s="61"/>
      <c r="CE105" s="61"/>
      <c r="CF105" s="61"/>
      <c r="CG105" s="61"/>
      <c r="CH105" s="61"/>
    </row>
    <row r="106" spans="1:86">
      <c r="A106" s="500" t="s">
        <v>338</v>
      </c>
      <c r="B106" s="500" t="s">
        <v>338</v>
      </c>
      <c r="C106" s="500"/>
      <c r="D106" s="500">
        <v>2015</v>
      </c>
      <c r="E106" s="500" t="s">
        <v>20</v>
      </c>
      <c r="F106" s="500" t="s">
        <v>7</v>
      </c>
      <c r="G106" s="500" t="s">
        <v>63</v>
      </c>
      <c r="H106" s="500" t="s">
        <v>1549</v>
      </c>
      <c r="I106" s="500" t="s">
        <v>844</v>
      </c>
      <c r="J106" s="500" t="s">
        <v>1067</v>
      </c>
      <c r="K106" s="500"/>
      <c r="L106" s="500"/>
      <c r="M106" s="500">
        <v>1</v>
      </c>
      <c r="N106" s="734">
        <f t="shared" si="1"/>
        <v>1</v>
      </c>
      <c r="O106" s="500"/>
      <c r="BA106" s="28"/>
      <c r="BB106" s="61"/>
      <c r="BC106" s="61"/>
      <c r="BD106" s="61"/>
      <c r="BE106" s="61"/>
      <c r="BF106" s="61"/>
      <c r="BG106" s="61"/>
      <c r="BH106" s="61"/>
      <c r="BI106" s="61"/>
      <c r="BJ106" s="61"/>
      <c r="BK106" s="61"/>
      <c r="BL106" s="61"/>
      <c r="BM106" s="487" t="s">
        <v>618</v>
      </c>
      <c r="BN106" s="61"/>
      <c r="BO106" s="61"/>
      <c r="BP106" s="61"/>
      <c r="BQ106" s="61"/>
      <c r="BR106" s="61"/>
      <c r="BS106" s="61"/>
      <c r="BT106" s="61"/>
      <c r="BU106" s="61"/>
      <c r="BV106" s="61"/>
      <c r="BW106" s="61"/>
      <c r="BX106" s="61"/>
      <c r="BY106" s="61"/>
      <c r="BZ106" s="61"/>
      <c r="CA106" s="61"/>
      <c r="CB106" s="61"/>
      <c r="CC106" s="61"/>
      <c r="CD106" s="61"/>
      <c r="CE106" s="61"/>
      <c r="CF106" s="61"/>
      <c r="CG106" s="61"/>
      <c r="CH106" s="61"/>
    </row>
    <row r="107" spans="1:86">
      <c r="A107" s="500" t="s">
        <v>338</v>
      </c>
      <c r="B107" s="500" t="s">
        <v>338</v>
      </c>
      <c r="C107" s="500"/>
      <c r="D107" s="500">
        <v>2015</v>
      </c>
      <c r="E107" s="500" t="s">
        <v>20</v>
      </c>
      <c r="F107" s="500" t="s">
        <v>7</v>
      </c>
      <c r="G107" s="500" t="s">
        <v>63</v>
      </c>
      <c r="H107" s="500" t="s">
        <v>1549</v>
      </c>
      <c r="I107" s="500" t="s">
        <v>844</v>
      </c>
      <c r="J107" s="500" t="s">
        <v>1037</v>
      </c>
      <c r="K107" s="500"/>
      <c r="L107" s="500"/>
      <c r="M107" s="500">
        <v>43</v>
      </c>
      <c r="N107" s="734">
        <f t="shared" si="1"/>
        <v>43</v>
      </c>
      <c r="O107" s="500"/>
      <c r="BA107" s="28"/>
      <c r="BB107" s="61"/>
      <c r="BC107" s="61"/>
      <c r="BD107" s="61"/>
      <c r="BE107" s="61"/>
      <c r="BF107" s="61"/>
      <c r="BG107" s="61"/>
      <c r="BH107" s="61"/>
      <c r="BI107" s="61"/>
      <c r="BJ107" s="61"/>
      <c r="BK107" s="61"/>
      <c r="BL107" s="61"/>
      <c r="BM107" s="487" t="s">
        <v>619</v>
      </c>
      <c r="BN107" s="61"/>
      <c r="BO107" s="61"/>
      <c r="BP107" s="61"/>
      <c r="BQ107" s="61"/>
      <c r="BR107" s="61"/>
      <c r="BS107" s="61"/>
      <c r="BT107" s="61"/>
      <c r="BU107" s="61"/>
      <c r="BV107" s="61"/>
      <c r="BW107" s="61"/>
      <c r="BX107" s="61"/>
      <c r="BY107" s="61"/>
      <c r="BZ107" s="61"/>
      <c r="CA107" s="61"/>
      <c r="CB107" s="61"/>
      <c r="CC107" s="61"/>
      <c r="CD107" s="61"/>
      <c r="CE107" s="61"/>
      <c r="CF107" s="61"/>
      <c r="CG107" s="61"/>
      <c r="CH107" s="61"/>
    </row>
    <row r="108" spans="1:86">
      <c r="A108" s="500" t="s">
        <v>338</v>
      </c>
      <c r="B108" s="500" t="s">
        <v>338</v>
      </c>
      <c r="C108" s="500"/>
      <c r="D108" s="500">
        <v>2015</v>
      </c>
      <c r="E108" s="500" t="s">
        <v>20</v>
      </c>
      <c r="F108" s="500" t="s">
        <v>7</v>
      </c>
      <c r="G108" s="500" t="s">
        <v>827</v>
      </c>
      <c r="H108" s="500" t="s">
        <v>519</v>
      </c>
      <c r="I108" s="500" t="s">
        <v>844</v>
      </c>
      <c r="J108" s="500" t="s">
        <v>1038</v>
      </c>
      <c r="K108" s="500"/>
      <c r="L108" s="500"/>
      <c r="M108" s="500">
        <v>1</v>
      </c>
      <c r="N108" s="734">
        <f t="shared" si="1"/>
        <v>1</v>
      </c>
      <c r="O108" s="500"/>
      <c r="BA108" s="28"/>
      <c r="BB108" s="61"/>
      <c r="BC108" s="61"/>
      <c r="BD108" s="61"/>
      <c r="BE108" s="61"/>
      <c r="BF108" s="61"/>
      <c r="BG108" s="61"/>
      <c r="BH108" s="61"/>
      <c r="BI108" s="61"/>
      <c r="BJ108" s="61"/>
      <c r="BK108" s="61"/>
      <c r="BL108" s="61"/>
      <c r="BM108" s="61" t="s">
        <v>620</v>
      </c>
      <c r="BN108" s="61"/>
      <c r="BO108" s="61"/>
      <c r="BP108" s="61"/>
      <c r="BQ108" s="61"/>
      <c r="BR108" s="61"/>
      <c r="BS108" s="61"/>
      <c r="BT108" s="61"/>
      <c r="BU108" s="61"/>
      <c r="BV108" s="61"/>
      <c r="BW108" s="61"/>
      <c r="BX108" s="61"/>
      <c r="BY108" s="61"/>
      <c r="BZ108" s="61"/>
      <c r="CA108" s="61"/>
      <c r="CB108" s="61"/>
      <c r="CC108" s="61"/>
      <c r="CD108" s="61"/>
      <c r="CE108" s="61"/>
      <c r="CF108" s="61"/>
      <c r="CG108" s="61"/>
      <c r="CH108" s="61"/>
    </row>
    <row r="109" spans="1:86">
      <c r="A109" s="500" t="s">
        <v>338</v>
      </c>
      <c r="B109" s="500" t="s">
        <v>338</v>
      </c>
      <c r="C109" s="500"/>
      <c r="D109" s="500">
        <v>2015</v>
      </c>
      <c r="E109" s="500" t="s">
        <v>20</v>
      </c>
      <c r="F109" s="500" t="s">
        <v>7</v>
      </c>
      <c r="G109" s="500" t="s">
        <v>827</v>
      </c>
      <c r="H109" s="500" t="s">
        <v>519</v>
      </c>
      <c r="I109" s="500" t="s">
        <v>844</v>
      </c>
      <c r="J109" s="500" t="s">
        <v>1004</v>
      </c>
      <c r="K109" s="500"/>
      <c r="L109" s="500">
        <v>2</v>
      </c>
      <c r="M109" s="500"/>
      <c r="N109" s="734">
        <f t="shared" si="1"/>
        <v>2</v>
      </c>
      <c r="O109" s="500"/>
      <c r="BA109" s="28"/>
      <c r="BB109" s="61"/>
      <c r="BC109" s="61"/>
      <c r="BD109" s="61"/>
      <c r="BE109" s="61"/>
      <c r="BF109" s="61"/>
      <c r="BG109" s="61"/>
      <c r="BH109" s="61"/>
      <c r="BI109" s="61"/>
      <c r="BJ109" s="61"/>
      <c r="BK109" s="61"/>
      <c r="BL109" s="61"/>
      <c r="BM109" s="487" t="s">
        <v>80</v>
      </c>
      <c r="BN109" s="61"/>
      <c r="BO109" s="61"/>
      <c r="BP109" s="61"/>
      <c r="BQ109" s="61"/>
      <c r="BR109" s="61"/>
      <c r="BS109" s="61"/>
      <c r="BT109" s="61"/>
      <c r="BU109" s="61"/>
      <c r="BV109" s="61"/>
      <c r="BW109" s="61"/>
      <c r="BX109" s="61"/>
      <c r="BY109" s="61"/>
      <c r="BZ109" s="61"/>
      <c r="CA109" s="61"/>
      <c r="CB109" s="61"/>
      <c r="CC109" s="61"/>
      <c r="CD109" s="61"/>
      <c r="CE109" s="61"/>
      <c r="CF109" s="61"/>
      <c r="CG109" s="61"/>
      <c r="CH109" s="61"/>
    </row>
    <row r="110" spans="1:86">
      <c r="A110" s="500" t="s">
        <v>338</v>
      </c>
      <c r="B110" s="500" t="s">
        <v>338</v>
      </c>
      <c r="C110" s="500"/>
      <c r="D110" s="500">
        <v>2015</v>
      </c>
      <c r="E110" s="500" t="s">
        <v>20</v>
      </c>
      <c r="F110" s="500" t="s">
        <v>7</v>
      </c>
      <c r="G110" s="500" t="s">
        <v>827</v>
      </c>
      <c r="H110" s="500" t="s">
        <v>519</v>
      </c>
      <c r="I110" s="500" t="s">
        <v>844</v>
      </c>
      <c r="J110" s="500" t="s">
        <v>1012</v>
      </c>
      <c r="K110" s="500"/>
      <c r="L110" s="500">
        <v>26</v>
      </c>
      <c r="M110" s="500"/>
      <c r="N110" s="734">
        <f t="shared" si="1"/>
        <v>26</v>
      </c>
      <c r="O110" s="500"/>
      <c r="BA110" s="28"/>
      <c r="BB110" s="61"/>
      <c r="BC110" s="61"/>
      <c r="BD110" s="61"/>
      <c r="BE110" s="61"/>
      <c r="BF110" s="61"/>
      <c r="BG110" s="61"/>
      <c r="BH110" s="61"/>
      <c r="BI110" s="61"/>
      <c r="BJ110" s="61"/>
      <c r="BK110" s="61"/>
      <c r="BL110" s="61"/>
      <c r="BM110" s="61" t="s">
        <v>621</v>
      </c>
      <c r="BN110" s="61"/>
      <c r="BO110" s="61"/>
      <c r="BP110" s="61"/>
      <c r="BQ110" s="61"/>
      <c r="BR110" s="61"/>
      <c r="BS110" s="61"/>
      <c r="BT110" s="61"/>
      <c r="BU110" s="61"/>
      <c r="BV110" s="61"/>
      <c r="BW110" s="61"/>
      <c r="BX110" s="61"/>
      <c r="BY110" s="61"/>
      <c r="BZ110" s="61"/>
      <c r="CA110" s="61"/>
      <c r="CB110" s="61"/>
      <c r="CC110" s="61"/>
      <c r="CD110" s="61"/>
      <c r="CE110" s="61"/>
      <c r="CF110" s="61"/>
      <c r="CG110" s="61"/>
      <c r="CH110" s="61"/>
    </row>
    <row r="111" spans="1:86">
      <c r="A111" s="500" t="s">
        <v>338</v>
      </c>
      <c r="B111" s="500" t="s">
        <v>338</v>
      </c>
      <c r="C111" s="500"/>
      <c r="D111" s="500">
        <v>2015</v>
      </c>
      <c r="E111" s="500" t="s">
        <v>20</v>
      </c>
      <c r="F111" s="500" t="s">
        <v>7</v>
      </c>
      <c r="G111" s="500" t="s">
        <v>63</v>
      </c>
      <c r="H111" s="500" t="s">
        <v>519</v>
      </c>
      <c r="I111" s="500" t="s">
        <v>844</v>
      </c>
      <c r="J111" s="500" t="s">
        <v>1004</v>
      </c>
      <c r="K111" s="500"/>
      <c r="L111" s="500">
        <v>14</v>
      </c>
      <c r="M111" s="500"/>
      <c r="N111" s="734">
        <f t="shared" si="1"/>
        <v>14</v>
      </c>
      <c r="O111" s="500"/>
      <c r="BA111" s="28"/>
      <c r="BB111" s="61"/>
      <c r="BC111" s="61"/>
      <c r="BD111" s="61"/>
      <c r="BE111" s="61"/>
      <c r="BF111" s="61"/>
      <c r="BG111" s="61"/>
      <c r="BH111" s="61"/>
      <c r="BI111" s="61"/>
      <c r="BJ111" s="61"/>
      <c r="BK111" s="61"/>
      <c r="BL111" s="61"/>
      <c r="BM111" s="487" t="s">
        <v>622</v>
      </c>
      <c r="BN111" s="61"/>
      <c r="BO111" s="61"/>
      <c r="BP111" s="61"/>
      <c r="BQ111" s="61"/>
      <c r="BR111" s="61"/>
      <c r="BS111" s="61"/>
      <c r="BT111" s="61"/>
      <c r="BU111" s="61"/>
      <c r="BV111" s="61"/>
      <c r="BW111" s="61"/>
      <c r="BX111" s="61"/>
      <c r="BY111" s="61"/>
      <c r="BZ111" s="61"/>
      <c r="CA111" s="61"/>
      <c r="CB111" s="61"/>
      <c r="CC111" s="61"/>
      <c r="CD111" s="61"/>
      <c r="CE111" s="61"/>
      <c r="CF111" s="61"/>
      <c r="CG111" s="61"/>
      <c r="CH111" s="61"/>
    </row>
    <row r="112" spans="1:86">
      <c r="A112" s="500" t="s">
        <v>338</v>
      </c>
      <c r="B112" s="500" t="s">
        <v>338</v>
      </c>
      <c r="C112" s="500"/>
      <c r="D112" s="500">
        <v>2015</v>
      </c>
      <c r="E112" s="500" t="s">
        <v>20</v>
      </c>
      <c r="F112" s="500" t="s">
        <v>7</v>
      </c>
      <c r="G112" s="500" t="s">
        <v>63</v>
      </c>
      <c r="H112" s="500" t="s">
        <v>519</v>
      </c>
      <c r="I112" s="500" t="s">
        <v>844</v>
      </c>
      <c r="J112" s="500" t="s">
        <v>1067</v>
      </c>
      <c r="K112" s="500"/>
      <c r="L112" s="500"/>
      <c r="M112" s="500">
        <v>43</v>
      </c>
      <c r="N112" s="734">
        <f t="shared" si="1"/>
        <v>43</v>
      </c>
      <c r="O112" s="500"/>
      <c r="BA112" s="28"/>
      <c r="BB112" s="61"/>
      <c r="BC112" s="61"/>
      <c r="BD112" s="61"/>
      <c r="BE112" s="61"/>
      <c r="BF112" s="61"/>
      <c r="BG112" s="61"/>
      <c r="BH112" s="61"/>
      <c r="BI112" s="61"/>
      <c r="BJ112" s="61"/>
      <c r="BK112" s="61"/>
      <c r="BL112" s="61"/>
      <c r="BM112" s="487" t="s">
        <v>623</v>
      </c>
      <c r="BN112" s="61"/>
      <c r="BO112" s="61"/>
      <c r="BP112" s="61"/>
      <c r="BQ112" s="61"/>
      <c r="BR112" s="61"/>
      <c r="BS112" s="61"/>
      <c r="BT112" s="61"/>
      <c r="BU112" s="61"/>
      <c r="BV112" s="61"/>
      <c r="BW112" s="61"/>
      <c r="BX112" s="61"/>
      <c r="BY112" s="61"/>
      <c r="BZ112" s="61"/>
      <c r="CA112" s="61"/>
      <c r="CB112" s="61"/>
      <c r="CC112" s="61"/>
      <c r="CD112" s="61"/>
      <c r="CE112" s="61"/>
      <c r="CF112" s="61"/>
      <c r="CG112" s="61"/>
      <c r="CH112" s="61"/>
    </row>
    <row r="113" spans="1:86">
      <c r="A113" s="500" t="s">
        <v>338</v>
      </c>
      <c r="B113" s="500" t="s">
        <v>338</v>
      </c>
      <c r="C113" s="500"/>
      <c r="D113" s="500">
        <v>2015</v>
      </c>
      <c r="E113" s="500" t="s">
        <v>20</v>
      </c>
      <c r="F113" s="500" t="s">
        <v>7</v>
      </c>
      <c r="G113" s="500" t="s">
        <v>63</v>
      </c>
      <c r="H113" s="500" t="s">
        <v>519</v>
      </c>
      <c r="I113" s="500" t="s">
        <v>844</v>
      </c>
      <c r="J113" s="500" t="s">
        <v>1012</v>
      </c>
      <c r="K113" s="500"/>
      <c r="L113" s="500">
        <v>77</v>
      </c>
      <c r="M113" s="500"/>
      <c r="N113" s="734">
        <f t="shared" si="1"/>
        <v>77</v>
      </c>
      <c r="O113" s="500"/>
      <c r="BA113" s="28"/>
      <c r="BB113" s="61"/>
      <c r="BC113" s="61"/>
      <c r="BD113" s="61"/>
      <c r="BE113" s="61"/>
      <c r="BF113" s="61"/>
      <c r="BG113" s="61"/>
      <c r="BH113" s="61"/>
      <c r="BI113" s="61"/>
      <c r="BJ113" s="61"/>
      <c r="BK113" s="61"/>
      <c r="BL113" s="61"/>
      <c r="BM113" s="487" t="s">
        <v>624</v>
      </c>
      <c r="BN113" s="61"/>
      <c r="BO113" s="61"/>
      <c r="BP113" s="61"/>
      <c r="BQ113" s="61"/>
      <c r="BR113" s="61"/>
      <c r="BS113" s="61"/>
      <c r="BT113" s="61"/>
      <c r="BU113" s="61"/>
      <c r="BV113" s="61"/>
      <c r="BW113" s="61"/>
      <c r="BX113" s="61"/>
      <c r="BY113" s="61"/>
      <c r="BZ113" s="61"/>
      <c r="CA113" s="61"/>
      <c r="CB113" s="61"/>
      <c r="CC113" s="61"/>
      <c r="CD113" s="61"/>
      <c r="CE113" s="61"/>
      <c r="CF113" s="61"/>
      <c r="CG113" s="61"/>
      <c r="CH113" s="61"/>
    </row>
    <row r="114" spans="1:86">
      <c r="A114" s="500" t="s">
        <v>338</v>
      </c>
      <c r="B114" s="500" t="s">
        <v>338</v>
      </c>
      <c r="C114" s="500"/>
      <c r="D114" s="500">
        <v>2015</v>
      </c>
      <c r="E114" s="500" t="s">
        <v>18</v>
      </c>
      <c r="F114" s="500" t="s">
        <v>7</v>
      </c>
      <c r="G114" s="500" t="s">
        <v>818</v>
      </c>
      <c r="H114" s="500" t="s">
        <v>519</v>
      </c>
      <c r="I114" s="500" t="s">
        <v>844</v>
      </c>
      <c r="J114" s="500" t="s">
        <v>1012</v>
      </c>
      <c r="K114" s="500"/>
      <c r="L114" s="500">
        <v>4</v>
      </c>
      <c r="M114" s="500"/>
      <c r="N114" s="734">
        <f t="shared" si="1"/>
        <v>4</v>
      </c>
      <c r="O114" s="500"/>
      <c r="BA114" s="28"/>
      <c r="BB114" s="61"/>
      <c r="BC114" s="61"/>
      <c r="BD114" s="61"/>
      <c r="BE114" s="61"/>
      <c r="BF114" s="61"/>
      <c r="BG114" s="61"/>
      <c r="BH114" s="61"/>
      <c r="BI114" s="61"/>
      <c r="BJ114" s="61"/>
      <c r="BK114" s="61"/>
      <c r="BL114" s="61"/>
      <c r="BM114" s="487" t="s">
        <v>625</v>
      </c>
      <c r="BN114" s="61"/>
      <c r="BO114" s="61"/>
      <c r="BP114" s="61"/>
      <c r="BQ114" s="61"/>
      <c r="BR114" s="61"/>
      <c r="BS114" s="61"/>
      <c r="BT114" s="61"/>
      <c r="BU114" s="61"/>
      <c r="BV114" s="61"/>
      <c r="BW114" s="61"/>
      <c r="BX114" s="61"/>
      <c r="BY114" s="61"/>
      <c r="BZ114" s="61"/>
      <c r="CA114" s="61"/>
      <c r="CB114" s="61"/>
      <c r="CC114" s="61"/>
      <c r="CD114" s="61"/>
      <c r="CE114" s="61"/>
      <c r="CF114" s="61"/>
      <c r="CG114" s="61"/>
      <c r="CH114" s="61"/>
    </row>
    <row r="115" spans="1:86">
      <c r="A115" s="500" t="s">
        <v>338</v>
      </c>
      <c r="B115" s="500" t="s">
        <v>338</v>
      </c>
      <c r="C115" s="500"/>
      <c r="D115" s="500">
        <v>2015</v>
      </c>
      <c r="E115" s="500" t="s">
        <v>18</v>
      </c>
      <c r="F115" s="500" t="s">
        <v>7</v>
      </c>
      <c r="G115" s="500" t="s">
        <v>819</v>
      </c>
      <c r="H115" s="500" t="s">
        <v>519</v>
      </c>
      <c r="I115" s="500" t="s">
        <v>844</v>
      </c>
      <c r="J115" s="500" t="s">
        <v>1027</v>
      </c>
      <c r="K115" s="500"/>
      <c r="L115" s="500">
        <v>10</v>
      </c>
      <c r="M115" s="500"/>
      <c r="N115" s="734">
        <f t="shared" si="1"/>
        <v>10</v>
      </c>
      <c r="O115" s="500"/>
      <c r="BA115" s="28"/>
      <c r="BB115" s="61"/>
      <c r="BC115" s="61"/>
      <c r="BD115" s="61"/>
      <c r="BE115" s="61"/>
      <c r="BF115" s="61"/>
      <c r="BG115" s="61"/>
      <c r="BH115" s="61"/>
      <c r="BI115" s="61"/>
      <c r="BJ115" s="61"/>
      <c r="BK115" s="61"/>
      <c r="BL115" s="61"/>
      <c r="BM115" s="487" t="s">
        <v>626</v>
      </c>
      <c r="BN115" s="61"/>
      <c r="BO115" s="61"/>
      <c r="BP115" s="61"/>
      <c r="BQ115" s="61"/>
      <c r="BR115" s="61"/>
      <c r="BS115" s="61"/>
      <c r="BT115" s="61"/>
      <c r="BU115" s="61"/>
      <c r="BV115" s="61"/>
      <c r="BW115" s="61"/>
      <c r="BX115" s="61"/>
      <c r="BY115" s="61"/>
      <c r="BZ115" s="61"/>
      <c r="CA115" s="61"/>
      <c r="CB115" s="61"/>
      <c r="CC115" s="61"/>
      <c r="CD115" s="61"/>
      <c r="CE115" s="61"/>
      <c r="CF115" s="61"/>
      <c r="CG115" s="61"/>
      <c r="CH115" s="61"/>
    </row>
    <row r="116" spans="1:86">
      <c r="A116" s="500" t="s">
        <v>338</v>
      </c>
      <c r="B116" s="500" t="s">
        <v>338</v>
      </c>
      <c r="C116" s="500"/>
      <c r="D116" s="500">
        <v>2015</v>
      </c>
      <c r="E116" s="500" t="s">
        <v>20</v>
      </c>
      <c r="F116" s="500" t="s">
        <v>7</v>
      </c>
      <c r="G116" s="500" t="s">
        <v>827</v>
      </c>
      <c r="H116" s="500" t="s">
        <v>521</v>
      </c>
      <c r="I116" s="500" t="s">
        <v>844</v>
      </c>
      <c r="J116" s="500" t="s">
        <v>1038</v>
      </c>
      <c r="K116" s="500"/>
      <c r="L116" s="500"/>
      <c r="M116" s="500">
        <v>82</v>
      </c>
      <c r="N116" s="734">
        <f t="shared" si="1"/>
        <v>82</v>
      </c>
      <c r="O116" s="500"/>
      <c r="BA116" s="28"/>
      <c r="BB116" s="61"/>
      <c r="BC116" s="61"/>
      <c r="BD116" s="61"/>
      <c r="BE116" s="61"/>
      <c r="BF116" s="61"/>
      <c r="BG116" s="61"/>
      <c r="BH116" s="61"/>
      <c r="BI116" s="61"/>
      <c r="BJ116" s="61"/>
      <c r="BK116" s="61"/>
      <c r="BL116" s="61"/>
      <c r="BM116" s="487" t="s">
        <v>627</v>
      </c>
      <c r="BN116" s="61"/>
      <c r="BO116" s="61"/>
      <c r="BP116" s="61"/>
      <c r="BQ116" s="61"/>
      <c r="BR116" s="61"/>
      <c r="BS116" s="61"/>
      <c r="BT116" s="61"/>
      <c r="BU116" s="61"/>
      <c r="BV116" s="61"/>
      <c r="BW116" s="61"/>
      <c r="BX116" s="61"/>
      <c r="BY116" s="61"/>
      <c r="BZ116" s="61"/>
      <c r="CA116" s="61"/>
      <c r="CB116" s="61"/>
      <c r="CC116" s="61"/>
      <c r="CD116" s="61"/>
      <c r="CE116" s="61"/>
      <c r="CF116" s="61"/>
      <c r="CG116" s="61"/>
      <c r="CH116" s="61"/>
    </row>
    <row r="117" spans="1:86">
      <c r="A117" s="500" t="s">
        <v>338</v>
      </c>
      <c r="B117" s="500" t="s">
        <v>338</v>
      </c>
      <c r="C117" s="500"/>
      <c r="D117" s="500">
        <v>2015</v>
      </c>
      <c r="E117" s="500" t="s">
        <v>20</v>
      </c>
      <c r="F117" s="500" t="s">
        <v>7</v>
      </c>
      <c r="G117" s="500" t="s">
        <v>827</v>
      </c>
      <c r="H117" s="500" t="s">
        <v>521</v>
      </c>
      <c r="I117" s="500" t="s">
        <v>844</v>
      </c>
      <c r="J117" s="500" t="s">
        <v>1036</v>
      </c>
      <c r="K117" s="500"/>
      <c r="L117" s="500"/>
      <c r="M117" s="500">
        <v>95</v>
      </c>
      <c r="N117" s="734">
        <f t="shared" si="1"/>
        <v>95</v>
      </c>
      <c r="O117" s="500"/>
      <c r="BA117" s="28"/>
      <c r="BB117" s="61"/>
      <c r="BC117" s="61"/>
      <c r="BD117" s="61"/>
      <c r="BE117" s="61"/>
      <c r="BF117" s="61"/>
      <c r="BG117" s="61"/>
      <c r="BH117" s="61"/>
      <c r="BI117" s="61"/>
      <c r="BJ117" s="61"/>
      <c r="BK117" s="61"/>
      <c r="BL117" s="61"/>
      <c r="BM117" s="487" t="s">
        <v>628</v>
      </c>
      <c r="BN117" s="61"/>
      <c r="BO117" s="61"/>
      <c r="BP117" s="61"/>
      <c r="BQ117" s="61"/>
      <c r="BR117" s="61"/>
      <c r="BS117" s="61"/>
      <c r="BT117" s="61"/>
      <c r="BU117" s="61"/>
      <c r="BV117" s="61"/>
      <c r="BW117" s="61"/>
      <c r="BX117" s="61"/>
      <c r="BY117" s="61"/>
      <c r="BZ117" s="61"/>
      <c r="CA117" s="61"/>
      <c r="CB117" s="61"/>
      <c r="CC117" s="61"/>
      <c r="CD117" s="61"/>
      <c r="CE117" s="61"/>
      <c r="CF117" s="61"/>
      <c r="CG117" s="61"/>
      <c r="CH117" s="61"/>
    </row>
    <row r="118" spans="1:86">
      <c r="A118" s="500" t="s">
        <v>338</v>
      </c>
      <c r="B118" s="500" t="s">
        <v>338</v>
      </c>
      <c r="C118" s="500"/>
      <c r="D118" s="500">
        <v>2015</v>
      </c>
      <c r="E118" s="500" t="s">
        <v>20</v>
      </c>
      <c r="F118" s="500" t="s">
        <v>7</v>
      </c>
      <c r="G118" s="500" t="s">
        <v>63</v>
      </c>
      <c r="H118" s="500" t="s">
        <v>521</v>
      </c>
      <c r="I118" s="500" t="s">
        <v>844</v>
      </c>
      <c r="J118" s="500" t="s">
        <v>1036</v>
      </c>
      <c r="K118" s="500"/>
      <c r="L118" s="500"/>
      <c r="M118" s="500">
        <v>6</v>
      </c>
      <c r="N118" s="734">
        <f t="shared" si="1"/>
        <v>6</v>
      </c>
      <c r="O118" s="500"/>
      <c r="BA118" s="28"/>
      <c r="BB118" s="61"/>
      <c r="BC118" s="61"/>
      <c r="BD118" s="61"/>
      <c r="BE118" s="61"/>
      <c r="BF118" s="61"/>
      <c r="BG118" s="61"/>
      <c r="BH118" s="61"/>
      <c r="BI118" s="61"/>
      <c r="BJ118" s="61"/>
      <c r="BK118" s="61"/>
      <c r="BL118" s="61"/>
      <c r="BM118" s="61" t="s">
        <v>629</v>
      </c>
      <c r="BN118" s="61"/>
      <c r="BO118" s="61"/>
      <c r="BP118" s="61"/>
      <c r="BQ118" s="61"/>
      <c r="BR118" s="61"/>
      <c r="BS118" s="61"/>
      <c r="BT118" s="61"/>
      <c r="BU118" s="61"/>
      <c r="BV118" s="61"/>
      <c r="BW118" s="61"/>
      <c r="BX118" s="61"/>
      <c r="BY118" s="61"/>
      <c r="BZ118" s="61"/>
      <c r="CA118" s="61"/>
      <c r="CB118" s="61"/>
      <c r="CC118" s="61"/>
      <c r="CD118" s="61"/>
      <c r="CE118" s="61"/>
      <c r="CF118" s="61"/>
      <c r="CG118" s="61"/>
      <c r="CH118" s="61"/>
    </row>
    <row r="119" spans="1:86">
      <c r="A119" s="500" t="s">
        <v>338</v>
      </c>
      <c r="B119" s="500" t="s">
        <v>338</v>
      </c>
      <c r="C119" s="500"/>
      <c r="D119" s="500">
        <v>2015</v>
      </c>
      <c r="E119" s="500" t="s">
        <v>20</v>
      </c>
      <c r="F119" s="500" t="s">
        <v>7</v>
      </c>
      <c r="G119" s="500" t="s">
        <v>63</v>
      </c>
      <c r="H119" s="500" t="s">
        <v>521</v>
      </c>
      <c r="I119" s="500" t="s">
        <v>844</v>
      </c>
      <c r="J119" s="500" t="s">
        <v>1037</v>
      </c>
      <c r="K119" s="500"/>
      <c r="L119" s="500"/>
      <c r="M119" s="500">
        <v>459</v>
      </c>
      <c r="N119" s="734">
        <f t="shared" si="1"/>
        <v>459</v>
      </c>
      <c r="O119" s="500"/>
      <c r="BA119" s="28"/>
      <c r="BB119" s="61"/>
      <c r="BC119" s="61"/>
      <c r="BD119" s="61"/>
      <c r="BE119" s="61"/>
      <c r="BF119" s="61"/>
      <c r="BG119" s="61"/>
      <c r="BH119" s="61"/>
      <c r="BI119" s="61"/>
      <c r="BJ119" s="61"/>
      <c r="BK119" s="61"/>
      <c r="BL119" s="61"/>
      <c r="BM119" s="487" t="s">
        <v>630</v>
      </c>
      <c r="BN119" s="61"/>
      <c r="BO119" s="61"/>
      <c r="BP119" s="61"/>
      <c r="BQ119" s="61"/>
      <c r="BR119" s="61"/>
      <c r="BS119" s="61"/>
      <c r="BT119" s="61"/>
      <c r="BU119" s="61"/>
      <c r="BV119" s="61"/>
      <c r="BW119" s="61"/>
      <c r="BX119" s="61"/>
      <c r="BY119" s="61"/>
      <c r="BZ119" s="61"/>
      <c r="CA119" s="61"/>
      <c r="CB119" s="61"/>
      <c r="CC119" s="61"/>
      <c r="CD119" s="61"/>
      <c r="CE119" s="61"/>
      <c r="CF119" s="61"/>
      <c r="CG119" s="61"/>
      <c r="CH119" s="61"/>
    </row>
    <row r="120" spans="1:86">
      <c r="A120" s="500" t="s">
        <v>338</v>
      </c>
      <c r="B120" s="500" t="s">
        <v>338</v>
      </c>
      <c r="C120" s="500"/>
      <c r="D120" s="500">
        <v>2015</v>
      </c>
      <c r="E120" s="500" t="s">
        <v>20</v>
      </c>
      <c r="F120" s="500" t="s">
        <v>7</v>
      </c>
      <c r="G120" s="500" t="s">
        <v>827</v>
      </c>
      <c r="H120" s="500" t="s">
        <v>523</v>
      </c>
      <c r="I120" s="500" t="s">
        <v>846</v>
      </c>
      <c r="J120" s="500" t="s">
        <v>1036</v>
      </c>
      <c r="K120" s="500"/>
      <c r="L120" s="500"/>
      <c r="M120" s="500">
        <v>1</v>
      </c>
      <c r="N120" s="734">
        <f t="shared" si="1"/>
        <v>1</v>
      </c>
      <c r="O120" s="500"/>
      <c r="BA120" s="28"/>
      <c r="BB120" s="61"/>
      <c r="BC120" s="61"/>
      <c r="BD120" s="61"/>
      <c r="BE120" s="61"/>
      <c r="BF120" s="61"/>
      <c r="BG120" s="61"/>
      <c r="BH120" s="61"/>
      <c r="BI120" s="61"/>
      <c r="BJ120" s="61"/>
      <c r="BK120" s="61"/>
      <c r="BL120" s="61"/>
      <c r="BM120" s="487" t="s">
        <v>631</v>
      </c>
      <c r="BN120" s="61"/>
      <c r="BO120" s="61"/>
      <c r="BP120" s="61"/>
      <c r="BQ120" s="61"/>
      <c r="BR120" s="61"/>
      <c r="BS120" s="61"/>
      <c r="BT120" s="61"/>
      <c r="BU120" s="61"/>
      <c r="BV120" s="61"/>
      <c r="BW120" s="61"/>
      <c r="BX120" s="61"/>
      <c r="BY120" s="61"/>
      <c r="BZ120" s="61"/>
      <c r="CA120" s="61"/>
      <c r="CB120" s="61"/>
      <c r="CC120" s="61"/>
      <c r="CD120" s="61"/>
      <c r="CE120" s="61"/>
      <c r="CF120" s="61"/>
      <c r="CG120" s="61"/>
      <c r="CH120" s="61"/>
    </row>
    <row r="121" spans="1:86">
      <c r="A121" s="500" t="s">
        <v>338</v>
      </c>
      <c r="B121" s="500" t="s">
        <v>338</v>
      </c>
      <c r="C121" s="500"/>
      <c r="D121" s="500">
        <v>2015</v>
      </c>
      <c r="E121" s="500" t="s">
        <v>20</v>
      </c>
      <c r="F121" s="500" t="s">
        <v>7</v>
      </c>
      <c r="G121" s="500" t="s">
        <v>827</v>
      </c>
      <c r="H121" s="500" t="s">
        <v>523</v>
      </c>
      <c r="I121" s="500" t="s">
        <v>846</v>
      </c>
      <c r="J121" s="500" t="s">
        <v>1037</v>
      </c>
      <c r="K121" s="500"/>
      <c r="L121" s="500"/>
      <c r="M121" s="500">
        <v>1</v>
      </c>
      <c r="N121" s="734">
        <f t="shared" si="1"/>
        <v>1</v>
      </c>
      <c r="O121" s="500"/>
      <c r="BA121" s="28"/>
      <c r="BB121" s="61"/>
      <c r="BC121" s="61"/>
      <c r="BD121" s="61"/>
      <c r="BE121" s="61"/>
      <c r="BF121" s="61"/>
      <c r="BG121" s="61"/>
      <c r="BH121" s="61"/>
      <c r="BI121" s="61"/>
      <c r="BJ121" s="61"/>
      <c r="BK121" s="61"/>
      <c r="BL121" s="61"/>
      <c r="BM121" s="487" t="s">
        <v>632</v>
      </c>
      <c r="BN121" s="61"/>
      <c r="BO121" s="61"/>
      <c r="BP121" s="61"/>
      <c r="BQ121" s="61"/>
      <c r="BR121" s="61"/>
      <c r="BS121" s="61"/>
      <c r="BT121" s="61"/>
      <c r="BU121" s="61"/>
      <c r="BV121" s="61"/>
      <c r="BW121" s="61"/>
      <c r="BX121" s="61"/>
      <c r="BY121" s="61"/>
      <c r="BZ121" s="61"/>
      <c r="CA121" s="61"/>
      <c r="CB121" s="61"/>
      <c r="CC121" s="61"/>
      <c r="CD121" s="61"/>
      <c r="CE121" s="61"/>
      <c r="CF121" s="61"/>
      <c r="CG121" s="61"/>
      <c r="CH121" s="61"/>
    </row>
    <row r="122" spans="1:86">
      <c r="A122" s="500" t="s">
        <v>338</v>
      </c>
      <c r="B122" s="500" t="s">
        <v>338</v>
      </c>
      <c r="C122" s="500"/>
      <c r="D122" s="500">
        <v>2015</v>
      </c>
      <c r="E122" s="500" t="s">
        <v>20</v>
      </c>
      <c r="F122" s="500" t="s">
        <v>7</v>
      </c>
      <c r="G122" s="500" t="s">
        <v>827</v>
      </c>
      <c r="H122" s="500" t="s">
        <v>523</v>
      </c>
      <c r="I122" s="500" t="s">
        <v>846</v>
      </c>
      <c r="J122" s="500" t="s">
        <v>1035</v>
      </c>
      <c r="K122" s="500"/>
      <c r="L122" s="500"/>
      <c r="M122" s="500">
        <v>2</v>
      </c>
      <c r="N122" s="734">
        <f t="shared" si="1"/>
        <v>2</v>
      </c>
      <c r="O122" s="500"/>
      <c r="BA122" s="28"/>
      <c r="BB122" s="61"/>
      <c r="BC122" s="61"/>
      <c r="BD122" s="61"/>
      <c r="BE122" s="61"/>
      <c r="BF122" s="61"/>
      <c r="BG122" s="61"/>
      <c r="BH122" s="61"/>
      <c r="BI122" s="61"/>
      <c r="BJ122" s="61"/>
      <c r="BK122" s="61"/>
      <c r="BL122" s="61"/>
      <c r="BM122" s="487" t="s">
        <v>633</v>
      </c>
      <c r="BN122" s="61"/>
      <c r="BO122" s="61"/>
      <c r="BP122" s="61"/>
      <c r="BQ122" s="61"/>
      <c r="BR122" s="61"/>
      <c r="BS122" s="61"/>
      <c r="BT122" s="61"/>
      <c r="BU122" s="61"/>
      <c r="BV122" s="61"/>
      <c r="BW122" s="61"/>
      <c r="BX122" s="61"/>
      <c r="BY122" s="61"/>
      <c r="BZ122" s="61"/>
      <c r="CA122" s="61"/>
      <c r="CB122" s="61"/>
      <c r="CC122" s="61"/>
      <c r="CD122" s="61"/>
      <c r="CE122" s="61"/>
      <c r="CF122" s="61"/>
      <c r="CG122" s="61"/>
      <c r="CH122" s="61"/>
    </row>
    <row r="123" spans="1:86">
      <c r="A123" s="500" t="s">
        <v>338</v>
      </c>
      <c r="B123" s="500" t="s">
        <v>338</v>
      </c>
      <c r="C123" s="500"/>
      <c r="D123" s="500">
        <v>2015</v>
      </c>
      <c r="E123" s="500" t="s">
        <v>20</v>
      </c>
      <c r="F123" s="500" t="s">
        <v>7</v>
      </c>
      <c r="G123" s="500" t="s">
        <v>827</v>
      </c>
      <c r="H123" s="500" t="s">
        <v>523</v>
      </c>
      <c r="I123" s="500" t="s">
        <v>846</v>
      </c>
      <c r="J123" s="500" t="s">
        <v>1045</v>
      </c>
      <c r="K123" s="500"/>
      <c r="L123" s="500"/>
      <c r="M123" s="500">
        <v>4</v>
      </c>
      <c r="N123" s="734">
        <f t="shared" si="1"/>
        <v>4</v>
      </c>
      <c r="O123" s="500"/>
      <c r="BA123" s="28"/>
      <c r="BB123" s="61"/>
      <c r="BC123" s="61"/>
      <c r="BD123" s="61"/>
      <c r="BE123" s="61"/>
      <c r="BF123" s="61"/>
      <c r="BG123" s="61"/>
      <c r="BH123" s="61"/>
      <c r="BI123" s="61"/>
      <c r="BJ123" s="61"/>
      <c r="BK123" s="61"/>
      <c r="BL123" s="61"/>
      <c r="BM123" s="487" t="s">
        <v>634</v>
      </c>
      <c r="BN123" s="61"/>
      <c r="BO123" s="61"/>
      <c r="BP123" s="61"/>
      <c r="BQ123" s="61"/>
      <c r="BR123" s="61"/>
      <c r="BS123" s="61"/>
      <c r="BT123" s="61"/>
      <c r="BU123" s="61"/>
      <c r="BV123" s="61"/>
      <c r="BW123" s="61"/>
      <c r="BX123" s="61"/>
      <c r="BY123" s="61"/>
      <c r="BZ123" s="61"/>
      <c r="CA123" s="61"/>
      <c r="CB123" s="61"/>
      <c r="CC123" s="61"/>
      <c r="CD123" s="61"/>
      <c r="CE123" s="61"/>
      <c r="CF123" s="61"/>
      <c r="CG123" s="61"/>
      <c r="CH123" s="61"/>
    </row>
    <row r="124" spans="1:86">
      <c r="A124" s="500" t="s">
        <v>338</v>
      </c>
      <c r="B124" s="500" t="s">
        <v>338</v>
      </c>
      <c r="C124" s="500"/>
      <c r="D124" s="500">
        <v>2015</v>
      </c>
      <c r="E124" s="500" t="s">
        <v>20</v>
      </c>
      <c r="F124" s="500" t="s">
        <v>7</v>
      </c>
      <c r="G124" s="500" t="s">
        <v>827</v>
      </c>
      <c r="H124" s="500" t="s">
        <v>523</v>
      </c>
      <c r="I124" s="500" t="s">
        <v>846</v>
      </c>
      <c r="J124" s="500" t="s">
        <v>1038</v>
      </c>
      <c r="K124" s="500"/>
      <c r="L124" s="500">
        <v>4</v>
      </c>
      <c r="M124" s="500">
        <v>2057</v>
      </c>
      <c r="N124" s="734">
        <f t="shared" si="1"/>
        <v>2061</v>
      </c>
      <c r="O124" s="500"/>
      <c r="BA124" s="28"/>
      <c r="BB124" s="61"/>
      <c r="BC124" s="61"/>
      <c r="BD124" s="61"/>
      <c r="BE124" s="61"/>
      <c r="BF124" s="61"/>
      <c r="BG124" s="61"/>
      <c r="BH124" s="61"/>
      <c r="BI124" s="61"/>
      <c r="BJ124" s="61"/>
      <c r="BK124" s="61"/>
      <c r="BL124" s="61"/>
      <c r="BM124" s="487" t="s">
        <v>635</v>
      </c>
      <c r="BN124" s="61"/>
      <c r="BO124" s="61"/>
      <c r="BP124" s="61"/>
      <c r="BQ124" s="61"/>
      <c r="BR124" s="61"/>
      <c r="BS124" s="61"/>
      <c r="BT124" s="61"/>
      <c r="BU124" s="61"/>
      <c r="BV124" s="61"/>
      <c r="BW124" s="61"/>
      <c r="BX124" s="61"/>
      <c r="BY124" s="61"/>
      <c r="BZ124" s="61"/>
      <c r="CA124" s="61"/>
      <c r="CB124" s="61"/>
      <c r="CC124" s="61"/>
      <c r="CD124" s="61"/>
      <c r="CE124" s="61"/>
      <c r="CF124" s="61"/>
      <c r="CG124" s="61"/>
      <c r="CH124" s="61"/>
    </row>
    <row r="125" spans="1:86">
      <c r="A125" s="500" t="s">
        <v>338</v>
      </c>
      <c r="B125" s="500" t="s">
        <v>338</v>
      </c>
      <c r="C125" s="500"/>
      <c r="D125" s="500">
        <v>2015</v>
      </c>
      <c r="E125" s="500" t="s">
        <v>20</v>
      </c>
      <c r="F125" s="500" t="s">
        <v>7</v>
      </c>
      <c r="G125" s="500" t="s">
        <v>63</v>
      </c>
      <c r="H125" s="500" t="s">
        <v>523</v>
      </c>
      <c r="I125" s="500" t="s">
        <v>846</v>
      </c>
      <c r="J125" s="500" t="s">
        <v>1044</v>
      </c>
      <c r="K125" s="500"/>
      <c r="L125" s="500"/>
      <c r="M125" s="500">
        <v>1</v>
      </c>
      <c r="N125" s="734">
        <f t="shared" si="1"/>
        <v>1</v>
      </c>
      <c r="O125" s="500"/>
      <c r="BA125" s="28"/>
      <c r="BB125" s="61"/>
      <c r="BC125" s="61"/>
      <c r="BD125" s="61"/>
      <c r="BE125" s="61"/>
      <c r="BF125" s="61"/>
      <c r="BG125" s="61"/>
      <c r="BH125" s="61"/>
      <c r="BI125" s="61"/>
      <c r="BJ125" s="61"/>
      <c r="BK125" s="61"/>
      <c r="BL125" s="61"/>
      <c r="BM125" s="487" t="s">
        <v>636</v>
      </c>
      <c r="BN125" s="61"/>
      <c r="BO125" s="61"/>
      <c r="BP125" s="61"/>
      <c r="BQ125" s="61"/>
      <c r="BR125" s="61"/>
      <c r="BS125" s="61"/>
      <c r="BT125" s="61"/>
      <c r="BU125" s="61"/>
      <c r="BV125" s="61"/>
      <c r="BW125" s="61"/>
      <c r="BX125" s="61"/>
      <c r="BY125" s="61"/>
      <c r="BZ125" s="61"/>
      <c r="CA125" s="61"/>
      <c r="CB125" s="61"/>
      <c r="CC125" s="61"/>
      <c r="CD125" s="61"/>
      <c r="CE125" s="61"/>
      <c r="CF125" s="61"/>
      <c r="CG125" s="61"/>
      <c r="CH125" s="61"/>
    </row>
    <row r="126" spans="1:86">
      <c r="A126" s="500" t="s">
        <v>338</v>
      </c>
      <c r="B126" s="500" t="s">
        <v>338</v>
      </c>
      <c r="C126" s="500"/>
      <c r="D126" s="500">
        <v>2015</v>
      </c>
      <c r="E126" s="500" t="s">
        <v>20</v>
      </c>
      <c r="F126" s="500" t="s">
        <v>7</v>
      </c>
      <c r="G126" s="500" t="s">
        <v>63</v>
      </c>
      <c r="H126" s="500" t="s">
        <v>523</v>
      </c>
      <c r="I126" s="500" t="s">
        <v>846</v>
      </c>
      <c r="J126" s="500" t="s">
        <v>1012</v>
      </c>
      <c r="K126" s="500"/>
      <c r="L126" s="500">
        <v>10</v>
      </c>
      <c r="M126" s="500"/>
      <c r="N126" s="734">
        <f t="shared" si="1"/>
        <v>10</v>
      </c>
      <c r="O126" s="500"/>
      <c r="BA126" s="28"/>
      <c r="BB126" s="61"/>
      <c r="BC126" s="61"/>
      <c r="BD126" s="61"/>
      <c r="BE126" s="61"/>
      <c r="BF126" s="61"/>
      <c r="BG126" s="61"/>
      <c r="BH126" s="61"/>
      <c r="BI126" s="61"/>
      <c r="BJ126" s="61"/>
      <c r="BK126" s="61"/>
      <c r="BL126" s="61"/>
      <c r="BM126" s="487" t="s">
        <v>637</v>
      </c>
      <c r="BN126" s="61"/>
      <c r="BO126" s="61"/>
      <c r="BP126" s="61"/>
      <c r="BQ126" s="61"/>
      <c r="BR126" s="61"/>
      <c r="BS126" s="61"/>
      <c r="BT126" s="61"/>
      <c r="BU126" s="61"/>
      <c r="BV126" s="61"/>
      <c r="BW126" s="61"/>
      <c r="BX126" s="61"/>
      <c r="BY126" s="61"/>
      <c r="BZ126" s="61"/>
      <c r="CA126" s="61"/>
      <c r="CB126" s="61"/>
      <c r="CC126" s="61"/>
      <c r="CD126" s="61"/>
      <c r="CE126" s="61"/>
      <c r="CF126" s="61"/>
      <c r="CG126" s="61"/>
      <c r="CH126" s="61"/>
    </row>
    <row r="127" spans="1:86">
      <c r="A127" s="500" t="s">
        <v>338</v>
      </c>
      <c r="B127" s="500" t="s">
        <v>338</v>
      </c>
      <c r="C127" s="500"/>
      <c r="D127" s="500">
        <v>2015</v>
      </c>
      <c r="E127" s="500" t="s">
        <v>20</v>
      </c>
      <c r="F127" s="500" t="s">
        <v>7</v>
      </c>
      <c r="G127" s="500" t="s">
        <v>63</v>
      </c>
      <c r="H127" s="500" t="s">
        <v>523</v>
      </c>
      <c r="I127" s="500" t="s">
        <v>846</v>
      </c>
      <c r="J127" s="500" t="s">
        <v>1035</v>
      </c>
      <c r="K127" s="500"/>
      <c r="L127" s="500"/>
      <c r="M127" s="500">
        <v>392</v>
      </c>
      <c r="N127" s="734">
        <f t="shared" si="1"/>
        <v>392</v>
      </c>
      <c r="O127" s="500"/>
      <c r="BA127" s="28"/>
      <c r="BB127" s="61"/>
      <c r="BC127" s="61"/>
      <c r="BD127" s="61"/>
      <c r="BE127" s="61"/>
      <c r="BF127" s="61"/>
      <c r="BG127" s="61"/>
      <c r="BH127" s="61"/>
      <c r="BI127" s="61"/>
      <c r="BJ127" s="61"/>
      <c r="BK127" s="61"/>
      <c r="BL127" s="61"/>
      <c r="BM127" s="487" t="s">
        <v>638</v>
      </c>
      <c r="BN127" s="61"/>
      <c r="BO127" s="61"/>
      <c r="BP127" s="61"/>
      <c r="BQ127" s="61"/>
      <c r="BR127" s="61"/>
      <c r="BS127" s="61"/>
      <c r="BT127" s="61"/>
      <c r="BU127" s="61"/>
      <c r="BV127" s="61"/>
      <c r="BW127" s="61"/>
      <c r="BX127" s="61"/>
      <c r="BY127" s="61"/>
      <c r="BZ127" s="61"/>
      <c r="CA127" s="61"/>
      <c r="CB127" s="61"/>
      <c r="CC127" s="61"/>
      <c r="CD127" s="61"/>
      <c r="CE127" s="61"/>
      <c r="CF127" s="61"/>
      <c r="CG127" s="61"/>
      <c r="CH127" s="61"/>
    </row>
    <row r="128" spans="1:86">
      <c r="A128" s="500" t="s">
        <v>338</v>
      </c>
      <c r="B128" s="500" t="s">
        <v>338</v>
      </c>
      <c r="C128" s="500"/>
      <c r="D128" s="500">
        <v>2015</v>
      </c>
      <c r="E128" s="500" t="s">
        <v>20</v>
      </c>
      <c r="F128" s="500" t="s">
        <v>7</v>
      </c>
      <c r="G128" s="500" t="s">
        <v>63</v>
      </c>
      <c r="H128" s="500" t="s">
        <v>523</v>
      </c>
      <c r="I128" s="500" t="s">
        <v>846</v>
      </c>
      <c r="J128" s="500" t="s">
        <v>1052</v>
      </c>
      <c r="K128" s="500"/>
      <c r="L128" s="500"/>
      <c r="M128" s="500">
        <v>419</v>
      </c>
      <c r="N128" s="734">
        <f t="shared" si="1"/>
        <v>419</v>
      </c>
      <c r="O128" s="500"/>
      <c r="BA128" s="28"/>
      <c r="BB128" s="61"/>
      <c r="BC128" s="61"/>
      <c r="BD128" s="61"/>
      <c r="BE128" s="61"/>
      <c r="BF128" s="61"/>
      <c r="BG128" s="61"/>
      <c r="BH128" s="61"/>
      <c r="BI128" s="61"/>
      <c r="BJ128" s="61"/>
      <c r="BK128" s="61"/>
      <c r="BL128" s="61"/>
      <c r="BM128" s="487" t="s">
        <v>639</v>
      </c>
      <c r="BN128" s="61"/>
      <c r="BO128" s="61"/>
      <c r="BP128" s="61"/>
      <c r="BQ128" s="61"/>
      <c r="BR128" s="61"/>
      <c r="BS128" s="61"/>
      <c r="BT128" s="61"/>
      <c r="BU128" s="61"/>
      <c r="BV128" s="61"/>
      <c r="BW128" s="61"/>
      <c r="BX128" s="61"/>
      <c r="BY128" s="61"/>
      <c r="BZ128" s="61"/>
      <c r="CA128" s="61"/>
      <c r="CB128" s="61"/>
      <c r="CC128" s="61"/>
      <c r="CD128" s="61"/>
      <c r="CE128" s="61"/>
      <c r="CF128" s="61"/>
      <c r="CG128" s="61"/>
      <c r="CH128" s="61"/>
    </row>
    <row r="129" spans="1:86">
      <c r="A129" s="500" t="s">
        <v>338</v>
      </c>
      <c r="B129" s="500" t="s">
        <v>338</v>
      </c>
      <c r="C129" s="500"/>
      <c r="D129" s="500">
        <v>2015</v>
      </c>
      <c r="E129" s="500" t="s">
        <v>20</v>
      </c>
      <c r="F129" s="500" t="s">
        <v>7</v>
      </c>
      <c r="G129" s="500" t="s">
        <v>63</v>
      </c>
      <c r="H129" s="500" t="s">
        <v>523</v>
      </c>
      <c r="I129" s="500" t="s">
        <v>846</v>
      </c>
      <c r="J129" s="500" t="s">
        <v>1517</v>
      </c>
      <c r="K129" s="500"/>
      <c r="L129" s="500"/>
      <c r="M129" s="500">
        <v>667</v>
      </c>
      <c r="N129" s="734">
        <f t="shared" si="1"/>
        <v>667</v>
      </c>
      <c r="O129" s="500"/>
      <c r="BA129" s="28"/>
      <c r="BB129" s="61"/>
      <c r="BC129" s="61"/>
      <c r="BD129" s="61"/>
      <c r="BE129" s="61"/>
      <c r="BF129" s="61"/>
      <c r="BG129" s="61"/>
      <c r="BH129" s="61"/>
      <c r="BI129" s="61"/>
      <c r="BJ129" s="61"/>
      <c r="BK129" s="61"/>
      <c r="BL129" s="61"/>
      <c r="BM129" s="487" t="s">
        <v>640</v>
      </c>
      <c r="BN129" s="61"/>
      <c r="BO129" s="61"/>
      <c r="BP129" s="61"/>
      <c r="BQ129" s="61"/>
      <c r="BR129" s="61"/>
      <c r="BS129" s="61"/>
      <c r="BT129" s="61"/>
      <c r="BU129" s="61"/>
      <c r="BV129" s="61"/>
      <c r="BW129" s="61"/>
      <c r="BX129" s="61"/>
      <c r="BY129" s="61"/>
      <c r="BZ129" s="61"/>
      <c r="CA129" s="61"/>
      <c r="CB129" s="61"/>
      <c r="CC129" s="61"/>
      <c r="CD129" s="61"/>
      <c r="CE129" s="61"/>
      <c r="CF129" s="61"/>
      <c r="CG129" s="61"/>
      <c r="CH129" s="61"/>
    </row>
    <row r="130" spans="1:86">
      <c r="A130" s="500" t="s">
        <v>338</v>
      </c>
      <c r="B130" s="500" t="s">
        <v>338</v>
      </c>
      <c r="C130" s="500"/>
      <c r="D130" s="500">
        <v>2015</v>
      </c>
      <c r="E130" s="500" t="s">
        <v>20</v>
      </c>
      <c r="F130" s="500" t="s">
        <v>7</v>
      </c>
      <c r="G130" s="500" t="s">
        <v>63</v>
      </c>
      <c r="H130" s="500" t="s">
        <v>523</v>
      </c>
      <c r="I130" s="500" t="s">
        <v>846</v>
      </c>
      <c r="J130" s="500" t="s">
        <v>1037</v>
      </c>
      <c r="K130" s="500"/>
      <c r="L130" s="500"/>
      <c r="M130" s="500">
        <v>1911</v>
      </c>
      <c r="N130" s="734">
        <f t="shared" si="1"/>
        <v>1911</v>
      </c>
      <c r="O130" s="500"/>
      <c r="BA130" s="28"/>
      <c r="BB130" s="61"/>
      <c r="BC130" s="61"/>
      <c r="BD130" s="61"/>
      <c r="BE130" s="61"/>
      <c r="BF130" s="61"/>
      <c r="BG130" s="61"/>
      <c r="BH130" s="61"/>
      <c r="BI130" s="61"/>
      <c r="BJ130" s="61"/>
      <c r="BK130" s="61"/>
      <c r="BL130" s="61"/>
      <c r="BM130" s="487" t="s">
        <v>641</v>
      </c>
      <c r="BN130" s="61"/>
      <c r="BO130" s="61"/>
      <c r="BP130" s="61"/>
      <c r="BQ130" s="61"/>
      <c r="BR130" s="61"/>
      <c r="BS130" s="61"/>
      <c r="BT130" s="61"/>
      <c r="BU130" s="61"/>
      <c r="BV130" s="61"/>
      <c r="BW130" s="61"/>
      <c r="BX130" s="61"/>
      <c r="BY130" s="61"/>
      <c r="BZ130" s="61"/>
      <c r="CA130" s="61"/>
      <c r="CB130" s="61"/>
      <c r="CC130" s="61"/>
      <c r="CD130" s="61"/>
      <c r="CE130" s="61"/>
      <c r="CF130" s="61"/>
      <c r="CG130" s="61"/>
      <c r="CH130" s="61"/>
    </row>
    <row r="131" spans="1:86">
      <c r="A131" s="500" t="s">
        <v>338</v>
      </c>
      <c r="B131" s="500" t="s">
        <v>338</v>
      </c>
      <c r="C131" s="500"/>
      <c r="D131" s="500">
        <v>2015</v>
      </c>
      <c r="E131" s="500" t="s">
        <v>20</v>
      </c>
      <c r="F131" s="500" t="s">
        <v>7</v>
      </c>
      <c r="G131" s="500" t="s">
        <v>827</v>
      </c>
      <c r="H131" s="500" t="s">
        <v>1551</v>
      </c>
      <c r="I131" s="500" t="s">
        <v>844</v>
      </c>
      <c r="J131" s="500" t="s">
        <v>1036</v>
      </c>
      <c r="K131" s="500"/>
      <c r="L131" s="500"/>
      <c r="M131" s="500">
        <v>59</v>
      </c>
      <c r="N131" s="734">
        <f t="shared" si="1"/>
        <v>59</v>
      </c>
      <c r="O131" s="500"/>
      <c r="BA131" s="28"/>
      <c r="BB131" s="61"/>
      <c r="BC131" s="61"/>
      <c r="BD131" s="61"/>
      <c r="BE131" s="61"/>
      <c r="BF131" s="61"/>
      <c r="BG131" s="61"/>
      <c r="BH131" s="61"/>
      <c r="BI131" s="61"/>
      <c r="BJ131" s="61"/>
      <c r="BK131" s="61"/>
      <c r="BL131" s="61"/>
      <c r="BM131" s="487" t="s">
        <v>642</v>
      </c>
      <c r="BN131" s="61"/>
      <c r="BO131" s="61"/>
      <c r="BP131" s="61"/>
      <c r="BQ131" s="61"/>
      <c r="BR131" s="61"/>
      <c r="BS131" s="61"/>
      <c r="BT131" s="61"/>
      <c r="BU131" s="61"/>
      <c r="BV131" s="61"/>
      <c r="BW131" s="61"/>
      <c r="BX131" s="61"/>
      <c r="BY131" s="61"/>
      <c r="BZ131" s="61"/>
      <c r="CA131" s="61"/>
      <c r="CB131" s="61"/>
      <c r="CC131" s="61"/>
      <c r="CD131" s="61"/>
      <c r="CE131" s="61"/>
      <c r="CF131" s="61"/>
      <c r="CG131" s="61"/>
      <c r="CH131" s="61"/>
    </row>
    <row r="132" spans="1:86">
      <c r="A132" s="500" t="s">
        <v>338</v>
      </c>
      <c r="B132" s="500" t="s">
        <v>338</v>
      </c>
      <c r="C132" s="500"/>
      <c r="D132" s="500">
        <v>2015</v>
      </c>
      <c r="E132" s="500" t="s">
        <v>20</v>
      </c>
      <c r="F132" s="500" t="s">
        <v>7</v>
      </c>
      <c r="G132" s="500" t="s">
        <v>63</v>
      </c>
      <c r="H132" s="500" t="s">
        <v>1551</v>
      </c>
      <c r="I132" s="500" t="s">
        <v>844</v>
      </c>
      <c r="J132" s="500" t="s">
        <v>1063</v>
      </c>
      <c r="K132" s="500"/>
      <c r="L132" s="500">
        <v>8</v>
      </c>
      <c r="M132" s="500"/>
      <c r="N132" s="734">
        <f t="shared" si="1"/>
        <v>8</v>
      </c>
      <c r="O132" s="500"/>
      <c r="BA132" s="28"/>
      <c r="BB132" s="61"/>
      <c r="BC132" s="61"/>
      <c r="BD132" s="61"/>
      <c r="BE132" s="61"/>
      <c r="BF132" s="61"/>
      <c r="BG132" s="61"/>
      <c r="BH132" s="61"/>
      <c r="BI132" s="61"/>
      <c r="BJ132" s="61"/>
      <c r="BK132" s="61"/>
      <c r="BL132" s="61"/>
      <c r="BM132" s="487" t="s">
        <v>1562</v>
      </c>
      <c r="BN132" s="61"/>
      <c r="BO132" s="61"/>
      <c r="BP132" s="61"/>
      <c r="BQ132" s="61"/>
      <c r="BR132" s="61"/>
      <c r="BS132" s="61"/>
      <c r="BT132" s="61"/>
      <c r="BU132" s="61"/>
      <c r="BV132" s="61"/>
      <c r="BW132" s="61"/>
      <c r="BX132" s="61"/>
      <c r="BY132" s="61"/>
      <c r="BZ132" s="61"/>
      <c r="CA132" s="61"/>
      <c r="CB132" s="61"/>
      <c r="CC132" s="61"/>
      <c r="CD132" s="61"/>
      <c r="CE132" s="61"/>
      <c r="CF132" s="61"/>
      <c r="CG132" s="61"/>
      <c r="CH132" s="61"/>
    </row>
    <row r="133" spans="1:86">
      <c r="A133" s="500" t="s">
        <v>338</v>
      </c>
      <c r="B133" s="500" t="s">
        <v>338</v>
      </c>
      <c r="C133" s="500"/>
      <c r="D133" s="500">
        <v>2015</v>
      </c>
      <c r="E133" s="500" t="s">
        <v>20</v>
      </c>
      <c r="F133" s="500" t="s">
        <v>7</v>
      </c>
      <c r="G133" s="500" t="s">
        <v>827</v>
      </c>
      <c r="H133" s="500" t="s">
        <v>93</v>
      </c>
      <c r="I133" s="500" t="s">
        <v>842</v>
      </c>
      <c r="J133" s="500" t="s">
        <v>1012</v>
      </c>
      <c r="K133" s="500"/>
      <c r="L133" s="500">
        <v>2</v>
      </c>
      <c r="M133" s="500"/>
      <c r="N133" s="734">
        <f t="shared" ref="N133:N196" si="2">K133+L133+M133</f>
        <v>2</v>
      </c>
      <c r="O133" s="500"/>
      <c r="BA133" s="28"/>
      <c r="BB133" s="61"/>
      <c r="BC133" s="61"/>
      <c r="BD133" s="61"/>
      <c r="BE133" s="61"/>
      <c r="BF133" s="61"/>
      <c r="BG133" s="61"/>
      <c r="BH133" s="61"/>
      <c r="BI133" s="61"/>
      <c r="BJ133" s="61"/>
      <c r="BK133" s="61"/>
      <c r="BL133" s="61"/>
      <c r="BM133" s="487" t="s">
        <v>643</v>
      </c>
      <c r="BN133" s="61"/>
      <c r="BO133" s="61"/>
      <c r="BP133" s="61"/>
      <c r="BQ133" s="61"/>
      <c r="BR133" s="61"/>
      <c r="BS133" s="61"/>
      <c r="BT133" s="61"/>
      <c r="BU133" s="61"/>
      <c r="BV133" s="61"/>
      <c r="BW133" s="61"/>
      <c r="BX133" s="61"/>
      <c r="BY133" s="61"/>
      <c r="BZ133" s="61"/>
      <c r="CA133" s="61"/>
      <c r="CB133" s="61"/>
      <c r="CC133" s="61"/>
      <c r="CD133" s="61"/>
      <c r="CE133" s="61"/>
      <c r="CF133" s="61"/>
      <c r="CG133" s="61"/>
      <c r="CH133" s="61"/>
    </row>
    <row r="134" spans="1:86">
      <c r="A134" s="500" t="s">
        <v>338</v>
      </c>
      <c r="B134" s="500" t="s">
        <v>338</v>
      </c>
      <c r="C134" s="500"/>
      <c r="D134" s="500">
        <v>2015</v>
      </c>
      <c r="E134" s="500" t="s">
        <v>20</v>
      </c>
      <c r="F134" s="500" t="s">
        <v>7</v>
      </c>
      <c r="G134" s="500" t="s">
        <v>827</v>
      </c>
      <c r="H134" s="500" t="s">
        <v>93</v>
      </c>
      <c r="I134" s="500" t="s">
        <v>842</v>
      </c>
      <c r="J134" s="500" t="s">
        <v>1045</v>
      </c>
      <c r="K134" s="500"/>
      <c r="L134" s="500"/>
      <c r="M134" s="500">
        <v>7</v>
      </c>
      <c r="N134" s="734">
        <f t="shared" si="2"/>
        <v>7</v>
      </c>
      <c r="O134" s="500"/>
      <c r="BA134" s="28"/>
      <c r="BB134" s="61"/>
      <c r="BC134" s="61"/>
      <c r="BD134" s="61"/>
      <c r="BE134" s="61"/>
      <c r="BF134" s="61"/>
      <c r="BG134" s="61"/>
      <c r="BH134" s="61"/>
      <c r="BI134" s="61"/>
      <c r="BJ134" s="61"/>
      <c r="BK134" s="61"/>
      <c r="BL134" s="61"/>
      <c r="BM134" s="487" t="s">
        <v>644</v>
      </c>
      <c r="BN134" s="61"/>
      <c r="BO134" s="61"/>
      <c r="BP134" s="61"/>
      <c r="BQ134" s="61"/>
      <c r="BR134" s="61"/>
      <c r="BS134" s="61"/>
      <c r="BT134" s="61"/>
      <c r="BU134" s="61"/>
      <c r="BV134" s="61"/>
      <c r="BW134" s="61"/>
      <c r="BX134" s="61"/>
      <c r="BY134" s="61"/>
      <c r="BZ134" s="61"/>
      <c r="CA134" s="61"/>
      <c r="CB134" s="61"/>
      <c r="CC134" s="61"/>
      <c r="CD134" s="61"/>
      <c r="CE134" s="61"/>
      <c r="CF134" s="61"/>
      <c r="CG134" s="61"/>
      <c r="CH134" s="61"/>
    </row>
    <row r="135" spans="1:86">
      <c r="A135" s="500" t="s">
        <v>338</v>
      </c>
      <c r="B135" s="500" t="s">
        <v>338</v>
      </c>
      <c r="C135" s="500"/>
      <c r="D135" s="500">
        <v>2015</v>
      </c>
      <c r="E135" s="500" t="s">
        <v>20</v>
      </c>
      <c r="F135" s="500" t="s">
        <v>7</v>
      </c>
      <c r="G135" s="500" t="s">
        <v>827</v>
      </c>
      <c r="H135" s="500" t="s">
        <v>93</v>
      </c>
      <c r="I135" s="500" t="s">
        <v>842</v>
      </c>
      <c r="J135" s="500" t="s">
        <v>1037</v>
      </c>
      <c r="K135" s="500"/>
      <c r="L135" s="500"/>
      <c r="M135" s="500">
        <v>37</v>
      </c>
      <c r="N135" s="734">
        <f t="shared" si="2"/>
        <v>37</v>
      </c>
      <c r="O135" s="500"/>
      <c r="BA135" s="28"/>
      <c r="BB135" s="61"/>
      <c r="BC135" s="61"/>
      <c r="BD135" s="61"/>
      <c r="BE135" s="61"/>
      <c r="BF135" s="61"/>
      <c r="BG135" s="61"/>
      <c r="BH135" s="61"/>
      <c r="BI135" s="61"/>
      <c r="BJ135" s="61"/>
      <c r="BK135" s="61"/>
      <c r="BL135" s="61"/>
      <c r="BM135" s="487" t="s">
        <v>645</v>
      </c>
      <c r="BN135" s="61"/>
      <c r="BO135" s="61"/>
      <c r="BP135" s="61"/>
      <c r="BQ135" s="61"/>
      <c r="BR135" s="61"/>
      <c r="BS135" s="61"/>
      <c r="BT135" s="61"/>
      <c r="BU135" s="61"/>
      <c r="BV135" s="61"/>
      <c r="BW135" s="61"/>
      <c r="BX135" s="61"/>
      <c r="BY135" s="61"/>
      <c r="BZ135" s="61"/>
      <c r="CA135" s="61"/>
      <c r="CB135" s="61"/>
      <c r="CC135" s="61"/>
      <c r="CD135" s="61"/>
      <c r="CE135" s="61"/>
      <c r="CF135" s="61"/>
      <c r="CG135" s="61"/>
      <c r="CH135" s="61"/>
    </row>
    <row r="136" spans="1:86">
      <c r="A136" s="500" t="s">
        <v>338</v>
      </c>
      <c r="B136" s="500" t="s">
        <v>338</v>
      </c>
      <c r="C136" s="500"/>
      <c r="D136" s="500">
        <v>2015</v>
      </c>
      <c r="E136" s="500" t="s">
        <v>20</v>
      </c>
      <c r="F136" s="500" t="s">
        <v>7</v>
      </c>
      <c r="G136" s="500" t="s">
        <v>827</v>
      </c>
      <c r="H136" s="500" t="s">
        <v>93</v>
      </c>
      <c r="I136" s="500" t="s">
        <v>842</v>
      </c>
      <c r="J136" s="500" t="s">
        <v>1044</v>
      </c>
      <c r="K136" s="500"/>
      <c r="L136" s="500">
        <v>46</v>
      </c>
      <c r="M136" s="500">
        <v>42</v>
      </c>
      <c r="N136" s="734">
        <f t="shared" si="2"/>
        <v>88</v>
      </c>
      <c r="O136" s="500"/>
      <c r="BA136" s="28"/>
      <c r="BB136" s="61"/>
      <c r="BC136" s="61"/>
      <c r="BD136" s="61"/>
      <c r="BE136" s="61"/>
      <c r="BF136" s="61"/>
      <c r="BG136" s="61"/>
      <c r="BH136" s="61"/>
      <c r="BI136" s="61"/>
      <c r="BJ136" s="61"/>
      <c r="BK136" s="61"/>
      <c r="BL136" s="61"/>
      <c r="BM136" s="487" t="s">
        <v>1564</v>
      </c>
      <c r="BN136" s="61"/>
      <c r="BO136" s="61"/>
      <c r="BP136" s="61"/>
      <c r="BQ136" s="61"/>
      <c r="BR136" s="61"/>
      <c r="BS136" s="61"/>
      <c r="BT136" s="61"/>
      <c r="BU136" s="61"/>
      <c r="BV136" s="61"/>
      <c r="BW136" s="61"/>
      <c r="BX136" s="61"/>
      <c r="BY136" s="61"/>
      <c r="BZ136" s="61"/>
      <c r="CA136" s="61"/>
      <c r="CB136" s="61"/>
      <c r="CC136" s="61"/>
      <c r="CD136" s="61"/>
      <c r="CE136" s="61"/>
      <c r="CF136" s="61"/>
      <c r="CG136" s="61"/>
      <c r="CH136" s="61"/>
    </row>
    <row r="137" spans="1:86">
      <c r="A137" s="500" t="s">
        <v>338</v>
      </c>
      <c r="B137" s="500" t="s">
        <v>338</v>
      </c>
      <c r="C137" s="500"/>
      <c r="D137" s="500">
        <v>2015</v>
      </c>
      <c r="E137" s="500" t="s">
        <v>20</v>
      </c>
      <c r="F137" s="500" t="s">
        <v>7</v>
      </c>
      <c r="G137" s="500" t="s">
        <v>827</v>
      </c>
      <c r="H137" s="500" t="s">
        <v>93</v>
      </c>
      <c r="I137" s="500" t="s">
        <v>842</v>
      </c>
      <c r="J137" s="500" t="s">
        <v>1036</v>
      </c>
      <c r="K137" s="500"/>
      <c r="L137" s="500">
        <v>134</v>
      </c>
      <c r="M137" s="500">
        <v>262</v>
      </c>
      <c r="N137" s="734">
        <f t="shared" si="2"/>
        <v>396</v>
      </c>
      <c r="O137" s="500"/>
      <c r="BA137" s="28"/>
      <c r="BB137" s="61"/>
      <c r="BC137" s="61"/>
      <c r="BD137" s="61"/>
      <c r="BE137" s="61"/>
      <c r="BF137" s="61"/>
      <c r="BG137" s="61"/>
      <c r="BH137" s="61"/>
      <c r="BI137" s="61"/>
      <c r="BJ137" s="61"/>
      <c r="BK137" s="61"/>
      <c r="BL137" s="61"/>
      <c r="BM137" s="61" t="s">
        <v>646</v>
      </c>
      <c r="BN137" s="61"/>
      <c r="BO137" s="61"/>
      <c r="BP137" s="61"/>
      <c r="BQ137" s="61"/>
      <c r="BR137" s="61"/>
      <c r="BS137" s="61"/>
      <c r="BT137" s="61"/>
      <c r="BU137" s="61"/>
      <c r="BV137" s="61"/>
      <c r="BW137" s="61"/>
      <c r="BX137" s="61"/>
      <c r="BY137" s="61"/>
      <c r="BZ137" s="61"/>
      <c r="CA137" s="61"/>
      <c r="CB137" s="61"/>
      <c r="CC137" s="61"/>
      <c r="CD137" s="61"/>
      <c r="CE137" s="61"/>
      <c r="CF137" s="61"/>
      <c r="CG137" s="61"/>
      <c r="CH137" s="61"/>
    </row>
    <row r="138" spans="1:86">
      <c r="A138" s="500" t="s">
        <v>338</v>
      </c>
      <c r="B138" s="500" t="s">
        <v>338</v>
      </c>
      <c r="C138" s="500"/>
      <c r="D138" s="500">
        <v>2015</v>
      </c>
      <c r="E138" s="500" t="s">
        <v>20</v>
      </c>
      <c r="F138" s="500" t="s">
        <v>7</v>
      </c>
      <c r="G138" s="500" t="s">
        <v>827</v>
      </c>
      <c r="H138" s="500" t="s">
        <v>93</v>
      </c>
      <c r="I138" s="500" t="s">
        <v>842</v>
      </c>
      <c r="J138" s="500" t="s">
        <v>1043</v>
      </c>
      <c r="K138" s="500"/>
      <c r="L138" s="500">
        <v>99</v>
      </c>
      <c r="M138" s="500">
        <v>318</v>
      </c>
      <c r="N138" s="734">
        <f t="shared" si="2"/>
        <v>417</v>
      </c>
      <c r="O138" s="500"/>
      <c r="BA138" s="28"/>
      <c r="BB138" s="61"/>
      <c r="BC138" s="61"/>
      <c r="BD138" s="61"/>
      <c r="BE138" s="61"/>
      <c r="BF138" s="61"/>
      <c r="BG138" s="61"/>
      <c r="BH138" s="61"/>
      <c r="BI138" s="61"/>
      <c r="BJ138" s="61"/>
      <c r="BK138" s="61"/>
      <c r="BL138" s="61"/>
      <c r="BM138" s="487" t="s">
        <v>647</v>
      </c>
      <c r="BN138" s="61"/>
      <c r="BO138" s="61"/>
      <c r="BP138" s="61"/>
      <c r="BQ138" s="61"/>
      <c r="BR138" s="61"/>
      <c r="BS138" s="61"/>
      <c r="BT138" s="61"/>
      <c r="BU138" s="61"/>
      <c r="BV138" s="61"/>
      <c r="BW138" s="61"/>
      <c r="BX138" s="61"/>
      <c r="BY138" s="61"/>
      <c r="BZ138" s="61"/>
      <c r="CA138" s="61"/>
      <c r="CB138" s="61"/>
      <c r="CC138" s="61"/>
      <c r="CD138" s="61"/>
      <c r="CE138" s="61"/>
      <c r="CF138" s="61"/>
      <c r="CG138" s="61"/>
      <c r="CH138" s="61"/>
    </row>
    <row r="139" spans="1:86">
      <c r="A139" s="500" t="s">
        <v>338</v>
      </c>
      <c r="B139" s="500" t="s">
        <v>338</v>
      </c>
      <c r="C139" s="500"/>
      <c r="D139" s="500">
        <v>2015</v>
      </c>
      <c r="E139" s="500" t="s">
        <v>20</v>
      </c>
      <c r="F139" s="500" t="s">
        <v>7</v>
      </c>
      <c r="G139" s="500" t="s">
        <v>827</v>
      </c>
      <c r="H139" s="500" t="s">
        <v>93</v>
      </c>
      <c r="I139" s="500" t="s">
        <v>842</v>
      </c>
      <c r="J139" s="500" t="s">
        <v>1035</v>
      </c>
      <c r="K139" s="500"/>
      <c r="L139" s="500">
        <v>1256</v>
      </c>
      <c r="M139" s="500">
        <v>736</v>
      </c>
      <c r="N139" s="734">
        <f t="shared" si="2"/>
        <v>1992</v>
      </c>
      <c r="O139" s="500"/>
      <c r="BA139" s="28"/>
      <c r="BB139" s="61"/>
      <c r="BC139" s="61"/>
      <c r="BD139" s="61"/>
      <c r="BE139" s="61"/>
      <c r="BF139" s="61"/>
      <c r="BG139" s="61"/>
      <c r="BH139" s="61"/>
      <c r="BI139" s="61"/>
      <c r="BJ139" s="61"/>
      <c r="BK139" s="61"/>
      <c r="BL139" s="61"/>
      <c r="BM139" s="487" t="s">
        <v>648</v>
      </c>
      <c r="BN139" s="61"/>
      <c r="BO139" s="61"/>
      <c r="BP139" s="61"/>
      <c r="BQ139" s="61"/>
      <c r="BR139" s="61"/>
      <c r="BS139" s="61"/>
      <c r="BT139" s="61"/>
      <c r="BU139" s="61"/>
      <c r="BV139" s="61"/>
      <c r="BW139" s="61"/>
      <c r="BX139" s="61"/>
      <c r="BY139" s="61"/>
      <c r="BZ139" s="61"/>
      <c r="CA139" s="61"/>
      <c r="CB139" s="61"/>
      <c r="CC139" s="61"/>
      <c r="CD139" s="61"/>
      <c r="CE139" s="61"/>
      <c r="CF139" s="61"/>
      <c r="CG139" s="61"/>
      <c r="CH139" s="61"/>
    </row>
    <row r="140" spans="1:86">
      <c r="A140" s="500" t="s">
        <v>338</v>
      </c>
      <c r="B140" s="500" t="s">
        <v>338</v>
      </c>
      <c r="C140" s="500"/>
      <c r="D140" s="500">
        <v>2015</v>
      </c>
      <c r="E140" s="500" t="s">
        <v>20</v>
      </c>
      <c r="F140" s="500" t="s">
        <v>7</v>
      </c>
      <c r="G140" s="500" t="s">
        <v>827</v>
      </c>
      <c r="H140" s="500" t="s">
        <v>93</v>
      </c>
      <c r="I140" s="500" t="s">
        <v>842</v>
      </c>
      <c r="J140" s="500" t="s">
        <v>1038</v>
      </c>
      <c r="K140" s="500"/>
      <c r="L140" s="500">
        <v>1515</v>
      </c>
      <c r="M140" s="500">
        <v>6848</v>
      </c>
      <c r="N140" s="734">
        <f t="shared" si="2"/>
        <v>8363</v>
      </c>
      <c r="O140" s="500"/>
      <c r="BA140" s="28"/>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row>
    <row r="141" spans="1:86">
      <c r="A141" s="500" t="s">
        <v>338</v>
      </c>
      <c r="B141" s="500" t="s">
        <v>338</v>
      </c>
      <c r="C141" s="500"/>
      <c r="D141" s="500">
        <v>2015</v>
      </c>
      <c r="E141" s="500" t="s">
        <v>20</v>
      </c>
      <c r="F141" s="500" t="s">
        <v>7</v>
      </c>
      <c r="G141" s="500" t="s">
        <v>63</v>
      </c>
      <c r="H141" s="500" t="s">
        <v>93</v>
      </c>
      <c r="I141" s="500" t="s">
        <v>842</v>
      </c>
      <c r="J141" s="500" t="s">
        <v>1036</v>
      </c>
      <c r="K141" s="500"/>
      <c r="L141" s="500"/>
      <c r="M141" s="500">
        <v>14</v>
      </c>
      <c r="N141" s="734">
        <f t="shared" si="2"/>
        <v>14</v>
      </c>
      <c r="O141" s="500"/>
      <c r="BA141" s="28"/>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row>
    <row r="142" spans="1:86">
      <c r="A142" s="500" t="s">
        <v>338</v>
      </c>
      <c r="B142" s="500" t="s">
        <v>338</v>
      </c>
      <c r="C142" s="500"/>
      <c r="D142" s="500">
        <v>2015</v>
      </c>
      <c r="E142" s="500" t="s">
        <v>20</v>
      </c>
      <c r="F142" s="500" t="s">
        <v>7</v>
      </c>
      <c r="G142" s="500" t="s">
        <v>63</v>
      </c>
      <c r="H142" s="500" t="s">
        <v>93</v>
      </c>
      <c r="I142" s="500" t="s">
        <v>842</v>
      </c>
      <c r="J142" s="500" t="s">
        <v>1044</v>
      </c>
      <c r="K142" s="500"/>
      <c r="L142" s="500"/>
      <c r="M142" s="500">
        <v>15</v>
      </c>
      <c r="N142" s="734">
        <f t="shared" si="2"/>
        <v>15</v>
      </c>
      <c r="O142" s="500"/>
      <c r="BA142" s="28"/>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row>
    <row r="143" spans="1:86">
      <c r="A143" s="500" t="s">
        <v>338</v>
      </c>
      <c r="B143" s="500" t="s">
        <v>338</v>
      </c>
      <c r="C143" s="500"/>
      <c r="D143" s="500">
        <v>2015</v>
      </c>
      <c r="E143" s="500" t="s">
        <v>20</v>
      </c>
      <c r="F143" s="500" t="s">
        <v>7</v>
      </c>
      <c r="G143" s="500" t="s">
        <v>63</v>
      </c>
      <c r="H143" s="500" t="s">
        <v>93</v>
      </c>
      <c r="I143" s="500" t="s">
        <v>842</v>
      </c>
      <c r="J143" s="500" t="s">
        <v>1053</v>
      </c>
      <c r="K143" s="500"/>
      <c r="L143" s="500">
        <v>59</v>
      </c>
      <c r="M143" s="500"/>
      <c r="N143" s="734">
        <f t="shared" si="2"/>
        <v>59</v>
      </c>
      <c r="O143" s="500"/>
      <c r="BA143" s="28"/>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row>
    <row r="144" spans="1:86">
      <c r="A144" s="500" t="s">
        <v>338</v>
      </c>
      <c r="B144" s="500" t="s">
        <v>338</v>
      </c>
      <c r="C144" s="500"/>
      <c r="D144" s="500">
        <v>2015</v>
      </c>
      <c r="E144" s="500" t="s">
        <v>20</v>
      </c>
      <c r="F144" s="500" t="s">
        <v>7</v>
      </c>
      <c r="G144" s="500" t="s">
        <v>63</v>
      </c>
      <c r="H144" s="500" t="s">
        <v>93</v>
      </c>
      <c r="I144" s="500" t="s">
        <v>842</v>
      </c>
      <c r="J144" s="500" t="s">
        <v>1042</v>
      </c>
      <c r="K144" s="500"/>
      <c r="L144" s="500">
        <v>134</v>
      </c>
      <c r="M144" s="500"/>
      <c r="N144" s="734">
        <f t="shared" si="2"/>
        <v>134</v>
      </c>
      <c r="O144" s="500"/>
      <c r="BA144" s="28"/>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row>
    <row r="145" spans="1:86">
      <c r="A145" s="500" t="s">
        <v>338</v>
      </c>
      <c r="B145" s="500" t="s">
        <v>338</v>
      </c>
      <c r="C145" s="500"/>
      <c r="D145" s="500">
        <v>2015</v>
      </c>
      <c r="E145" s="500" t="s">
        <v>20</v>
      </c>
      <c r="F145" s="500" t="s">
        <v>7</v>
      </c>
      <c r="G145" s="500" t="s">
        <v>63</v>
      </c>
      <c r="H145" s="500" t="s">
        <v>93</v>
      </c>
      <c r="I145" s="500" t="s">
        <v>842</v>
      </c>
      <c r="J145" s="500" t="s">
        <v>1052</v>
      </c>
      <c r="K145" s="500"/>
      <c r="L145" s="500">
        <v>176</v>
      </c>
      <c r="M145" s="500">
        <v>118</v>
      </c>
      <c r="N145" s="734">
        <f t="shared" si="2"/>
        <v>294</v>
      </c>
      <c r="O145" s="500"/>
      <c r="BA145" s="28"/>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row>
    <row r="146" spans="1:86">
      <c r="A146" s="500" t="s">
        <v>338</v>
      </c>
      <c r="B146" s="500" t="s">
        <v>338</v>
      </c>
      <c r="C146" s="500"/>
      <c r="D146" s="500">
        <v>2015</v>
      </c>
      <c r="E146" s="500" t="s">
        <v>20</v>
      </c>
      <c r="F146" s="500" t="s">
        <v>7</v>
      </c>
      <c r="G146" s="500" t="s">
        <v>63</v>
      </c>
      <c r="H146" s="500" t="s">
        <v>93</v>
      </c>
      <c r="I146" s="500" t="s">
        <v>842</v>
      </c>
      <c r="J146" s="500" t="s">
        <v>1035</v>
      </c>
      <c r="K146" s="500"/>
      <c r="L146" s="500">
        <v>311</v>
      </c>
      <c r="M146" s="500">
        <v>155</v>
      </c>
      <c r="N146" s="734">
        <f t="shared" si="2"/>
        <v>466</v>
      </c>
      <c r="O146" s="500"/>
      <c r="BA146" s="28"/>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row>
    <row r="147" spans="1:86">
      <c r="A147" s="500" t="s">
        <v>338</v>
      </c>
      <c r="B147" s="500" t="s">
        <v>338</v>
      </c>
      <c r="C147" s="500"/>
      <c r="D147" s="500">
        <v>2015</v>
      </c>
      <c r="E147" s="500" t="s">
        <v>20</v>
      </c>
      <c r="F147" s="500" t="s">
        <v>7</v>
      </c>
      <c r="G147" s="500" t="s">
        <v>63</v>
      </c>
      <c r="H147" s="500" t="s">
        <v>93</v>
      </c>
      <c r="I147" s="500" t="s">
        <v>842</v>
      </c>
      <c r="J147" s="500" t="s">
        <v>1037</v>
      </c>
      <c r="K147" s="500"/>
      <c r="L147" s="500">
        <v>456</v>
      </c>
      <c r="M147" s="500">
        <v>2637</v>
      </c>
      <c r="N147" s="734">
        <f t="shared" si="2"/>
        <v>3093</v>
      </c>
      <c r="O147" s="500"/>
      <c r="BA147" s="28"/>
      <c r="BB147" s="61"/>
      <c r="BC147" s="61"/>
      <c r="BD147" s="61"/>
      <c r="BE147" s="61"/>
      <c r="BF147" s="61"/>
      <c r="BG147" s="61"/>
      <c r="BH147" s="61"/>
      <c r="BI147" s="61"/>
      <c r="BJ147" s="61"/>
      <c r="BK147" s="61"/>
      <c r="BL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row>
    <row r="148" spans="1:86">
      <c r="A148" s="500" t="s">
        <v>338</v>
      </c>
      <c r="B148" s="500" t="s">
        <v>338</v>
      </c>
      <c r="C148" s="500"/>
      <c r="D148" s="500">
        <v>2015</v>
      </c>
      <c r="E148" s="500" t="s">
        <v>18</v>
      </c>
      <c r="F148" s="500" t="s">
        <v>7</v>
      </c>
      <c r="G148" s="500" t="s">
        <v>818</v>
      </c>
      <c r="H148" s="500" t="s">
        <v>93</v>
      </c>
      <c r="I148" s="500" t="s">
        <v>842</v>
      </c>
      <c r="J148" s="500" t="s">
        <v>1012</v>
      </c>
      <c r="K148" s="500"/>
      <c r="L148" s="500">
        <v>1</v>
      </c>
      <c r="M148" s="500"/>
      <c r="N148" s="734">
        <f t="shared" si="2"/>
        <v>1</v>
      </c>
      <c r="O148" s="500"/>
      <c r="BA148" s="28"/>
      <c r="BB148" s="61"/>
      <c r="BC148" s="61"/>
      <c r="BD148" s="61"/>
      <c r="BE148" s="61"/>
      <c r="BF148" s="61"/>
      <c r="BG148" s="61"/>
      <c r="BH148" s="61"/>
      <c r="BI148" s="61"/>
      <c r="BJ148" s="61"/>
      <c r="BK148" s="61"/>
      <c r="BL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row>
    <row r="149" spans="1:86">
      <c r="A149" s="500" t="s">
        <v>338</v>
      </c>
      <c r="B149" s="500" t="s">
        <v>338</v>
      </c>
      <c r="C149" s="500"/>
      <c r="D149" s="500">
        <v>2015</v>
      </c>
      <c r="E149" s="500" t="s">
        <v>18</v>
      </c>
      <c r="F149" s="500" t="s">
        <v>7</v>
      </c>
      <c r="G149" s="500" t="s">
        <v>818</v>
      </c>
      <c r="H149" s="500" t="s">
        <v>93</v>
      </c>
      <c r="I149" s="500" t="s">
        <v>842</v>
      </c>
      <c r="J149" s="500" t="s">
        <v>1512</v>
      </c>
      <c r="K149" s="500"/>
      <c r="L149" s="500"/>
      <c r="M149" s="500">
        <v>6</v>
      </c>
      <c r="N149" s="734">
        <f t="shared" si="2"/>
        <v>6</v>
      </c>
      <c r="O149" s="500"/>
      <c r="BA149" s="28"/>
      <c r="BB149" s="61"/>
      <c r="BC149" s="61"/>
      <c r="BD149" s="61"/>
      <c r="BE149" s="61"/>
      <c r="BF149" s="61"/>
      <c r="BG149" s="61"/>
      <c r="BH149" s="61"/>
      <c r="BI149" s="61"/>
      <c r="BJ149" s="61"/>
      <c r="BK149" s="61"/>
      <c r="BL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row>
    <row r="150" spans="1:86">
      <c r="A150" s="500" t="s">
        <v>338</v>
      </c>
      <c r="B150" s="500" t="s">
        <v>338</v>
      </c>
      <c r="C150" s="500"/>
      <c r="D150" s="500">
        <v>2015</v>
      </c>
      <c r="E150" s="500" t="s">
        <v>18</v>
      </c>
      <c r="F150" s="500" t="s">
        <v>7</v>
      </c>
      <c r="G150" s="500" t="s">
        <v>818</v>
      </c>
      <c r="H150" s="500" t="s">
        <v>93</v>
      </c>
      <c r="I150" s="500" t="s">
        <v>842</v>
      </c>
      <c r="J150" s="500" t="s">
        <v>275</v>
      </c>
      <c r="K150" s="500"/>
      <c r="L150" s="500">
        <v>258</v>
      </c>
      <c r="M150" s="500"/>
      <c r="N150" s="734">
        <f t="shared" si="2"/>
        <v>258</v>
      </c>
      <c r="O150" s="500"/>
      <c r="BA150" s="28"/>
      <c r="BB150" s="61"/>
      <c r="BC150" s="61"/>
      <c r="BD150" s="61"/>
      <c r="BE150" s="61"/>
      <c r="BF150" s="61"/>
      <c r="BG150" s="61"/>
      <c r="BH150" s="61"/>
      <c r="BI150" s="61"/>
      <c r="BJ150" s="61"/>
      <c r="BK150" s="61"/>
      <c r="BL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row>
    <row r="151" spans="1:86">
      <c r="A151" s="500" t="s">
        <v>338</v>
      </c>
      <c r="B151" s="500" t="s">
        <v>338</v>
      </c>
      <c r="C151" s="500"/>
      <c r="D151" s="500">
        <v>2015</v>
      </c>
      <c r="E151" s="500" t="s">
        <v>18</v>
      </c>
      <c r="F151" s="500" t="s">
        <v>7</v>
      </c>
      <c r="G151" s="500" t="s">
        <v>818</v>
      </c>
      <c r="H151" s="500" t="s">
        <v>93</v>
      </c>
      <c r="I151" s="500" t="s">
        <v>842</v>
      </c>
      <c r="J151" s="500" t="s">
        <v>995</v>
      </c>
      <c r="K151" s="500"/>
      <c r="L151" s="500">
        <v>395</v>
      </c>
      <c r="M151" s="500"/>
      <c r="N151" s="734">
        <f t="shared" si="2"/>
        <v>395</v>
      </c>
      <c r="O151" s="500"/>
    </row>
    <row r="152" spans="1:86">
      <c r="A152" s="500" t="s">
        <v>338</v>
      </c>
      <c r="B152" s="500" t="s">
        <v>338</v>
      </c>
      <c r="C152" s="500"/>
      <c r="D152" s="500">
        <v>2015</v>
      </c>
      <c r="E152" s="500" t="s">
        <v>18</v>
      </c>
      <c r="F152" s="500" t="s">
        <v>7</v>
      </c>
      <c r="G152" s="500" t="s">
        <v>818</v>
      </c>
      <c r="H152" s="500" t="s">
        <v>93</v>
      </c>
      <c r="I152" s="500" t="s">
        <v>842</v>
      </c>
      <c r="J152" s="500" t="s">
        <v>1005</v>
      </c>
      <c r="K152" s="500"/>
      <c r="L152" s="500">
        <v>2556</v>
      </c>
      <c r="M152" s="500">
        <v>889</v>
      </c>
      <c r="N152" s="734">
        <f t="shared" si="2"/>
        <v>3445</v>
      </c>
      <c r="O152" s="500"/>
    </row>
    <row r="153" spans="1:86">
      <c r="A153" s="500" t="s">
        <v>338</v>
      </c>
      <c r="B153" s="500" t="s">
        <v>338</v>
      </c>
      <c r="C153" s="500"/>
      <c r="D153" s="500">
        <v>2015</v>
      </c>
      <c r="E153" s="500" t="s">
        <v>18</v>
      </c>
      <c r="F153" s="500" t="s">
        <v>7</v>
      </c>
      <c r="G153" s="500" t="s">
        <v>819</v>
      </c>
      <c r="H153" s="500" t="s">
        <v>93</v>
      </c>
      <c r="I153" s="500" t="s">
        <v>842</v>
      </c>
      <c r="J153" s="500" t="s">
        <v>1512</v>
      </c>
      <c r="K153" s="500"/>
      <c r="L153" s="500"/>
      <c r="M153" s="500">
        <v>1</v>
      </c>
      <c r="N153" s="734">
        <f t="shared" si="2"/>
        <v>1</v>
      </c>
      <c r="O153" s="500"/>
    </row>
    <row r="154" spans="1:86">
      <c r="A154" s="500" t="s">
        <v>338</v>
      </c>
      <c r="B154" s="500" t="s">
        <v>338</v>
      </c>
      <c r="C154" s="500"/>
      <c r="D154" s="500">
        <v>2015</v>
      </c>
      <c r="E154" s="500" t="s">
        <v>18</v>
      </c>
      <c r="F154" s="500" t="s">
        <v>7</v>
      </c>
      <c r="G154" s="500" t="s">
        <v>819</v>
      </c>
      <c r="H154" s="500" t="s">
        <v>93</v>
      </c>
      <c r="I154" s="500" t="s">
        <v>842</v>
      </c>
      <c r="J154" s="500" t="s">
        <v>1005</v>
      </c>
      <c r="K154" s="500"/>
      <c r="L154" s="500">
        <v>10077</v>
      </c>
      <c r="M154" s="500">
        <v>7489</v>
      </c>
      <c r="N154" s="734">
        <f t="shared" si="2"/>
        <v>17566</v>
      </c>
      <c r="O154" s="500"/>
    </row>
    <row r="155" spans="1:86">
      <c r="A155" s="500" t="s">
        <v>338</v>
      </c>
      <c r="B155" s="500" t="s">
        <v>338</v>
      </c>
      <c r="C155" s="500"/>
      <c r="D155" s="500">
        <v>2015</v>
      </c>
      <c r="E155" s="500" t="s">
        <v>20</v>
      </c>
      <c r="F155" s="500" t="s">
        <v>7</v>
      </c>
      <c r="G155" s="500" t="s">
        <v>827</v>
      </c>
      <c r="H155" s="500" t="s">
        <v>1552</v>
      </c>
      <c r="I155" s="500" t="s">
        <v>844</v>
      </c>
      <c r="J155" s="500" t="s">
        <v>1038</v>
      </c>
      <c r="K155" s="500"/>
      <c r="L155" s="500"/>
      <c r="M155" s="500">
        <v>5</v>
      </c>
      <c r="N155" s="734">
        <f t="shared" si="2"/>
        <v>5</v>
      </c>
      <c r="O155" s="500"/>
    </row>
    <row r="156" spans="1:86">
      <c r="A156" s="500" t="s">
        <v>338</v>
      </c>
      <c r="B156" s="500" t="s">
        <v>338</v>
      </c>
      <c r="C156" s="500"/>
      <c r="D156" s="500">
        <v>2015</v>
      </c>
      <c r="E156" s="500" t="s">
        <v>20</v>
      </c>
      <c r="F156" s="500" t="s">
        <v>7</v>
      </c>
      <c r="G156" s="500" t="s">
        <v>827</v>
      </c>
      <c r="H156" s="500" t="s">
        <v>1552</v>
      </c>
      <c r="I156" s="500" t="s">
        <v>844</v>
      </c>
      <c r="J156" s="500" t="s">
        <v>1036</v>
      </c>
      <c r="K156" s="500"/>
      <c r="L156" s="500"/>
      <c r="M156" s="500">
        <v>30</v>
      </c>
      <c r="N156" s="734">
        <f t="shared" si="2"/>
        <v>30</v>
      </c>
      <c r="O156" s="500"/>
    </row>
    <row r="157" spans="1:86">
      <c r="A157" s="500" t="s">
        <v>338</v>
      </c>
      <c r="B157" s="500" t="s">
        <v>338</v>
      </c>
      <c r="C157" s="500"/>
      <c r="D157" s="500">
        <v>2015</v>
      </c>
      <c r="E157" s="500" t="s">
        <v>20</v>
      </c>
      <c r="F157" s="500" t="s">
        <v>7</v>
      </c>
      <c r="G157" s="500" t="s">
        <v>827</v>
      </c>
      <c r="H157" s="500" t="s">
        <v>525</v>
      </c>
      <c r="I157" s="500" t="s">
        <v>844</v>
      </c>
      <c r="J157" s="500" t="s">
        <v>1038</v>
      </c>
      <c r="K157" s="500"/>
      <c r="L157" s="500"/>
      <c r="M157" s="500">
        <v>2</v>
      </c>
      <c r="N157" s="734">
        <f t="shared" si="2"/>
        <v>2</v>
      </c>
      <c r="O157" s="500"/>
    </row>
    <row r="158" spans="1:86">
      <c r="A158" s="500" t="s">
        <v>338</v>
      </c>
      <c r="B158" s="500" t="s">
        <v>338</v>
      </c>
      <c r="C158" s="500"/>
      <c r="D158" s="500">
        <v>2015</v>
      </c>
      <c r="E158" s="500" t="s">
        <v>20</v>
      </c>
      <c r="F158" s="500" t="s">
        <v>7</v>
      </c>
      <c r="G158" s="500" t="s">
        <v>827</v>
      </c>
      <c r="H158" s="500" t="s">
        <v>526</v>
      </c>
      <c r="I158" s="500" t="s">
        <v>844</v>
      </c>
      <c r="J158" s="500" t="s">
        <v>1038</v>
      </c>
      <c r="K158" s="500"/>
      <c r="L158" s="500"/>
      <c r="M158" s="500">
        <v>1</v>
      </c>
      <c r="N158" s="734">
        <f t="shared" si="2"/>
        <v>1</v>
      </c>
      <c r="O158" s="500"/>
    </row>
    <row r="159" spans="1:86">
      <c r="A159" s="500" t="s">
        <v>338</v>
      </c>
      <c r="B159" s="500" t="s">
        <v>338</v>
      </c>
      <c r="C159" s="500"/>
      <c r="D159" s="500">
        <v>2015</v>
      </c>
      <c r="E159" s="500" t="s">
        <v>20</v>
      </c>
      <c r="F159" s="500" t="s">
        <v>7</v>
      </c>
      <c r="G159" s="500" t="s">
        <v>63</v>
      </c>
      <c r="H159" s="500" t="s">
        <v>526</v>
      </c>
      <c r="I159" s="500" t="s">
        <v>844</v>
      </c>
      <c r="J159" s="500" t="s">
        <v>1037</v>
      </c>
      <c r="K159" s="500"/>
      <c r="L159" s="500"/>
      <c r="M159" s="500">
        <v>18</v>
      </c>
      <c r="N159" s="734">
        <f t="shared" si="2"/>
        <v>18</v>
      </c>
      <c r="O159" s="500"/>
    </row>
    <row r="160" spans="1:86">
      <c r="A160" s="500" t="s">
        <v>338</v>
      </c>
      <c r="B160" s="500" t="s">
        <v>338</v>
      </c>
      <c r="C160" s="500"/>
      <c r="D160" s="500">
        <v>2015</v>
      </c>
      <c r="E160" s="500" t="s">
        <v>20</v>
      </c>
      <c r="F160" s="500" t="s">
        <v>7</v>
      </c>
      <c r="G160" s="500" t="s">
        <v>63</v>
      </c>
      <c r="H160" s="500" t="s">
        <v>1582</v>
      </c>
      <c r="I160" s="500" t="s">
        <v>844</v>
      </c>
      <c r="J160" s="500" t="s">
        <v>1067</v>
      </c>
      <c r="K160" s="500"/>
      <c r="L160" s="500"/>
      <c r="M160" s="500">
        <v>4</v>
      </c>
      <c r="N160" s="734">
        <f t="shared" si="2"/>
        <v>4</v>
      </c>
      <c r="O160" s="500"/>
    </row>
    <row r="161" spans="1:65">
      <c r="A161" s="500" t="s">
        <v>338</v>
      </c>
      <c r="B161" s="500" t="s">
        <v>338</v>
      </c>
      <c r="C161" s="500"/>
      <c r="D161" s="500">
        <v>2015</v>
      </c>
      <c r="E161" s="500" t="s">
        <v>18</v>
      </c>
      <c r="F161" s="500" t="s">
        <v>7</v>
      </c>
      <c r="G161" s="500" t="s">
        <v>818</v>
      </c>
      <c r="H161" s="500" t="s">
        <v>1582</v>
      </c>
      <c r="I161" s="500" t="s">
        <v>844</v>
      </c>
      <c r="J161" s="500" t="s">
        <v>1004</v>
      </c>
      <c r="K161" s="500"/>
      <c r="L161" s="500">
        <v>4</v>
      </c>
      <c r="M161" s="500"/>
      <c r="N161" s="734">
        <f t="shared" si="2"/>
        <v>4</v>
      </c>
      <c r="O161" s="500"/>
    </row>
    <row r="162" spans="1:65">
      <c r="A162" s="500" t="s">
        <v>338</v>
      </c>
      <c r="B162" s="500" t="s">
        <v>338</v>
      </c>
      <c r="C162" s="500"/>
      <c r="D162" s="500">
        <v>2015</v>
      </c>
      <c r="E162" s="500" t="s">
        <v>18</v>
      </c>
      <c r="F162" s="500" t="s">
        <v>7</v>
      </c>
      <c r="G162" s="500" t="s">
        <v>819</v>
      </c>
      <c r="H162" s="500" t="s">
        <v>1582</v>
      </c>
      <c r="I162" s="500" t="s">
        <v>844</v>
      </c>
      <c r="J162" s="500" t="s">
        <v>1027</v>
      </c>
      <c r="K162" s="500"/>
      <c r="L162" s="500">
        <v>1</v>
      </c>
      <c r="M162" s="500"/>
      <c r="N162" s="734">
        <f t="shared" si="2"/>
        <v>1</v>
      </c>
      <c r="O162" s="500"/>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M162" s="32"/>
    </row>
    <row r="163" spans="1:65">
      <c r="A163" s="500" t="s">
        <v>338</v>
      </c>
      <c r="B163" s="500" t="s">
        <v>338</v>
      </c>
      <c r="C163" s="500"/>
      <c r="D163" s="500">
        <v>2015</v>
      </c>
      <c r="E163" s="500" t="s">
        <v>20</v>
      </c>
      <c r="F163" s="500" t="s">
        <v>7</v>
      </c>
      <c r="G163" s="500" t="s">
        <v>827</v>
      </c>
      <c r="H163" s="500" t="s">
        <v>527</v>
      </c>
      <c r="I163" s="500" t="s">
        <v>846</v>
      </c>
      <c r="J163" s="500" t="s">
        <v>1035</v>
      </c>
      <c r="K163" s="500"/>
      <c r="L163" s="500">
        <v>1</v>
      </c>
      <c r="M163" s="500"/>
      <c r="N163" s="734">
        <f t="shared" si="2"/>
        <v>1</v>
      </c>
      <c r="O163" s="500"/>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M163" s="32"/>
    </row>
    <row r="164" spans="1:65">
      <c r="A164" s="500" t="s">
        <v>338</v>
      </c>
      <c r="B164" s="500" t="s">
        <v>338</v>
      </c>
      <c r="C164" s="500"/>
      <c r="D164" s="500">
        <v>2015</v>
      </c>
      <c r="E164" s="500" t="s">
        <v>20</v>
      </c>
      <c r="F164" s="500" t="s">
        <v>7</v>
      </c>
      <c r="G164" s="500" t="s">
        <v>827</v>
      </c>
      <c r="H164" s="500" t="s">
        <v>527</v>
      </c>
      <c r="I164" s="500" t="s">
        <v>846</v>
      </c>
      <c r="J164" s="500" t="s">
        <v>1037</v>
      </c>
      <c r="K164" s="500"/>
      <c r="L164" s="500">
        <v>6</v>
      </c>
      <c r="M164" s="500">
        <v>2</v>
      </c>
      <c r="N164" s="734">
        <f t="shared" si="2"/>
        <v>8</v>
      </c>
      <c r="O164" s="500"/>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M164" s="32"/>
    </row>
    <row r="165" spans="1:65">
      <c r="A165" s="500" t="s">
        <v>338</v>
      </c>
      <c r="B165" s="500" t="s">
        <v>338</v>
      </c>
      <c r="C165" s="500"/>
      <c r="D165" s="500">
        <v>2015</v>
      </c>
      <c r="E165" s="500" t="s">
        <v>20</v>
      </c>
      <c r="F165" s="500" t="s">
        <v>7</v>
      </c>
      <c r="G165" s="500" t="s">
        <v>827</v>
      </c>
      <c r="H165" s="500" t="s">
        <v>527</v>
      </c>
      <c r="I165" s="500" t="s">
        <v>846</v>
      </c>
      <c r="J165" s="500" t="s">
        <v>1043</v>
      </c>
      <c r="K165" s="500"/>
      <c r="L165" s="500">
        <v>374</v>
      </c>
      <c r="M165" s="500"/>
      <c r="N165" s="734">
        <f t="shared" si="2"/>
        <v>374</v>
      </c>
      <c r="O165" s="500"/>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M165" s="32"/>
    </row>
    <row r="166" spans="1:65">
      <c r="A166" s="500" t="s">
        <v>338</v>
      </c>
      <c r="B166" s="500" t="s">
        <v>338</v>
      </c>
      <c r="C166" s="500"/>
      <c r="D166" s="500">
        <v>2015</v>
      </c>
      <c r="E166" s="500" t="s">
        <v>20</v>
      </c>
      <c r="F166" s="500" t="s">
        <v>7</v>
      </c>
      <c r="G166" s="500" t="s">
        <v>827</v>
      </c>
      <c r="H166" s="500" t="s">
        <v>527</v>
      </c>
      <c r="I166" s="500" t="s">
        <v>846</v>
      </c>
      <c r="J166" s="500" t="s">
        <v>1036</v>
      </c>
      <c r="K166" s="500"/>
      <c r="L166" s="500">
        <v>357</v>
      </c>
      <c r="M166" s="500">
        <v>609</v>
      </c>
      <c r="N166" s="734">
        <f t="shared" si="2"/>
        <v>966</v>
      </c>
      <c r="O166" s="500"/>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M166" s="32"/>
    </row>
    <row r="167" spans="1:65">
      <c r="A167" s="500" t="s">
        <v>338</v>
      </c>
      <c r="B167" s="500" t="s">
        <v>338</v>
      </c>
      <c r="C167" s="500"/>
      <c r="D167" s="500">
        <v>2015</v>
      </c>
      <c r="E167" s="500" t="s">
        <v>20</v>
      </c>
      <c r="F167" s="500" t="s">
        <v>7</v>
      </c>
      <c r="G167" s="500" t="s">
        <v>827</v>
      </c>
      <c r="H167" s="500" t="s">
        <v>527</v>
      </c>
      <c r="I167" s="500" t="s">
        <v>846</v>
      </c>
      <c r="J167" s="500" t="s">
        <v>1038</v>
      </c>
      <c r="K167" s="500"/>
      <c r="L167" s="500">
        <v>2408</v>
      </c>
      <c r="M167" s="500">
        <v>1188</v>
      </c>
      <c r="N167" s="734">
        <f t="shared" si="2"/>
        <v>3596</v>
      </c>
      <c r="O167" s="500"/>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M167" s="32"/>
    </row>
    <row r="168" spans="1:65">
      <c r="A168" s="500" t="s">
        <v>338</v>
      </c>
      <c r="B168" s="500" t="s">
        <v>338</v>
      </c>
      <c r="C168" s="500"/>
      <c r="D168" s="500">
        <v>2015</v>
      </c>
      <c r="E168" s="500" t="s">
        <v>20</v>
      </c>
      <c r="F168" s="500" t="s">
        <v>7</v>
      </c>
      <c r="G168" s="500" t="s">
        <v>63</v>
      </c>
      <c r="H168" s="500" t="s">
        <v>527</v>
      </c>
      <c r="I168" s="500" t="s">
        <v>846</v>
      </c>
      <c r="J168" s="500" t="s">
        <v>1044</v>
      </c>
      <c r="K168" s="500"/>
      <c r="L168" s="500">
        <v>2</v>
      </c>
      <c r="M168" s="500">
        <v>2</v>
      </c>
      <c r="N168" s="734">
        <f t="shared" si="2"/>
        <v>4</v>
      </c>
      <c r="O168" s="500"/>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M168" s="32"/>
    </row>
    <row r="169" spans="1:65">
      <c r="A169" s="500" t="s">
        <v>338</v>
      </c>
      <c r="B169" s="500" t="s">
        <v>338</v>
      </c>
      <c r="C169" s="500"/>
      <c r="D169" s="500">
        <v>2015</v>
      </c>
      <c r="E169" s="500" t="s">
        <v>20</v>
      </c>
      <c r="F169" s="500" t="s">
        <v>7</v>
      </c>
      <c r="G169" s="500" t="s">
        <v>63</v>
      </c>
      <c r="H169" s="500" t="s">
        <v>527</v>
      </c>
      <c r="I169" s="500" t="s">
        <v>846</v>
      </c>
      <c r="J169" s="500" t="s">
        <v>1517</v>
      </c>
      <c r="K169" s="500"/>
      <c r="L169" s="500"/>
      <c r="M169" s="500">
        <v>4</v>
      </c>
      <c r="N169" s="734">
        <f t="shared" si="2"/>
        <v>4</v>
      </c>
      <c r="O169" s="500"/>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M169" s="32"/>
    </row>
    <row r="170" spans="1:65">
      <c r="A170" s="500" t="s">
        <v>338</v>
      </c>
      <c r="B170" s="500" t="s">
        <v>338</v>
      </c>
      <c r="C170" s="500"/>
      <c r="D170" s="500">
        <v>2015</v>
      </c>
      <c r="E170" s="500" t="s">
        <v>20</v>
      </c>
      <c r="F170" s="500" t="s">
        <v>7</v>
      </c>
      <c r="G170" s="500" t="s">
        <v>63</v>
      </c>
      <c r="H170" s="500" t="s">
        <v>527</v>
      </c>
      <c r="I170" s="500" t="s">
        <v>846</v>
      </c>
      <c r="J170" s="500" t="s">
        <v>1052</v>
      </c>
      <c r="K170" s="500"/>
      <c r="L170" s="500"/>
      <c r="M170" s="500">
        <v>49</v>
      </c>
      <c r="N170" s="734">
        <f t="shared" si="2"/>
        <v>49</v>
      </c>
      <c r="O170" s="500"/>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M170" s="32"/>
    </row>
    <row r="171" spans="1:65">
      <c r="A171" s="500" t="s">
        <v>338</v>
      </c>
      <c r="B171" s="500" t="s">
        <v>338</v>
      </c>
      <c r="C171" s="500"/>
      <c r="D171" s="500">
        <v>2015</v>
      </c>
      <c r="E171" s="500" t="s">
        <v>20</v>
      </c>
      <c r="F171" s="500" t="s">
        <v>7</v>
      </c>
      <c r="G171" s="500" t="s">
        <v>63</v>
      </c>
      <c r="H171" s="500" t="s">
        <v>527</v>
      </c>
      <c r="I171" s="500" t="s">
        <v>846</v>
      </c>
      <c r="J171" s="500" t="s">
        <v>1037</v>
      </c>
      <c r="K171" s="500"/>
      <c r="L171" s="500">
        <v>446</v>
      </c>
      <c r="M171" s="500">
        <v>1804</v>
      </c>
      <c r="N171" s="734">
        <f t="shared" si="2"/>
        <v>2250</v>
      </c>
      <c r="O171" s="500"/>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M171" s="32"/>
    </row>
    <row r="172" spans="1:65">
      <c r="A172" s="500" t="s">
        <v>338</v>
      </c>
      <c r="B172" s="500" t="s">
        <v>338</v>
      </c>
      <c r="C172" s="500"/>
      <c r="D172" s="500">
        <v>2015</v>
      </c>
      <c r="E172" s="500" t="s">
        <v>20</v>
      </c>
      <c r="F172" s="500" t="s">
        <v>7</v>
      </c>
      <c r="G172" s="500" t="s">
        <v>827</v>
      </c>
      <c r="H172" s="500" t="s">
        <v>1946</v>
      </c>
      <c r="I172" s="500" t="s">
        <v>844</v>
      </c>
      <c r="J172" s="500" t="s">
        <v>1038</v>
      </c>
      <c r="K172" s="500"/>
      <c r="L172" s="500"/>
      <c r="M172" s="500">
        <v>1</v>
      </c>
      <c r="N172" s="734">
        <f t="shared" si="2"/>
        <v>1</v>
      </c>
      <c r="O172" s="500"/>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M172" s="32"/>
    </row>
    <row r="173" spans="1:65">
      <c r="A173" s="500" t="s">
        <v>338</v>
      </c>
      <c r="B173" s="500" t="s">
        <v>338</v>
      </c>
      <c r="C173" s="500"/>
      <c r="D173" s="500">
        <v>2015</v>
      </c>
      <c r="E173" s="500" t="s">
        <v>20</v>
      </c>
      <c r="F173" s="500" t="s">
        <v>7</v>
      </c>
      <c r="G173" s="500" t="s">
        <v>63</v>
      </c>
      <c r="H173" s="500" t="s">
        <v>1583</v>
      </c>
      <c r="I173" s="500" t="s">
        <v>844</v>
      </c>
      <c r="J173" s="500" t="s">
        <v>1004</v>
      </c>
      <c r="K173" s="500"/>
      <c r="L173" s="500">
        <v>49</v>
      </c>
      <c r="M173" s="500"/>
      <c r="N173" s="734">
        <f t="shared" si="2"/>
        <v>49</v>
      </c>
      <c r="O173" s="500"/>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M173" s="32"/>
    </row>
    <row r="174" spans="1:65">
      <c r="A174" s="500" t="s">
        <v>338</v>
      </c>
      <c r="B174" s="500" t="s">
        <v>338</v>
      </c>
      <c r="C174" s="500"/>
      <c r="D174" s="500">
        <v>2015</v>
      </c>
      <c r="E174" s="500" t="s">
        <v>20</v>
      </c>
      <c r="F174" s="500" t="s">
        <v>7</v>
      </c>
      <c r="G174" s="500" t="s">
        <v>827</v>
      </c>
      <c r="H174" s="500" t="s">
        <v>532</v>
      </c>
      <c r="I174" s="500" t="s">
        <v>844</v>
      </c>
      <c r="J174" s="500" t="s">
        <v>1012</v>
      </c>
      <c r="K174" s="500"/>
      <c r="L174" s="500">
        <v>2</v>
      </c>
      <c r="M174" s="500"/>
      <c r="N174" s="734">
        <f t="shared" si="2"/>
        <v>2</v>
      </c>
      <c r="O174" s="500"/>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M174" s="32"/>
    </row>
    <row r="175" spans="1:65">
      <c r="A175" s="500" t="s">
        <v>338</v>
      </c>
      <c r="B175" s="500" t="s">
        <v>338</v>
      </c>
      <c r="C175" s="500"/>
      <c r="D175" s="500">
        <v>2015</v>
      </c>
      <c r="E175" s="500" t="s">
        <v>20</v>
      </c>
      <c r="F175" s="500" t="s">
        <v>7</v>
      </c>
      <c r="G175" s="500" t="s">
        <v>827</v>
      </c>
      <c r="H175" s="500" t="s">
        <v>532</v>
      </c>
      <c r="I175" s="500" t="s">
        <v>844</v>
      </c>
      <c r="J175" s="500" t="s">
        <v>1035</v>
      </c>
      <c r="K175" s="500"/>
      <c r="L175" s="500"/>
      <c r="M175" s="500">
        <v>8</v>
      </c>
      <c r="N175" s="734">
        <f t="shared" si="2"/>
        <v>8</v>
      </c>
      <c r="O175" s="500"/>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M175" s="32"/>
    </row>
    <row r="176" spans="1:65">
      <c r="A176" s="500" t="s">
        <v>338</v>
      </c>
      <c r="B176" s="500" t="s">
        <v>338</v>
      </c>
      <c r="C176" s="500"/>
      <c r="D176" s="500">
        <v>2015</v>
      </c>
      <c r="E176" s="500" t="s">
        <v>20</v>
      </c>
      <c r="F176" s="500" t="s">
        <v>7</v>
      </c>
      <c r="G176" s="500" t="s">
        <v>827</v>
      </c>
      <c r="H176" s="500" t="s">
        <v>532</v>
      </c>
      <c r="I176" s="500" t="s">
        <v>844</v>
      </c>
      <c r="J176" s="500" t="s">
        <v>1037</v>
      </c>
      <c r="K176" s="500"/>
      <c r="L176" s="500"/>
      <c r="M176" s="500">
        <v>12</v>
      </c>
      <c r="N176" s="734">
        <f t="shared" si="2"/>
        <v>12</v>
      </c>
      <c r="O176" s="500"/>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M176" s="32"/>
    </row>
    <row r="177" spans="1:65">
      <c r="A177" s="500" t="s">
        <v>338</v>
      </c>
      <c r="B177" s="500" t="s">
        <v>338</v>
      </c>
      <c r="C177" s="500"/>
      <c r="D177" s="500">
        <v>2015</v>
      </c>
      <c r="E177" s="500" t="s">
        <v>20</v>
      </c>
      <c r="F177" s="500" t="s">
        <v>7</v>
      </c>
      <c r="G177" s="500" t="s">
        <v>827</v>
      </c>
      <c r="H177" s="500" t="s">
        <v>532</v>
      </c>
      <c r="I177" s="500" t="s">
        <v>844</v>
      </c>
      <c r="J177" s="500" t="s">
        <v>1063</v>
      </c>
      <c r="K177" s="500"/>
      <c r="L177" s="500">
        <v>14</v>
      </c>
      <c r="M177" s="500"/>
      <c r="N177" s="734">
        <f t="shared" si="2"/>
        <v>14</v>
      </c>
      <c r="O177" s="500"/>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M177" s="32"/>
    </row>
    <row r="178" spans="1:65">
      <c r="A178" s="500" t="s">
        <v>338</v>
      </c>
      <c r="B178" s="500" t="s">
        <v>338</v>
      </c>
      <c r="C178" s="500"/>
      <c r="D178" s="500">
        <v>2015</v>
      </c>
      <c r="E178" s="500" t="s">
        <v>20</v>
      </c>
      <c r="F178" s="500" t="s">
        <v>7</v>
      </c>
      <c r="G178" s="500" t="s">
        <v>827</v>
      </c>
      <c r="H178" s="500" t="s">
        <v>532</v>
      </c>
      <c r="I178" s="500" t="s">
        <v>844</v>
      </c>
      <c r="J178" s="500" t="s">
        <v>1043</v>
      </c>
      <c r="K178" s="500"/>
      <c r="L178" s="500"/>
      <c r="M178" s="500">
        <v>104</v>
      </c>
      <c r="N178" s="734">
        <f t="shared" si="2"/>
        <v>104</v>
      </c>
      <c r="O178" s="500"/>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M178" s="32"/>
    </row>
    <row r="179" spans="1:65">
      <c r="A179" s="500" t="s">
        <v>338</v>
      </c>
      <c r="B179" s="500" t="s">
        <v>338</v>
      </c>
      <c r="C179" s="500"/>
      <c r="D179" s="500">
        <v>2015</v>
      </c>
      <c r="E179" s="500" t="s">
        <v>20</v>
      </c>
      <c r="F179" s="500" t="s">
        <v>7</v>
      </c>
      <c r="G179" s="500" t="s">
        <v>827</v>
      </c>
      <c r="H179" s="500" t="s">
        <v>532</v>
      </c>
      <c r="I179" s="500" t="s">
        <v>844</v>
      </c>
      <c r="J179" s="500" t="s">
        <v>1036</v>
      </c>
      <c r="K179" s="500"/>
      <c r="L179" s="500"/>
      <c r="M179" s="500">
        <v>721</v>
      </c>
      <c r="N179" s="734">
        <f t="shared" si="2"/>
        <v>721</v>
      </c>
      <c r="O179" s="500"/>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M179" s="32"/>
    </row>
    <row r="180" spans="1:65">
      <c r="A180" s="500" t="s">
        <v>338</v>
      </c>
      <c r="B180" s="500" t="s">
        <v>338</v>
      </c>
      <c r="C180" s="500"/>
      <c r="D180" s="500">
        <v>2015</v>
      </c>
      <c r="E180" s="500" t="s">
        <v>20</v>
      </c>
      <c r="F180" s="500" t="s">
        <v>7</v>
      </c>
      <c r="G180" s="500" t="s">
        <v>827</v>
      </c>
      <c r="H180" s="500" t="s">
        <v>532</v>
      </c>
      <c r="I180" s="500" t="s">
        <v>844</v>
      </c>
      <c r="J180" s="500" t="s">
        <v>1038</v>
      </c>
      <c r="K180" s="500"/>
      <c r="L180" s="500"/>
      <c r="M180" s="500">
        <v>4046</v>
      </c>
      <c r="N180" s="734">
        <f t="shared" si="2"/>
        <v>4046</v>
      </c>
      <c r="O180" s="500"/>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M180" s="32"/>
    </row>
    <row r="181" spans="1:65">
      <c r="A181" s="500" t="s">
        <v>338</v>
      </c>
      <c r="B181" s="500" t="s">
        <v>338</v>
      </c>
      <c r="C181" s="500"/>
      <c r="D181" s="500">
        <v>2015</v>
      </c>
      <c r="E181" s="500" t="s">
        <v>20</v>
      </c>
      <c r="F181" s="500" t="s">
        <v>7</v>
      </c>
      <c r="G181" s="500" t="s">
        <v>63</v>
      </c>
      <c r="H181" s="500" t="s">
        <v>532</v>
      </c>
      <c r="I181" s="500" t="s">
        <v>844</v>
      </c>
      <c r="J181" s="500" t="s">
        <v>1063</v>
      </c>
      <c r="K181" s="500"/>
      <c r="L181" s="500">
        <v>8</v>
      </c>
      <c r="M181" s="500"/>
      <c r="N181" s="734">
        <f t="shared" si="2"/>
        <v>8</v>
      </c>
      <c r="O181" s="500"/>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M181" s="32"/>
    </row>
    <row r="182" spans="1:65">
      <c r="A182" s="500" t="s">
        <v>338</v>
      </c>
      <c r="B182" s="500" t="s">
        <v>338</v>
      </c>
      <c r="C182" s="500"/>
      <c r="D182" s="500">
        <v>2015</v>
      </c>
      <c r="E182" s="500" t="s">
        <v>20</v>
      </c>
      <c r="F182" s="500" t="s">
        <v>7</v>
      </c>
      <c r="G182" s="500" t="s">
        <v>63</v>
      </c>
      <c r="H182" s="500" t="s">
        <v>532</v>
      </c>
      <c r="I182" s="500" t="s">
        <v>844</v>
      </c>
      <c r="J182" s="500" t="s">
        <v>1517</v>
      </c>
      <c r="K182" s="500"/>
      <c r="L182" s="500"/>
      <c r="M182" s="500">
        <v>27</v>
      </c>
      <c r="N182" s="734">
        <f t="shared" si="2"/>
        <v>27</v>
      </c>
      <c r="O182" s="500"/>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M182" s="32"/>
    </row>
    <row r="183" spans="1:65">
      <c r="A183" s="500" t="s">
        <v>338</v>
      </c>
      <c r="B183" s="500" t="s">
        <v>338</v>
      </c>
      <c r="C183" s="500"/>
      <c r="D183" s="500">
        <v>2015</v>
      </c>
      <c r="E183" s="500" t="s">
        <v>20</v>
      </c>
      <c r="F183" s="500" t="s">
        <v>7</v>
      </c>
      <c r="G183" s="500" t="s">
        <v>63</v>
      </c>
      <c r="H183" s="500" t="s">
        <v>532</v>
      </c>
      <c r="I183" s="500" t="s">
        <v>844</v>
      </c>
      <c r="J183" s="500" t="s">
        <v>1037</v>
      </c>
      <c r="K183" s="500"/>
      <c r="L183" s="500"/>
      <c r="M183" s="500">
        <v>715</v>
      </c>
      <c r="N183" s="734">
        <f t="shared" si="2"/>
        <v>715</v>
      </c>
      <c r="O183" s="500"/>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M183" s="32"/>
    </row>
    <row r="184" spans="1:65">
      <c r="A184" s="500" t="s">
        <v>338</v>
      </c>
      <c r="B184" s="500" t="s">
        <v>338</v>
      </c>
      <c r="C184" s="500"/>
      <c r="D184" s="500">
        <v>2015</v>
      </c>
      <c r="E184" s="500" t="s">
        <v>18</v>
      </c>
      <c r="F184" s="500" t="s">
        <v>7</v>
      </c>
      <c r="G184" s="500" t="s">
        <v>818</v>
      </c>
      <c r="H184" s="500" t="s">
        <v>532</v>
      </c>
      <c r="I184" s="500" t="s">
        <v>844</v>
      </c>
      <c r="J184" s="500" t="s">
        <v>1005</v>
      </c>
      <c r="K184" s="500"/>
      <c r="L184" s="500"/>
      <c r="M184" s="500">
        <v>37</v>
      </c>
      <c r="N184" s="734">
        <f t="shared" si="2"/>
        <v>37</v>
      </c>
      <c r="O184" s="500"/>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M184" s="32"/>
    </row>
    <row r="185" spans="1:65">
      <c r="A185" s="500" t="s">
        <v>338</v>
      </c>
      <c r="B185" s="500" t="s">
        <v>338</v>
      </c>
      <c r="C185" s="500"/>
      <c r="D185" s="500">
        <v>2015</v>
      </c>
      <c r="E185" s="500" t="s">
        <v>20</v>
      </c>
      <c r="F185" s="500" t="s">
        <v>7</v>
      </c>
      <c r="G185" s="500" t="s">
        <v>827</v>
      </c>
      <c r="H185" s="500" t="s">
        <v>1554</v>
      </c>
      <c r="I185" s="500" t="s">
        <v>844</v>
      </c>
      <c r="J185" s="500" t="s">
        <v>1036</v>
      </c>
      <c r="K185" s="500"/>
      <c r="L185" s="500">
        <v>1</v>
      </c>
      <c r="M185" s="500"/>
      <c r="N185" s="734">
        <f t="shared" si="2"/>
        <v>1</v>
      </c>
      <c r="O185" s="500"/>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M185" s="32"/>
    </row>
    <row r="186" spans="1:65">
      <c r="A186" s="500" t="s">
        <v>338</v>
      </c>
      <c r="B186" s="500" t="s">
        <v>338</v>
      </c>
      <c r="C186" s="500"/>
      <c r="D186" s="500">
        <v>2015</v>
      </c>
      <c r="E186" s="500" t="s">
        <v>20</v>
      </c>
      <c r="F186" s="500" t="s">
        <v>7</v>
      </c>
      <c r="G186" s="500" t="s">
        <v>827</v>
      </c>
      <c r="H186" s="500" t="s">
        <v>1554</v>
      </c>
      <c r="I186" s="500" t="s">
        <v>844</v>
      </c>
      <c r="J186" s="500" t="s">
        <v>1038</v>
      </c>
      <c r="K186" s="500"/>
      <c r="L186" s="500">
        <v>4</v>
      </c>
      <c r="M186" s="500"/>
      <c r="N186" s="734">
        <f t="shared" si="2"/>
        <v>4</v>
      </c>
      <c r="O186" s="500"/>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M186" s="32"/>
    </row>
    <row r="187" spans="1:65">
      <c r="A187" s="500" t="s">
        <v>338</v>
      </c>
      <c r="B187" s="500" t="s">
        <v>338</v>
      </c>
      <c r="C187" s="500"/>
      <c r="D187" s="500">
        <v>2015</v>
      </c>
      <c r="E187" s="500" t="s">
        <v>20</v>
      </c>
      <c r="F187" s="500" t="s">
        <v>7</v>
      </c>
      <c r="G187" s="500" t="s">
        <v>63</v>
      </c>
      <c r="H187" s="500" t="s">
        <v>1554</v>
      </c>
      <c r="I187" s="500" t="s">
        <v>844</v>
      </c>
      <c r="J187" s="500" t="s">
        <v>1044</v>
      </c>
      <c r="K187" s="500"/>
      <c r="L187" s="500">
        <v>1</v>
      </c>
      <c r="M187" s="500"/>
      <c r="N187" s="734">
        <f t="shared" si="2"/>
        <v>1</v>
      </c>
      <c r="O187" s="500"/>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M187" s="32"/>
    </row>
    <row r="188" spans="1:65">
      <c r="A188" s="500" t="s">
        <v>338</v>
      </c>
      <c r="B188" s="500" t="s">
        <v>338</v>
      </c>
      <c r="C188" s="500"/>
      <c r="D188" s="500">
        <v>2015</v>
      </c>
      <c r="E188" s="500" t="s">
        <v>20</v>
      </c>
      <c r="F188" s="500" t="s">
        <v>7</v>
      </c>
      <c r="G188" s="500" t="s">
        <v>63</v>
      </c>
      <c r="H188" s="500" t="s">
        <v>1554</v>
      </c>
      <c r="I188" s="500" t="s">
        <v>844</v>
      </c>
      <c r="J188" s="500" t="s">
        <v>1037</v>
      </c>
      <c r="K188" s="500"/>
      <c r="L188" s="500">
        <v>2</v>
      </c>
      <c r="M188" s="500"/>
      <c r="N188" s="734">
        <f t="shared" si="2"/>
        <v>2</v>
      </c>
      <c r="O188" s="500"/>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M188" s="32"/>
    </row>
    <row r="189" spans="1:65">
      <c r="A189" s="500" t="s">
        <v>338</v>
      </c>
      <c r="B189" s="500" t="s">
        <v>338</v>
      </c>
      <c r="C189" s="500"/>
      <c r="D189" s="500">
        <v>2015</v>
      </c>
      <c r="E189" s="500" t="s">
        <v>20</v>
      </c>
      <c r="F189" s="500" t="s">
        <v>7</v>
      </c>
      <c r="G189" s="500" t="s">
        <v>827</v>
      </c>
      <c r="H189" s="500" t="s">
        <v>1555</v>
      </c>
      <c r="I189" s="500" t="s">
        <v>844</v>
      </c>
      <c r="J189" s="500" t="s">
        <v>1012</v>
      </c>
      <c r="K189" s="500"/>
      <c r="L189" s="500">
        <v>1</v>
      </c>
      <c r="M189" s="500"/>
      <c r="N189" s="734">
        <f t="shared" si="2"/>
        <v>1</v>
      </c>
      <c r="O189" s="500"/>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M189" s="32"/>
    </row>
    <row r="190" spans="1:65">
      <c r="A190" s="500" t="s">
        <v>338</v>
      </c>
      <c r="B190" s="500" t="s">
        <v>338</v>
      </c>
      <c r="C190" s="500"/>
      <c r="D190" s="500">
        <v>2015</v>
      </c>
      <c r="E190" s="500" t="s">
        <v>20</v>
      </c>
      <c r="F190" s="500" t="s">
        <v>7</v>
      </c>
      <c r="G190" s="500" t="s">
        <v>827</v>
      </c>
      <c r="H190" s="500" t="s">
        <v>1555</v>
      </c>
      <c r="I190" s="500" t="s">
        <v>844</v>
      </c>
      <c r="J190" s="500" t="s">
        <v>1004</v>
      </c>
      <c r="K190" s="500"/>
      <c r="L190" s="500">
        <v>28</v>
      </c>
      <c r="M190" s="500"/>
      <c r="N190" s="734">
        <f t="shared" si="2"/>
        <v>28</v>
      </c>
      <c r="O190" s="500"/>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M190" s="32"/>
    </row>
    <row r="191" spans="1:65">
      <c r="A191" s="500" t="s">
        <v>338</v>
      </c>
      <c r="B191" s="500" t="s">
        <v>338</v>
      </c>
      <c r="C191" s="500"/>
      <c r="D191" s="500">
        <v>2015</v>
      </c>
      <c r="E191" s="500" t="s">
        <v>20</v>
      </c>
      <c r="F191" s="500" t="s">
        <v>7</v>
      </c>
      <c r="G191" s="500" t="s">
        <v>63</v>
      </c>
      <c r="H191" s="500" t="s">
        <v>1555</v>
      </c>
      <c r="I191" s="500" t="s">
        <v>844</v>
      </c>
      <c r="J191" s="500" t="s">
        <v>1012</v>
      </c>
      <c r="K191" s="500"/>
      <c r="L191" s="500">
        <v>2</v>
      </c>
      <c r="M191" s="500"/>
      <c r="N191" s="734">
        <f t="shared" si="2"/>
        <v>2</v>
      </c>
      <c r="O191" s="500"/>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M191" s="32"/>
    </row>
    <row r="192" spans="1:65">
      <c r="A192" s="500" t="s">
        <v>338</v>
      </c>
      <c r="B192" s="500" t="s">
        <v>338</v>
      </c>
      <c r="C192" s="500"/>
      <c r="D192" s="500">
        <v>2015</v>
      </c>
      <c r="E192" s="500" t="s">
        <v>20</v>
      </c>
      <c r="F192" s="500" t="s">
        <v>7</v>
      </c>
      <c r="G192" s="500" t="s">
        <v>63</v>
      </c>
      <c r="H192" s="500" t="s">
        <v>1555</v>
      </c>
      <c r="I192" s="500" t="s">
        <v>844</v>
      </c>
      <c r="J192" s="500" t="s">
        <v>1067</v>
      </c>
      <c r="K192" s="500"/>
      <c r="L192" s="500"/>
      <c r="M192" s="500">
        <v>2</v>
      </c>
      <c r="N192" s="734">
        <f t="shared" si="2"/>
        <v>2</v>
      </c>
      <c r="O192" s="500"/>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M192" s="32"/>
    </row>
    <row r="193" spans="1:65">
      <c r="A193" s="500" t="s">
        <v>338</v>
      </c>
      <c r="B193" s="500" t="s">
        <v>338</v>
      </c>
      <c r="C193" s="500"/>
      <c r="D193" s="500">
        <v>2015</v>
      </c>
      <c r="E193" s="500" t="s">
        <v>20</v>
      </c>
      <c r="F193" s="500" t="s">
        <v>7</v>
      </c>
      <c r="G193" s="500" t="s">
        <v>63</v>
      </c>
      <c r="H193" s="500" t="s">
        <v>1555</v>
      </c>
      <c r="I193" s="500" t="s">
        <v>844</v>
      </c>
      <c r="J193" s="500" t="s">
        <v>1063</v>
      </c>
      <c r="K193" s="500"/>
      <c r="L193" s="500">
        <v>25</v>
      </c>
      <c r="M193" s="500"/>
      <c r="N193" s="734">
        <f t="shared" si="2"/>
        <v>25</v>
      </c>
      <c r="O193" s="500"/>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M193" s="32"/>
    </row>
    <row r="194" spans="1:65">
      <c r="A194" s="500" t="s">
        <v>338</v>
      </c>
      <c r="B194" s="500" t="s">
        <v>338</v>
      </c>
      <c r="C194" s="500"/>
      <c r="D194" s="500">
        <v>2015</v>
      </c>
      <c r="E194" s="500" t="s">
        <v>20</v>
      </c>
      <c r="F194" s="500" t="s">
        <v>7</v>
      </c>
      <c r="G194" s="500" t="s">
        <v>63</v>
      </c>
      <c r="H194" s="500" t="s">
        <v>1555</v>
      </c>
      <c r="I194" s="500" t="s">
        <v>844</v>
      </c>
      <c r="J194" s="500" t="s">
        <v>1004</v>
      </c>
      <c r="K194" s="500"/>
      <c r="L194" s="500">
        <v>168</v>
      </c>
      <c r="M194" s="500"/>
      <c r="N194" s="734">
        <f t="shared" si="2"/>
        <v>168</v>
      </c>
      <c r="O194" s="500"/>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M194" s="32"/>
    </row>
    <row r="195" spans="1:65">
      <c r="A195" s="500" t="s">
        <v>338</v>
      </c>
      <c r="B195" s="500" t="s">
        <v>338</v>
      </c>
      <c r="C195" s="500"/>
      <c r="D195" s="500">
        <v>2015</v>
      </c>
      <c r="E195" s="500" t="s">
        <v>18</v>
      </c>
      <c r="F195" s="500" t="s">
        <v>7</v>
      </c>
      <c r="G195" s="500" t="s">
        <v>818</v>
      </c>
      <c r="H195" s="500" t="s">
        <v>1555</v>
      </c>
      <c r="I195" s="500" t="s">
        <v>844</v>
      </c>
      <c r="J195" s="500" t="s">
        <v>1004</v>
      </c>
      <c r="K195" s="500"/>
      <c r="L195" s="500">
        <v>946</v>
      </c>
      <c r="M195" s="500"/>
      <c r="N195" s="734">
        <f t="shared" si="2"/>
        <v>946</v>
      </c>
      <c r="O195" s="500"/>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M195" s="32"/>
    </row>
    <row r="196" spans="1:65">
      <c r="A196" s="500" t="s">
        <v>338</v>
      </c>
      <c r="B196" s="500" t="s">
        <v>338</v>
      </c>
      <c r="C196" s="500"/>
      <c r="D196" s="500">
        <v>2015</v>
      </c>
      <c r="E196" s="500" t="s">
        <v>18</v>
      </c>
      <c r="F196" s="500" t="s">
        <v>7</v>
      </c>
      <c r="G196" s="500" t="s">
        <v>819</v>
      </c>
      <c r="H196" s="500" t="s">
        <v>1555</v>
      </c>
      <c r="I196" s="500" t="s">
        <v>844</v>
      </c>
      <c r="J196" s="500" t="s">
        <v>1004</v>
      </c>
      <c r="K196" s="500"/>
      <c r="L196" s="500">
        <v>53</v>
      </c>
      <c r="M196" s="500"/>
      <c r="N196" s="734">
        <f t="shared" si="2"/>
        <v>53</v>
      </c>
      <c r="O196" s="500"/>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M196" s="32"/>
    </row>
    <row r="197" spans="1:65">
      <c r="A197" s="500" t="s">
        <v>338</v>
      </c>
      <c r="B197" s="500" t="s">
        <v>338</v>
      </c>
      <c r="C197" s="500"/>
      <c r="D197" s="500">
        <v>2015</v>
      </c>
      <c r="E197" s="500" t="s">
        <v>20</v>
      </c>
      <c r="F197" s="500" t="s">
        <v>7</v>
      </c>
      <c r="G197" s="500" t="s">
        <v>827</v>
      </c>
      <c r="H197" s="500" t="s">
        <v>541</v>
      </c>
      <c r="I197" s="500" t="s">
        <v>844</v>
      </c>
      <c r="J197" s="500" t="s">
        <v>1038</v>
      </c>
      <c r="K197" s="500"/>
      <c r="L197" s="500"/>
      <c r="M197" s="500">
        <v>136</v>
      </c>
      <c r="N197" s="734">
        <f t="shared" ref="N197:N260" si="3">K197+L197+M197</f>
        <v>136</v>
      </c>
      <c r="O197" s="500"/>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M197" s="32"/>
    </row>
    <row r="198" spans="1:65">
      <c r="A198" s="500" t="s">
        <v>338</v>
      </c>
      <c r="B198" s="500" t="s">
        <v>338</v>
      </c>
      <c r="C198" s="500"/>
      <c r="D198" s="500">
        <v>2015</v>
      </c>
      <c r="E198" s="500" t="s">
        <v>20</v>
      </c>
      <c r="F198" s="500" t="s">
        <v>7</v>
      </c>
      <c r="G198" s="500" t="s">
        <v>827</v>
      </c>
      <c r="H198" s="500" t="s">
        <v>1556</v>
      </c>
      <c r="I198" s="500" t="s">
        <v>844</v>
      </c>
      <c r="J198" s="500" t="s">
        <v>1036</v>
      </c>
      <c r="K198" s="500"/>
      <c r="L198" s="500"/>
      <c r="M198" s="500">
        <v>3</v>
      </c>
      <c r="N198" s="734">
        <f t="shared" si="3"/>
        <v>3</v>
      </c>
      <c r="O198" s="500"/>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M198" s="32"/>
    </row>
    <row r="199" spans="1:65">
      <c r="A199" s="500" t="s">
        <v>338</v>
      </c>
      <c r="B199" s="500" t="s">
        <v>338</v>
      </c>
      <c r="C199" s="500"/>
      <c r="D199" s="500">
        <v>2015</v>
      </c>
      <c r="E199" s="500" t="s">
        <v>20</v>
      </c>
      <c r="F199" s="500" t="s">
        <v>7</v>
      </c>
      <c r="G199" s="500" t="s">
        <v>827</v>
      </c>
      <c r="H199" s="500" t="s">
        <v>869</v>
      </c>
      <c r="I199" s="500" t="s">
        <v>844</v>
      </c>
      <c r="J199" s="500" t="s">
        <v>1038</v>
      </c>
      <c r="K199" s="500"/>
      <c r="L199" s="500"/>
      <c r="M199" s="500">
        <v>1</v>
      </c>
      <c r="N199" s="734">
        <f t="shared" si="3"/>
        <v>1</v>
      </c>
      <c r="O199" s="500"/>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M199" s="32"/>
    </row>
    <row r="200" spans="1:65">
      <c r="A200" s="500" t="s">
        <v>338</v>
      </c>
      <c r="B200" s="500" t="s">
        <v>338</v>
      </c>
      <c r="C200" s="500"/>
      <c r="D200" s="500">
        <v>2015</v>
      </c>
      <c r="E200" s="500" t="s">
        <v>20</v>
      </c>
      <c r="F200" s="500" t="s">
        <v>7</v>
      </c>
      <c r="G200" s="500" t="s">
        <v>827</v>
      </c>
      <c r="H200" s="500" t="s">
        <v>546</v>
      </c>
      <c r="I200" s="500" t="s">
        <v>846</v>
      </c>
      <c r="J200" s="500" t="s">
        <v>1044</v>
      </c>
      <c r="K200" s="500"/>
      <c r="L200" s="500">
        <v>1</v>
      </c>
      <c r="M200" s="500"/>
      <c r="N200" s="734">
        <f t="shared" si="3"/>
        <v>1</v>
      </c>
      <c r="O200" s="500"/>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M200" s="32"/>
    </row>
    <row r="201" spans="1:65">
      <c r="A201" s="500" t="s">
        <v>338</v>
      </c>
      <c r="B201" s="500" t="s">
        <v>338</v>
      </c>
      <c r="C201" s="500"/>
      <c r="D201" s="500">
        <v>2015</v>
      </c>
      <c r="E201" s="500" t="s">
        <v>20</v>
      </c>
      <c r="F201" s="500" t="s">
        <v>7</v>
      </c>
      <c r="G201" s="500" t="s">
        <v>827</v>
      </c>
      <c r="H201" s="500" t="s">
        <v>546</v>
      </c>
      <c r="I201" s="500" t="s">
        <v>846</v>
      </c>
      <c r="J201" s="500" t="s">
        <v>1063</v>
      </c>
      <c r="K201" s="500"/>
      <c r="L201" s="500">
        <v>2</v>
      </c>
      <c r="M201" s="500"/>
      <c r="N201" s="734">
        <f t="shared" si="3"/>
        <v>2</v>
      </c>
      <c r="O201" s="500"/>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M201" s="32"/>
    </row>
    <row r="202" spans="1:65">
      <c r="A202" s="500" t="s">
        <v>338</v>
      </c>
      <c r="B202" s="500" t="s">
        <v>338</v>
      </c>
      <c r="C202" s="500"/>
      <c r="D202" s="500">
        <v>2015</v>
      </c>
      <c r="E202" s="500" t="s">
        <v>20</v>
      </c>
      <c r="F202" s="500" t="s">
        <v>7</v>
      </c>
      <c r="G202" s="500" t="s">
        <v>827</v>
      </c>
      <c r="H202" s="500" t="s">
        <v>546</v>
      </c>
      <c r="I202" s="500" t="s">
        <v>846</v>
      </c>
      <c r="J202" s="500" t="s">
        <v>1012</v>
      </c>
      <c r="K202" s="500"/>
      <c r="L202" s="500">
        <v>7</v>
      </c>
      <c r="M202" s="500"/>
      <c r="N202" s="734">
        <f t="shared" si="3"/>
        <v>7</v>
      </c>
      <c r="O202" s="500"/>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M202" s="32"/>
    </row>
    <row r="203" spans="1:65">
      <c r="A203" s="500" t="s">
        <v>338</v>
      </c>
      <c r="B203" s="500" t="s">
        <v>338</v>
      </c>
      <c r="C203" s="500"/>
      <c r="D203" s="500">
        <v>2015</v>
      </c>
      <c r="E203" s="500" t="s">
        <v>20</v>
      </c>
      <c r="F203" s="500" t="s">
        <v>7</v>
      </c>
      <c r="G203" s="500" t="s">
        <v>827</v>
      </c>
      <c r="H203" s="500" t="s">
        <v>546</v>
      </c>
      <c r="I203" s="500" t="s">
        <v>846</v>
      </c>
      <c r="J203" s="500" t="s">
        <v>1045</v>
      </c>
      <c r="K203" s="500"/>
      <c r="L203" s="500"/>
      <c r="M203" s="500">
        <v>67</v>
      </c>
      <c r="N203" s="734">
        <f t="shared" si="3"/>
        <v>67</v>
      </c>
      <c r="O203" s="500"/>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M203" s="32"/>
    </row>
    <row r="204" spans="1:65">
      <c r="A204" s="500" t="s">
        <v>338</v>
      </c>
      <c r="B204" s="500" t="s">
        <v>338</v>
      </c>
      <c r="C204" s="500"/>
      <c r="D204" s="500">
        <v>2015</v>
      </c>
      <c r="E204" s="500" t="s">
        <v>20</v>
      </c>
      <c r="F204" s="500" t="s">
        <v>7</v>
      </c>
      <c r="G204" s="500" t="s">
        <v>827</v>
      </c>
      <c r="H204" s="500" t="s">
        <v>546</v>
      </c>
      <c r="I204" s="500" t="s">
        <v>846</v>
      </c>
      <c r="J204" s="500" t="s">
        <v>1037</v>
      </c>
      <c r="K204" s="500"/>
      <c r="L204" s="500">
        <v>10</v>
      </c>
      <c r="M204" s="500">
        <v>83</v>
      </c>
      <c r="N204" s="734">
        <f t="shared" si="3"/>
        <v>93</v>
      </c>
      <c r="O204" s="500"/>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M204" s="32"/>
    </row>
    <row r="205" spans="1:65">
      <c r="A205" s="500" t="s">
        <v>338</v>
      </c>
      <c r="B205" s="500" t="s">
        <v>338</v>
      </c>
      <c r="C205" s="500"/>
      <c r="D205" s="500">
        <v>2015</v>
      </c>
      <c r="E205" s="500" t="s">
        <v>20</v>
      </c>
      <c r="F205" s="500" t="s">
        <v>7</v>
      </c>
      <c r="G205" s="500" t="s">
        <v>827</v>
      </c>
      <c r="H205" s="500" t="s">
        <v>546</v>
      </c>
      <c r="I205" s="500" t="s">
        <v>846</v>
      </c>
      <c r="J205" s="500" t="s">
        <v>1035</v>
      </c>
      <c r="K205" s="500"/>
      <c r="L205" s="500">
        <v>466</v>
      </c>
      <c r="M205" s="500">
        <v>208</v>
      </c>
      <c r="N205" s="734">
        <f t="shared" si="3"/>
        <v>674</v>
      </c>
      <c r="O205" s="500"/>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M205" s="32"/>
    </row>
    <row r="206" spans="1:65">
      <c r="A206" s="500" t="s">
        <v>338</v>
      </c>
      <c r="B206" s="500" t="s">
        <v>338</v>
      </c>
      <c r="C206" s="500"/>
      <c r="D206" s="500">
        <v>2015</v>
      </c>
      <c r="E206" s="500" t="s">
        <v>20</v>
      </c>
      <c r="F206" s="500" t="s">
        <v>7</v>
      </c>
      <c r="G206" s="500" t="s">
        <v>827</v>
      </c>
      <c r="H206" s="500" t="s">
        <v>546</v>
      </c>
      <c r="I206" s="500" t="s">
        <v>846</v>
      </c>
      <c r="J206" s="500" t="s">
        <v>1043</v>
      </c>
      <c r="K206" s="500"/>
      <c r="L206" s="500">
        <v>1045</v>
      </c>
      <c r="M206" s="500">
        <v>109</v>
      </c>
      <c r="N206" s="734">
        <f t="shared" si="3"/>
        <v>1154</v>
      </c>
      <c r="O206" s="500"/>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M206" s="32"/>
    </row>
    <row r="207" spans="1:65">
      <c r="A207" s="500" t="s">
        <v>338</v>
      </c>
      <c r="B207" s="500" t="s">
        <v>338</v>
      </c>
      <c r="C207" s="500"/>
      <c r="D207" s="500">
        <v>2015</v>
      </c>
      <c r="E207" s="500" t="s">
        <v>20</v>
      </c>
      <c r="F207" s="500" t="s">
        <v>7</v>
      </c>
      <c r="G207" s="500" t="s">
        <v>827</v>
      </c>
      <c r="H207" s="500" t="s">
        <v>546</v>
      </c>
      <c r="I207" s="500" t="s">
        <v>846</v>
      </c>
      <c r="J207" s="500" t="s">
        <v>1038</v>
      </c>
      <c r="K207" s="500"/>
      <c r="L207" s="500">
        <v>1880</v>
      </c>
      <c r="M207" s="500">
        <v>6534</v>
      </c>
      <c r="N207" s="734">
        <f t="shared" si="3"/>
        <v>8414</v>
      </c>
      <c r="O207" s="500"/>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M207" s="32"/>
    </row>
    <row r="208" spans="1:65">
      <c r="A208" s="500" t="s">
        <v>338</v>
      </c>
      <c r="B208" s="500" t="s">
        <v>338</v>
      </c>
      <c r="C208" s="500"/>
      <c r="D208" s="500">
        <v>2015</v>
      </c>
      <c r="E208" s="500" t="s">
        <v>20</v>
      </c>
      <c r="F208" s="500" t="s">
        <v>7</v>
      </c>
      <c r="G208" s="500" t="s">
        <v>63</v>
      </c>
      <c r="H208" s="500" t="s">
        <v>546</v>
      </c>
      <c r="I208" s="500" t="s">
        <v>846</v>
      </c>
      <c r="J208" s="500" t="s">
        <v>1052</v>
      </c>
      <c r="K208" s="500"/>
      <c r="L208" s="500"/>
      <c r="M208" s="500">
        <v>2</v>
      </c>
      <c r="N208" s="734">
        <f t="shared" si="3"/>
        <v>2</v>
      </c>
      <c r="O208" s="500"/>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M208" s="32"/>
    </row>
    <row r="209" spans="1:65">
      <c r="A209" s="500" t="s">
        <v>338</v>
      </c>
      <c r="B209" s="500" t="s">
        <v>338</v>
      </c>
      <c r="C209" s="500"/>
      <c r="D209" s="500">
        <v>2015</v>
      </c>
      <c r="E209" s="500" t="s">
        <v>20</v>
      </c>
      <c r="F209" s="500" t="s">
        <v>7</v>
      </c>
      <c r="G209" s="500" t="s">
        <v>63</v>
      </c>
      <c r="H209" s="500" t="s">
        <v>546</v>
      </c>
      <c r="I209" s="500" t="s">
        <v>846</v>
      </c>
      <c r="J209" s="500" t="s">
        <v>1044</v>
      </c>
      <c r="K209" s="500"/>
      <c r="L209" s="500"/>
      <c r="M209" s="500">
        <v>6</v>
      </c>
      <c r="N209" s="734">
        <f t="shared" si="3"/>
        <v>6</v>
      </c>
      <c r="O209" s="500"/>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M209" s="32"/>
    </row>
    <row r="210" spans="1:65">
      <c r="A210" s="500" t="s">
        <v>338</v>
      </c>
      <c r="B210" s="500" t="s">
        <v>338</v>
      </c>
      <c r="C210" s="500"/>
      <c r="D210" s="500">
        <v>2015</v>
      </c>
      <c r="E210" s="500" t="s">
        <v>20</v>
      </c>
      <c r="F210" s="500" t="s">
        <v>7</v>
      </c>
      <c r="G210" s="500" t="s">
        <v>63</v>
      </c>
      <c r="H210" s="500" t="s">
        <v>546</v>
      </c>
      <c r="I210" s="500" t="s">
        <v>846</v>
      </c>
      <c r="J210" s="500" t="s">
        <v>1012</v>
      </c>
      <c r="K210" s="500"/>
      <c r="L210" s="500">
        <v>32</v>
      </c>
      <c r="M210" s="500"/>
      <c r="N210" s="734">
        <f t="shared" si="3"/>
        <v>32</v>
      </c>
      <c r="O210" s="500"/>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M210" s="32"/>
    </row>
    <row r="211" spans="1:65">
      <c r="A211" s="500" t="s">
        <v>338</v>
      </c>
      <c r="B211" s="500" t="s">
        <v>338</v>
      </c>
      <c r="C211" s="500"/>
      <c r="D211" s="500">
        <v>2015</v>
      </c>
      <c r="E211" s="500" t="s">
        <v>20</v>
      </c>
      <c r="F211" s="500" t="s">
        <v>7</v>
      </c>
      <c r="G211" s="500" t="s">
        <v>63</v>
      </c>
      <c r="H211" s="500" t="s">
        <v>546</v>
      </c>
      <c r="I211" s="500" t="s">
        <v>846</v>
      </c>
      <c r="J211" s="500" t="s">
        <v>1047</v>
      </c>
      <c r="K211" s="500"/>
      <c r="L211" s="500">
        <v>109</v>
      </c>
      <c r="M211" s="500"/>
      <c r="N211" s="734">
        <f t="shared" si="3"/>
        <v>109</v>
      </c>
      <c r="O211" s="500"/>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M211" s="32"/>
    </row>
    <row r="212" spans="1:65">
      <c r="A212" s="500" t="s">
        <v>338</v>
      </c>
      <c r="B212" s="500" t="s">
        <v>338</v>
      </c>
      <c r="C212" s="500"/>
      <c r="D212" s="500">
        <v>2015</v>
      </c>
      <c r="E212" s="500" t="s">
        <v>20</v>
      </c>
      <c r="F212" s="500" t="s">
        <v>7</v>
      </c>
      <c r="G212" s="500" t="s">
        <v>63</v>
      </c>
      <c r="H212" s="500" t="s">
        <v>546</v>
      </c>
      <c r="I212" s="500" t="s">
        <v>846</v>
      </c>
      <c r="J212" s="500" t="s">
        <v>1042</v>
      </c>
      <c r="K212" s="500"/>
      <c r="L212" s="500">
        <v>122</v>
      </c>
      <c r="M212" s="500"/>
      <c r="N212" s="734">
        <f t="shared" si="3"/>
        <v>122</v>
      </c>
      <c r="O212" s="500"/>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M212" s="32"/>
    </row>
    <row r="213" spans="1:65">
      <c r="A213" s="500" t="s">
        <v>338</v>
      </c>
      <c r="B213" s="500" t="s">
        <v>338</v>
      </c>
      <c r="C213" s="500"/>
      <c r="D213" s="500">
        <v>2015</v>
      </c>
      <c r="E213" s="500" t="s">
        <v>20</v>
      </c>
      <c r="F213" s="500" t="s">
        <v>7</v>
      </c>
      <c r="G213" s="500" t="s">
        <v>63</v>
      </c>
      <c r="H213" s="500" t="s">
        <v>546</v>
      </c>
      <c r="I213" s="500" t="s">
        <v>846</v>
      </c>
      <c r="J213" s="500" t="s">
        <v>1517</v>
      </c>
      <c r="K213" s="500"/>
      <c r="L213" s="500"/>
      <c r="M213" s="500">
        <v>540</v>
      </c>
      <c r="N213" s="734">
        <f t="shared" si="3"/>
        <v>540</v>
      </c>
      <c r="O213" s="500"/>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M213" s="32"/>
    </row>
    <row r="214" spans="1:65">
      <c r="A214" s="500" t="s">
        <v>338</v>
      </c>
      <c r="B214" s="500" t="s">
        <v>338</v>
      </c>
      <c r="C214" s="500"/>
      <c r="D214" s="500">
        <v>2015</v>
      </c>
      <c r="E214" s="500" t="s">
        <v>20</v>
      </c>
      <c r="F214" s="500" t="s">
        <v>7</v>
      </c>
      <c r="G214" s="500" t="s">
        <v>63</v>
      </c>
      <c r="H214" s="500" t="s">
        <v>546</v>
      </c>
      <c r="I214" s="500" t="s">
        <v>846</v>
      </c>
      <c r="J214" s="500" t="s">
        <v>1067</v>
      </c>
      <c r="K214" s="500"/>
      <c r="L214" s="500"/>
      <c r="M214" s="500">
        <v>2297</v>
      </c>
      <c r="N214" s="734">
        <f t="shared" si="3"/>
        <v>2297</v>
      </c>
      <c r="O214" s="500"/>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M214" s="32"/>
    </row>
    <row r="215" spans="1:65">
      <c r="A215" s="500" t="s">
        <v>338</v>
      </c>
      <c r="B215" s="500" t="s">
        <v>338</v>
      </c>
      <c r="C215" s="500"/>
      <c r="D215" s="500">
        <v>2015</v>
      </c>
      <c r="E215" s="500" t="s">
        <v>20</v>
      </c>
      <c r="F215" s="500" t="s">
        <v>7</v>
      </c>
      <c r="G215" s="500" t="s">
        <v>63</v>
      </c>
      <c r="H215" s="500" t="s">
        <v>546</v>
      </c>
      <c r="I215" s="500" t="s">
        <v>846</v>
      </c>
      <c r="J215" s="500" t="s">
        <v>1035</v>
      </c>
      <c r="K215" s="500"/>
      <c r="L215" s="500">
        <v>1043</v>
      </c>
      <c r="M215" s="500">
        <v>1811</v>
      </c>
      <c r="N215" s="734">
        <f t="shared" si="3"/>
        <v>2854</v>
      </c>
      <c r="O215" s="500"/>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M215" s="32"/>
    </row>
    <row r="216" spans="1:65">
      <c r="A216" s="500" t="s">
        <v>338</v>
      </c>
      <c r="B216" s="500" t="s">
        <v>338</v>
      </c>
      <c r="C216" s="500"/>
      <c r="D216" s="500">
        <v>2015</v>
      </c>
      <c r="E216" s="500" t="s">
        <v>20</v>
      </c>
      <c r="F216" s="500" t="s">
        <v>7</v>
      </c>
      <c r="G216" s="500" t="s">
        <v>63</v>
      </c>
      <c r="H216" s="500" t="s">
        <v>546</v>
      </c>
      <c r="I216" s="500" t="s">
        <v>846</v>
      </c>
      <c r="J216" s="500" t="s">
        <v>1037</v>
      </c>
      <c r="K216" s="500"/>
      <c r="L216" s="500">
        <v>1546</v>
      </c>
      <c r="M216" s="500">
        <v>1809</v>
      </c>
      <c r="N216" s="734">
        <f t="shared" si="3"/>
        <v>3355</v>
      </c>
      <c r="O216" s="500"/>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M216" s="32"/>
    </row>
    <row r="217" spans="1:65">
      <c r="A217" s="500" t="s">
        <v>338</v>
      </c>
      <c r="B217" s="500" t="s">
        <v>338</v>
      </c>
      <c r="C217" s="500"/>
      <c r="D217" s="500">
        <v>2015</v>
      </c>
      <c r="E217" s="500" t="s">
        <v>18</v>
      </c>
      <c r="F217" s="500" t="s">
        <v>7</v>
      </c>
      <c r="G217" s="500" t="s">
        <v>818</v>
      </c>
      <c r="H217" s="500" t="s">
        <v>546</v>
      </c>
      <c r="I217" s="500" t="s">
        <v>846</v>
      </c>
      <c r="J217" s="500" t="s">
        <v>995</v>
      </c>
      <c r="K217" s="500"/>
      <c r="L217" s="500">
        <v>355</v>
      </c>
      <c r="M217" s="500"/>
      <c r="N217" s="734">
        <f t="shared" si="3"/>
        <v>355</v>
      </c>
      <c r="O217" s="500"/>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M217" s="32"/>
    </row>
    <row r="218" spans="1:65">
      <c r="A218" s="500" t="s">
        <v>338</v>
      </c>
      <c r="B218" s="500" t="s">
        <v>338</v>
      </c>
      <c r="C218" s="500"/>
      <c r="D218" s="500">
        <v>2015</v>
      </c>
      <c r="E218" s="500" t="s">
        <v>18</v>
      </c>
      <c r="F218" s="500" t="s">
        <v>7</v>
      </c>
      <c r="G218" s="500" t="s">
        <v>818</v>
      </c>
      <c r="H218" s="500" t="s">
        <v>546</v>
      </c>
      <c r="I218" s="500" t="s">
        <v>846</v>
      </c>
      <c r="J218" s="500" t="s">
        <v>1005</v>
      </c>
      <c r="K218" s="500"/>
      <c r="L218" s="500">
        <v>2001</v>
      </c>
      <c r="M218" s="500">
        <v>1161</v>
      </c>
      <c r="N218" s="734">
        <f t="shared" si="3"/>
        <v>3162</v>
      </c>
      <c r="O218" s="500"/>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M218" s="32"/>
    </row>
    <row r="219" spans="1:65">
      <c r="A219" s="500" t="s">
        <v>338</v>
      </c>
      <c r="B219" s="500" t="s">
        <v>338</v>
      </c>
      <c r="C219" s="500"/>
      <c r="D219" s="500">
        <v>2015</v>
      </c>
      <c r="E219" s="500" t="s">
        <v>18</v>
      </c>
      <c r="F219" s="500" t="s">
        <v>7</v>
      </c>
      <c r="G219" s="500" t="s">
        <v>819</v>
      </c>
      <c r="H219" s="500" t="s">
        <v>546</v>
      </c>
      <c r="I219" s="500" t="s">
        <v>846</v>
      </c>
      <c r="J219" s="500" t="s">
        <v>1005</v>
      </c>
      <c r="K219" s="500"/>
      <c r="L219" s="500"/>
      <c r="M219" s="500">
        <v>1</v>
      </c>
      <c r="N219" s="734">
        <f t="shared" si="3"/>
        <v>1</v>
      </c>
      <c r="O219" s="500"/>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M219" s="32"/>
    </row>
    <row r="220" spans="1:65">
      <c r="A220" s="500" t="s">
        <v>338</v>
      </c>
      <c r="B220" s="500" t="s">
        <v>338</v>
      </c>
      <c r="C220" s="500"/>
      <c r="D220" s="500">
        <v>2015</v>
      </c>
      <c r="E220" s="500" t="s">
        <v>20</v>
      </c>
      <c r="F220" s="500" t="s">
        <v>7</v>
      </c>
      <c r="G220" s="500" t="s">
        <v>63</v>
      </c>
      <c r="H220" s="500" t="s">
        <v>1584</v>
      </c>
      <c r="I220" s="500" t="s">
        <v>844</v>
      </c>
      <c r="J220" s="500" t="s">
        <v>1067</v>
      </c>
      <c r="K220" s="500"/>
      <c r="L220" s="500"/>
      <c r="M220" s="500">
        <v>1</v>
      </c>
      <c r="N220" s="734">
        <f t="shared" si="3"/>
        <v>1</v>
      </c>
      <c r="O220" s="500"/>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M220" s="32"/>
    </row>
    <row r="221" spans="1:65">
      <c r="A221" s="500" t="s">
        <v>338</v>
      </c>
      <c r="B221" s="500" t="s">
        <v>338</v>
      </c>
      <c r="C221" s="500"/>
      <c r="D221" s="500">
        <v>2015</v>
      </c>
      <c r="E221" s="500" t="s">
        <v>20</v>
      </c>
      <c r="F221" s="500" t="s">
        <v>7</v>
      </c>
      <c r="G221" s="500" t="s">
        <v>827</v>
      </c>
      <c r="H221" s="500" t="s">
        <v>1557</v>
      </c>
      <c r="I221" s="500" t="s">
        <v>844</v>
      </c>
      <c r="J221" s="500" t="s">
        <v>1043</v>
      </c>
      <c r="K221" s="500"/>
      <c r="L221" s="500">
        <v>23</v>
      </c>
      <c r="M221" s="500">
        <v>2</v>
      </c>
      <c r="N221" s="734">
        <f t="shared" si="3"/>
        <v>25</v>
      </c>
      <c r="O221" s="500"/>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M221" s="32"/>
    </row>
    <row r="222" spans="1:65">
      <c r="A222" s="500" t="s">
        <v>338</v>
      </c>
      <c r="B222" s="500" t="s">
        <v>338</v>
      </c>
      <c r="C222" s="500"/>
      <c r="D222" s="500">
        <v>2015</v>
      </c>
      <c r="E222" s="500" t="s">
        <v>20</v>
      </c>
      <c r="F222" s="500" t="s">
        <v>7</v>
      </c>
      <c r="G222" s="500" t="s">
        <v>827</v>
      </c>
      <c r="H222" s="500" t="s">
        <v>1557</v>
      </c>
      <c r="I222" s="500" t="s">
        <v>844</v>
      </c>
      <c r="J222" s="500" t="s">
        <v>1035</v>
      </c>
      <c r="K222" s="500"/>
      <c r="L222" s="500">
        <v>58</v>
      </c>
      <c r="M222" s="500"/>
      <c r="N222" s="734">
        <f t="shared" si="3"/>
        <v>58</v>
      </c>
      <c r="O222" s="500"/>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M222" s="32"/>
    </row>
    <row r="223" spans="1:65">
      <c r="A223" s="500" t="s">
        <v>338</v>
      </c>
      <c r="B223" s="500" t="s">
        <v>338</v>
      </c>
      <c r="C223" s="500"/>
      <c r="D223" s="500">
        <v>2015</v>
      </c>
      <c r="E223" s="500" t="s">
        <v>20</v>
      </c>
      <c r="F223" s="500" t="s">
        <v>7</v>
      </c>
      <c r="G223" s="500" t="s">
        <v>827</v>
      </c>
      <c r="H223" s="500" t="s">
        <v>1557</v>
      </c>
      <c r="I223" s="500" t="s">
        <v>844</v>
      </c>
      <c r="J223" s="500" t="s">
        <v>1036</v>
      </c>
      <c r="K223" s="500"/>
      <c r="L223" s="500">
        <v>67</v>
      </c>
      <c r="M223" s="500"/>
      <c r="N223" s="734">
        <f t="shared" si="3"/>
        <v>67</v>
      </c>
      <c r="O223" s="500"/>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M223" s="32"/>
    </row>
    <row r="224" spans="1:65">
      <c r="A224" s="500" t="s">
        <v>338</v>
      </c>
      <c r="B224" s="500" t="s">
        <v>338</v>
      </c>
      <c r="C224" s="500"/>
      <c r="D224" s="500">
        <v>2015</v>
      </c>
      <c r="E224" s="500" t="s">
        <v>20</v>
      </c>
      <c r="F224" s="500" t="s">
        <v>7</v>
      </c>
      <c r="G224" s="500" t="s">
        <v>827</v>
      </c>
      <c r="H224" s="500" t="s">
        <v>1557</v>
      </c>
      <c r="I224" s="500" t="s">
        <v>844</v>
      </c>
      <c r="J224" s="500" t="s">
        <v>1044</v>
      </c>
      <c r="K224" s="500"/>
      <c r="L224" s="500">
        <v>205</v>
      </c>
      <c r="M224" s="500"/>
      <c r="N224" s="734">
        <f t="shared" si="3"/>
        <v>205</v>
      </c>
      <c r="O224" s="500"/>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M224" s="32"/>
    </row>
    <row r="225" spans="1:65">
      <c r="A225" s="500" t="s">
        <v>338</v>
      </c>
      <c r="B225" s="500" t="s">
        <v>338</v>
      </c>
      <c r="C225" s="500"/>
      <c r="D225" s="500">
        <v>2015</v>
      </c>
      <c r="E225" s="500" t="s">
        <v>20</v>
      </c>
      <c r="F225" s="500" t="s">
        <v>7</v>
      </c>
      <c r="G225" s="500" t="s">
        <v>827</v>
      </c>
      <c r="H225" s="500" t="s">
        <v>1557</v>
      </c>
      <c r="I225" s="500" t="s">
        <v>844</v>
      </c>
      <c r="J225" s="500" t="s">
        <v>1038</v>
      </c>
      <c r="K225" s="500"/>
      <c r="L225" s="500">
        <v>346</v>
      </c>
      <c r="M225" s="500">
        <v>14</v>
      </c>
      <c r="N225" s="734">
        <f t="shared" si="3"/>
        <v>360</v>
      </c>
      <c r="O225" s="500"/>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M225" s="32"/>
    </row>
    <row r="226" spans="1:65">
      <c r="A226" s="500" t="s">
        <v>338</v>
      </c>
      <c r="B226" s="500" t="s">
        <v>338</v>
      </c>
      <c r="C226" s="500"/>
      <c r="D226" s="500">
        <v>2015</v>
      </c>
      <c r="E226" s="500" t="s">
        <v>20</v>
      </c>
      <c r="F226" s="500" t="s">
        <v>7</v>
      </c>
      <c r="G226" s="500" t="s">
        <v>63</v>
      </c>
      <c r="H226" s="500" t="s">
        <v>1557</v>
      </c>
      <c r="I226" s="500" t="s">
        <v>842</v>
      </c>
      <c r="J226" s="500" t="s">
        <v>1035</v>
      </c>
      <c r="K226" s="500"/>
      <c r="L226" s="500">
        <v>159</v>
      </c>
      <c r="M226" s="500">
        <v>1</v>
      </c>
      <c r="N226" s="734">
        <f t="shared" si="3"/>
        <v>160</v>
      </c>
      <c r="O226" s="500"/>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M226" s="32"/>
    </row>
    <row r="227" spans="1:65">
      <c r="A227" s="500" t="s">
        <v>338</v>
      </c>
      <c r="B227" s="500" t="s">
        <v>338</v>
      </c>
      <c r="C227" s="500"/>
      <c r="D227" s="500">
        <v>2015</v>
      </c>
      <c r="E227" s="500" t="s">
        <v>20</v>
      </c>
      <c r="F227" s="500" t="s">
        <v>7</v>
      </c>
      <c r="G227" s="500" t="s">
        <v>63</v>
      </c>
      <c r="H227" s="500" t="s">
        <v>1557</v>
      </c>
      <c r="I227" s="500" t="s">
        <v>842</v>
      </c>
      <c r="J227" s="500" t="s">
        <v>1044</v>
      </c>
      <c r="K227" s="500"/>
      <c r="L227" s="500">
        <v>329</v>
      </c>
      <c r="M227" s="500"/>
      <c r="N227" s="734">
        <f t="shared" si="3"/>
        <v>329</v>
      </c>
      <c r="O227" s="500"/>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M227" s="32"/>
    </row>
    <row r="228" spans="1:65">
      <c r="A228" s="500" t="s">
        <v>338</v>
      </c>
      <c r="B228" s="500" t="s">
        <v>338</v>
      </c>
      <c r="C228" s="500"/>
      <c r="D228" s="500">
        <v>2015</v>
      </c>
      <c r="E228" s="500" t="s">
        <v>20</v>
      </c>
      <c r="F228" s="500" t="s">
        <v>7</v>
      </c>
      <c r="G228" s="500" t="s">
        <v>63</v>
      </c>
      <c r="H228" s="500" t="s">
        <v>1557</v>
      </c>
      <c r="I228" s="500" t="s">
        <v>842</v>
      </c>
      <c r="J228" s="500" t="s">
        <v>1037</v>
      </c>
      <c r="K228" s="500"/>
      <c r="L228" s="500">
        <v>776</v>
      </c>
      <c r="M228" s="500">
        <v>285</v>
      </c>
      <c r="N228" s="734">
        <f t="shared" si="3"/>
        <v>1061</v>
      </c>
      <c r="O228" s="500"/>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M228" s="32"/>
    </row>
    <row r="229" spans="1:65">
      <c r="A229" s="500" t="s">
        <v>338</v>
      </c>
      <c r="B229" s="500" t="s">
        <v>338</v>
      </c>
      <c r="C229" s="500"/>
      <c r="D229" s="500">
        <v>2015</v>
      </c>
      <c r="E229" s="500" t="s">
        <v>20</v>
      </c>
      <c r="F229" s="500" t="s">
        <v>7</v>
      </c>
      <c r="G229" s="500" t="s">
        <v>827</v>
      </c>
      <c r="H229" s="500" t="s">
        <v>1559</v>
      </c>
      <c r="I229" s="500" t="s">
        <v>844</v>
      </c>
      <c r="J229" s="500" t="s">
        <v>1036</v>
      </c>
      <c r="K229" s="500"/>
      <c r="L229" s="500"/>
      <c r="M229" s="500">
        <v>1</v>
      </c>
      <c r="N229" s="734">
        <f t="shared" si="3"/>
        <v>1</v>
      </c>
      <c r="O229" s="500"/>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M229" s="32"/>
    </row>
    <row r="230" spans="1:65">
      <c r="A230" s="500" t="s">
        <v>338</v>
      </c>
      <c r="B230" s="500" t="s">
        <v>338</v>
      </c>
      <c r="C230" s="500"/>
      <c r="D230" s="500">
        <v>2015</v>
      </c>
      <c r="E230" s="500" t="s">
        <v>20</v>
      </c>
      <c r="F230" s="500" t="s">
        <v>7</v>
      </c>
      <c r="G230" s="500" t="s">
        <v>827</v>
      </c>
      <c r="H230" s="500" t="s">
        <v>1559</v>
      </c>
      <c r="I230" s="500" t="s">
        <v>844</v>
      </c>
      <c r="J230" s="500" t="s">
        <v>1038</v>
      </c>
      <c r="K230" s="500"/>
      <c r="L230" s="500">
        <v>2</v>
      </c>
      <c r="M230" s="500">
        <v>13</v>
      </c>
      <c r="N230" s="734">
        <f t="shared" si="3"/>
        <v>15</v>
      </c>
      <c r="O230" s="500"/>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M230" s="32"/>
    </row>
    <row r="231" spans="1:65">
      <c r="A231" s="500" t="s">
        <v>338</v>
      </c>
      <c r="B231" s="500" t="s">
        <v>338</v>
      </c>
      <c r="C231" s="500"/>
      <c r="D231" s="500">
        <v>2015</v>
      </c>
      <c r="E231" s="500" t="s">
        <v>20</v>
      </c>
      <c r="F231" s="500" t="s">
        <v>7</v>
      </c>
      <c r="G231" s="500" t="s">
        <v>827</v>
      </c>
      <c r="H231" s="500" t="s">
        <v>1561</v>
      </c>
      <c r="I231" s="500" t="s">
        <v>844</v>
      </c>
      <c r="J231" s="500" t="s">
        <v>1063</v>
      </c>
      <c r="K231" s="500"/>
      <c r="L231" s="500">
        <v>1</v>
      </c>
      <c r="M231" s="500"/>
      <c r="N231" s="734">
        <f t="shared" si="3"/>
        <v>1</v>
      </c>
      <c r="O231" s="500"/>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M231" s="32"/>
    </row>
    <row r="232" spans="1:65">
      <c r="A232" s="500" t="s">
        <v>338</v>
      </c>
      <c r="B232" s="500" t="s">
        <v>338</v>
      </c>
      <c r="C232" s="500"/>
      <c r="D232" s="500">
        <v>2015</v>
      </c>
      <c r="E232" s="500" t="s">
        <v>20</v>
      </c>
      <c r="F232" s="500" t="s">
        <v>7</v>
      </c>
      <c r="G232" s="500" t="s">
        <v>827</v>
      </c>
      <c r="H232" s="500" t="s">
        <v>554</v>
      </c>
      <c r="I232" s="500" t="s">
        <v>842</v>
      </c>
      <c r="J232" s="500" t="s">
        <v>1012</v>
      </c>
      <c r="K232" s="500"/>
      <c r="L232" s="500">
        <v>1</v>
      </c>
      <c r="M232" s="500"/>
      <c r="N232" s="734">
        <f t="shared" si="3"/>
        <v>1</v>
      </c>
      <c r="O232" s="500"/>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M232" s="32"/>
    </row>
    <row r="233" spans="1:65">
      <c r="A233" s="500" t="s">
        <v>338</v>
      </c>
      <c r="B233" s="500" t="s">
        <v>338</v>
      </c>
      <c r="C233" s="500"/>
      <c r="D233" s="500">
        <v>2015</v>
      </c>
      <c r="E233" s="500" t="s">
        <v>20</v>
      </c>
      <c r="F233" s="500" t="s">
        <v>7</v>
      </c>
      <c r="G233" s="500" t="s">
        <v>827</v>
      </c>
      <c r="H233" s="500" t="s">
        <v>554</v>
      </c>
      <c r="I233" s="500" t="s">
        <v>842</v>
      </c>
      <c r="J233" s="500" t="s">
        <v>1063</v>
      </c>
      <c r="K233" s="500"/>
      <c r="L233" s="500">
        <v>3</v>
      </c>
      <c r="M233" s="500"/>
      <c r="N233" s="734">
        <f t="shared" si="3"/>
        <v>3</v>
      </c>
      <c r="O233" s="500"/>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M233" s="32"/>
    </row>
    <row r="234" spans="1:65">
      <c r="A234" s="500" t="s">
        <v>338</v>
      </c>
      <c r="B234" s="500" t="s">
        <v>338</v>
      </c>
      <c r="C234" s="500"/>
      <c r="D234" s="500">
        <v>2015</v>
      </c>
      <c r="E234" s="500" t="s">
        <v>20</v>
      </c>
      <c r="F234" s="500" t="s">
        <v>7</v>
      </c>
      <c r="G234" s="500" t="s">
        <v>827</v>
      </c>
      <c r="H234" s="500" t="s">
        <v>554</v>
      </c>
      <c r="I234" s="500" t="s">
        <v>842</v>
      </c>
      <c r="J234" s="500" t="s">
        <v>1514</v>
      </c>
      <c r="K234" s="500"/>
      <c r="L234" s="500">
        <v>22</v>
      </c>
      <c r="M234" s="500"/>
      <c r="N234" s="734">
        <f t="shared" si="3"/>
        <v>22</v>
      </c>
      <c r="O234" s="500"/>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M234" s="32"/>
    </row>
    <row r="235" spans="1:65">
      <c r="A235" s="500" t="s">
        <v>338</v>
      </c>
      <c r="B235" s="500" t="s">
        <v>338</v>
      </c>
      <c r="C235" s="500"/>
      <c r="D235" s="500">
        <v>2015</v>
      </c>
      <c r="E235" s="500" t="s">
        <v>20</v>
      </c>
      <c r="F235" s="500" t="s">
        <v>7</v>
      </c>
      <c r="G235" s="500" t="s">
        <v>827</v>
      </c>
      <c r="H235" s="500" t="s">
        <v>554</v>
      </c>
      <c r="I235" s="500" t="s">
        <v>842</v>
      </c>
      <c r="J235" s="500" t="s">
        <v>1036</v>
      </c>
      <c r="K235" s="500"/>
      <c r="L235" s="500">
        <v>35</v>
      </c>
      <c r="M235" s="500">
        <v>1</v>
      </c>
      <c r="N235" s="734">
        <f t="shared" si="3"/>
        <v>36</v>
      </c>
      <c r="O235" s="500"/>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M235" s="32"/>
    </row>
    <row r="236" spans="1:65">
      <c r="A236" s="500" t="s">
        <v>338</v>
      </c>
      <c r="B236" s="500" t="s">
        <v>338</v>
      </c>
      <c r="C236" s="500"/>
      <c r="D236" s="500">
        <v>2015</v>
      </c>
      <c r="E236" s="500" t="s">
        <v>20</v>
      </c>
      <c r="F236" s="500" t="s">
        <v>7</v>
      </c>
      <c r="G236" s="500" t="s">
        <v>827</v>
      </c>
      <c r="H236" s="500" t="s">
        <v>554</v>
      </c>
      <c r="I236" s="500" t="s">
        <v>842</v>
      </c>
      <c r="J236" s="500" t="s">
        <v>1035</v>
      </c>
      <c r="K236" s="500"/>
      <c r="L236" s="500">
        <v>116</v>
      </c>
      <c r="M236" s="500">
        <v>2</v>
      </c>
      <c r="N236" s="734">
        <f t="shared" si="3"/>
        <v>118</v>
      </c>
      <c r="O236" s="500"/>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M236" s="32"/>
    </row>
    <row r="237" spans="1:65">
      <c r="A237" s="500" t="s">
        <v>338</v>
      </c>
      <c r="B237" s="500" t="s">
        <v>338</v>
      </c>
      <c r="C237" s="500"/>
      <c r="D237" s="500">
        <v>2015</v>
      </c>
      <c r="E237" s="500" t="s">
        <v>20</v>
      </c>
      <c r="F237" s="500" t="s">
        <v>7</v>
      </c>
      <c r="G237" s="500" t="s">
        <v>827</v>
      </c>
      <c r="H237" s="500" t="s">
        <v>554</v>
      </c>
      <c r="I237" s="500" t="s">
        <v>842</v>
      </c>
      <c r="J237" s="500" t="s">
        <v>1043</v>
      </c>
      <c r="K237" s="500"/>
      <c r="L237" s="500">
        <v>440</v>
      </c>
      <c r="M237" s="500">
        <v>114</v>
      </c>
      <c r="N237" s="734">
        <f t="shared" si="3"/>
        <v>554</v>
      </c>
      <c r="O237" s="500"/>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M237" s="32"/>
    </row>
    <row r="238" spans="1:65">
      <c r="A238" s="500" t="s">
        <v>338</v>
      </c>
      <c r="B238" s="500" t="s">
        <v>338</v>
      </c>
      <c r="C238" s="500"/>
      <c r="D238" s="500">
        <v>2015</v>
      </c>
      <c r="E238" s="500" t="s">
        <v>20</v>
      </c>
      <c r="F238" s="500" t="s">
        <v>7</v>
      </c>
      <c r="G238" s="500" t="s">
        <v>827</v>
      </c>
      <c r="H238" s="500" t="s">
        <v>554</v>
      </c>
      <c r="I238" s="500" t="s">
        <v>842</v>
      </c>
      <c r="J238" s="500" t="s">
        <v>1038</v>
      </c>
      <c r="K238" s="500"/>
      <c r="L238" s="500">
        <v>2173</v>
      </c>
      <c r="M238" s="500">
        <v>943</v>
      </c>
      <c r="N238" s="734">
        <f t="shared" si="3"/>
        <v>3116</v>
      </c>
      <c r="O238" s="500"/>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M238" s="32"/>
    </row>
    <row r="239" spans="1:65">
      <c r="A239" s="500" t="s">
        <v>338</v>
      </c>
      <c r="B239" s="500" t="s">
        <v>338</v>
      </c>
      <c r="C239" s="500"/>
      <c r="D239" s="500">
        <v>2015</v>
      </c>
      <c r="E239" s="500" t="s">
        <v>20</v>
      </c>
      <c r="F239" s="500" t="s">
        <v>7</v>
      </c>
      <c r="G239" s="500" t="s">
        <v>63</v>
      </c>
      <c r="H239" s="500" t="s">
        <v>554</v>
      </c>
      <c r="I239" s="500" t="s">
        <v>842</v>
      </c>
      <c r="J239" s="500" t="s">
        <v>1063</v>
      </c>
      <c r="K239" s="500"/>
      <c r="L239" s="500">
        <v>2</v>
      </c>
      <c r="M239" s="500"/>
      <c r="N239" s="734">
        <f t="shared" si="3"/>
        <v>2</v>
      </c>
      <c r="O239" s="500"/>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M239" s="32"/>
    </row>
    <row r="240" spans="1:65">
      <c r="A240" s="500" t="s">
        <v>338</v>
      </c>
      <c r="B240" s="500" t="s">
        <v>338</v>
      </c>
      <c r="C240" s="500"/>
      <c r="D240" s="500">
        <v>2015</v>
      </c>
      <c r="E240" s="500" t="s">
        <v>20</v>
      </c>
      <c r="F240" s="500" t="s">
        <v>7</v>
      </c>
      <c r="G240" s="500" t="s">
        <v>63</v>
      </c>
      <c r="H240" s="500" t="s">
        <v>554</v>
      </c>
      <c r="I240" s="500" t="s">
        <v>842</v>
      </c>
      <c r="J240" s="500" t="s">
        <v>1035</v>
      </c>
      <c r="K240" s="500"/>
      <c r="L240" s="500">
        <v>37</v>
      </c>
      <c r="M240" s="500">
        <v>24</v>
      </c>
      <c r="N240" s="734">
        <f t="shared" si="3"/>
        <v>61</v>
      </c>
      <c r="O240" s="500"/>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M240" s="32"/>
    </row>
    <row r="241" spans="1:65">
      <c r="A241" s="500" t="s">
        <v>338</v>
      </c>
      <c r="B241" s="500" t="s">
        <v>338</v>
      </c>
      <c r="C241" s="500"/>
      <c r="D241" s="500">
        <v>2015</v>
      </c>
      <c r="E241" s="500" t="s">
        <v>20</v>
      </c>
      <c r="F241" s="500" t="s">
        <v>7</v>
      </c>
      <c r="G241" s="500" t="s">
        <v>63</v>
      </c>
      <c r="H241" s="500" t="s">
        <v>554</v>
      </c>
      <c r="I241" s="500" t="s">
        <v>842</v>
      </c>
      <c r="J241" s="500" t="s">
        <v>1042</v>
      </c>
      <c r="K241" s="500"/>
      <c r="L241" s="500">
        <v>235</v>
      </c>
      <c r="M241" s="500"/>
      <c r="N241" s="734">
        <f t="shared" si="3"/>
        <v>235</v>
      </c>
      <c r="O241" s="500"/>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M241" s="32"/>
    </row>
    <row r="242" spans="1:65">
      <c r="A242" s="500" t="s">
        <v>338</v>
      </c>
      <c r="B242" s="500" t="s">
        <v>338</v>
      </c>
      <c r="C242" s="500"/>
      <c r="D242" s="500">
        <v>2015</v>
      </c>
      <c r="E242" s="500" t="s">
        <v>20</v>
      </c>
      <c r="F242" s="500" t="s">
        <v>7</v>
      </c>
      <c r="G242" s="500" t="s">
        <v>63</v>
      </c>
      <c r="H242" s="500" t="s">
        <v>554</v>
      </c>
      <c r="I242" s="500" t="s">
        <v>842</v>
      </c>
      <c r="J242" s="500" t="s">
        <v>1052</v>
      </c>
      <c r="K242" s="500"/>
      <c r="L242" s="500">
        <v>499</v>
      </c>
      <c r="M242" s="500">
        <v>90</v>
      </c>
      <c r="N242" s="734">
        <f t="shared" si="3"/>
        <v>589</v>
      </c>
      <c r="O242" s="500"/>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M242" s="32"/>
    </row>
    <row r="243" spans="1:65">
      <c r="A243" s="500" t="s">
        <v>338</v>
      </c>
      <c r="B243" s="500" t="s">
        <v>338</v>
      </c>
      <c r="C243" s="500"/>
      <c r="D243" s="500">
        <v>2015</v>
      </c>
      <c r="E243" s="500" t="s">
        <v>20</v>
      </c>
      <c r="F243" s="500" t="s">
        <v>7</v>
      </c>
      <c r="G243" s="500" t="s">
        <v>63</v>
      </c>
      <c r="H243" s="500" t="s">
        <v>554</v>
      </c>
      <c r="I243" s="500" t="s">
        <v>842</v>
      </c>
      <c r="J243" s="500" t="s">
        <v>1037</v>
      </c>
      <c r="K243" s="500"/>
      <c r="L243" s="500">
        <v>1242</v>
      </c>
      <c r="M243" s="500">
        <v>624</v>
      </c>
      <c r="N243" s="734">
        <f t="shared" si="3"/>
        <v>1866</v>
      </c>
      <c r="O243" s="500"/>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M243" s="32"/>
    </row>
    <row r="244" spans="1:65">
      <c r="A244" s="500" t="s">
        <v>338</v>
      </c>
      <c r="B244" s="500" t="s">
        <v>338</v>
      </c>
      <c r="C244" s="500"/>
      <c r="D244" s="500">
        <v>2015</v>
      </c>
      <c r="E244" s="500" t="s">
        <v>18</v>
      </c>
      <c r="F244" s="500" t="s">
        <v>7</v>
      </c>
      <c r="G244" s="500" t="s">
        <v>818</v>
      </c>
      <c r="H244" s="500" t="s">
        <v>554</v>
      </c>
      <c r="I244" s="500" t="s">
        <v>844</v>
      </c>
      <c r="J244" s="500" t="s">
        <v>1005</v>
      </c>
      <c r="K244" s="500"/>
      <c r="L244" s="500">
        <v>23</v>
      </c>
      <c r="M244" s="500"/>
      <c r="N244" s="734">
        <f t="shared" si="3"/>
        <v>23</v>
      </c>
      <c r="O244" s="500"/>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M244" s="32"/>
    </row>
    <row r="245" spans="1:65">
      <c r="A245" s="500" t="s">
        <v>338</v>
      </c>
      <c r="B245" s="500" t="s">
        <v>338</v>
      </c>
      <c r="C245" s="500"/>
      <c r="D245" s="500">
        <v>2015</v>
      </c>
      <c r="E245" s="500" t="s">
        <v>18</v>
      </c>
      <c r="F245" s="500" t="s">
        <v>7</v>
      </c>
      <c r="G245" s="500" t="s">
        <v>819</v>
      </c>
      <c r="H245" s="500" t="s">
        <v>554</v>
      </c>
      <c r="I245" s="500" t="s">
        <v>844</v>
      </c>
      <c r="J245" s="500" t="s">
        <v>1005</v>
      </c>
      <c r="K245" s="500"/>
      <c r="L245" s="500"/>
      <c r="M245" s="500">
        <v>1</v>
      </c>
      <c r="N245" s="734">
        <f t="shared" si="3"/>
        <v>1</v>
      </c>
      <c r="O245" s="500"/>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M245" s="32"/>
    </row>
    <row r="246" spans="1:65">
      <c r="A246" s="500" t="s">
        <v>338</v>
      </c>
      <c r="B246" s="500" t="s">
        <v>338</v>
      </c>
      <c r="C246" s="500"/>
      <c r="D246" s="500">
        <v>2015</v>
      </c>
      <c r="E246" s="500" t="s">
        <v>20</v>
      </c>
      <c r="F246" s="500" t="s">
        <v>7</v>
      </c>
      <c r="G246" s="500" t="s">
        <v>827</v>
      </c>
      <c r="H246" s="500" t="s">
        <v>555</v>
      </c>
      <c r="I246" s="500" t="s">
        <v>846</v>
      </c>
      <c r="J246" s="500" t="s">
        <v>1037</v>
      </c>
      <c r="K246" s="500"/>
      <c r="L246" s="500"/>
      <c r="M246" s="500">
        <v>5</v>
      </c>
      <c r="N246" s="734">
        <f t="shared" si="3"/>
        <v>5</v>
      </c>
      <c r="O246" s="500"/>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M246" s="32"/>
    </row>
    <row r="247" spans="1:65">
      <c r="A247" s="500" t="s">
        <v>338</v>
      </c>
      <c r="B247" s="500" t="s">
        <v>338</v>
      </c>
      <c r="C247" s="500"/>
      <c r="D247" s="500">
        <v>2015</v>
      </c>
      <c r="E247" s="500" t="s">
        <v>20</v>
      </c>
      <c r="F247" s="500" t="s">
        <v>7</v>
      </c>
      <c r="G247" s="500" t="s">
        <v>827</v>
      </c>
      <c r="H247" s="500" t="s">
        <v>555</v>
      </c>
      <c r="I247" s="500" t="s">
        <v>846</v>
      </c>
      <c r="J247" s="500" t="s">
        <v>1036</v>
      </c>
      <c r="K247" s="500"/>
      <c r="L247" s="500"/>
      <c r="M247" s="500">
        <v>6</v>
      </c>
      <c r="N247" s="734">
        <f t="shared" si="3"/>
        <v>6</v>
      </c>
      <c r="O247" s="500"/>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M247" s="32"/>
    </row>
    <row r="248" spans="1:65">
      <c r="A248" s="500" t="s">
        <v>338</v>
      </c>
      <c r="B248" s="500" t="s">
        <v>338</v>
      </c>
      <c r="C248" s="500"/>
      <c r="D248" s="500">
        <v>2015</v>
      </c>
      <c r="E248" s="500" t="s">
        <v>20</v>
      </c>
      <c r="F248" s="500" t="s">
        <v>7</v>
      </c>
      <c r="G248" s="500" t="s">
        <v>827</v>
      </c>
      <c r="H248" s="500" t="s">
        <v>555</v>
      </c>
      <c r="I248" s="500" t="s">
        <v>846</v>
      </c>
      <c r="J248" s="500" t="s">
        <v>1035</v>
      </c>
      <c r="K248" s="500"/>
      <c r="L248" s="500"/>
      <c r="M248" s="500">
        <v>7</v>
      </c>
      <c r="N248" s="734">
        <f t="shared" si="3"/>
        <v>7</v>
      </c>
      <c r="O248" s="500"/>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M248" s="32"/>
    </row>
    <row r="249" spans="1:65">
      <c r="A249" s="500" t="s">
        <v>338</v>
      </c>
      <c r="B249" s="500" t="s">
        <v>338</v>
      </c>
      <c r="C249" s="500"/>
      <c r="D249" s="500">
        <v>2015</v>
      </c>
      <c r="E249" s="500" t="s">
        <v>20</v>
      </c>
      <c r="F249" s="500" t="s">
        <v>7</v>
      </c>
      <c r="G249" s="500" t="s">
        <v>827</v>
      </c>
      <c r="H249" s="500" t="s">
        <v>555</v>
      </c>
      <c r="I249" s="500" t="s">
        <v>846</v>
      </c>
      <c r="J249" s="500" t="s">
        <v>1063</v>
      </c>
      <c r="K249" s="500"/>
      <c r="L249" s="500">
        <v>8</v>
      </c>
      <c r="M249" s="500"/>
      <c r="N249" s="734">
        <f t="shared" si="3"/>
        <v>8</v>
      </c>
      <c r="O249" s="500"/>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M249" s="32"/>
    </row>
    <row r="250" spans="1:65">
      <c r="A250" s="500" t="s">
        <v>338</v>
      </c>
      <c r="B250" s="500" t="s">
        <v>338</v>
      </c>
      <c r="C250" s="500"/>
      <c r="D250" s="500">
        <v>2015</v>
      </c>
      <c r="E250" s="500" t="s">
        <v>20</v>
      </c>
      <c r="F250" s="500" t="s">
        <v>7</v>
      </c>
      <c r="G250" s="500" t="s">
        <v>827</v>
      </c>
      <c r="H250" s="500" t="s">
        <v>555</v>
      </c>
      <c r="I250" s="500" t="s">
        <v>846</v>
      </c>
      <c r="J250" s="500" t="s">
        <v>1043</v>
      </c>
      <c r="K250" s="500"/>
      <c r="L250" s="500"/>
      <c r="M250" s="500">
        <v>37</v>
      </c>
      <c r="N250" s="734">
        <f t="shared" si="3"/>
        <v>37</v>
      </c>
      <c r="O250" s="500"/>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M250" s="32"/>
    </row>
    <row r="251" spans="1:65">
      <c r="A251" s="500" t="s">
        <v>338</v>
      </c>
      <c r="B251" s="500" t="s">
        <v>338</v>
      </c>
      <c r="C251" s="500"/>
      <c r="D251" s="500">
        <v>2015</v>
      </c>
      <c r="E251" s="500" t="s">
        <v>20</v>
      </c>
      <c r="F251" s="500" t="s">
        <v>7</v>
      </c>
      <c r="G251" s="500" t="s">
        <v>827</v>
      </c>
      <c r="H251" s="500" t="s">
        <v>555</v>
      </c>
      <c r="I251" s="500" t="s">
        <v>846</v>
      </c>
      <c r="J251" s="500" t="s">
        <v>1012</v>
      </c>
      <c r="K251" s="500"/>
      <c r="L251" s="500">
        <v>667</v>
      </c>
      <c r="M251" s="500"/>
      <c r="N251" s="734">
        <f t="shared" si="3"/>
        <v>667</v>
      </c>
      <c r="O251" s="500"/>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M251" s="32"/>
    </row>
    <row r="252" spans="1:65">
      <c r="A252" s="500" t="s">
        <v>338</v>
      </c>
      <c r="B252" s="500" t="s">
        <v>338</v>
      </c>
      <c r="C252" s="500"/>
      <c r="D252" s="500">
        <v>2015</v>
      </c>
      <c r="E252" s="500" t="s">
        <v>20</v>
      </c>
      <c r="F252" s="500" t="s">
        <v>7</v>
      </c>
      <c r="G252" s="500" t="s">
        <v>827</v>
      </c>
      <c r="H252" s="500" t="s">
        <v>555</v>
      </c>
      <c r="I252" s="500" t="s">
        <v>846</v>
      </c>
      <c r="J252" s="500" t="s">
        <v>1038</v>
      </c>
      <c r="K252" s="500"/>
      <c r="L252" s="500">
        <v>42</v>
      </c>
      <c r="M252" s="500">
        <v>3932</v>
      </c>
      <c r="N252" s="734">
        <f t="shared" si="3"/>
        <v>3974</v>
      </c>
      <c r="O252" s="500"/>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M252" s="32"/>
    </row>
    <row r="253" spans="1:65">
      <c r="A253" s="500" t="s">
        <v>338</v>
      </c>
      <c r="B253" s="500" t="s">
        <v>338</v>
      </c>
      <c r="C253" s="500"/>
      <c r="D253" s="500">
        <v>2015</v>
      </c>
      <c r="E253" s="500" t="s">
        <v>20</v>
      </c>
      <c r="F253" s="500" t="s">
        <v>7</v>
      </c>
      <c r="G253" s="500" t="s">
        <v>63</v>
      </c>
      <c r="H253" s="500" t="s">
        <v>555</v>
      </c>
      <c r="I253" s="500" t="s">
        <v>842</v>
      </c>
      <c r="J253" s="500" t="s">
        <v>1004</v>
      </c>
      <c r="K253" s="500"/>
      <c r="L253" s="500">
        <v>3</v>
      </c>
      <c r="M253" s="500"/>
      <c r="N253" s="734">
        <f t="shared" si="3"/>
        <v>3</v>
      </c>
      <c r="O253" s="500"/>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M253" s="32"/>
    </row>
    <row r="254" spans="1:65">
      <c r="A254" s="500" t="s">
        <v>338</v>
      </c>
      <c r="B254" s="500" t="s">
        <v>338</v>
      </c>
      <c r="C254" s="500"/>
      <c r="D254" s="500">
        <v>2015</v>
      </c>
      <c r="E254" s="500" t="s">
        <v>20</v>
      </c>
      <c r="F254" s="500" t="s">
        <v>7</v>
      </c>
      <c r="G254" s="500" t="s">
        <v>63</v>
      </c>
      <c r="H254" s="500" t="s">
        <v>555</v>
      </c>
      <c r="I254" s="500" t="s">
        <v>842</v>
      </c>
      <c r="J254" s="500" t="s">
        <v>1063</v>
      </c>
      <c r="K254" s="500"/>
      <c r="L254" s="500">
        <v>11</v>
      </c>
      <c r="M254" s="500"/>
      <c r="N254" s="734">
        <f t="shared" si="3"/>
        <v>11</v>
      </c>
      <c r="O254" s="500"/>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M254" s="32"/>
    </row>
    <row r="255" spans="1:65">
      <c r="A255" s="500" t="s">
        <v>338</v>
      </c>
      <c r="B255" s="500" t="s">
        <v>338</v>
      </c>
      <c r="C255" s="500"/>
      <c r="D255" s="500">
        <v>2015</v>
      </c>
      <c r="E255" s="500" t="s">
        <v>20</v>
      </c>
      <c r="F255" s="500" t="s">
        <v>7</v>
      </c>
      <c r="G255" s="500" t="s">
        <v>63</v>
      </c>
      <c r="H255" s="500" t="s">
        <v>555</v>
      </c>
      <c r="I255" s="500" t="s">
        <v>842</v>
      </c>
      <c r="J255" s="500" t="s">
        <v>1052</v>
      </c>
      <c r="K255" s="500"/>
      <c r="L255" s="500"/>
      <c r="M255" s="500">
        <v>15</v>
      </c>
      <c r="N255" s="734">
        <f t="shared" si="3"/>
        <v>15</v>
      </c>
      <c r="O255" s="500"/>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M255" s="32"/>
    </row>
    <row r="256" spans="1:65">
      <c r="A256" s="500" t="s">
        <v>338</v>
      </c>
      <c r="B256" s="500" t="s">
        <v>338</v>
      </c>
      <c r="C256" s="500"/>
      <c r="D256" s="500">
        <v>2015</v>
      </c>
      <c r="E256" s="500" t="s">
        <v>20</v>
      </c>
      <c r="F256" s="500" t="s">
        <v>7</v>
      </c>
      <c r="G256" s="500" t="s">
        <v>63</v>
      </c>
      <c r="H256" s="500" t="s">
        <v>555</v>
      </c>
      <c r="I256" s="500" t="s">
        <v>842</v>
      </c>
      <c r="J256" s="500" t="s">
        <v>1517</v>
      </c>
      <c r="K256" s="500"/>
      <c r="L256" s="500"/>
      <c r="M256" s="500">
        <v>17</v>
      </c>
      <c r="N256" s="734">
        <f t="shared" si="3"/>
        <v>17</v>
      </c>
      <c r="O256" s="500"/>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M256" s="32"/>
    </row>
    <row r="257" spans="1:65">
      <c r="A257" s="500" t="s">
        <v>338</v>
      </c>
      <c r="B257" s="500" t="s">
        <v>338</v>
      </c>
      <c r="C257" s="500"/>
      <c r="D257" s="500">
        <v>2015</v>
      </c>
      <c r="E257" s="500" t="s">
        <v>20</v>
      </c>
      <c r="F257" s="500" t="s">
        <v>7</v>
      </c>
      <c r="G257" s="500" t="s">
        <v>63</v>
      </c>
      <c r="H257" s="500" t="s">
        <v>555</v>
      </c>
      <c r="I257" s="500" t="s">
        <v>842</v>
      </c>
      <c r="J257" s="500" t="s">
        <v>1044</v>
      </c>
      <c r="K257" s="500"/>
      <c r="L257" s="500"/>
      <c r="M257" s="500">
        <v>32</v>
      </c>
      <c r="N257" s="734">
        <f t="shared" si="3"/>
        <v>32</v>
      </c>
      <c r="O257" s="500"/>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M257" s="32"/>
    </row>
    <row r="258" spans="1:65">
      <c r="A258" s="500" t="s">
        <v>338</v>
      </c>
      <c r="B258" s="500" t="s">
        <v>338</v>
      </c>
      <c r="C258" s="500"/>
      <c r="D258" s="500">
        <v>2015</v>
      </c>
      <c r="E258" s="500" t="s">
        <v>20</v>
      </c>
      <c r="F258" s="500" t="s">
        <v>7</v>
      </c>
      <c r="G258" s="500" t="s">
        <v>63</v>
      </c>
      <c r="H258" s="500" t="s">
        <v>555</v>
      </c>
      <c r="I258" s="500" t="s">
        <v>842</v>
      </c>
      <c r="J258" s="500" t="s">
        <v>1035</v>
      </c>
      <c r="K258" s="500"/>
      <c r="L258" s="500"/>
      <c r="M258" s="500">
        <v>304</v>
      </c>
      <c r="N258" s="734">
        <f t="shared" si="3"/>
        <v>304</v>
      </c>
      <c r="O258" s="500"/>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M258" s="32"/>
    </row>
    <row r="259" spans="1:65">
      <c r="A259" s="500" t="s">
        <v>338</v>
      </c>
      <c r="B259" s="500" t="s">
        <v>338</v>
      </c>
      <c r="C259" s="500"/>
      <c r="D259" s="500">
        <v>2015</v>
      </c>
      <c r="E259" s="500" t="s">
        <v>20</v>
      </c>
      <c r="F259" s="500" t="s">
        <v>7</v>
      </c>
      <c r="G259" s="500" t="s">
        <v>63</v>
      </c>
      <c r="H259" s="500" t="s">
        <v>555</v>
      </c>
      <c r="I259" s="500" t="s">
        <v>842</v>
      </c>
      <c r="J259" s="500" t="s">
        <v>1037</v>
      </c>
      <c r="K259" s="500"/>
      <c r="L259" s="500"/>
      <c r="M259" s="500">
        <v>335</v>
      </c>
      <c r="N259" s="734">
        <f t="shared" si="3"/>
        <v>335</v>
      </c>
      <c r="O259" s="500"/>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M259" s="32"/>
    </row>
    <row r="260" spans="1:65">
      <c r="A260" s="500" t="s">
        <v>338</v>
      </c>
      <c r="B260" s="500" t="s">
        <v>338</v>
      </c>
      <c r="C260" s="500"/>
      <c r="D260" s="500">
        <v>2015</v>
      </c>
      <c r="E260" s="500" t="s">
        <v>20</v>
      </c>
      <c r="F260" s="500" t="s">
        <v>7</v>
      </c>
      <c r="G260" s="500" t="s">
        <v>63</v>
      </c>
      <c r="H260" s="500" t="s">
        <v>555</v>
      </c>
      <c r="I260" s="500" t="s">
        <v>842</v>
      </c>
      <c r="J260" s="500" t="s">
        <v>1012</v>
      </c>
      <c r="K260" s="500"/>
      <c r="L260" s="500">
        <v>411</v>
      </c>
      <c r="M260" s="500"/>
      <c r="N260" s="734">
        <f t="shared" si="3"/>
        <v>411</v>
      </c>
      <c r="O260" s="500"/>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M260" s="32"/>
    </row>
    <row r="261" spans="1:65">
      <c r="A261" s="500" t="s">
        <v>338</v>
      </c>
      <c r="B261" s="500" t="s">
        <v>338</v>
      </c>
      <c r="C261" s="500"/>
      <c r="D261" s="500">
        <v>2015</v>
      </c>
      <c r="E261" s="500" t="s">
        <v>20</v>
      </c>
      <c r="F261" s="500" t="s">
        <v>7</v>
      </c>
      <c r="G261" s="500" t="s">
        <v>63</v>
      </c>
      <c r="H261" s="500" t="s">
        <v>555</v>
      </c>
      <c r="I261" s="500" t="s">
        <v>842</v>
      </c>
      <c r="J261" s="500" t="s">
        <v>1067</v>
      </c>
      <c r="K261" s="500"/>
      <c r="L261" s="500"/>
      <c r="M261" s="500">
        <v>492</v>
      </c>
      <c r="N261" s="734">
        <f t="shared" ref="N261:N324" si="4">K261+L261+M261</f>
        <v>492</v>
      </c>
      <c r="O261" s="500"/>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M261" s="32"/>
    </row>
    <row r="262" spans="1:65">
      <c r="A262" s="500" t="s">
        <v>338</v>
      </c>
      <c r="B262" s="500" t="s">
        <v>338</v>
      </c>
      <c r="C262" s="500"/>
      <c r="D262" s="500">
        <v>2015</v>
      </c>
      <c r="E262" s="500" t="s">
        <v>18</v>
      </c>
      <c r="F262" s="500" t="s">
        <v>7</v>
      </c>
      <c r="G262" s="500" t="s">
        <v>818</v>
      </c>
      <c r="H262" s="500" t="s">
        <v>555</v>
      </c>
      <c r="I262" s="500" t="s">
        <v>844</v>
      </c>
      <c r="J262" s="500" t="s">
        <v>1005</v>
      </c>
      <c r="K262" s="500"/>
      <c r="L262" s="500">
        <v>164</v>
      </c>
      <c r="M262" s="500">
        <v>133</v>
      </c>
      <c r="N262" s="734">
        <f t="shared" si="4"/>
        <v>297</v>
      </c>
      <c r="O262" s="500"/>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M262" s="32"/>
    </row>
    <row r="263" spans="1:65">
      <c r="A263" s="500" t="s">
        <v>338</v>
      </c>
      <c r="B263" s="500" t="s">
        <v>338</v>
      </c>
      <c r="C263" s="500"/>
      <c r="D263" s="500">
        <v>2015</v>
      </c>
      <c r="E263" s="500" t="s">
        <v>18</v>
      </c>
      <c r="F263" s="500" t="s">
        <v>7</v>
      </c>
      <c r="G263" s="500" t="s">
        <v>819</v>
      </c>
      <c r="H263" s="500" t="s">
        <v>555</v>
      </c>
      <c r="I263" s="500" t="s">
        <v>844</v>
      </c>
      <c r="J263" s="500" t="s">
        <v>1005</v>
      </c>
      <c r="K263" s="500"/>
      <c r="L263" s="500"/>
      <c r="M263" s="500">
        <v>48</v>
      </c>
      <c r="N263" s="734">
        <f t="shared" si="4"/>
        <v>48</v>
      </c>
      <c r="O263" s="500"/>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M263" s="32"/>
    </row>
    <row r="264" spans="1:65">
      <c r="A264" s="500" t="s">
        <v>338</v>
      </c>
      <c r="B264" s="500" t="s">
        <v>338</v>
      </c>
      <c r="C264" s="500"/>
      <c r="D264" s="500">
        <v>2015</v>
      </c>
      <c r="E264" s="500" t="s">
        <v>20</v>
      </c>
      <c r="F264" s="500" t="s">
        <v>7</v>
      </c>
      <c r="G264" s="500" t="s">
        <v>827</v>
      </c>
      <c r="H264" s="500" t="s">
        <v>100</v>
      </c>
      <c r="I264" s="500" t="s">
        <v>842</v>
      </c>
      <c r="J264" s="500" t="s">
        <v>1037</v>
      </c>
      <c r="K264" s="500"/>
      <c r="L264" s="500">
        <v>1</v>
      </c>
      <c r="M264" s="500"/>
      <c r="N264" s="734">
        <f t="shared" si="4"/>
        <v>1</v>
      </c>
      <c r="O264" s="500"/>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M264" s="32"/>
    </row>
    <row r="265" spans="1:65">
      <c r="A265" s="500" t="s">
        <v>338</v>
      </c>
      <c r="B265" s="500" t="s">
        <v>338</v>
      </c>
      <c r="C265" s="500"/>
      <c r="D265" s="500">
        <v>2015</v>
      </c>
      <c r="E265" s="500" t="s">
        <v>20</v>
      </c>
      <c r="F265" s="500" t="s">
        <v>7</v>
      </c>
      <c r="G265" s="500" t="s">
        <v>827</v>
      </c>
      <c r="H265" s="500" t="s">
        <v>100</v>
      </c>
      <c r="I265" s="500" t="s">
        <v>842</v>
      </c>
      <c r="J265" s="500" t="s">
        <v>1044</v>
      </c>
      <c r="K265" s="500"/>
      <c r="L265" s="500">
        <v>3</v>
      </c>
      <c r="M265" s="500">
        <v>1</v>
      </c>
      <c r="N265" s="734">
        <f t="shared" si="4"/>
        <v>4</v>
      </c>
      <c r="O265" s="500"/>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M265" s="32"/>
    </row>
    <row r="266" spans="1:65">
      <c r="A266" s="500" t="s">
        <v>338</v>
      </c>
      <c r="B266" s="500" t="s">
        <v>338</v>
      </c>
      <c r="C266" s="500"/>
      <c r="D266" s="500">
        <v>2015</v>
      </c>
      <c r="E266" s="500" t="s">
        <v>20</v>
      </c>
      <c r="F266" s="500" t="s">
        <v>7</v>
      </c>
      <c r="G266" s="500" t="s">
        <v>827</v>
      </c>
      <c r="H266" s="500" t="s">
        <v>100</v>
      </c>
      <c r="I266" s="500" t="s">
        <v>842</v>
      </c>
      <c r="J266" s="500" t="s">
        <v>1036</v>
      </c>
      <c r="K266" s="500"/>
      <c r="L266" s="500">
        <v>7</v>
      </c>
      <c r="M266" s="500">
        <v>10</v>
      </c>
      <c r="N266" s="734">
        <f t="shared" si="4"/>
        <v>17</v>
      </c>
      <c r="O266" s="500"/>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M266" s="32"/>
    </row>
    <row r="267" spans="1:65">
      <c r="A267" s="500" t="s">
        <v>338</v>
      </c>
      <c r="B267" s="500" t="s">
        <v>338</v>
      </c>
      <c r="C267" s="500"/>
      <c r="D267" s="500">
        <v>2015</v>
      </c>
      <c r="E267" s="500" t="s">
        <v>20</v>
      </c>
      <c r="F267" s="500" t="s">
        <v>7</v>
      </c>
      <c r="G267" s="500" t="s">
        <v>827</v>
      </c>
      <c r="H267" s="500" t="s">
        <v>100</v>
      </c>
      <c r="I267" s="500" t="s">
        <v>842</v>
      </c>
      <c r="J267" s="500" t="s">
        <v>1043</v>
      </c>
      <c r="K267" s="500"/>
      <c r="L267" s="500">
        <v>22</v>
      </c>
      <c r="M267" s="500">
        <v>2</v>
      </c>
      <c r="N267" s="734">
        <f t="shared" si="4"/>
        <v>24</v>
      </c>
      <c r="O267" s="500"/>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M267" s="32"/>
    </row>
    <row r="268" spans="1:65">
      <c r="A268" s="500" t="s">
        <v>338</v>
      </c>
      <c r="B268" s="500" t="s">
        <v>338</v>
      </c>
      <c r="C268" s="500"/>
      <c r="D268" s="500">
        <v>2015</v>
      </c>
      <c r="E268" s="500" t="s">
        <v>20</v>
      </c>
      <c r="F268" s="500" t="s">
        <v>7</v>
      </c>
      <c r="G268" s="500" t="s">
        <v>827</v>
      </c>
      <c r="H268" s="500" t="s">
        <v>100</v>
      </c>
      <c r="I268" s="500" t="s">
        <v>842</v>
      </c>
      <c r="J268" s="500" t="s">
        <v>1035</v>
      </c>
      <c r="K268" s="500"/>
      <c r="L268" s="500">
        <v>57</v>
      </c>
      <c r="M268" s="500">
        <v>4</v>
      </c>
      <c r="N268" s="734">
        <f t="shared" si="4"/>
        <v>61</v>
      </c>
      <c r="O268" s="500"/>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M268" s="32"/>
    </row>
    <row r="269" spans="1:65">
      <c r="A269" s="500" t="s">
        <v>338</v>
      </c>
      <c r="B269" s="500" t="s">
        <v>338</v>
      </c>
      <c r="C269" s="500"/>
      <c r="D269" s="500">
        <v>2015</v>
      </c>
      <c r="E269" s="500" t="s">
        <v>20</v>
      </c>
      <c r="F269" s="500" t="s">
        <v>7</v>
      </c>
      <c r="G269" s="500" t="s">
        <v>827</v>
      </c>
      <c r="H269" s="500" t="s">
        <v>100</v>
      </c>
      <c r="I269" s="500" t="s">
        <v>842</v>
      </c>
      <c r="J269" s="500" t="s">
        <v>1038</v>
      </c>
      <c r="K269" s="500"/>
      <c r="L269" s="500">
        <v>203</v>
      </c>
      <c r="M269" s="500">
        <v>588</v>
      </c>
      <c r="N269" s="734">
        <f t="shared" si="4"/>
        <v>791</v>
      </c>
      <c r="O269" s="500"/>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M269" s="32"/>
    </row>
    <row r="270" spans="1:65">
      <c r="A270" s="500" t="s">
        <v>338</v>
      </c>
      <c r="B270" s="500" t="s">
        <v>338</v>
      </c>
      <c r="C270" s="500"/>
      <c r="D270" s="500">
        <v>2015</v>
      </c>
      <c r="E270" s="500" t="s">
        <v>20</v>
      </c>
      <c r="F270" s="500" t="s">
        <v>7</v>
      </c>
      <c r="G270" s="500" t="s">
        <v>63</v>
      </c>
      <c r="H270" s="500" t="s">
        <v>100</v>
      </c>
      <c r="I270" s="500" t="s">
        <v>842</v>
      </c>
      <c r="J270" s="500" t="s">
        <v>1044</v>
      </c>
      <c r="K270" s="500"/>
      <c r="L270" s="500"/>
      <c r="M270" s="500">
        <v>4</v>
      </c>
      <c r="N270" s="734">
        <f t="shared" si="4"/>
        <v>4</v>
      </c>
      <c r="O270" s="500"/>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M270" s="32"/>
    </row>
    <row r="271" spans="1:65">
      <c r="A271" s="500" t="s">
        <v>338</v>
      </c>
      <c r="B271" s="500" t="s">
        <v>338</v>
      </c>
      <c r="C271" s="500"/>
      <c r="D271" s="500">
        <v>2015</v>
      </c>
      <c r="E271" s="500" t="s">
        <v>20</v>
      </c>
      <c r="F271" s="500" t="s">
        <v>7</v>
      </c>
      <c r="G271" s="500" t="s">
        <v>63</v>
      </c>
      <c r="H271" s="500" t="s">
        <v>100</v>
      </c>
      <c r="I271" s="500" t="s">
        <v>842</v>
      </c>
      <c r="J271" s="500" t="s">
        <v>1053</v>
      </c>
      <c r="K271" s="500"/>
      <c r="L271" s="500">
        <v>11</v>
      </c>
      <c r="M271" s="500"/>
      <c r="N271" s="734">
        <f t="shared" si="4"/>
        <v>11</v>
      </c>
      <c r="O271" s="500"/>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M271" s="32"/>
    </row>
    <row r="272" spans="1:65">
      <c r="A272" s="500" t="s">
        <v>338</v>
      </c>
      <c r="B272" s="500" t="s">
        <v>338</v>
      </c>
      <c r="C272" s="500"/>
      <c r="D272" s="500">
        <v>2015</v>
      </c>
      <c r="E272" s="500" t="s">
        <v>20</v>
      </c>
      <c r="F272" s="500" t="s">
        <v>7</v>
      </c>
      <c r="G272" s="500" t="s">
        <v>63</v>
      </c>
      <c r="H272" s="500" t="s">
        <v>100</v>
      </c>
      <c r="I272" s="500" t="s">
        <v>842</v>
      </c>
      <c r="J272" s="500" t="s">
        <v>1042</v>
      </c>
      <c r="K272" s="500"/>
      <c r="L272" s="500">
        <v>72</v>
      </c>
      <c r="M272" s="500"/>
      <c r="N272" s="734">
        <f t="shared" si="4"/>
        <v>72</v>
      </c>
      <c r="O272" s="500"/>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M272" s="32"/>
    </row>
    <row r="273" spans="1:65">
      <c r="A273" s="500" t="s">
        <v>338</v>
      </c>
      <c r="B273" s="500" t="s">
        <v>338</v>
      </c>
      <c r="C273" s="500"/>
      <c r="D273" s="500">
        <v>2015</v>
      </c>
      <c r="E273" s="500" t="s">
        <v>20</v>
      </c>
      <c r="F273" s="500" t="s">
        <v>7</v>
      </c>
      <c r="G273" s="500" t="s">
        <v>63</v>
      </c>
      <c r="H273" s="500" t="s">
        <v>100</v>
      </c>
      <c r="I273" s="500" t="s">
        <v>842</v>
      </c>
      <c r="J273" s="500" t="s">
        <v>1035</v>
      </c>
      <c r="K273" s="500"/>
      <c r="L273" s="500">
        <v>184</v>
      </c>
      <c r="M273" s="500">
        <v>2</v>
      </c>
      <c r="N273" s="734">
        <f t="shared" si="4"/>
        <v>186</v>
      </c>
      <c r="O273" s="500"/>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M273" s="32"/>
    </row>
    <row r="274" spans="1:65">
      <c r="A274" s="500" t="s">
        <v>338</v>
      </c>
      <c r="B274" s="500" t="s">
        <v>338</v>
      </c>
      <c r="C274" s="500"/>
      <c r="D274" s="500">
        <v>2015</v>
      </c>
      <c r="E274" s="500" t="s">
        <v>20</v>
      </c>
      <c r="F274" s="500" t="s">
        <v>7</v>
      </c>
      <c r="G274" s="500" t="s">
        <v>63</v>
      </c>
      <c r="H274" s="500" t="s">
        <v>100</v>
      </c>
      <c r="I274" s="500" t="s">
        <v>842</v>
      </c>
      <c r="J274" s="500" t="s">
        <v>1052</v>
      </c>
      <c r="K274" s="500"/>
      <c r="L274" s="500">
        <v>170</v>
      </c>
      <c r="M274" s="500">
        <v>82</v>
      </c>
      <c r="N274" s="734">
        <f t="shared" si="4"/>
        <v>252</v>
      </c>
      <c r="O274" s="500"/>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M274" s="32"/>
    </row>
    <row r="275" spans="1:65">
      <c r="A275" s="500" t="s">
        <v>338</v>
      </c>
      <c r="B275" s="500" t="s">
        <v>338</v>
      </c>
      <c r="C275" s="500"/>
      <c r="D275" s="500">
        <v>2015</v>
      </c>
      <c r="E275" s="500" t="s">
        <v>20</v>
      </c>
      <c r="F275" s="500" t="s">
        <v>7</v>
      </c>
      <c r="G275" s="500" t="s">
        <v>63</v>
      </c>
      <c r="H275" s="500" t="s">
        <v>100</v>
      </c>
      <c r="I275" s="500" t="s">
        <v>842</v>
      </c>
      <c r="J275" s="500" t="s">
        <v>1037</v>
      </c>
      <c r="K275" s="500"/>
      <c r="L275" s="500">
        <v>489</v>
      </c>
      <c r="M275" s="500">
        <v>882</v>
      </c>
      <c r="N275" s="734">
        <f t="shared" si="4"/>
        <v>1371</v>
      </c>
      <c r="O275" s="500"/>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M275" s="32"/>
    </row>
    <row r="276" spans="1:65">
      <c r="A276" s="500" t="s">
        <v>338</v>
      </c>
      <c r="B276" s="500" t="s">
        <v>338</v>
      </c>
      <c r="C276" s="500"/>
      <c r="D276" s="500">
        <v>2015</v>
      </c>
      <c r="E276" s="500" t="s">
        <v>18</v>
      </c>
      <c r="F276" s="500" t="s">
        <v>7</v>
      </c>
      <c r="G276" s="500" t="s">
        <v>818</v>
      </c>
      <c r="H276" s="500" t="s">
        <v>100</v>
      </c>
      <c r="I276" s="500" t="s">
        <v>844</v>
      </c>
      <c r="J276" s="500" t="s">
        <v>1005</v>
      </c>
      <c r="K276" s="500"/>
      <c r="L276" s="500">
        <v>3</v>
      </c>
      <c r="M276" s="500"/>
      <c r="N276" s="734">
        <f t="shared" si="4"/>
        <v>3</v>
      </c>
      <c r="O276" s="500"/>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M276" s="32"/>
    </row>
    <row r="277" spans="1:65">
      <c r="A277" s="500" t="s">
        <v>338</v>
      </c>
      <c r="B277" s="500" t="s">
        <v>338</v>
      </c>
      <c r="C277" s="500"/>
      <c r="D277" s="500">
        <v>2015</v>
      </c>
      <c r="E277" s="500" t="s">
        <v>22</v>
      </c>
      <c r="F277" s="500" t="s">
        <v>7</v>
      </c>
      <c r="G277" s="500" t="s">
        <v>774</v>
      </c>
      <c r="H277" s="500" t="s">
        <v>557</v>
      </c>
      <c r="I277" s="500" t="s">
        <v>842</v>
      </c>
      <c r="J277" s="500" t="s">
        <v>1030</v>
      </c>
      <c r="K277" s="500"/>
      <c r="L277" s="500">
        <v>51</v>
      </c>
      <c r="M277" s="500"/>
      <c r="N277" s="734">
        <f t="shared" si="4"/>
        <v>51</v>
      </c>
      <c r="O277" s="500"/>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M277" s="32"/>
    </row>
    <row r="278" spans="1:65">
      <c r="A278" s="500" t="s">
        <v>338</v>
      </c>
      <c r="B278" s="500" t="s">
        <v>338</v>
      </c>
      <c r="C278" s="500"/>
      <c r="D278" s="500">
        <v>2015</v>
      </c>
      <c r="E278" s="500" t="s">
        <v>20</v>
      </c>
      <c r="F278" s="500" t="s">
        <v>7</v>
      </c>
      <c r="G278" s="500" t="s">
        <v>827</v>
      </c>
      <c r="H278" s="500" t="s">
        <v>557</v>
      </c>
      <c r="I278" s="500" t="s">
        <v>842</v>
      </c>
      <c r="J278" s="500" t="s">
        <v>1063</v>
      </c>
      <c r="K278" s="500"/>
      <c r="L278" s="500">
        <v>22</v>
      </c>
      <c r="M278" s="500"/>
      <c r="N278" s="734">
        <f t="shared" si="4"/>
        <v>22</v>
      </c>
      <c r="O278" s="500"/>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M278" s="32"/>
    </row>
    <row r="279" spans="1:65">
      <c r="A279" s="500" t="s">
        <v>338</v>
      </c>
      <c r="B279" s="500" t="s">
        <v>338</v>
      </c>
      <c r="C279" s="500"/>
      <c r="D279" s="500">
        <v>2015</v>
      </c>
      <c r="E279" s="500" t="s">
        <v>20</v>
      </c>
      <c r="F279" s="500" t="s">
        <v>7</v>
      </c>
      <c r="G279" s="500" t="s">
        <v>827</v>
      </c>
      <c r="H279" s="500" t="s">
        <v>557</v>
      </c>
      <c r="I279" s="500" t="s">
        <v>842</v>
      </c>
      <c r="J279" s="500" t="s">
        <v>1038</v>
      </c>
      <c r="K279" s="500"/>
      <c r="L279" s="500"/>
      <c r="M279" s="500">
        <v>279</v>
      </c>
      <c r="N279" s="734">
        <f t="shared" si="4"/>
        <v>279</v>
      </c>
      <c r="O279" s="500"/>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M279" s="32"/>
    </row>
    <row r="280" spans="1:65">
      <c r="A280" s="500" t="s">
        <v>338</v>
      </c>
      <c r="B280" s="500" t="s">
        <v>338</v>
      </c>
      <c r="C280" s="500"/>
      <c r="D280" s="500">
        <v>2015</v>
      </c>
      <c r="E280" s="500" t="s">
        <v>20</v>
      </c>
      <c r="F280" s="500" t="s">
        <v>7</v>
      </c>
      <c r="G280" s="500" t="s">
        <v>827</v>
      </c>
      <c r="H280" s="500" t="s">
        <v>557</v>
      </c>
      <c r="I280" s="500" t="s">
        <v>842</v>
      </c>
      <c r="J280" s="500" t="s">
        <v>1036</v>
      </c>
      <c r="K280" s="500"/>
      <c r="L280" s="500"/>
      <c r="M280" s="500">
        <v>597</v>
      </c>
      <c r="N280" s="734">
        <f t="shared" si="4"/>
        <v>597</v>
      </c>
      <c r="O280" s="500"/>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M280" s="32"/>
    </row>
    <row r="281" spans="1:65">
      <c r="A281" s="500" t="s">
        <v>338</v>
      </c>
      <c r="B281" s="500" t="s">
        <v>338</v>
      </c>
      <c r="C281" s="500"/>
      <c r="D281" s="500">
        <v>2015</v>
      </c>
      <c r="E281" s="500" t="s">
        <v>20</v>
      </c>
      <c r="F281" s="500" t="s">
        <v>7</v>
      </c>
      <c r="G281" s="500" t="s">
        <v>63</v>
      </c>
      <c r="H281" s="500" t="s">
        <v>557</v>
      </c>
      <c r="I281" s="500" t="s">
        <v>842</v>
      </c>
      <c r="J281" s="500" t="s">
        <v>1036</v>
      </c>
      <c r="K281" s="500"/>
      <c r="L281" s="500"/>
      <c r="M281" s="500">
        <v>3</v>
      </c>
      <c r="N281" s="734">
        <f t="shared" si="4"/>
        <v>3</v>
      </c>
      <c r="O281" s="500"/>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M281" s="32"/>
    </row>
    <row r="282" spans="1:65">
      <c r="A282" s="500" t="s">
        <v>338</v>
      </c>
      <c r="B282" s="500" t="s">
        <v>338</v>
      </c>
      <c r="C282" s="500"/>
      <c r="D282" s="500">
        <v>2015</v>
      </c>
      <c r="E282" s="500" t="s">
        <v>20</v>
      </c>
      <c r="F282" s="500" t="s">
        <v>7</v>
      </c>
      <c r="G282" s="500" t="s">
        <v>63</v>
      </c>
      <c r="H282" s="500" t="s">
        <v>557</v>
      </c>
      <c r="I282" s="500" t="s">
        <v>842</v>
      </c>
      <c r="J282" s="500" t="s">
        <v>1030</v>
      </c>
      <c r="K282" s="500"/>
      <c r="L282" s="500">
        <v>62</v>
      </c>
      <c r="M282" s="500"/>
      <c r="N282" s="734">
        <f t="shared" si="4"/>
        <v>62</v>
      </c>
      <c r="O282" s="500"/>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M282" s="32"/>
    </row>
    <row r="283" spans="1:65">
      <c r="A283" s="500" t="s">
        <v>338</v>
      </c>
      <c r="B283" s="500" t="s">
        <v>338</v>
      </c>
      <c r="C283" s="500"/>
      <c r="D283" s="500">
        <v>2015</v>
      </c>
      <c r="E283" s="500" t="s">
        <v>20</v>
      </c>
      <c r="F283" s="500" t="s">
        <v>7</v>
      </c>
      <c r="G283" s="500" t="s">
        <v>63</v>
      </c>
      <c r="H283" s="500" t="s">
        <v>557</v>
      </c>
      <c r="I283" s="500" t="s">
        <v>842</v>
      </c>
      <c r="J283" s="500" t="s">
        <v>1037</v>
      </c>
      <c r="K283" s="500"/>
      <c r="L283" s="500"/>
      <c r="M283" s="500">
        <v>485</v>
      </c>
      <c r="N283" s="734">
        <f t="shared" si="4"/>
        <v>485</v>
      </c>
      <c r="O283" s="500"/>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M283" s="32"/>
    </row>
    <row r="284" spans="1:65">
      <c r="A284" s="500" t="s">
        <v>338</v>
      </c>
      <c r="B284" s="500" t="s">
        <v>338</v>
      </c>
      <c r="C284" s="500"/>
      <c r="D284" s="500">
        <v>2015</v>
      </c>
      <c r="E284" s="500" t="s">
        <v>22</v>
      </c>
      <c r="F284" s="500" t="s">
        <v>7</v>
      </c>
      <c r="G284" s="500" t="s">
        <v>776</v>
      </c>
      <c r="H284" s="500" t="s">
        <v>557</v>
      </c>
      <c r="I284" s="500" t="s">
        <v>842</v>
      </c>
      <c r="J284" s="500" t="s">
        <v>1030</v>
      </c>
      <c r="K284" s="500"/>
      <c r="L284" s="500">
        <v>913</v>
      </c>
      <c r="M284" s="500"/>
      <c r="N284" s="734">
        <f t="shared" si="4"/>
        <v>913</v>
      </c>
      <c r="O284" s="500"/>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M284" s="32"/>
    </row>
    <row r="285" spans="1:65">
      <c r="A285" s="500" t="s">
        <v>338</v>
      </c>
      <c r="B285" s="500" t="s">
        <v>338</v>
      </c>
      <c r="C285" s="500"/>
      <c r="D285" s="500">
        <v>2015</v>
      </c>
      <c r="E285" s="500" t="s">
        <v>22</v>
      </c>
      <c r="F285" s="500" t="s">
        <v>7</v>
      </c>
      <c r="G285" s="500" t="s">
        <v>775</v>
      </c>
      <c r="H285" s="500" t="s">
        <v>557</v>
      </c>
      <c r="I285" s="500" t="s">
        <v>842</v>
      </c>
      <c r="J285" s="500" t="s">
        <v>1030</v>
      </c>
      <c r="K285" s="500"/>
      <c r="L285" s="500">
        <v>491</v>
      </c>
      <c r="M285" s="500"/>
      <c r="N285" s="734">
        <f t="shared" si="4"/>
        <v>491</v>
      </c>
      <c r="O285" s="500"/>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M285" s="32"/>
    </row>
    <row r="286" spans="1:65">
      <c r="A286" s="500" t="s">
        <v>338</v>
      </c>
      <c r="B286" s="500" t="s">
        <v>338</v>
      </c>
      <c r="C286" s="500"/>
      <c r="D286" s="500">
        <v>2015</v>
      </c>
      <c r="E286" s="500" t="s">
        <v>20</v>
      </c>
      <c r="F286" s="500" t="s">
        <v>7</v>
      </c>
      <c r="G286" s="500" t="s">
        <v>827</v>
      </c>
      <c r="H286" s="500" t="s">
        <v>558</v>
      </c>
      <c r="I286" s="500" t="s">
        <v>844</v>
      </c>
      <c r="J286" s="500" t="s">
        <v>1045</v>
      </c>
      <c r="K286" s="500"/>
      <c r="L286" s="500"/>
      <c r="M286" s="500">
        <v>5</v>
      </c>
      <c r="N286" s="734">
        <f t="shared" si="4"/>
        <v>5</v>
      </c>
      <c r="O286" s="500"/>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M286" s="32"/>
    </row>
    <row r="287" spans="1:65">
      <c r="A287" s="500" t="s">
        <v>338</v>
      </c>
      <c r="B287" s="500" t="s">
        <v>338</v>
      </c>
      <c r="C287" s="500"/>
      <c r="D287" s="500">
        <v>2015</v>
      </c>
      <c r="E287" s="500" t="s">
        <v>20</v>
      </c>
      <c r="F287" s="500" t="s">
        <v>7</v>
      </c>
      <c r="G287" s="500" t="s">
        <v>827</v>
      </c>
      <c r="H287" s="500" t="s">
        <v>558</v>
      </c>
      <c r="I287" s="500" t="s">
        <v>844</v>
      </c>
      <c r="J287" s="500" t="s">
        <v>1044</v>
      </c>
      <c r="K287" s="500"/>
      <c r="L287" s="500">
        <v>5</v>
      </c>
      <c r="M287" s="500"/>
      <c r="N287" s="734">
        <f t="shared" si="4"/>
        <v>5</v>
      </c>
      <c r="O287" s="500"/>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M287" s="32"/>
    </row>
    <row r="288" spans="1:65">
      <c r="A288" s="500" t="s">
        <v>338</v>
      </c>
      <c r="B288" s="500" t="s">
        <v>338</v>
      </c>
      <c r="C288" s="500"/>
      <c r="D288" s="500">
        <v>2015</v>
      </c>
      <c r="E288" s="500" t="s">
        <v>20</v>
      </c>
      <c r="F288" s="500" t="s">
        <v>7</v>
      </c>
      <c r="G288" s="500" t="s">
        <v>827</v>
      </c>
      <c r="H288" s="500" t="s">
        <v>558</v>
      </c>
      <c r="I288" s="500" t="s">
        <v>844</v>
      </c>
      <c r="J288" s="500" t="s">
        <v>1035</v>
      </c>
      <c r="K288" s="500"/>
      <c r="L288" s="500">
        <v>84</v>
      </c>
      <c r="M288" s="500">
        <v>1</v>
      </c>
      <c r="N288" s="734">
        <f t="shared" si="4"/>
        <v>85</v>
      </c>
      <c r="O288" s="500"/>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M288" s="32"/>
    </row>
    <row r="289" spans="1:65">
      <c r="A289" s="500" t="s">
        <v>338</v>
      </c>
      <c r="B289" s="500" t="s">
        <v>338</v>
      </c>
      <c r="C289" s="500"/>
      <c r="D289" s="500">
        <v>2015</v>
      </c>
      <c r="E289" s="500" t="s">
        <v>20</v>
      </c>
      <c r="F289" s="500" t="s">
        <v>7</v>
      </c>
      <c r="G289" s="500" t="s">
        <v>827</v>
      </c>
      <c r="H289" s="500" t="s">
        <v>558</v>
      </c>
      <c r="I289" s="500" t="s">
        <v>844</v>
      </c>
      <c r="J289" s="500" t="s">
        <v>1038</v>
      </c>
      <c r="K289" s="500"/>
      <c r="L289" s="500">
        <v>935</v>
      </c>
      <c r="M289" s="500">
        <v>484</v>
      </c>
      <c r="N289" s="734">
        <f t="shared" si="4"/>
        <v>1419</v>
      </c>
      <c r="O289" s="500"/>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M289" s="32"/>
    </row>
    <row r="290" spans="1:65">
      <c r="A290" s="500" t="s">
        <v>338</v>
      </c>
      <c r="B290" s="500" t="s">
        <v>338</v>
      </c>
      <c r="C290" s="500"/>
      <c r="D290" s="500">
        <v>2015</v>
      </c>
      <c r="E290" s="500" t="s">
        <v>20</v>
      </c>
      <c r="F290" s="500" t="s">
        <v>7</v>
      </c>
      <c r="G290" s="500" t="s">
        <v>63</v>
      </c>
      <c r="H290" s="500" t="s">
        <v>558</v>
      </c>
      <c r="I290" s="500" t="s">
        <v>846</v>
      </c>
      <c r="J290" s="500" t="s">
        <v>1044</v>
      </c>
      <c r="K290" s="500"/>
      <c r="L290" s="500">
        <v>1</v>
      </c>
      <c r="M290" s="500"/>
      <c r="N290" s="734">
        <f t="shared" si="4"/>
        <v>1</v>
      </c>
      <c r="O290" s="500"/>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M290" s="32"/>
    </row>
    <row r="291" spans="1:65">
      <c r="A291" s="500" t="s">
        <v>338</v>
      </c>
      <c r="B291" s="500" t="s">
        <v>338</v>
      </c>
      <c r="C291" s="500"/>
      <c r="D291" s="500">
        <v>2015</v>
      </c>
      <c r="E291" s="500" t="s">
        <v>20</v>
      </c>
      <c r="F291" s="500" t="s">
        <v>7</v>
      </c>
      <c r="G291" s="500" t="s">
        <v>63</v>
      </c>
      <c r="H291" s="500" t="s">
        <v>558</v>
      </c>
      <c r="I291" s="500" t="s">
        <v>846</v>
      </c>
      <c r="J291" s="500" t="s">
        <v>1517</v>
      </c>
      <c r="K291" s="500"/>
      <c r="L291" s="500"/>
      <c r="M291" s="500">
        <v>5</v>
      </c>
      <c r="N291" s="734">
        <f t="shared" si="4"/>
        <v>5</v>
      </c>
      <c r="O291" s="500"/>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M291" s="32"/>
    </row>
    <row r="292" spans="1:65">
      <c r="A292" s="500" t="s">
        <v>338</v>
      </c>
      <c r="B292" s="500" t="s">
        <v>338</v>
      </c>
      <c r="C292" s="500"/>
      <c r="D292" s="500">
        <v>2015</v>
      </c>
      <c r="E292" s="500" t="s">
        <v>20</v>
      </c>
      <c r="F292" s="500" t="s">
        <v>7</v>
      </c>
      <c r="G292" s="500" t="s">
        <v>63</v>
      </c>
      <c r="H292" s="500" t="s">
        <v>558</v>
      </c>
      <c r="I292" s="500" t="s">
        <v>846</v>
      </c>
      <c r="J292" s="500" t="s">
        <v>1053</v>
      </c>
      <c r="K292" s="500"/>
      <c r="L292" s="500">
        <v>22</v>
      </c>
      <c r="M292" s="500"/>
      <c r="N292" s="734">
        <f t="shared" si="4"/>
        <v>22</v>
      </c>
      <c r="O292" s="500"/>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M292" s="32"/>
    </row>
    <row r="293" spans="1:65">
      <c r="A293" s="500" t="s">
        <v>338</v>
      </c>
      <c r="B293" s="500" t="s">
        <v>338</v>
      </c>
      <c r="C293" s="500"/>
      <c r="D293" s="500">
        <v>2015</v>
      </c>
      <c r="E293" s="500" t="s">
        <v>20</v>
      </c>
      <c r="F293" s="500" t="s">
        <v>7</v>
      </c>
      <c r="G293" s="500" t="s">
        <v>63</v>
      </c>
      <c r="H293" s="500" t="s">
        <v>558</v>
      </c>
      <c r="I293" s="500" t="s">
        <v>846</v>
      </c>
      <c r="J293" s="500" t="s">
        <v>1035</v>
      </c>
      <c r="K293" s="500"/>
      <c r="L293" s="500">
        <v>83</v>
      </c>
      <c r="M293" s="500"/>
      <c r="N293" s="734">
        <f t="shared" si="4"/>
        <v>83</v>
      </c>
      <c r="O293" s="500"/>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M293" s="32"/>
    </row>
    <row r="294" spans="1:65">
      <c r="A294" s="500" t="s">
        <v>338</v>
      </c>
      <c r="B294" s="500" t="s">
        <v>338</v>
      </c>
      <c r="C294" s="500"/>
      <c r="D294" s="500">
        <v>2015</v>
      </c>
      <c r="E294" s="500" t="s">
        <v>20</v>
      </c>
      <c r="F294" s="500" t="s">
        <v>7</v>
      </c>
      <c r="G294" s="500" t="s">
        <v>63</v>
      </c>
      <c r="H294" s="500" t="s">
        <v>558</v>
      </c>
      <c r="I294" s="500" t="s">
        <v>846</v>
      </c>
      <c r="J294" s="500" t="s">
        <v>1042</v>
      </c>
      <c r="K294" s="500"/>
      <c r="L294" s="500">
        <v>162</v>
      </c>
      <c r="M294" s="500"/>
      <c r="N294" s="734">
        <f t="shared" si="4"/>
        <v>162</v>
      </c>
      <c r="O294" s="500"/>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M294" s="32"/>
    </row>
    <row r="295" spans="1:65">
      <c r="A295" s="500" t="s">
        <v>338</v>
      </c>
      <c r="B295" s="500" t="s">
        <v>338</v>
      </c>
      <c r="C295" s="500"/>
      <c r="D295" s="500">
        <v>2015</v>
      </c>
      <c r="E295" s="500" t="s">
        <v>20</v>
      </c>
      <c r="F295" s="500" t="s">
        <v>7</v>
      </c>
      <c r="G295" s="500" t="s">
        <v>63</v>
      </c>
      <c r="H295" s="500" t="s">
        <v>558</v>
      </c>
      <c r="I295" s="500" t="s">
        <v>846</v>
      </c>
      <c r="J295" s="500" t="s">
        <v>1037</v>
      </c>
      <c r="K295" s="500"/>
      <c r="L295" s="500">
        <v>1194</v>
      </c>
      <c r="M295" s="500">
        <v>116</v>
      </c>
      <c r="N295" s="734">
        <f t="shared" si="4"/>
        <v>1310</v>
      </c>
      <c r="O295" s="500"/>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M295" s="32"/>
    </row>
    <row r="296" spans="1:65">
      <c r="A296" s="500" t="s">
        <v>338</v>
      </c>
      <c r="B296" s="500" t="s">
        <v>338</v>
      </c>
      <c r="C296" s="500"/>
      <c r="D296" s="500">
        <v>2015</v>
      </c>
      <c r="E296" s="500" t="s">
        <v>18</v>
      </c>
      <c r="F296" s="500" t="s">
        <v>7</v>
      </c>
      <c r="G296" s="500" t="s">
        <v>818</v>
      </c>
      <c r="H296" s="500" t="s">
        <v>558</v>
      </c>
      <c r="I296" s="500" t="s">
        <v>846</v>
      </c>
      <c r="J296" s="500" t="s">
        <v>1005</v>
      </c>
      <c r="K296" s="500"/>
      <c r="L296" s="500">
        <v>9</v>
      </c>
      <c r="M296" s="500"/>
      <c r="N296" s="734">
        <f t="shared" si="4"/>
        <v>9</v>
      </c>
      <c r="O296" s="500"/>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M296" s="32"/>
    </row>
    <row r="297" spans="1:65">
      <c r="A297" s="500" t="s">
        <v>338</v>
      </c>
      <c r="B297" s="500" t="s">
        <v>338</v>
      </c>
      <c r="C297" s="500"/>
      <c r="D297" s="500">
        <v>2015</v>
      </c>
      <c r="E297" s="500" t="s">
        <v>20</v>
      </c>
      <c r="F297" s="500" t="s">
        <v>7</v>
      </c>
      <c r="G297" s="500" t="s">
        <v>827</v>
      </c>
      <c r="H297" s="500" t="s">
        <v>1563</v>
      </c>
      <c r="I297" s="500" t="s">
        <v>844</v>
      </c>
      <c r="J297" s="500" t="s">
        <v>1035</v>
      </c>
      <c r="K297" s="500"/>
      <c r="L297" s="500"/>
      <c r="M297" s="500">
        <v>1</v>
      </c>
      <c r="N297" s="734">
        <f t="shared" si="4"/>
        <v>1</v>
      </c>
      <c r="O297" s="500"/>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M297" s="32"/>
    </row>
    <row r="298" spans="1:65">
      <c r="A298" s="500" t="s">
        <v>338</v>
      </c>
      <c r="B298" s="500" t="s">
        <v>338</v>
      </c>
      <c r="C298" s="500"/>
      <c r="D298" s="500">
        <v>2015</v>
      </c>
      <c r="E298" s="500" t="s">
        <v>20</v>
      </c>
      <c r="F298" s="500" t="s">
        <v>7</v>
      </c>
      <c r="G298" s="500" t="s">
        <v>63</v>
      </c>
      <c r="H298" s="500" t="s">
        <v>559</v>
      </c>
      <c r="I298" s="500" t="s">
        <v>844</v>
      </c>
      <c r="J298" s="500" t="s">
        <v>1037</v>
      </c>
      <c r="K298" s="500"/>
      <c r="L298" s="500"/>
      <c r="M298" s="500">
        <v>14</v>
      </c>
      <c r="N298" s="734">
        <f t="shared" si="4"/>
        <v>14</v>
      </c>
      <c r="O298" s="500"/>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M298" s="32"/>
    </row>
    <row r="299" spans="1:65">
      <c r="A299" s="500" t="s">
        <v>338</v>
      </c>
      <c r="B299" s="500" t="s">
        <v>338</v>
      </c>
      <c r="C299" s="500"/>
      <c r="D299" s="500">
        <v>2015</v>
      </c>
      <c r="E299" s="500" t="s">
        <v>20</v>
      </c>
      <c r="F299" s="500" t="s">
        <v>7</v>
      </c>
      <c r="G299" s="500" t="s">
        <v>827</v>
      </c>
      <c r="H299" s="500" t="s">
        <v>560</v>
      </c>
      <c r="I299" s="500" t="s">
        <v>844</v>
      </c>
      <c r="J299" s="500" t="s">
        <v>1044</v>
      </c>
      <c r="K299" s="500"/>
      <c r="L299" s="500">
        <v>1</v>
      </c>
      <c r="M299" s="500"/>
      <c r="N299" s="734">
        <f t="shared" si="4"/>
        <v>1</v>
      </c>
      <c r="O299" s="500"/>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M299" s="32"/>
    </row>
    <row r="300" spans="1:65">
      <c r="A300" s="500" t="s">
        <v>338</v>
      </c>
      <c r="B300" s="500" t="s">
        <v>338</v>
      </c>
      <c r="C300" s="500"/>
      <c r="D300" s="500">
        <v>2015</v>
      </c>
      <c r="E300" s="500" t="s">
        <v>20</v>
      </c>
      <c r="F300" s="500" t="s">
        <v>7</v>
      </c>
      <c r="G300" s="500" t="s">
        <v>827</v>
      </c>
      <c r="H300" s="500" t="s">
        <v>560</v>
      </c>
      <c r="I300" s="500" t="s">
        <v>844</v>
      </c>
      <c r="J300" s="500" t="s">
        <v>1036</v>
      </c>
      <c r="K300" s="500"/>
      <c r="L300" s="500">
        <v>5</v>
      </c>
      <c r="M300" s="500">
        <v>1</v>
      </c>
      <c r="N300" s="734">
        <f t="shared" si="4"/>
        <v>6</v>
      </c>
      <c r="O300" s="500"/>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M300" s="32"/>
    </row>
    <row r="301" spans="1:65">
      <c r="A301" s="500" t="s">
        <v>338</v>
      </c>
      <c r="B301" s="500" t="s">
        <v>338</v>
      </c>
      <c r="C301" s="500"/>
      <c r="D301" s="500">
        <v>2015</v>
      </c>
      <c r="E301" s="500" t="s">
        <v>20</v>
      </c>
      <c r="F301" s="500" t="s">
        <v>7</v>
      </c>
      <c r="G301" s="500" t="s">
        <v>827</v>
      </c>
      <c r="H301" s="500" t="s">
        <v>560</v>
      </c>
      <c r="I301" s="500" t="s">
        <v>844</v>
      </c>
      <c r="J301" s="500" t="s">
        <v>1038</v>
      </c>
      <c r="K301" s="500"/>
      <c r="L301" s="500">
        <v>5</v>
      </c>
      <c r="M301" s="500">
        <v>1</v>
      </c>
      <c r="N301" s="734">
        <f t="shared" si="4"/>
        <v>6</v>
      </c>
      <c r="O301" s="500"/>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M301" s="32"/>
    </row>
    <row r="302" spans="1:65">
      <c r="A302" s="500" t="s">
        <v>338</v>
      </c>
      <c r="B302" s="500" t="s">
        <v>338</v>
      </c>
      <c r="C302" s="500"/>
      <c r="D302" s="500">
        <v>2015</v>
      </c>
      <c r="E302" s="500" t="s">
        <v>20</v>
      </c>
      <c r="F302" s="500" t="s">
        <v>7</v>
      </c>
      <c r="G302" s="500" t="s">
        <v>827</v>
      </c>
      <c r="H302" s="500" t="s">
        <v>560</v>
      </c>
      <c r="I302" s="500" t="s">
        <v>844</v>
      </c>
      <c r="J302" s="500" t="s">
        <v>1035</v>
      </c>
      <c r="K302" s="500"/>
      <c r="L302" s="500">
        <v>19</v>
      </c>
      <c r="M302" s="500">
        <v>3</v>
      </c>
      <c r="N302" s="734">
        <f t="shared" si="4"/>
        <v>22</v>
      </c>
      <c r="O302" s="500"/>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M302" s="32"/>
    </row>
    <row r="303" spans="1:65">
      <c r="A303" s="500" t="s">
        <v>338</v>
      </c>
      <c r="B303" s="500" t="s">
        <v>338</v>
      </c>
      <c r="C303" s="500"/>
      <c r="D303" s="500">
        <v>2015</v>
      </c>
      <c r="E303" s="500" t="s">
        <v>20</v>
      </c>
      <c r="F303" s="500" t="s">
        <v>7</v>
      </c>
      <c r="G303" s="500" t="s">
        <v>827</v>
      </c>
      <c r="H303" s="500" t="s">
        <v>560</v>
      </c>
      <c r="I303" s="500" t="s">
        <v>844</v>
      </c>
      <c r="J303" s="500" t="s">
        <v>1514</v>
      </c>
      <c r="K303" s="500"/>
      <c r="L303" s="500">
        <v>40</v>
      </c>
      <c r="M303" s="500"/>
      <c r="N303" s="734">
        <f t="shared" si="4"/>
        <v>40</v>
      </c>
      <c r="O303" s="500"/>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M303" s="32"/>
    </row>
    <row r="304" spans="1:65">
      <c r="A304" s="500" t="s">
        <v>338</v>
      </c>
      <c r="B304" s="500" t="s">
        <v>338</v>
      </c>
      <c r="C304" s="500"/>
      <c r="D304" s="500">
        <v>2015</v>
      </c>
      <c r="E304" s="500" t="s">
        <v>20</v>
      </c>
      <c r="F304" s="500" t="s">
        <v>7</v>
      </c>
      <c r="G304" s="500" t="s">
        <v>63</v>
      </c>
      <c r="H304" s="500" t="s">
        <v>560</v>
      </c>
      <c r="I304" s="500" t="s">
        <v>846</v>
      </c>
      <c r="J304" s="500" t="s">
        <v>1035</v>
      </c>
      <c r="K304" s="500"/>
      <c r="L304" s="500">
        <v>8</v>
      </c>
      <c r="M304" s="500">
        <v>1</v>
      </c>
      <c r="N304" s="734">
        <f t="shared" si="4"/>
        <v>9</v>
      </c>
      <c r="O304" s="500"/>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M304" s="32"/>
    </row>
    <row r="305" spans="1:65">
      <c r="A305" s="500" t="s">
        <v>338</v>
      </c>
      <c r="B305" s="500" t="s">
        <v>338</v>
      </c>
      <c r="C305" s="500"/>
      <c r="D305" s="500">
        <v>2015</v>
      </c>
      <c r="E305" s="500" t="s">
        <v>20</v>
      </c>
      <c r="F305" s="500" t="s">
        <v>7</v>
      </c>
      <c r="G305" s="500" t="s">
        <v>63</v>
      </c>
      <c r="H305" s="500" t="s">
        <v>560</v>
      </c>
      <c r="I305" s="500" t="s">
        <v>846</v>
      </c>
      <c r="J305" s="500" t="s">
        <v>1514</v>
      </c>
      <c r="K305" s="500"/>
      <c r="L305" s="500">
        <v>60</v>
      </c>
      <c r="M305" s="500"/>
      <c r="N305" s="734">
        <f t="shared" si="4"/>
        <v>60</v>
      </c>
      <c r="O305" s="500"/>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M305" s="32"/>
    </row>
    <row r="306" spans="1:65">
      <c r="A306" s="500" t="s">
        <v>338</v>
      </c>
      <c r="B306" s="500" t="s">
        <v>338</v>
      </c>
      <c r="C306" s="500"/>
      <c r="D306" s="500">
        <v>2015</v>
      </c>
      <c r="E306" s="500" t="s">
        <v>20</v>
      </c>
      <c r="F306" s="500" t="s">
        <v>7</v>
      </c>
      <c r="G306" s="500" t="s">
        <v>63</v>
      </c>
      <c r="H306" s="500" t="s">
        <v>560</v>
      </c>
      <c r="I306" s="500" t="s">
        <v>846</v>
      </c>
      <c r="J306" s="500" t="s">
        <v>1037</v>
      </c>
      <c r="K306" s="500"/>
      <c r="L306" s="500">
        <v>146</v>
      </c>
      <c r="M306" s="500">
        <v>3</v>
      </c>
      <c r="N306" s="734">
        <f t="shared" si="4"/>
        <v>149</v>
      </c>
      <c r="O306" s="500"/>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M306" s="32"/>
    </row>
    <row r="307" spans="1:65">
      <c r="A307" s="500" t="s">
        <v>338</v>
      </c>
      <c r="B307" s="500" t="s">
        <v>338</v>
      </c>
      <c r="C307" s="500"/>
      <c r="D307" s="500">
        <v>2015</v>
      </c>
      <c r="E307" s="500" t="s">
        <v>20</v>
      </c>
      <c r="F307" s="500" t="s">
        <v>7</v>
      </c>
      <c r="G307" s="500" t="s">
        <v>827</v>
      </c>
      <c r="H307" s="500" t="s">
        <v>562</v>
      </c>
      <c r="I307" s="500" t="s">
        <v>844</v>
      </c>
      <c r="J307" s="500" t="s">
        <v>1036</v>
      </c>
      <c r="K307" s="500"/>
      <c r="L307" s="500"/>
      <c r="M307" s="500">
        <v>1</v>
      </c>
      <c r="N307" s="734">
        <f t="shared" si="4"/>
        <v>1</v>
      </c>
      <c r="O307" s="500"/>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M307" s="32"/>
    </row>
    <row r="308" spans="1:65">
      <c r="A308" s="500" t="s">
        <v>338</v>
      </c>
      <c r="B308" s="500" t="s">
        <v>338</v>
      </c>
      <c r="C308" s="500"/>
      <c r="D308" s="500">
        <v>2015</v>
      </c>
      <c r="E308" s="500" t="s">
        <v>20</v>
      </c>
      <c r="F308" s="500" t="s">
        <v>7</v>
      </c>
      <c r="G308" s="500" t="s">
        <v>827</v>
      </c>
      <c r="H308" s="500" t="s">
        <v>562</v>
      </c>
      <c r="I308" s="500" t="s">
        <v>844</v>
      </c>
      <c r="J308" s="500" t="s">
        <v>1038</v>
      </c>
      <c r="K308" s="500"/>
      <c r="L308" s="500"/>
      <c r="M308" s="500">
        <v>6</v>
      </c>
      <c r="N308" s="734">
        <f t="shared" si="4"/>
        <v>6</v>
      </c>
      <c r="O308" s="500"/>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M308" s="32"/>
    </row>
    <row r="309" spans="1:65">
      <c r="A309" s="500" t="s">
        <v>338</v>
      </c>
      <c r="B309" s="500" t="s">
        <v>338</v>
      </c>
      <c r="C309" s="500"/>
      <c r="D309" s="500">
        <v>2015</v>
      </c>
      <c r="E309" s="500" t="s">
        <v>20</v>
      </c>
      <c r="F309" s="500" t="s">
        <v>7</v>
      </c>
      <c r="G309" s="500" t="s">
        <v>827</v>
      </c>
      <c r="H309" s="500" t="s">
        <v>563</v>
      </c>
      <c r="I309" s="500" t="s">
        <v>844</v>
      </c>
      <c r="J309" s="500" t="s">
        <v>1036</v>
      </c>
      <c r="K309" s="500"/>
      <c r="L309" s="500"/>
      <c r="M309" s="500">
        <v>1</v>
      </c>
      <c r="N309" s="734">
        <f t="shared" si="4"/>
        <v>1</v>
      </c>
      <c r="O309" s="500"/>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M309" s="32"/>
    </row>
    <row r="310" spans="1:65">
      <c r="A310" s="500" t="s">
        <v>338</v>
      </c>
      <c r="B310" s="500" t="s">
        <v>338</v>
      </c>
      <c r="C310" s="500"/>
      <c r="D310" s="500">
        <v>2015</v>
      </c>
      <c r="E310" s="500" t="s">
        <v>18</v>
      </c>
      <c r="F310" s="500" t="s">
        <v>7</v>
      </c>
      <c r="G310" s="500" t="s">
        <v>818</v>
      </c>
      <c r="H310" s="500" t="s">
        <v>563</v>
      </c>
      <c r="I310" s="500" t="s">
        <v>844</v>
      </c>
      <c r="J310" s="500" t="s">
        <v>1005</v>
      </c>
      <c r="K310" s="500"/>
      <c r="L310" s="500"/>
      <c r="M310" s="500">
        <v>2</v>
      </c>
      <c r="N310" s="734">
        <f t="shared" si="4"/>
        <v>2</v>
      </c>
      <c r="O310" s="500"/>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M310" s="32"/>
    </row>
    <row r="311" spans="1:65">
      <c r="A311" s="500" t="s">
        <v>338</v>
      </c>
      <c r="B311" s="500" t="s">
        <v>338</v>
      </c>
      <c r="C311" s="500"/>
      <c r="D311" s="500">
        <v>2015</v>
      </c>
      <c r="E311" s="500" t="s">
        <v>20</v>
      </c>
      <c r="F311" s="500" t="s">
        <v>7</v>
      </c>
      <c r="G311" s="500" t="s">
        <v>63</v>
      </c>
      <c r="H311" s="500" t="s">
        <v>564</v>
      </c>
      <c r="I311" s="500" t="s">
        <v>844</v>
      </c>
      <c r="J311" s="500" t="s">
        <v>1037</v>
      </c>
      <c r="K311" s="500"/>
      <c r="L311" s="500"/>
      <c r="M311" s="500">
        <v>1</v>
      </c>
      <c r="N311" s="734">
        <f t="shared" si="4"/>
        <v>1</v>
      </c>
      <c r="O311" s="500"/>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M311" s="32"/>
    </row>
    <row r="312" spans="1:65">
      <c r="A312" s="500" t="s">
        <v>338</v>
      </c>
      <c r="B312" s="500" t="s">
        <v>338</v>
      </c>
      <c r="C312" s="500"/>
      <c r="D312" s="500">
        <v>2015</v>
      </c>
      <c r="E312" s="500" t="s">
        <v>20</v>
      </c>
      <c r="F312" s="500" t="s">
        <v>7</v>
      </c>
      <c r="G312" s="500" t="s">
        <v>827</v>
      </c>
      <c r="H312" s="500" t="s">
        <v>565</v>
      </c>
      <c r="I312" s="500" t="s">
        <v>844</v>
      </c>
      <c r="J312" s="500" t="s">
        <v>1038</v>
      </c>
      <c r="K312" s="500"/>
      <c r="L312" s="500">
        <v>3</v>
      </c>
      <c r="M312" s="500"/>
      <c r="N312" s="734">
        <f t="shared" si="4"/>
        <v>3</v>
      </c>
      <c r="O312" s="500"/>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M312" s="32"/>
    </row>
    <row r="313" spans="1:65">
      <c r="A313" s="500" t="s">
        <v>338</v>
      </c>
      <c r="B313" s="500" t="s">
        <v>338</v>
      </c>
      <c r="C313" s="500"/>
      <c r="D313" s="500">
        <v>2015</v>
      </c>
      <c r="E313" s="500" t="s">
        <v>20</v>
      </c>
      <c r="F313" s="500" t="s">
        <v>7</v>
      </c>
      <c r="G313" s="500" t="s">
        <v>827</v>
      </c>
      <c r="H313" s="500" t="s">
        <v>1565</v>
      </c>
      <c r="I313" s="500" t="s">
        <v>844</v>
      </c>
      <c r="J313" s="500" t="s">
        <v>1035</v>
      </c>
      <c r="K313" s="500"/>
      <c r="L313" s="500"/>
      <c r="M313" s="500">
        <v>3</v>
      </c>
      <c r="N313" s="734">
        <f t="shared" si="4"/>
        <v>3</v>
      </c>
      <c r="O313" s="500"/>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M313" s="32"/>
    </row>
    <row r="314" spans="1:65">
      <c r="A314" s="500" t="s">
        <v>338</v>
      </c>
      <c r="B314" s="500" t="s">
        <v>338</v>
      </c>
      <c r="C314" s="500"/>
      <c r="D314" s="500">
        <v>2015</v>
      </c>
      <c r="E314" s="500" t="s">
        <v>20</v>
      </c>
      <c r="F314" s="500" t="s">
        <v>7</v>
      </c>
      <c r="G314" s="500" t="s">
        <v>827</v>
      </c>
      <c r="H314" s="500" t="s">
        <v>1565</v>
      </c>
      <c r="I314" s="500" t="s">
        <v>844</v>
      </c>
      <c r="J314" s="500" t="s">
        <v>1043</v>
      </c>
      <c r="K314" s="500"/>
      <c r="L314" s="500"/>
      <c r="M314" s="500">
        <v>8</v>
      </c>
      <c r="N314" s="734">
        <f t="shared" si="4"/>
        <v>8</v>
      </c>
      <c r="O314" s="500"/>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M314" s="32"/>
    </row>
    <row r="315" spans="1:65">
      <c r="A315" s="500" t="s">
        <v>338</v>
      </c>
      <c r="B315" s="500" t="s">
        <v>338</v>
      </c>
      <c r="C315" s="500"/>
      <c r="D315" s="500">
        <v>2015</v>
      </c>
      <c r="E315" s="500" t="s">
        <v>20</v>
      </c>
      <c r="F315" s="500" t="s">
        <v>7</v>
      </c>
      <c r="G315" s="500" t="s">
        <v>827</v>
      </c>
      <c r="H315" s="500" t="s">
        <v>1565</v>
      </c>
      <c r="I315" s="500" t="s">
        <v>844</v>
      </c>
      <c r="J315" s="500" t="s">
        <v>1037</v>
      </c>
      <c r="K315" s="500"/>
      <c r="L315" s="500"/>
      <c r="M315" s="500">
        <v>15</v>
      </c>
      <c r="N315" s="734">
        <f t="shared" si="4"/>
        <v>15</v>
      </c>
      <c r="O315" s="500"/>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M315" s="32"/>
    </row>
    <row r="316" spans="1:65">
      <c r="A316" s="500" t="s">
        <v>338</v>
      </c>
      <c r="B316" s="500" t="s">
        <v>338</v>
      </c>
      <c r="C316" s="500"/>
      <c r="D316" s="500">
        <v>2015</v>
      </c>
      <c r="E316" s="500" t="s">
        <v>20</v>
      </c>
      <c r="F316" s="500" t="s">
        <v>7</v>
      </c>
      <c r="G316" s="500" t="s">
        <v>827</v>
      </c>
      <c r="H316" s="500" t="s">
        <v>1565</v>
      </c>
      <c r="I316" s="500" t="s">
        <v>844</v>
      </c>
      <c r="J316" s="500" t="s">
        <v>1038</v>
      </c>
      <c r="K316" s="500"/>
      <c r="L316" s="500"/>
      <c r="M316" s="500">
        <v>374</v>
      </c>
      <c r="N316" s="734">
        <f t="shared" si="4"/>
        <v>374</v>
      </c>
      <c r="O316" s="500"/>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M316" s="32"/>
    </row>
    <row r="317" spans="1:65">
      <c r="A317" s="500" t="s">
        <v>338</v>
      </c>
      <c r="B317" s="500" t="s">
        <v>338</v>
      </c>
      <c r="C317" s="500"/>
      <c r="D317" s="500">
        <v>2015</v>
      </c>
      <c r="E317" s="500" t="s">
        <v>20</v>
      </c>
      <c r="F317" s="500" t="s">
        <v>7</v>
      </c>
      <c r="G317" s="500" t="s">
        <v>63</v>
      </c>
      <c r="H317" s="500" t="s">
        <v>1565</v>
      </c>
      <c r="I317" s="500" t="s">
        <v>844</v>
      </c>
      <c r="J317" s="500" t="s">
        <v>1037</v>
      </c>
      <c r="K317" s="500"/>
      <c r="L317" s="500"/>
      <c r="M317" s="500">
        <v>2</v>
      </c>
      <c r="N317" s="734">
        <f t="shared" si="4"/>
        <v>2</v>
      </c>
      <c r="O317" s="500"/>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M317" s="32"/>
    </row>
    <row r="318" spans="1:65">
      <c r="A318" s="500" t="s">
        <v>338</v>
      </c>
      <c r="B318" s="500" t="s">
        <v>338</v>
      </c>
      <c r="C318" s="500"/>
      <c r="D318" s="500">
        <v>2015</v>
      </c>
      <c r="E318" s="500" t="s">
        <v>20</v>
      </c>
      <c r="F318" s="500" t="s">
        <v>7</v>
      </c>
      <c r="G318" s="500" t="s">
        <v>63</v>
      </c>
      <c r="H318" s="500" t="s">
        <v>1565</v>
      </c>
      <c r="I318" s="500" t="s">
        <v>844</v>
      </c>
      <c r="J318" s="500" t="s">
        <v>1067</v>
      </c>
      <c r="K318" s="500"/>
      <c r="L318" s="500"/>
      <c r="M318" s="500">
        <v>4</v>
      </c>
      <c r="N318" s="734">
        <f t="shared" si="4"/>
        <v>4</v>
      </c>
      <c r="O318" s="500"/>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M318" s="32"/>
    </row>
    <row r="319" spans="1:65">
      <c r="A319" s="500" t="s">
        <v>338</v>
      </c>
      <c r="B319" s="500" t="s">
        <v>338</v>
      </c>
      <c r="C319" s="500"/>
      <c r="D319" s="500">
        <v>2015</v>
      </c>
      <c r="E319" s="500" t="s">
        <v>18</v>
      </c>
      <c r="F319" s="500" t="s">
        <v>7</v>
      </c>
      <c r="G319" s="500" t="s">
        <v>819</v>
      </c>
      <c r="H319" s="500" t="s">
        <v>1565</v>
      </c>
      <c r="I319" s="500" t="s">
        <v>844</v>
      </c>
      <c r="J319" s="500" t="s">
        <v>1005</v>
      </c>
      <c r="K319" s="500"/>
      <c r="L319" s="500"/>
      <c r="M319" s="500">
        <v>4</v>
      </c>
      <c r="N319" s="734">
        <f t="shared" si="4"/>
        <v>4</v>
      </c>
      <c r="O319" s="500"/>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M319" s="32"/>
    </row>
    <row r="320" spans="1:65">
      <c r="A320" s="500" t="s">
        <v>338</v>
      </c>
      <c r="B320" s="500" t="s">
        <v>338</v>
      </c>
      <c r="C320" s="500"/>
      <c r="D320" s="500">
        <v>2015</v>
      </c>
      <c r="E320" s="500" t="s">
        <v>20</v>
      </c>
      <c r="F320" s="500" t="s">
        <v>7</v>
      </c>
      <c r="G320" s="500" t="s">
        <v>827</v>
      </c>
      <c r="H320" s="500" t="s">
        <v>1566</v>
      </c>
      <c r="I320" s="500" t="s">
        <v>844</v>
      </c>
      <c r="J320" s="500" t="s">
        <v>1038</v>
      </c>
      <c r="K320" s="500"/>
      <c r="L320" s="500"/>
      <c r="M320" s="500">
        <v>54</v>
      </c>
      <c r="N320" s="734">
        <f t="shared" si="4"/>
        <v>54</v>
      </c>
      <c r="O320" s="500"/>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M320" s="32"/>
    </row>
    <row r="321" spans="1:65">
      <c r="A321" s="500" t="s">
        <v>338</v>
      </c>
      <c r="B321" s="500" t="s">
        <v>338</v>
      </c>
      <c r="C321" s="500"/>
      <c r="D321" s="500">
        <v>2015</v>
      </c>
      <c r="E321" s="500" t="s">
        <v>20</v>
      </c>
      <c r="F321" s="500" t="s">
        <v>7</v>
      </c>
      <c r="G321" s="500" t="s">
        <v>63</v>
      </c>
      <c r="H321" s="500" t="s">
        <v>1566</v>
      </c>
      <c r="I321" s="500" t="s">
        <v>844</v>
      </c>
      <c r="J321" s="500" t="s">
        <v>1063</v>
      </c>
      <c r="K321" s="500"/>
      <c r="L321" s="500">
        <v>1</v>
      </c>
      <c r="M321" s="500"/>
      <c r="N321" s="734">
        <f t="shared" si="4"/>
        <v>1</v>
      </c>
      <c r="O321" s="500"/>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M321" s="32"/>
    </row>
    <row r="322" spans="1:65">
      <c r="A322" s="500" t="s">
        <v>338</v>
      </c>
      <c r="B322" s="500" t="s">
        <v>338</v>
      </c>
      <c r="C322" s="500"/>
      <c r="D322" s="500">
        <v>2015</v>
      </c>
      <c r="E322" s="500" t="s">
        <v>20</v>
      </c>
      <c r="F322" s="500" t="s">
        <v>7</v>
      </c>
      <c r="G322" s="500" t="s">
        <v>827</v>
      </c>
      <c r="H322" s="500" t="s">
        <v>96</v>
      </c>
      <c r="I322" s="500" t="s">
        <v>842</v>
      </c>
      <c r="J322" s="500" t="s">
        <v>1037</v>
      </c>
      <c r="K322" s="500"/>
      <c r="L322" s="500">
        <v>152</v>
      </c>
      <c r="M322" s="500">
        <v>113</v>
      </c>
      <c r="N322" s="734">
        <f t="shared" si="4"/>
        <v>265</v>
      </c>
      <c r="O322" s="500"/>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M322" s="32"/>
    </row>
    <row r="323" spans="1:65">
      <c r="A323" s="500" t="s">
        <v>338</v>
      </c>
      <c r="B323" s="500" t="s">
        <v>338</v>
      </c>
      <c r="C323" s="500"/>
      <c r="D323" s="500">
        <v>2015</v>
      </c>
      <c r="E323" s="500" t="s">
        <v>20</v>
      </c>
      <c r="F323" s="500" t="s">
        <v>7</v>
      </c>
      <c r="G323" s="500" t="s">
        <v>827</v>
      </c>
      <c r="H323" s="500" t="s">
        <v>96</v>
      </c>
      <c r="I323" s="500" t="s">
        <v>842</v>
      </c>
      <c r="J323" s="500" t="s">
        <v>1038</v>
      </c>
      <c r="K323" s="500"/>
      <c r="L323" s="500">
        <v>19398</v>
      </c>
      <c r="M323" s="500">
        <v>12891</v>
      </c>
      <c r="N323" s="734">
        <f t="shared" si="4"/>
        <v>32289</v>
      </c>
      <c r="O323" s="500"/>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M323" s="32"/>
    </row>
    <row r="324" spans="1:65">
      <c r="A324" s="500" t="s">
        <v>338</v>
      </c>
      <c r="B324" s="500" t="s">
        <v>338</v>
      </c>
      <c r="C324" s="500"/>
      <c r="D324" s="500">
        <v>2015</v>
      </c>
      <c r="E324" s="500" t="s">
        <v>20</v>
      </c>
      <c r="F324" s="500" t="s">
        <v>7</v>
      </c>
      <c r="G324" s="500" t="s">
        <v>63</v>
      </c>
      <c r="H324" s="500" t="s">
        <v>96</v>
      </c>
      <c r="I324" s="500" t="s">
        <v>842</v>
      </c>
      <c r="J324" s="500" t="s">
        <v>1517</v>
      </c>
      <c r="K324" s="500"/>
      <c r="L324" s="500">
        <v>1376</v>
      </c>
      <c r="M324" s="500">
        <v>566</v>
      </c>
      <c r="N324" s="734">
        <f t="shared" si="4"/>
        <v>1942</v>
      </c>
      <c r="O324" s="500"/>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M324" s="32"/>
    </row>
    <row r="325" spans="1:65">
      <c r="A325" s="500" t="s">
        <v>338</v>
      </c>
      <c r="B325" s="500" t="s">
        <v>338</v>
      </c>
      <c r="C325" s="500"/>
      <c r="D325" s="500">
        <v>2015</v>
      </c>
      <c r="E325" s="500" t="s">
        <v>20</v>
      </c>
      <c r="F325" s="500" t="s">
        <v>7</v>
      </c>
      <c r="G325" s="500" t="s">
        <v>63</v>
      </c>
      <c r="H325" s="500" t="s">
        <v>96</v>
      </c>
      <c r="I325" s="500" t="s">
        <v>842</v>
      </c>
      <c r="J325" s="500" t="s">
        <v>1037</v>
      </c>
      <c r="K325" s="500"/>
      <c r="L325" s="500">
        <v>3204</v>
      </c>
      <c r="M325" s="500">
        <v>809</v>
      </c>
      <c r="N325" s="734">
        <f t="shared" ref="N325:N388" si="5">K325+L325+M325</f>
        <v>4013</v>
      </c>
      <c r="O325" s="500"/>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M325" s="32"/>
    </row>
    <row r="326" spans="1:65">
      <c r="A326" s="500" t="s">
        <v>338</v>
      </c>
      <c r="B326" s="500" t="s">
        <v>338</v>
      </c>
      <c r="C326" s="500"/>
      <c r="D326" s="500">
        <v>2015</v>
      </c>
      <c r="E326" s="500" t="s">
        <v>20</v>
      </c>
      <c r="F326" s="500" t="s">
        <v>7</v>
      </c>
      <c r="G326" s="500" t="s">
        <v>827</v>
      </c>
      <c r="H326" s="500" t="s">
        <v>1567</v>
      </c>
      <c r="I326" s="500" t="s">
        <v>844</v>
      </c>
      <c r="J326" s="500" t="s">
        <v>1036</v>
      </c>
      <c r="K326" s="500"/>
      <c r="L326" s="500"/>
      <c r="M326" s="500">
        <v>15</v>
      </c>
      <c r="N326" s="734">
        <f t="shared" si="5"/>
        <v>15</v>
      </c>
      <c r="O326" s="500"/>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M326" s="32"/>
    </row>
    <row r="327" spans="1:65">
      <c r="A327" s="500" t="s">
        <v>338</v>
      </c>
      <c r="B327" s="500" t="s">
        <v>338</v>
      </c>
      <c r="C327" s="500"/>
      <c r="D327" s="500">
        <v>2015</v>
      </c>
      <c r="E327" s="500" t="s">
        <v>20</v>
      </c>
      <c r="F327" s="500" t="s">
        <v>7</v>
      </c>
      <c r="G327" s="500" t="s">
        <v>63</v>
      </c>
      <c r="H327" s="500" t="s">
        <v>1585</v>
      </c>
      <c r="I327" s="500" t="s">
        <v>844</v>
      </c>
      <c r="J327" s="500" t="s">
        <v>1067</v>
      </c>
      <c r="K327" s="500"/>
      <c r="L327" s="500"/>
      <c r="M327" s="500">
        <v>4</v>
      </c>
      <c r="N327" s="734">
        <f t="shared" si="5"/>
        <v>4</v>
      </c>
      <c r="O327" s="500"/>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M327" s="32"/>
    </row>
    <row r="328" spans="1:65">
      <c r="A328" s="500" t="s">
        <v>338</v>
      </c>
      <c r="B328" s="500" t="s">
        <v>338</v>
      </c>
      <c r="C328" s="500"/>
      <c r="D328" s="500">
        <v>2015</v>
      </c>
      <c r="E328" s="500" t="s">
        <v>20</v>
      </c>
      <c r="F328" s="500" t="s">
        <v>7</v>
      </c>
      <c r="G328" s="500" t="s">
        <v>827</v>
      </c>
      <c r="H328" s="500" t="s">
        <v>573</v>
      </c>
      <c r="I328" s="500" t="s">
        <v>842</v>
      </c>
      <c r="J328" s="500" t="s">
        <v>1036</v>
      </c>
      <c r="K328" s="500"/>
      <c r="L328" s="500">
        <v>10655</v>
      </c>
      <c r="M328" s="500">
        <v>4187</v>
      </c>
      <c r="N328" s="734">
        <f t="shared" si="5"/>
        <v>14842</v>
      </c>
      <c r="O328" s="500"/>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M328" s="32"/>
    </row>
    <row r="329" spans="1:65">
      <c r="A329" s="500" t="s">
        <v>338</v>
      </c>
      <c r="B329" s="500" t="s">
        <v>338</v>
      </c>
      <c r="C329" s="500"/>
      <c r="D329" s="500">
        <v>2015</v>
      </c>
      <c r="E329" s="500" t="s">
        <v>20</v>
      </c>
      <c r="F329" s="500" t="s">
        <v>7</v>
      </c>
      <c r="G329" s="500" t="s">
        <v>63</v>
      </c>
      <c r="H329" s="500" t="s">
        <v>1586</v>
      </c>
      <c r="I329" s="500" t="s">
        <v>844</v>
      </c>
      <c r="J329" s="500" t="s">
        <v>1067</v>
      </c>
      <c r="K329" s="500"/>
      <c r="L329" s="500"/>
      <c r="M329" s="500">
        <v>3</v>
      </c>
      <c r="N329" s="734">
        <f t="shared" si="5"/>
        <v>3</v>
      </c>
      <c r="O329" s="500"/>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M329" s="32"/>
    </row>
    <row r="330" spans="1:65">
      <c r="A330" s="500" t="s">
        <v>338</v>
      </c>
      <c r="B330" s="500" t="s">
        <v>338</v>
      </c>
      <c r="C330" s="500"/>
      <c r="D330" s="500">
        <v>2015</v>
      </c>
      <c r="E330" s="500" t="s">
        <v>20</v>
      </c>
      <c r="F330" s="500" t="s">
        <v>7</v>
      </c>
      <c r="G330" s="500" t="s">
        <v>63</v>
      </c>
      <c r="H330" s="500" t="s">
        <v>1587</v>
      </c>
      <c r="I330" s="500" t="s">
        <v>844</v>
      </c>
      <c r="J330" s="500" t="s">
        <v>1067</v>
      </c>
      <c r="K330" s="500"/>
      <c r="L330" s="500"/>
      <c r="M330" s="500">
        <v>23</v>
      </c>
      <c r="N330" s="734">
        <f t="shared" si="5"/>
        <v>23</v>
      </c>
      <c r="O330" s="500"/>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M330" s="32"/>
    </row>
    <row r="331" spans="1:65">
      <c r="A331" s="500" t="s">
        <v>338</v>
      </c>
      <c r="B331" s="500" t="s">
        <v>338</v>
      </c>
      <c r="C331" s="500"/>
      <c r="D331" s="500">
        <v>2015</v>
      </c>
      <c r="E331" s="500" t="s">
        <v>20</v>
      </c>
      <c r="F331" s="500" t="s">
        <v>7</v>
      </c>
      <c r="G331" s="500" t="s">
        <v>827</v>
      </c>
      <c r="H331" s="500" t="s">
        <v>578</v>
      </c>
      <c r="I331" s="500" t="s">
        <v>844</v>
      </c>
      <c r="J331" s="500" t="s">
        <v>1036</v>
      </c>
      <c r="K331" s="500"/>
      <c r="L331" s="500"/>
      <c r="M331" s="500">
        <v>3</v>
      </c>
      <c r="N331" s="734">
        <f t="shared" si="5"/>
        <v>3</v>
      </c>
      <c r="O331" s="500"/>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M331" s="32"/>
    </row>
    <row r="332" spans="1:65">
      <c r="A332" s="500" t="s">
        <v>338</v>
      </c>
      <c r="B332" s="500" t="s">
        <v>338</v>
      </c>
      <c r="C332" s="500"/>
      <c r="D332" s="500">
        <v>2015</v>
      </c>
      <c r="E332" s="500" t="s">
        <v>20</v>
      </c>
      <c r="F332" s="500" t="s">
        <v>7</v>
      </c>
      <c r="G332" s="500" t="s">
        <v>827</v>
      </c>
      <c r="H332" s="500" t="s">
        <v>578</v>
      </c>
      <c r="I332" s="500" t="s">
        <v>844</v>
      </c>
      <c r="J332" s="500" t="s">
        <v>1038</v>
      </c>
      <c r="K332" s="500"/>
      <c r="L332" s="500"/>
      <c r="M332" s="500">
        <v>100</v>
      </c>
      <c r="N332" s="734">
        <f t="shared" si="5"/>
        <v>100</v>
      </c>
      <c r="O332" s="500"/>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M332" s="32"/>
    </row>
    <row r="333" spans="1:65">
      <c r="A333" s="500" t="s">
        <v>338</v>
      </c>
      <c r="B333" s="500" t="s">
        <v>338</v>
      </c>
      <c r="C333" s="500"/>
      <c r="D333" s="500">
        <v>2015</v>
      </c>
      <c r="E333" s="500" t="s">
        <v>20</v>
      </c>
      <c r="F333" s="500" t="s">
        <v>7</v>
      </c>
      <c r="G333" s="500" t="s">
        <v>63</v>
      </c>
      <c r="H333" s="500" t="s">
        <v>578</v>
      </c>
      <c r="I333" s="500" t="s">
        <v>844</v>
      </c>
      <c r="J333" s="500" t="s">
        <v>1036</v>
      </c>
      <c r="K333" s="500"/>
      <c r="L333" s="500"/>
      <c r="M333" s="500">
        <v>4</v>
      </c>
      <c r="N333" s="734">
        <f t="shared" si="5"/>
        <v>4</v>
      </c>
      <c r="O333" s="500"/>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M333" s="32"/>
    </row>
    <row r="334" spans="1:65">
      <c r="A334" s="500" t="s">
        <v>338</v>
      </c>
      <c r="B334" s="500" t="s">
        <v>338</v>
      </c>
      <c r="C334" s="500"/>
      <c r="D334" s="500">
        <v>2015</v>
      </c>
      <c r="E334" s="500" t="s">
        <v>20</v>
      </c>
      <c r="F334" s="500" t="s">
        <v>7</v>
      </c>
      <c r="G334" s="500" t="s">
        <v>63</v>
      </c>
      <c r="H334" s="500" t="s">
        <v>578</v>
      </c>
      <c r="I334" s="500" t="s">
        <v>844</v>
      </c>
      <c r="J334" s="500" t="s">
        <v>1037</v>
      </c>
      <c r="K334" s="500"/>
      <c r="L334" s="500"/>
      <c r="M334" s="500">
        <v>164</v>
      </c>
      <c r="N334" s="734">
        <f t="shared" si="5"/>
        <v>164</v>
      </c>
      <c r="O334" s="500"/>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M334" s="32"/>
    </row>
    <row r="335" spans="1:65">
      <c r="A335" s="500" t="s">
        <v>338</v>
      </c>
      <c r="B335" s="500" t="s">
        <v>338</v>
      </c>
      <c r="C335" s="500"/>
      <c r="D335" s="500">
        <v>2015</v>
      </c>
      <c r="E335" s="500" t="s">
        <v>20</v>
      </c>
      <c r="F335" s="500" t="s">
        <v>7</v>
      </c>
      <c r="G335" s="500" t="s">
        <v>827</v>
      </c>
      <c r="H335" s="500" t="s">
        <v>580</v>
      </c>
      <c r="I335" s="500" t="s">
        <v>844</v>
      </c>
      <c r="J335" s="500" t="s">
        <v>1043</v>
      </c>
      <c r="K335" s="500"/>
      <c r="L335" s="500"/>
      <c r="M335" s="500">
        <v>3</v>
      </c>
      <c r="N335" s="734">
        <f t="shared" si="5"/>
        <v>3</v>
      </c>
      <c r="O335" s="500"/>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M335" s="32"/>
    </row>
    <row r="336" spans="1:65">
      <c r="A336" s="500" t="s">
        <v>338</v>
      </c>
      <c r="B336" s="500" t="s">
        <v>338</v>
      </c>
      <c r="C336" s="500"/>
      <c r="D336" s="500">
        <v>2015</v>
      </c>
      <c r="E336" s="500" t="s">
        <v>20</v>
      </c>
      <c r="F336" s="500" t="s">
        <v>7</v>
      </c>
      <c r="G336" s="500" t="s">
        <v>827</v>
      </c>
      <c r="H336" s="500" t="s">
        <v>580</v>
      </c>
      <c r="I336" s="500" t="s">
        <v>844</v>
      </c>
      <c r="J336" s="500" t="s">
        <v>1035</v>
      </c>
      <c r="K336" s="500"/>
      <c r="L336" s="500">
        <v>52</v>
      </c>
      <c r="M336" s="500">
        <v>1</v>
      </c>
      <c r="N336" s="734">
        <f t="shared" si="5"/>
        <v>53</v>
      </c>
      <c r="O336" s="500"/>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M336" s="32"/>
    </row>
    <row r="337" spans="1:65">
      <c r="A337" s="500" t="s">
        <v>338</v>
      </c>
      <c r="B337" s="500" t="s">
        <v>338</v>
      </c>
      <c r="C337" s="500"/>
      <c r="D337" s="500">
        <v>2015</v>
      </c>
      <c r="E337" s="500" t="s">
        <v>20</v>
      </c>
      <c r="F337" s="500" t="s">
        <v>7</v>
      </c>
      <c r="G337" s="500" t="s">
        <v>827</v>
      </c>
      <c r="H337" s="500" t="s">
        <v>580</v>
      </c>
      <c r="I337" s="500" t="s">
        <v>844</v>
      </c>
      <c r="J337" s="500" t="s">
        <v>1038</v>
      </c>
      <c r="K337" s="500"/>
      <c r="L337" s="500">
        <v>156</v>
      </c>
      <c r="M337" s="500">
        <v>371</v>
      </c>
      <c r="N337" s="734">
        <f t="shared" si="5"/>
        <v>527</v>
      </c>
      <c r="O337" s="500"/>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M337" s="32"/>
    </row>
    <row r="338" spans="1:65">
      <c r="A338" s="500" t="s">
        <v>338</v>
      </c>
      <c r="B338" s="500" t="s">
        <v>338</v>
      </c>
      <c r="C338" s="500"/>
      <c r="D338" s="500">
        <v>2015</v>
      </c>
      <c r="E338" s="500" t="s">
        <v>20</v>
      </c>
      <c r="F338" s="500" t="s">
        <v>7</v>
      </c>
      <c r="G338" s="500" t="s">
        <v>63</v>
      </c>
      <c r="H338" s="500" t="s">
        <v>580</v>
      </c>
      <c r="I338" s="500" t="s">
        <v>844</v>
      </c>
      <c r="J338" s="500" t="s">
        <v>1067</v>
      </c>
      <c r="K338" s="500"/>
      <c r="L338" s="500"/>
      <c r="M338" s="500">
        <v>4</v>
      </c>
      <c r="N338" s="734">
        <f t="shared" si="5"/>
        <v>4</v>
      </c>
      <c r="O338" s="500"/>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M338" s="32"/>
    </row>
    <row r="339" spans="1:65">
      <c r="A339" s="500" t="s">
        <v>338</v>
      </c>
      <c r="B339" s="500" t="s">
        <v>338</v>
      </c>
      <c r="C339" s="500"/>
      <c r="D339" s="500">
        <v>2015</v>
      </c>
      <c r="E339" s="500" t="s">
        <v>20</v>
      </c>
      <c r="F339" s="500" t="s">
        <v>7</v>
      </c>
      <c r="G339" s="500" t="s">
        <v>63</v>
      </c>
      <c r="H339" s="500" t="s">
        <v>580</v>
      </c>
      <c r="I339" s="500" t="s">
        <v>844</v>
      </c>
      <c r="J339" s="500" t="s">
        <v>1037</v>
      </c>
      <c r="K339" s="500"/>
      <c r="L339" s="500"/>
      <c r="M339" s="500">
        <v>5</v>
      </c>
      <c r="N339" s="734">
        <f t="shared" si="5"/>
        <v>5</v>
      </c>
      <c r="O339" s="500"/>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M339" s="32"/>
    </row>
    <row r="340" spans="1:65">
      <c r="A340" s="500" t="s">
        <v>338</v>
      </c>
      <c r="B340" s="500" t="s">
        <v>338</v>
      </c>
      <c r="C340" s="500"/>
      <c r="D340" s="500">
        <v>2015</v>
      </c>
      <c r="E340" s="500" t="s">
        <v>18</v>
      </c>
      <c r="F340" s="500" t="s">
        <v>7</v>
      </c>
      <c r="G340" s="500" t="s">
        <v>818</v>
      </c>
      <c r="H340" s="500" t="s">
        <v>580</v>
      </c>
      <c r="I340" s="500" t="s">
        <v>846</v>
      </c>
      <c r="J340" s="500" t="s">
        <v>1005</v>
      </c>
      <c r="K340" s="500"/>
      <c r="L340" s="500">
        <v>1230</v>
      </c>
      <c r="M340" s="500">
        <v>653</v>
      </c>
      <c r="N340" s="734">
        <f t="shared" si="5"/>
        <v>1883</v>
      </c>
      <c r="O340" s="500"/>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M340" s="32"/>
    </row>
    <row r="341" spans="1:65">
      <c r="A341" s="500" t="s">
        <v>338</v>
      </c>
      <c r="B341" s="500" t="s">
        <v>338</v>
      </c>
      <c r="C341" s="500"/>
      <c r="D341" s="500">
        <v>2015</v>
      </c>
      <c r="E341" s="500" t="s">
        <v>18</v>
      </c>
      <c r="F341" s="500" t="s">
        <v>7</v>
      </c>
      <c r="G341" s="500" t="s">
        <v>819</v>
      </c>
      <c r="H341" s="500" t="s">
        <v>580</v>
      </c>
      <c r="I341" s="500" t="s">
        <v>846</v>
      </c>
      <c r="J341" s="500" t="s">
        <v>1005</v>
      </c>
      <c r="K341" s="500"/>
      <c r="L341" s="500"/>
      <c r="M341" s="500">
        <v>3622</v>
      </c>
      <c r="N341" s="734">
        <f t="shared" si="5"/>
        <v>3622</v>
      </c>
      <c r="O341" s="500"/>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M341" s="32"/>
    </row>
    <row r="342" spans="1:65">
      <c r="A342" s="500" t="s">
        <v>338</v>
      </c>
      <c r="B342" s="500" t="s">
        <v>338</v>
      </c>
      <c r="C342" s="500"/>
      <c r="D342" s="500">
        <v>2015</v>
      </c>
      <c r="E342" s="500" t="s">
        <v>20</v>
      </c>
      <c r="F342" s="500" t="s">
        <v>7</v>
      </c>
      <c r="G342" s="500" t="s">
        <v>827</v>
      </c>
      <c r="H342" s="500" t="s">
        <v>83</v>
      </c>
      <c r="I342" s="500" t="s">
        <v>842</v>
      </c>
      <c r="J342" s="500" t="s">
        <v>1012</v>
      </c>
      <c r="K342" s="500"/>
      <c r="L342" s="500">
        <v>1</v>
      </c>
      <c r="M342" s="500"/>
      <c r="N342" s="734">
        <f t="shared" si="5"/>
        <v>1</v>
      </c>
      <c r="O342" s="500"/>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M342" s="32"/>
    </row>
    <row r="343" spans="1:65">
      <c r="A343" s="500" t="s">
        <v>338</v>
      </c>
      <c r="B343" s="500" t="s">
        <v>338</v>
      </c>
      <c r="C343" s="500"/>
      <c r="D343" s="500">
        <v>2015</v>
      </c>
      <c r="E343" s="500" t="s">
        <v>20</v>
      </c>
      <c r="F343" s="500" t="s">
        <v>7</v>
      </c>
      <c r="G343" s="500" t="s">
        <v>827</v>
      </c>
      <c r="H343" s="500" t="s">
        <v>83</v>
      </c>
      <c r="I343" s="500" t="s">
        <v>842</v>
      </c>
      <c r="J343" s="500" t="s">
        <v>1045</v>
      </c>
      <c r="K343" s="500"/>
      <c r="L343" s="500"/>
      <c r="M343" s="500">
        <v>16</v>
      </c>
      <c r="N343" s="734">
        <f t="shared" si="5"/>
        <v>16</v>
      </c>
      <c r="O343" s="500"/>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M343" s="32"/>
    </row>
    <row r="344" spans="1:65">
      <c r="A344" s="500" t="s">
        <v>338</v>
      </c>
      <c r="B344" s="500" t="s">
        <v>338</v>
      </c>
      <c r="C344" s="500"/>
      <c r="D344" s="500">
        <v>2015</v>
      </c>
      <c r="E344" s="500" t="s">
        <v>20</v>
      </c>
      <c r="F344" s="500" t="s">
        <v>7</v>
      </c>
      <c r="G344" s="500" t="s">
        <v>827</v>
      </c>
      <c r="H344" s="500" t="s">
        <v>83</v>
      </c>
      <c r="I344" s="500" t="s">
        <v>842</v>
      </c>
      <c r="J344" s="500" t="s">
        <v>1515</v>
      </c>
      <c r="K344" s="500"/>
      <c r="L344" s="500">
        <v>49</v>
      </c>
      <c r="M344" s="500"/>
      <c r="N344" s="734">
        <f t="shared" si="5"/>
        <v>49</v>
      </c>
      <c r="O344" s="500"/>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M344" s="32"/>
    </row>
    <row r="345" spans="1:65">
      <c r="A345" s="500" t="s">
        <v>338</v>
      </c>
      <c r="B345" s="500" t="s">
        <v>338</v>
      </c>
      <c r="C345" s="500"/>
      <c r="D345" s="500">
        <v>2015</v>
      </c>
      <c r="E345" s="500" t="s">
        <v>20</v>
      </c>
      <c r="F345" s="500" t="s">
        <v>7</v>
      </c>
      <c r="G345" s="500" t="s">
        <v>827</v>
      </c>
      <c r="H345" s="500" t="s">
        <v>83</v>
      </c>
      <c r="I345" s="500" t="s">
        <v>842</v>
      </c>
      <c r="J345" s="500" t="s">
        <v>1044</v>
      </c>
      <c r="K345" s="500"/>
      <c r="L345" s="500">
        <v>240</v>
      </c>
      <c r="M345" s="500">
        <v>1</v>
      </c>
      <c r="N345" s="734">
        <f t="shared" si="5"/>
        <v>241</v>
      </c>
      <c r="O345" s="500"/>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M345" s="32"/>
    </row>
    <row r="346" spans="1:65">
      <c r="A346" s="500" t="s">
        <v>338</v>
      </c>
      <c r="B346" s="500" t="s">
        <v>338</v>
      </c>
      <c r="C346" s="500"/>
      <c r="D346" s="500">
        <v>2015</v>
      </c>
      <c r="E346" s="500" t="s">
        <v>20</v>
      </c>
      <c r="F346" s="500" t="s">
        <v>7</v>
      </c>
      <c r="G346" s="500" t="s">
        <v>827</v>
      </c>
      <c r="H346" s="500" t="s">
        <v>83</v>
      </c>
      <c r="I346" s="500" t="s">
        <v>842</v>
      </c>
      <c r="J346" s="500" t="s">
        <v>1037</v>
      </c>
      <c r="K346" s="500"/>
      <c r="L346" s="500">
        <v>289</v>
      </c>
      <c r="M346" s="500">
        <v>70</v>
      </c>
      <c r="N346" s="734">
        <f t="shared" si="5"/>
        <v>359</v>
      </c>
      <c r="O346" s="500"/>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M346" s="32"/>
    </row>
    <row r="347" spans="1:65">
      <c r="A347" s="500" t="s">
        <v>338</v>
      </c>
      <c r="B347" s="500" t="s">
        <v>338</v>
      </c>
      <c r="C347" s="500"/>
      <c r="D347" s="500">
        <v>2015</v>
      </c>
      <c r="E347" s="500" t="s">
        <v>20</v>
      </c>
      <c r="F347" s="500" t="s">
        <v>7</v>
      </c>
      <c r="G347" s="500" t="s">
        <v>827</v>
      </c>
      <c r="H347" s="500" t="s">
        <v>83</v>
      </c>
      <c r="I347" s="500" t="s">
        <v>842</v>
      </c>
      <c r="J347" s="500" t="s">
        <v>1035</v>
      </c>
      <c r="K347" s="500"/>
      <c r="L347" s="500">
        <v>767</v>
      </c>
      <c r="M347" s="500">
        <v>228</v>
      </c>
      <c r="N347" s="734">
        <f t="shared" si="5"/>
        <v>995</v>
      </c>
      <c r="O347" s="500"/>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M347" s="32"/>
    </row>
    <row r="348" spans="1:65">
      <c r="A348" s="500" t="s">
        <v>338</v>
      </c>
      <c r="B348" s="500" t="s">
        <v>338</v>
      </c>
      <c r="C348" s="500"/>
      <c r="D348" s="500">
        <v>2015</v>
      </c>
      <c r="E348" s="500" t="s">
        <v>20</v>
      </c>
      <c r="F348" s="500" t="s">
        <v>7</v>
      </c>
      <c r="G348" s="500" t="s">
        <v>827</v>
      </c>
      <c r="H348" s="500" t="s">
        <v>83</v>
      </c>
      <c r="I348" s="500" t="s">
        <v>842</v>
      </c>
      <c r="J348" s="500" t="s">
        <v>1043</v>
      </c>
      <c r="K348" s="500"/>
      <c r="L348" s="500">
        <v>4435</v>
      </c>
      <c r="M348" s="500">
        <v>292</v>
      </c>
      <c r="N348" s="734">
        <f t="shared" si="5"/>
        <v>4727</v>
      </c>
      <c r="O348" s="500"/>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M348" s="32"/>
    </row>
    <row r="349" spans="1:65">
      <c r="A349" s="500" t="s">
        <v>338</v>
      </c>
      <c r="B349" s="500" t="s">
        <v>338</v>
      </c>
      <c r="C349" s="500"/>
      <c r="D349" s="500">
        <v>2015</v>
      </c>
      <c r="E349" s="500" t="s">
        <v>20</v>
      </c>
      <c r="F349" s="500" t="s">
        <v>7</v>
      </c>
      <c r="G349" s="500" t="s">
        <v>827</v>
      </c>
      <c r="H349" s="500" t="s">
        <v>83</v>
      </c>
      <c r="I349" s="500" t="s">
        <v>842</v>
      </c>
      <c r="J349" s="500" t="s">
        <v>1038</v>
      </c>
      <c r="K349" s="500"/>
      <c r="L349" s="500">
        <v>6907</v>
      </c>
      <c r="M349" s="500">
        <v>6517</v>
      </c>
      <c r="N349" s="734">
        <f t="shared" si="5"/>
        <v>13424</v>
      </c>
      <c r="O349" s="500"/>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M349" s="32"/>
    </row>
    <row r="350" spans="1:65">
      <c r="A350" s="500" t="s">
        <v>338</v>
      </c>
      <c r="B350" s="500" t="s">
        <v>338</v>
      </c>
      <c r="C350" s="500"/>
      <c r="D350" s="500">
        <v>2015</v>
      </c>
      <c r="E350" s="500" t="s">
        <v>20</v>
      </c>
      <c r="F350" s="500" t="s">
        <v>7</v>
      </c>
      <c r="G350" s="500" t="s">
        <v>63</v>
      </c>
      <c r="H350" s="500" t="s">
        <v>83</v>
      </c>
      <c r="I350" s="500" t="s">
        <v>842</v>
      </c>
      <c r="J350" s="500" t="s">
        <v>1044</v>
      </c>
      <c r="K350" s="500"/>
      <c r="L350" s="500">
        <v>18</v>
      </c>
      <c r="M350" s="500"/>
      <c r="N350" s="734">
        <f t="shared" si="5"/>
        <v>18</v>
      </c>
      <c r="O350" s="500"/>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M350" s="32"/>
    </row>
    <row r="351" spans="1:65">
      <c r="A351" s="500" t="s">
        <v>338</v>
      </c>
      <c r="B351" s="500" t="s">
        <v>338</v>
      </c>
      <c r="C351" s="500"/>
      <c r="D351" s="500">
        <v>2015</v>
      </c>
      <c r="E351" s="500" t="s">
        <v>20</v>
      </c>
      <c r="F351" s="500" t="s">
        <v>7</v>
      </c>
      <c r="G351" s="500" t="s">
        <v>63</v>
      </c>
      <c r="H351" s="500" t="s">
        <v>83</v>
      </c>
      <c r="I351" s="500" t="s">
        <v>842</v>
      </c>
      <c r="J351" s="500" t="s">
        <v>1047</v>
      </c>
      <c r="K351" s="500"/>
      <c r="L351" s="500">
        <v>129</v>
      </c>
      <c r="M351" s="500"/>
      <c r="N351" s="734">
        <f t="shared" si="5"/>
        <v>129</v>
      </c>
      <c r="O351" s="500"/>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M351" s="32"/>
    </row>
    <row r="352" spans="1:65">
      <c r="A352" s="500" t="s">
        <v>338</v>
      </c>
      <c r="B352" s="500" t="s">
        <v>338</v>
      </c>
      <c r="C352" s="500"/>
      <c r="D352" s="500">
        <v>2015</v>
      </c>
      <c r="E352" s="500" t="s">
        <v>20</v>
      </c>
      <c r="F352" s="500" t="s">
        <v>7</v>
      </c>
      <c r="G352" s="500" t="s">
        <v>63</v>
      </c>
      <c r="H352" s="500" t="s">
        <v>83</v>
      </c>
      <c r="I352" s="500" t="s">
        <v>842</v>
      </c>
      <c r="J352" s="500" t="s">
        <v>1517</v>
      </c>
      <c r="K352" s="500"/>
      <c r="L352" s="500"/>
      <c r="M352" s="500">
        <v>246</v>
      </c>
      <c r="N352" s="734">
        <f t="shared" si="5"/>
        <v>246</v>
      </c>
      <c r="O352" s="500"/>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M352" s="32"/>
    </row>
    <row r="353" spans="1:65">
      <c r="A353" s="500" t="s">
        <v>338</v>
      </c>
      <c r="B353" s="500" t="s">
        <v>338</v>
      </c>
      <c r="C353" s="500"/>
      <c r="D353" s="500">
        <v>2015</v>
      </c>
      <c r="E353" s="500" t="s">
        <v>20</v>
      </c>
      <c r="F353" s="500" t="s">
        <v>7</v>
      </c>
      <c r="G353" s="500" t="s">
        <v>63</v>
      </c>
      <c r="H353" s="500" t="s">
        <v>83</v>
      </c>
      <c r="I353" s="500" t="s">
        <v>842</v>
      </c>
      <c r="J353" s="500" t="s">
        <v>1052</v>
      </c>
      <c r="K353" s="500"/>
      <c r="L353" s="500">
        <v>251</v>
      </c>
      <c r="M353" s="500"/>
      <c r="N353" s="734">
        <f t="shared" si="5"/>
        <v>251</v>
      </c>
      <c r="O353" s="500"/>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M353" s="32"/>
    </row>
    <row r="354" spans="1:65">
      <c r="A354" s="500" t="s">
        <v>338</v>
      </c>
      <c r="B354" s="500" t="s">
        <v>338</v>
      </c>
      <c r="C354" s="500"/>
      <c r="D354" s="500">
        <v>2015</v>
      </c>
      <c r="E354" s="500" t="s">
        <v>20</v>
      </c>
      <c r="F354" s="500" t="s">
        <v>7</v>
      </c>
      <c r="G354" s="500" t="s">
        <v>63</v>
      </c>
      <c r="H354" s="500" t="s">
        <v>83</v>
      </c>
      <c r="I354" s="500" t="s">
        <v>842</v>
      </c>
      <c r="J354" s="500" t="s">
        <v>1067</v>
      </c>
      <c r="K354" s="500"/>
      <c r="L354" s="500"/>
      <c r="M354" s="500">
        <v>480</v>
      </c>
      <c r="N354" s="734">
        <f t="shared" si="5"/>
        <v>480</v>
      </c>
      <c r="O354" s="500"/>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M354" s="32"/>
    </row>
    <row r="355" spans="1:65">
      <c r="A355" s="500" t="s">
        <v>338</v>
      </c>
      <c r="B355" s="500" t="s">
        <v>338</v>
      </c>
      <c r="C355" s="500"/>
      <c r="D355" s="500">
        <v>2015</v>
      </c>
      <c r="E355" s="500" t="s">
        <v>20</v>
      </c>
      <c r="F355" s="500" t="s">
        <v>7</v>
      </c>
      <c r="G355" s="500" t="s">
        <v>63</v>
      </c>
      <c r="H355" s="500" t="s">
        <v>83</v>
      </c>
      <c r="I355" s="500" t="s">
        <v>842</v>
      </c>
      <c r="J355" s="500" t="s">
        <v>1053</v>
      </c>
      <c r="K355" s="500"/>
      <c r="L355" s="500">
        <v>788</v>
      </c>
      <c r="M355" s="500"/>
      <c r="N355" s="734">
        <f t="shared" si="5"/>
        <v>788</v>
      </c>
      <c r="O355" s="500"/>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M355" s="32"/>
    </row>
    <row r="356" spans="1:65">
      <c r="A356" s="500" t="s">
        <v>338</v>
      </c>
      <c r="B356" s="500" t="s">
        <v>338</v>
      </c>
      <c r="C356" s="500"/>
      <c r="D356" s="500">
        <v>2015</v>
      </c>
      <c r="E356" s="500" t="s">
        <v>20</v>
      </c>
      <c r="F356" s="500" t="s">
        <v>7</v>
      </c>
      <c r="G356" s="500" t="s">
        <v>63</v>
      </c>
      <c r="H356" s="500" t="s">
        <v>83</v>
      </c>
      <c r="I356" s="500" t="s">
        <v>842</v>
      </c>
      <c r="J356" s="500" t="s">
        <v>1042</v>
      </c>
      <c r="K356" s="500"/>
      <c r="L356" s="500">
        <v>874</v>
      </c>
      <c r="M356" s="500"/>
      <c r="N356" s="734">
        <f t="shared" si="5"/>
        <v>874</v>
      </c>
      <c r="O356" s="500"/>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M356" s="32"/>
    </row>
    <row r="357" spans="1:65">
      <c r="A357" s="500" t="s">
        <v>338</v>
      </c>
      <c r="B357" s="500" t="s">
        <v>338</v>
      </c>
      <c r="C357" s="500"/>
      <c r="D357" s="500">
        <v>2015</v>
      </c>
      <c r="E357" s="500" t="s">
        <v>20</v>
      </c>
      <c r="F357" s="500" t="s">
        <v>7</v>
      </c>
      <c r="G357" s="500" t="s">
        <v>63</v>
      </c>
      <c r="H357" s="500" t="s">
        <v>83</v>
      </c>
      <c r="I357" s="500" t="s">
        <v>842</v>
      </c>
      <c r="J357" s="500" t="s">
        <v>1035</v>
      </c>
      <c r="K357" s="500"/>
      <c r="L357" s="500">
        <v>2324</v>
      </c>
      <c r="M357" s="500">
        <v>168</v>
      </c>
      <c r="N357" s="734">
        <f t="shared" si="5"/>
        <v>2492</v>
      </c>
      <c r="O357" s="500"/>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M357" s="32"/>
    </row>
    <row r="358" spans="1:65">
      <c r="A358" s="500" t="s">
        <v>338</v>
      </c>
      <c r="B358" s="500" t="s">
        <v>338</v>
      </c>
      <c r="C358" s="500"/>
      <c r="D358" s="500">
        <v>2015</v>
      </c>
      <c r="E358" s="500" t="s">
        <v>20</v>
      </c>
      <c r="F358" s="500" t="s">
        <v>7</v>
      </c>
      <c r="G358" s="500" t="s">
        <v>63</v>
      </c>
      <c r="H358" s="500" t="s">
        <v>83</v>
      </c>
      <c r="I358" s="500" t="s">
        <v>842</v>
      </c>
      <c r="J358" s="500" t="s">
        <v>1037</v>
      </c>
      <c r="K358" s="500"/>
      <c r="L358" s="500">
        <v>4655</v>
      </c>
      <c r="M358" s="500">
        <v>1531</v>
      </c>
      <c r="N358" s="734">
        <f t="shared" si="5"/>
        <v>6186</v>
      </c>
      <c r="O358" s="500"/>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M358" s="32"/>
    </row>
    <row r="359" spans="1:65">
      <c r="A359" s="500" t="s">
        <v>338</v>
      </c>
      <c r="B359" s="500" t="s">
        <v>338</v>
      </c>
      <c r="C359" s="500"/>
      <c r="D359" s="500">
        <v>2015</v>
      </c>
      <c r="E359" s="500" t="s">
        <v>18</v>
      </c>
      <c r="F359" s="500" t="s">
        <v>7</v>
      </c>
      <c r="G359" s="500" t="s">
        <v>818</v>
      </c>
      <c r="H359" s="500" t="s">
        <v>83</v>
      </c>
      <c r="I359" s="500" t="s">
        <v>846</v>
      </c>
      <c r="J359" s="500" t="s">
        <v>995</v>
      </c>
      <c r="K359" s="500"/>
      <c r="L359" s="500">
        <v>1972</v>
      </c>
      <c r="M359" s="500"/>
      <c r="N359" s="734">
        <f t="shared" si="5"/>
        <v>1972</v>
      </c>
      <c r="O359" s="500"/>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M359" s="32"/>
    </row>
    <row r="360" spans="1:65">
      <c r="A360" s="500" t="s">
        <v>338</v>
      </c>
      <c r="B360" s="500" t="s">
        <v>338</v>
      </c>
      <c r="C360" s="500"/>
      <c r="D360" s="500">
        <v>2015</v>
      </c>
      <c r="E360" s="500" t="s">
        <v>18</v>
      </c>
      <c r="F360" s="500" t="s">
        <v>7</v>
      </c>
      <c r="G360" s="500" t="s">
        <v>818</v>
      </c>
      <c r="H360" s="500" t="s">
        <v>83</v>
      </c>
      <c r="I360" s="500" t="s">
        <v>846</v>
      </c>
      <c r="J360" s="500" t="s">
        <v>1005</v>
      </c>
      <c r="K360" s="500"/>
      <c r="L360" s="500">
        <v>5244</v>
      </c>
      <c r="M360" s="500">
        <v>1412</v>
      </c>
      <c r="N360" s="734">
        <f t="shared" si="5"/>
        <v>6656</v>
      </c>
      <c r="O360" s="500"/>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M360" s="32"/>
    </row>
    <row r="361" spans="1:65">
      <c r="A361" s="500" t="s">
        <v>338</v>
      </c>
      <c r="B361" s="500" t="s">
        <v>338</v>
      </c>
      <c r="C361" s="500"/>
      <c r="D361" s="500">
        <v>2015</v>
      </c>
      <c r="E361" s="500" t="s">
        <v>18</v>
      </c>
      <c r="F361" s="500" t="s">
        <v>7</v>
      </c>
      <c r="G361" s="500" t="s">
        <v>819</v>
      </c>
      <c r="H361" s="500" t="s">
        <v>83</v>
      </c>
      <c r="I361" s="500" t="s">
        <v>846</v>
      </c>
      <c r="J361" s="500" t="s">
        <v>1005</v>
      </c>
      <c r="K361" s="500"/>
      <c r="L361" s="500"/>
      <c r="M361" s="500">
        <v>1815</v>
      </c>
      <c r="N361" s="734">
        <f t="shared" si="5"/>
        <v>1815</v>
      </c>
      <c r="O361" s="500"/>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M361" s="32"/>
    </row>
    <row r="362" spans="1:65">
      <c r="A362" s="500" t="s">
        <v>338</v>
      </c>
      <c r="B362" s="500" t="s">
        <v>338</v>
      </c>
      <c r="C362" s="500"/>
      <c r="D362" s="500">
        <v>2015</v>
      </c>
      <c r="E362" s="500" t="s">
        <v>20</v>
      </c>
      <c r="F362" s="500" t="s">
        <v>7</v>
      </c>
      <c r="G362" s="500" t="s">
        <v>827</v>
      </c>
      <c r="H362" s="500" t="s">
        <v>581</v>
      </c>
      <c r="I362" s="500" t="s">
        <v>842</v>
      </c>
      <c r="J362" s="500" t="s">
        <v>1038</v>
      </c>
      <c r="K362" s="500"/>
      <c r="L362" s="500">
        <v>23</v>
      </c>
      <c r="M362" s="500">
        <v>7</v>
      </c>
      <c r="N362" s="734">
        <f t="shared" si="5"/>
        <v>30</v>
      </c>
      <c r="O362" s="500"/>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M362" s="32"/>
    </row>
    <row r="363" spans="1:65">
      <c r="A363" s="500" t="s">
        <v>338</v>
      </c>
      <c r="B363" s="500" t="s">
        <v>338</v>
      </c>
      <c r="C363" s="500"/>
      <c r="D363" s="500">
        <v>2015</v>
      </c>
      <c r="E363" s="500" t="s">
        <v>20</v>
      </c>
      <c r="F363" s="500" t="s">
        <v>7</v>
      </c>
      <c r="G363" s="500" t="s">
        <v>827</v>
      </c>
      <c r="H363" s="500" t="s">
        <v>581</v>
      </c>
      <c r="I363" s="500" t="s">
        <v>842</v>
      </c>
      <c r="J363" s="500" t="s">
        <v>1044</v>
      </c>
      <c r="K363" s="500"/>
      <c r="L363" s="500">
        <v>40</v>
      </c>
      <c r="M363" s="500">
        <v>12</v>
      </c>
      <c r="N363" s="734">
        <f t="shared" si="5"/>
        <v>52</v>
      </c>
      <c r="O363" s="500"/>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M363" s="32"/>
    </row>
    <row r="364" spans="1:65">
      <c r="A364" s="500" t="s">
        <v>338</v>
      </c>
      <c r="B364" s="500" t="s">
        <v>338</v>
      </c>
      <c r="C364" s="500"/>
      <c r="D364" s="500">
        <v>2015</v>
      </c>
      <c r="E364" s="500" t="s">
        <v>20</v>
      </c>
      <c r="F364" s="500" t="s">
        <v>7</v>
      </c>
      <c r="G364" s="500" t="s">
        <v>827</v>
      </c>
      <c r="H364" s="500" t="s">
        <v>581</v>
      </c>
      <c r="I364" s="500" t="s">
        <v>842</v>
      </c>
      <c r="J364" s="500" t="s">
        <v>1035</v>
      </c>
      <c r="K364" s="500"/>
      <c r="L364" s="500">
        <v>277</v>
      </c>
      <c r="M364" s="500">
        <v>12</v>
      </c>
      <c r="N364" s="734">
        <f t="shared" si="5"/>
        <v>289</v>
      </c>
      <c r="O364" s="500"/>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M364" s="32"/>
    </row>
    <row r="365" spans="1:65">
      <c r="A365" s="500" t="s">
        <v>338</v>
      </c>
      <c r="B365" s="500" t="s">
        <v>338</v>
      </c>
      <c r="C365" s="500"/>
      <c r="D365" s="500">
        <v>2015</v>
      </c>
      <c r="E365" s="500" t="s">
        <v>20</v>
      </c>
      <c r="F365" s="500" t="s">
        <v>7</v>
      </c>
      <c r="G365" s="500" t="s">
        <v>63</v>
      </c>
      <c r="H365" s="500" t="s">
        <v>581</v>
      </c>
      <c r="I365" s="500" t="s">
        <v>842</v>
      </c>
      <c r="J365" s="500" t="s">
        <v>1037</v>
      </c>
      <c r="K365" s="500"/>
      <c r="L365" s="500">
        <v>50</v>
      </c>
      <c r="M365" s="500"/>
      <c r="N365" s="734">
        <f t="shared" si="5"/>
        <v>50</v>
      </c>
      <c r="O365" s="500"/>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M365" s="32"/>
    </row>
    <row r="366" spans="1:65">
      <c r="A366" s="500" t="s">
        <v>338</v>
      </c>
      <c r="B366" s="500" t="s">
        <v>338</v>
      </c>
      <c r="C366" s="500"/>
      <c r="D366" s="500">
        <v>2015</v>
      </c>
      <c r="E366" s="500" t="s">
        <v>20</v>
      </c>
      <c r="F366" s="500" t="s">
        <v>7</v>
      </c>
      <c r="G366" s="500" t="s">
        <v>827</v>
      </c>
      <c r="H366" s="500" t="s">
        <v>582</v>
      </c>
      <c r="I366" s="500" t="s">
        <v>842</v>
      </c>
      <c r="J366" s="500" t="s">
        <v>1044</v>
      </c>
      <c r="K366" s="500"/>
      <c r="L366" s="500">
        <v>2</v>
      </c>
      <c r="M366" s="500">
        <v>1</v>
      </c>
      <c r="N366" s="734">
        <f t="shared" si="5"/>
        <v>3</v>
      </c>
      <c r="O366" s="500"/>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M366" s="32"/>
    </row>
    <row r="367" spans="1:65">
      <c r="A367" s="500" t="s">
        <v>338</v>
      </c>
      <c r="B367" s="500" t="s">
        <v>338</v>
      </c>
      <c r="C367" s="500"/>
      <c r="D367" s="500">
        <v>2015</v>
      </c>
      <c r="E367" s="500" t="s">
        <v>20</v>
      </c>
      <c r="F367" s="500" t="s">
        <v>7</v>
      </c>
      <c r="G367" s="500" t="s">
        <v>827</v>
      </c>
      <c r="H367" s="500" t="s">
        <v>582</v>
      </c>
      <c r="I367" s="500" t="s">
        <v>842</v>
      </c>
      <c r="J367" s="500" t="s">
        <v>1035</v>
      </c>
      <c r="K367" s="500"/>
      <c r="L367" s="500">
        <v>36</v>
      </c>
      <c r="M367" s="500">
        <v>40</v>
      </c>
      <c r="N367" s="734">
        <f t="shared" si="5"/>
        <v>76</v>
      </c>
      <c r="O367" s="500"/>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M367" s="32"/>
    </row>
    <row r="368" spans="1:65">
      <c r="A368" s="500" t="s">
        <v>338</v>
      </c>
      <c r="B368" s="500" t="s">
        <v>338</v>
      </c>
      <c r="C368" s="500"/>
      <c r="D368" s="500">
        <v>2015</v>
      </c>
      <c r="E368" s="500" t="s">
        <v>20</v>
      </c>
      <c r="F368" s="500" t="s">
        <v>7</v>
      </c>
      <c r="G368" s="500" t="s">
        <v>827</v>
      </c>
      <c r="H368" s="500" t="s">
        <v>582</v>
      </c>
      <c r="I368" s="500" t="s">
        <v>842</v>
      </c>
      <c r="J368" s="500" t="s">
        <v>1036</v>
      </c>
      <c r="K368" s="500"/>
      <c r="L368" s="500">
        <v>334</v>
      </c>
      <c r="M368" s="500">
        <v>4</v>
      </c>
      <c r="N368" s="734">
        <f t="shared" si="5"/>
        <v>338</v>
      </c>
      <c r="O368" s="500"/>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M368" s="32"/>
    </row>
    <row r="369" spans="1:65">
      <c r="A369" s="500" t="s">
        <v>338</v>
      </c>
      <c r="B369" s="500" t="s">
        <v>338</v>
      </c>
      <c r="C369" s="500"/>
      <c r="D369" s="500">
        <v>2015</v>
      </c>
      <c r="E369" s="500" t="s">
        <v>20</v>
      </c>
      <c r="F369" s="500" t="s">
        <v>7</v>
      </c>
      <c r="G369" s="500" t="s">
        <v>827</v>
      </c>
      <c r="H369" s="500" t="s">
        <v>582</v>
      </c>
      <c r="I369" s="500" t="s">
        <v>842</v>
      </c>
      <c r="J369" s="500" t="s">
        <v>1038</v>
      </c>
      <c r="K369" s="500"/>
      <c r="L369" s="500">
        <v>541</v>
      </c>
      <c r="M369" s="500">
        <v>486</v>
      </c>
      <c r="N369" s="734">
        <f t="shared" si="5"/>
        <v>1027</v>
      </c>
      <c r="O369" s="500"/>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M369" s="32"/>
    </row>
    <row r="370" spans="1:65">
      <c r="A370" s="500" t="s">
        <v>338</v>
      </c>
      <c r="B370" s="500" t="s">
        <v>338</v>
      </c>
      <c r="C370" s="500"/>
      <c r="D370" s="500">
        <v>2015</v>
      </c>
      <c r="E370" s="500" t="s">
        <v>20</v>
      </c>
      <c r="F370" s="500" t="s">
        <v>7</v>
      </c>
      <c r="G370" s="500" t="s">
        <v>63</v>
      </c>
      <c r="H370" s="500" t="s">
        <v>582</v>
      </c>
      <c r="I370" s="500" t="s">
        <v>842</v>
      </c>
      <c r="J370" s="500" t="s">
        <v>1044</v>
      </c>
      <c r="K370" s="500"/>
      <c r="L370" s="500"/>
      <c r="M370" s="500">
        <v>8</v>
      </c>
      <c r="N370" s="734">
        <f t="shared" si="5"/>
        <v>8</v>
      </c>
      <c r="O370" s="500"/>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M370" s="32"/>
    </row>
    <row r="371" spans="1:65">
      <c r="A371" s="500" t="s">
        <v>338</v>
      </c>
      <c r="B371" s="500" t="s">
        <v>338</v>
      </c>
      <c r="C371" s="500"/>
      <c r="D371" s="500">
        <v>2015</v>
      </c>
      <c r="E371" s="500" t="s">
        <v>20</v>
      </c>
      <c r="F371" s="500" t="s">
        <v>7</v>
      </c>
      <c r="G371" s="500" t="s">
        <v>63</v>
      </c>
      <c r="H371" s="500" t="s">
        <v>582</v>
      </c>
      <c r="I371" s="500" t="s">
        <v>842</v>
      </c>
      <c r="J371" s="500" t="s">
        <v>1514</v>
      </c>
      <c r="K371" s="500"/>
      <c r="L371" s="500">
        <v>15</v>
      </c>
      <c r="M371" s="500"/>
      <c r="N371" s="734">
        <f t="shared" si="5"/>
        <v>15</v>
      </c>
      <c r="O371" s="500"/>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M371" s="32"/>
    </row>
    <row r="372" spans="1:65">
      <c r="A372" s="500" t="s">
        <v>338</v>
      </c>
      <c r="B372" s="500" t="s">
        <v>338</v>
      </c>
      <c r="C372" s="500"/>
      <c r="D372" s="500">
        <v>2015</v>
      </c>
      <c r="E372" s="500" t="s">
        <v>20</v>
      </c>
      <c r="F372" s="500" t="s">
        <v>7</v>
      </c>
      <c r="G372" s="500" t="s">
        <v>63</v>
      </c>
      <c r="H372" s="500" t="s">
        <v>582</v>
      </c>
      <c r="I372" s="500" t="s">
        <v>842</v>
      </c>
      <c r="J372" s="500" t="s">
        <v>1035</v>
      </c>
      <c r="K372" s="500"/>
      <c r="L372" s="500">
        <v>13</v>
      </c>
      <c r="M372" s="500">
        <v>20</v>
      </c>
      <c r="N372" s="734">
        <f t="shared" si="5"/>
        <v>33</v>
      </c>
      <c r="O372" s="500"/>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M372" s="32"/>
    </row>
    <row r="373" spans="1:65">
      <c r="A373" s="500" t="s">
        <v>338</v>
      </c>
      <c r="B373" s="500" t="s">
        <v>338</v>
      </c>
      <c r="C373" s="500"/>
      <c r="D373" s="500">
        <v>2015</v>
      </c>
      <c r="E373" s="500" t="s">
        <v>20</v>
      </c>
      <c r="F373" s="500" t="s">
        <v>7</v>
      </c>
      <c r="G373" s="500" t="s">
        <v>63</v>
      </c>
      <c r="H373" s="500" t="s">
        <v>582</v>
      </c>
      <c r="I373" s="500" t="s">
        <v>842</v>
      </c>
      <c r="J373" s="500" t="s">
        <v>1052</v>
      </c>
      <c r="K373" s="500"/>
      <c r="L373" s="500">
        <v>308</v>
      </c>
      <c r="M373" s="500">
        <v>3</v>
      </c>
      <c r="N373" s="734">
        <f t="shared" si="5"/>
        <v>311</v>
      </c>
      <c r="O373" s="500"/>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M373" s="32"/>
    </row>
    <row r="374" spans="1:65">
      <c r="A374" s="500" t="s">
        <v>338</v>
      </c>
      <c r="B374" s="500" t="s">
        <v>338</v>
      </c>
      <c r="C374" s="500"/>
      <c r="D374" s="500">
        <v>2015</v>
      </c>
      <c r="E374" s="500" t="s">
        <v>20</v>
      </c>
      <c r="F374" s="500" t="s">
        <v>7</v>
      </c>
      <c r="G374" s="500" t="s">
        <v>63</v>
      </c>
      <c r="H374" s="500" t="s">
        <v>582</v>
      </c>
      <c r="I374" s="500" t="s">
        <v>842</v>
      </c>
      <c r="J374" s="500" t="s">
        <v>1037</v>
      </c>
      <c r="K374" s="500"/>
      <c r="L374" s="500">
        <v>706</v>
      </c>
      <c r="M374" s="500">
        <v>400</v>
      </c>
      <c r="N374" s="734">
        <f t="shared" si="5"/>
        <v>1106</v>
      </c>
      <c r="O374" s="500"/>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M374" s="32"/>
    </row>
    <row r="375" spans="1:65">
      <c r="A375" s="500" t="s">
        <v>338</v>
      </c>
      <c r="B375" s="500" t="s">
        <v>338</v>
      </c>
      <c r="C375" s="500"/>
      <c r="D375" s="500">
        <v>2015</v>
      </c>
      <c r="E375" s="500" t="s">
        <v>18</v>
      </c>
      <c r="F375" s="500" t="s">
        <v>7</v>
      </c>
      <c r="G375" s="500" t="s">
        <v>818</v>
      </c>
      <c r="H375" s="500" t="s">
        <v>582</v>
      </c>
      <c r="I375" s="500" t="s">
        <v>844</v>
      </c>
      <c r="J375" s="500" t="s">
        <v>1005</v>
      </c>
      <c r="K375" s="500"/>
      <c r="L375" s="500">
        <v>73</v>
      </c>
      <c r="M375" s="500"/>
      <c r="N375" s="734">
        <f t="shared" si="5"/>
        <v>73</v>
      </c>
      <c r="O375" s="500"/>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M375" s="32"/>
    </row>
    <row r="376" spans="1:65">
      <c r="A376" s="500" t="s">
        <v>338</v>
      </c>
      <c r="B376" s="500" t="s">
        <v>338</v>
      </c>
      <c r="C376" s="500"/>
      <c r="D376" s="500">
        <v>2015</v>
      </c>
      <c r="E376" s="500" t="s">
        <v>20</v>
      </c>
      <c r="F376" s="500" t="s">
        <v>7</v>
      </c>
      <c r="G376" s="500" t="s">
        <v>827</v>
      </c>
      <c r="H376" s="500" t="s">
        <v>1568</v>
      </c>
      <c r="I376" s="500" t="s">
        <v>844</v>
      </c>
      <c r="J376" s="500" t="s">
        <v>1038</v>
      </c>
      <c r="K376" s="500"/>
      <c r="L376" s="500"/>
      <c r="M376" s="500">
        <v>5</v>
      </c>
      <c r="N376" s="734">
        <f t="shared" si="5"/>
        <v>5</v>
      </c>
      <c r="O376" s="500"/>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M376" s="32"/>
    </row>
    <row r="377" spans="1:65">
      <c r="A377" s="500" t="s">
        <v>338</v>
      </c>
      <c r="B377" s="500" t="s">
        <v>338</v>
      </c>
      <c r="C377" s="500"/>
      <c r="D377" s="500">
        <v>2015</v>
      </c>
      <c r="E377" s="500" t="s">
        <v>20</v>
      </c>
      <c r="F377" s="500" t="s">
        <v>7</v>
      </c>
      <c r="G377" s="500" t="s">
        <v>63</v>
      </c>
      <c r="H377" s="500" t="s">
        <v>1568</v>
      </c>
      <c r="I377" s="500" t="s">
        <v>844</v>
      </c>
      <c r="J377" s="500" t="s">
        <v>1067</v>
      </c>
      <c r="K377" s="500"/>
      <c r="L377" s="500"/>
      <c r="M377" s="500">
        <v>575</v>
      </c>
      <c r="N377" s="734">
        <f t="shared" si="5"/>
        <v>575</v>
      </c>
      <c r="O377" s="500"/>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M377" s="32"/>
    </row>
    <row r="378" spans="1:65">
      <c r="A378" s="500" t="s">
        <v>338</v>
      </c>
      <c r="B378" s="500" t="s">
        <v>338</v>
      </c>
      <c r="C378" s="500"/>
      <c r="D378" s="500">
        <v>2015</v>
      </c>
      <c r="E378" s="500" t="s">
        <v>18</v>
      </c>
      <c r="F378" s="500" t="s">
        <v>7</v>
      </c>
      <c r="G378" s="500" t="s">
        <v>818</v>
      </c>
      <c r="H378" s="500" t="s">
        <v>1568</v>
      </c>
      <c r="I378" s="500" t="s">
        <v>844</v>
      </c>
      <c r="J378" s="500" t="s">
        <v>1004</v>
      </c>
      <c r="K378" s="500"/>
      <c r="L378" s="500">
        <v>2</v>
      </c>
      <c r="M378" s="500"/>
      <c r="N378" s="734">
        <f t="shared" si="5"/>
        <v>2</v>
      </c>
      <c r="O378" s="500"/>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M378" s="32"/>
    </row>
    <row r="379" spans="1:65">
      <c r="A379" s="500" t="s">
        <v>338</v>
      </c>
      <c r="B379" s="500" t="s">
        <v>338</v>
      </c>
      <c r="C379" s="500"/>
      <c r="D379" s="500">
        <v>2015</v>
      </c>
      <c r="E379" s="500" t="s">
        <v>20</v>
      </c>
      <c r="F379" s="500" t="s">
        <v>7</v>
      </c>
      <c r="G379" s="500" t="s">
        <v>827</v>
      </c>
      <c r="H379" s="500" t="s">
        <v>584</v>
      </c>
      <c r="I379" s="500" t="s">
        <v>844</v>
      </c>
      <c r="J379" s="500" t="s">
        <v>1038</v>
      </c>
      <c r="K379" s="500"/>
      <c r="L379" s="500"/>
      <c r="M379" s="500">
        <v>1</v>
      </c>
      <c r="N379" s="734">
        <f t="shared" si="5"/>
        <v>1</v>
      </c>
      <c r="O379" s="500"/>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M379" s="32"/>
    </row>
    <row r="380" spans="1:65">
      <c r="A380" s="500" t="s">
        <v>338</v>
      </c>
      <c r="B380" s="500" t="s">
        <v>338</v>
      </c>
      <c r="C380" s="500"/>
      <c r="D380" s="500">
        <v>2015</v>
      </c>
      <c r="E380" s="500" t="s">
        <v>18</v>
      </c>
      <c r="F380" s="500" t="s">
        <v>7</v>
      </c>
      <c r="G380" s="500" t="s">
        <v>819</v>
      </c>
      <c r="H380" s="500" t="s">
        <v>1590</v>
      </c>
      <c r="I380" s="500" t="s">
        <v>844</v>
      </c>
      <c r="J380" s="500" t="s">
        <v>1027</v>
      </c>
      <c r="K380" s="500"/>
      <c r="L380" s="500">
        <v>1</v>
      </c>
      <c r="M380" s="500"/>
      <c r="N380" s="734">
        <f t="shared" si="5"/>
        <v>1</v>
      </c>
      <c r="O380" s="500"/>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M380" s="32"/>
    </row>
    <row r="381" spans="1:65">
      <c r="A381" s="500" t="s">
        <v>338</v>
      </c>
      <c r="B381" s="500" t="s">
        <v>338</v>
      </c>
      <c r="C381" s="500"/>
      <c r="D381" s="500">
        <v>2015</v>
      </c>
      <c r="E381" s="500" t="s">
        <v>20</v>
      </c>
      <c r="F381" s="500" t="s">
        <v>7</v>
      </c>
      <c r="G381" s="500" t="s">
        <v>827</v>
      </c>
      <c r="H381" s="500" t="s">
        <v>889</v>
      </c>
      <c r="I381" s="500" t="s">
        <v>844</v>
      </c>
      <c r="J381" s="500" t="s">
        <v>1038</v>
      </c>
      <c r="K381" s="500"/>
      <c r="L381" s="500"/>
      <c r="M381" s="500">
        <v>1</v>
      </c>
      <c r="N381" s="734">
        <f t="shared" si="5"/>
        <v>1</v>
      </c>
      <c r="O381" s="500"/>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M381" s="32"/>
    </row>
    <row r="382" spans="1:65">
      <c r="A382" s="500" t="s">
        <v>338</v>
      </c>
      <c r="B382" s="500" t="s">
        <v>338</v>
      </c>
      <c r="C382" s="500"/>
      <c r="D382" s="500">
        <v>2015</v>
      </c>
      <c r="E382" s="500" t="s">
        <v>20</v>
      </c>
      <c r="F382" s="500" t="s">
        <v>7</v>
      </c>
      <c r="G382" s="500" t="s">
        <v>827</v>
      </c>
      <c r="H382" s="500" t="s">
        <v>889</v>
      </c>
      <c r="I382" s="500" t="s">
        <v>844</v>
      </c>
      <c r="J382" s="500" t="s">
        <v>1036</v>
      </c>
      <c r="K382" s="500"/>
      <c r="L382" s="500">
        <v>1</v>
      </c>
      <c r="M382" s="500">
        <v>9</v>
      </c>
      <c r="N382" s="734">
        <f t="shared" si="5"/>
        <v>10</v>
      </c>
      <c r="O382" s="500"/>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M382" s="32"/>
    </row>
    <row r="383" spans="1:65">
      <c r="A383" s="500" t="s">
        <v>338</v>
      </c>
      <c r="B383" s="500" t="s">
        <v>338</v>
      </c>
      <c r="C383" s="500"/>
      <c r="D383" s="500">
        <v>2015</v>
      </c>
      <c r="E383" s="500" t="s">
        <v>20</v>
      </c>
      <c r="F383" s="500" t="s">
        <v>7</v>
      </c>
      <c r="G383" s="500" t="s">
        <v>63</v>
      </c>
      <c r="H383" s="500" t="s">
        <v>889</v>
      </c>
      <c r="I383" s="500" t="s">
        <v>842</v>
      </c>
      <c r="J383" s="500" t="s">
        <v>1037</v>
      </c>
      <c r="K383" s="500"/>
      <c r="L383" s="500"/>
      <c r="M383" s="500">
        <v>2</v>
      </c>
      <c r="N383" s="734">
        <f t="shared" si="5"/>
        <v>2</v>
      </c>
      <c r="O383" s="500"/>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M383" s="32"/>
    </row>
    <row r="384" spans="1:65">
      <c r="A384" s="500" t="s">
        <v>338</v>
      </c>
      <c r="B384" s="500" t="s">
        <v>338</v>
      </c>
      <c r="C384" s="500"/>
      <c r="D384" s="500">
        <v>2015</v>
      </c>
      <c r="E384" s="500" t="s">
        <v>20</v>
      </c>
      <c r="F384" s="500" t="s">
        <v>7</v>
      </c>
      <c r="G384" s="500" t="s">
        <v>827</v>
      </c>
      <c r="H384" s="500" t="s">
        <v>592</v>
      </c>
      <c r="I384" s="500" t="s">
        <v>844</v>
      </c>
      <c r="J384" s="500" t="s">
        <v>1036</v>
      </c>
      <c r="K384" s="500"/>
      <c r="L384" s="500"/>
      <c r="M384" s="500">
        <v>28</v>
      </c>
      <c r="N384" s="734">
        <f t="shared" si="5"/>
        <v>28</v>
      </c>
      <c r="O384" s="500"/>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M384" s="32"/>
    </row>
    <row r="385" spans="1:65">
      <c r="A385" s="500" t="s">
        <v>338</v>
      </c>
      <c r="B385" s="500" t="s">
        <v>338</v>
      </c>
      <c r="C385" s="500"/>
      <c r="D385" s="500">
        <v>2015</v>
      </c>
      <c r="E385" s="500" t="s">
        <v>20</v>
      </c>
      <c r="F385" s="500" t="s">
        <v>7</v>
      </c>
      <c r="G385" s="500" t="s">
        <v>827</v>
      </c>
      <c r="H385" s="500" t="s">
        <v>592</v>
      </c>
      <c r="I385" s="500" t="s">
        <v>844</v>
      </c>
      <c r="J385" s="500" t="s">
        <v>1038</v>
      </c>
      <c r="K385" s="500"/>
      <c r="L385" s="500"/>
      <c r="M385" s="500">
        <v>53</v>
      </c>
      <c r="N385" s="734">
        <f t="shared" si="5"/>
        <v>53</v>
      </c>
      <c r="O385" s="500"/>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M385" s="32"/>
    </row>
    <row r="386" spans="1:65">
      <c r="A386" s="500" t="s">
        <v>338</v>
      </c>
      <c r="B386" s="500" t="s">
        <v>338</v>
      </c>
      <c r="C386" s="500"/>
      <c r="D386" s="500">
        <v>2015</v>
      </c>
      <c r="E386" s="500" t="s">
        <v>20</v>
      </c>
      <c r="F386" s="500" t="s">
        <v>7</v>
      </c>
      <c r="G386" s="500" t="s">
        <v>63</v>
      </c>
      <c r="H386" s="500" t="s">
        <v>592</v>
      </c>
      <c r="I386" s="500" t="s">
        <v>842</v>
      </c>
      <c r="J386" s="500" t="s">
        <v>1037</v>
      </c>
      <c r="K386" s="500"/>
      <c r="L386" s="500"/>
      <c r="M386" s="500">
        <v>2</v>
      </c>
      <c r="N386" s="734">
        <f t="shared" si="5"/>
        <v>2</v>
      </c>
      <c r="O386" s="500"/>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M386" s="32"/>
    </row>
    <row r="387" spans="1:65">
      <c r="A387" s="500" t="s">
        <v>338</v>
      </c>
      <c r="B387" s="500" t="s">
        <v>338</v>
      </c>
      <c r="C387" s="500"/>
      <c r="D387" s="500">
        <v>2015</v>
      </c>
      <c r="E387" s="500" t="s">
        <v>18</v>
      </c>
      <c r="F387" s="500" t="s">
        <v>7</v>
      </c>
      <c r="G387" s="500" t="s">
        <v>818</v>
      </c>
      <c r="H387" s="500" t="s">
        <v>604</v>
      </c>
      <c r="I387" s="500" t="s">
        <v>844</v>
      </c>
      <c r="J387" s="500" t="s">
        <v>1512</v>
      </c>
      <c r="K387" s="500"/>
      <c r="L387" s="500">
        <v>49</v>
      </c>
      <c r="M387" s="500"/>
      <c r="N387" s="734">
        <f t="shared" si="5"/>
        <v>49</v>
      </c>
      <c r="O387" s="500"/>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M387" s="32"/>
    </row>
    <row r="388" spans="1:65">
      <c r="A388" s="500" t="s">
        <v>338</v>
      </c>
      <c r="B388" s="500" t="s">
        <v>338</v>
      </c>
      <c r="C388" s="500"/>
      <c r="D388" s="500">
        <v>2015</v>
      </c>
      <c r="E388" s="500" t="s">
        <v>18</v>
      </c>
      <c r="F388" s="500" t="s">
        <v>7</v>
      </c>
      <c r="G388" s="500" t="s">
        <v>819</v>
      </c>
      <c r="H388" s="500" t="s">
        <v>604</v>
      </c>
      <c r="I388" s="500" t="s">
        <v>844</v>
      </c>
      <c r="J388" s="500" t="s">
        <v>1512</v>
      </c>
      <c r="K388" s="500"/>
      <c r="L388" s="500">
        <v>278</v>
      </c>
      <c r="M388" s="500">
        <v>3</v>
      </c>
      <c r="N388" s="734">
        <f t="shared" si="5"/>
        <v>281</v>
      </c>
      <c r="O388" s="500"/>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M388" s="32"/>
    </row>
    <row r="389" spans="1:65">
      <c r="A389" s="500" t="s">
        <v>338</v>
      </c>
      <c r="B389" s="500" t="s">
        <v>338</v>
      </c>
      <c r="C389" s="500"/>
      <c r="D389" s="500">
        <v>2015</v>
      </c>
      <c r="E389" s="500" t="s">
        <v>18</v>
      </c>
      <c r="F389" s="500" t="s">
        <v>7</v>
      </c>
      <c r="G389" s="500" t="s">
        <v>818</v>
      </c>
      <c r="H389" s="500" t="s">
        <v>605</v>
      </c>
      <c r="I389" s="500" t="s">
        <v>844</v>
      </c>
      <c r="J389" s="500" t="s">
        <v>1512</v>
      </c>
      <c r="K389" s="500"/>
      <c r="L389" s="500">
        <v>2</v>
      </c>
      <c r="M389" s="500"/>
      <c r="N389" s="734">
        <f t="shared" ref="N389:N452" si="6">K389+L389+M389</f>
        <v>2</v>
      </c>
      <c r="O389" s="500"/>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M389" s="32"/>
    </row>
    <row r="390" spans="1:65">
      <c r="A390" s="500" t="s">
        <v>338</v>
      </c>
      <c r="B390" s="500" t="s">
        <v>338</v>
      </c>
      <c r="C390" s="500"/>
      <c r="D390" s="500">
        <v>2015</v>
      </c>
      <c r="E390" s="500" t="s">
        <v>18</v>
      </c>
      <c r="F390" s="500" t="s">
        <v>7</v>
      </c>
      <c r="G390" s="500" t="s">
        <v>819</v>
      </c>
      <c r="H390" s="500" t="s">
        <v>605</v>
      </c>
      <c r="I390" s="500" t="s">
        <v>844</v>
      </c>
      <c r="J390" s="500" t="s">
        <v>1512</v>
      </c>
      <c r="K390" s="500"/>
      <c r="L390" s="500">
        <v>2</v>
      </c>
      <c r="M390" s="500"/>
      <c r="N390" s="734">
        <f t="shared" si="6"/>
        <v>2</v>
      </c>
      <c r="O390" s="500"/>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M390" s="32"/>
    </row>
    <row r="391" spans="1:65">
      <c r="A391" s="500" t="s">
        <v>338</v>
      </c>
      <c r="B391" s="500" t="s">
        <v>338</v>
      </c>
      <c r="C391" s="500"/>
      <c r="D391" s="500">
        <v>2015</v>
      </c>
      <c r="E391" s="500" t="s">
        <v>20</v>
      </c>
      <c r="F391" s="500" t="s">
        <v>7</v>
      </c>
      <c r="G391" s="500" t="s">
        <v>827</v>
      </c>
      <c r="H391" s="500" t="s">
        <v>612</v>
      </c>
      <c r="I391" s="500" t="s">
        <v>842</v>
      </c>
      <c r="J391" s="500" t="s">
        <v>1012</v>
      </c>
      <c r="K391" s="500"/>
      <c r="L391" s="500">
        <v>2</v>
      </c>
      <c r="M391" s="500"/>
      <c r="N391" s="734">
        <f t="shared" si="6"/>
        <v>2</v>
      </c>
      <c r="O391" s="500"/>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M391" s="32"/>
    </row>
    <row r="392" spans="1:65">
      <c r="A392" s="500" t="s">
        <v>338</v>
      </c>
      <c r="B392" s="500" t="s">
        <v>338</v>
      </c>
      <c r="C392" s="500"/>
      <c r="D392" s="500">
        <v>2015</v>
      </c>
      <c r="E392" s="500" t="s">
        <v>20</v>
      </c>
      <c r="F392" s="500" t="s">
        <v>7</v>
      </c>
      <c r="G392" s="500" t="s">
        <v>827</v>
      </c>
      <c r="H392" s="500" t="s">
        <v>612</v>
      </c>
      <c r="I392" s="500" t="s">
        <v>842</v>
      </c>
      <c r="J392" s="500" t="s">
        <v>1004</v>
      </c>
      <c r="K392" s="500"/>
      <c r="L392" s="500">
        <v>3</v>
      </c>
      <c r="M392" s="500"/>
      <c r="N392" s="734">
        <f t="shared" si="6"/>
        <v>3</v>
      </c>
      <c r="O392" s="500"/>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M392" s="32"/>
    </row>
    <row r="393" spans="1:65">
      <c r="A393" s="500" t="s">
        <v>338</v>
      </c>
      <c r="B393" s="500" t="s">
        <v>338</v>
      </c>
      <c r="C393" s="500"/>
      <c r="D393" s="500">
        <v>2015</v>
      </c>
      <c r="E393" s="500" t="s">
        <v>20</v>
      </c>
      <c r="F393" s="500" t="s">
        <v>7</v>
      </c>
      <c r="G393" s="500" t="s">
        <v>827</v>
      </c>
      <c r="H393" s="500" t="s">
        <v>612</v>
      </c>
      <c r="I393" s="500" t="s">
        <v>842</v>
      </c>
      <c r="J393" s="500" t="s">
        <v>1044</v>
      </c>
      <c r="K393" s="500"/>
      <c r="L393" s="500">
        <v>6</v>
      </c>
      <c r="M393" s="500">
        <v>2</v>
      </c>
      <c r="N393" s="734">
        <f t="shared" si="6"/>
        <v>8</v>
      </c>
      <c r="O393" s="500"/>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M393" s="32"/>
    </row>
    <row r="394" spans="1:65">
      <c r="A394" s="500" t="s">
        <v>338</v>
      </c>
      <c r="B394" s="500" t="s">
        <v>338</v>
      </c>
      <c r="C394" s="500"/>
      <c r="D394" s="500">
        <v>2015</v>
      </c>
      <c r="E394" s="500" t="s">
        <v>20</v>
      </c>
      <c r="F394" s="500" t="s">
        <v>7</v>
      </c>
      <c r="G394" s="500" t="s">
        <v>827</v>
      </c>
      <c r="H394" s="500" t="s">
        <v>612</v>
      </c>
      <c r="I394" s="500" t="s">
        <v>842</v>
      </c>
      <c r="J394" s="500" t="s">
        <v>1035</v>
      </c>
      <c r="K394" s="500"/>
      <c r="L394" s="500">
        <v>16</v>
      </c>
      <c r="M394" s="500"/>
      <c r="N394" s="734">
        <f t="shared" si="6"/>
        <v>16</v>
      </c>
      <c r="O394" s="500"/>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M394" s="32"/>
    </row>
    <row r="395" spans="1:65">
      <c r="A395" s="500" t="s">
        <v>338</v>
      </c>
      <c r="B395" s="500" t="s">
        <v>338</v>
      </c>
      <c r="C395" s="500"/>
      <c r="D395" s="500">
        <v>2015</v>
      </c>
      <c r="E395" s="500" t="s">
        <v>20</v>
      </c>
      <c r="F395" s="500" t="s">
        <v>7</v>
      </c>
      <c r="G395" s="500" t="s">
        <v>827</v>
      </c>
      <c r="H395" s="500" t="s">
        <v>612</v>
      </c>
      <c r="I395" s="500" t="s">
        <v>842</v>
      </c>
      <c r="J395" s="500" t="s">
        <v>1038</v>
      </c>
      <c r="K395" s="500"/>
      <c r="L395" s="500">
        <v>37</v>
      </c>
      <c r="M395" s="500">
        <v>20</v>
      </c>
      <c r="N395" s="734">
        <f t="shared" si="6"/>
        <v>57</v>
      </c>
      <c r="O395" s="500"/>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M395" s="32"/>
    </row>
    <row r="396" spans="1:65">
      <c r="A396" s="500" t="s">
        <v>338</v>
      </c>
      <c r="B396" s="500" t="s">
        <v>338</v>
      </c>
      <c r="C396" s="500"/>
      <c r="D396" s="500">
        <v>2015</v>
      </c>
      <c r="E396" s="500" t="s">
        <v>20</v>
      </c>
      <c r="F396" s="500" t="s">
        <v>7</v>
      </c>
      <c r="G396" s="500" t="s">
        <v>63</v>
      </c>
      <c r="H396" s="500" t="s">
        <v>612</v>
      </c>
      <c r="I396" s="500" t="s">
        <v>842</v>
      </c>
      <c r="J396" s="500" t="s">
        <v>1004</v>
      </c>
      <c r="K396" s="500"/>
      <c r="L396" s="500">
        <v>1</v>
      </c>
      <c r="M396" s="500"/>
      <c r="N396" s="734">
        <f t="shared" si="6"/>
        <v>1</v>
      </c>
      <c r="O396" s="500"/>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M396" s="32"/>
    </row>
    <row r="397" spans="1:65">
      <c r="A397" s="500" t="s">
        <v>338</v>
      </c>
      <c r="B397" s="500" t="s">
        <v>338</v>
      </c>
      <c r="C397" s="500"/>
      <c r="D397" s="500">
        <v>2015</v>
      </c>
      <c r="E397" s="500" t="s">
        <v>20</v>
      </c>
      <c r="F397" s="500" t="s">
        <v>7</v>
      </c>
      <c r="G397" s="500" t="s">
        <v>63</v>
      </c>
      <c r="H397" s="500" t="s">
        <v>612</v>
      </c>
      <c r="I397" s="500" t="s">
        <v>842</v>
      </c>
      <c r="J397" s="500" t="s">
        <v>1044</v>
      </c>
      <c r="K397" s="500"/>
      <c r="L397" s="500"/>
      <c r="M397" s="500">
        <v>2</v>
      </c>
      <c r="N397" s="734">
        <f t="shared" si="6"/>
        <v>2</v>
      </c>
      <c r="O397" s="500"/>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M397" s="32"/>
    </row>
    <row r="398" spans="1:65">
      <c r="A398" s="500" t="s">
        <v>338</v>
      </c>
      <c r="B398" s="500" t="s">
        <v>338</v>
      </c>
      <c r="C398" s="500"/>
      <c r="D398" s="500">
        <v>2015</v>
      </c>
      <c r="E398" s="500" t="s">
        <v>20</v>
      </c>
      <c r="F398" s="500" t="s">
        <v>7</v>
      </c>
      <c r="G398" s="500" t="s">
        <v>63</v>
      </c>
      <c r="H398" s="500" t="s">
        <v>612</v>
      </c>
      <c r="I398" s="500" t="s">
        <v>842</v>
      </c>
      <c r="J398" s="500" t="s">
        <v>1012</v>
      </c>
      <c r="K398" s="500"/>
      <c r="L398" s="500">
        <v>2</v>
      </c>
      <c r="M398" s="500"/>
      <c r="N398" s="734">
        <f t="shared" si="6"/>
        <v>2</v>
      </c>
      <c r="O398" s="500"/>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M398" s="32"/>
    </row>
    <row r="399" spans="1:65">
      <c r="A399" s="500" t="s">
        <v>338</v>
      </c>
      <c r="B399" s="500" t="s">
        <v>338</v>
      </c>
      <c r="C399" s="500"/>
      <c r="D399" s="500">
        <v>2015</v>
      </c>
      <c r="E399" s="500" t="s">
        <v>20</v>
      </c>
      <c r="F399" s="500" t="s">
        <v>7</v>
      </c>
      <c r="G399" s="500" t="s">
        <v>63</v>
      </c>
      <c r="H399" s="500" t="s">
        <v>612</v>
      </c>
      <c r="I399" s="500" t="s">
        <v>842</v>
      </c>
      <c r="J399" s="500" t="s">
        <v>1035</v>
      </c>
      <c r="K399" s="500"/>
      <c r="L399" s="500"/>
      <c r="M399" s="500">
        <v>57</v>
      </c>
      <c r="N399" s="734">
        <f t="shared" si="6"/>
        <v>57</v>
      </c>
      <c r="O399" s="500"/>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M399" s="32"/>
    </row>
    <row r="400" spans="1:65">
      <c r="A400" s="500" t="s">
        <v>338</v>
      </c>
      <c r="B400" s="500" t="s">
        <v>338</v>
      </c>
      <c r="C400" s="500"/>
      <c r="D400" s="500">
        <v>2015</v>
      </c>
      <c r="E400" s="500" t="s">
        <v>20</v>
      </c>
      <c r="F400" s="500" t="s">
        <v>7</v>
      </c>
      <c r="G400" s="500" t="s">
        <v>63</v>
      </c>
      <c r="H400" s="500" t="s">
        <v>612</v>
      </c>
      <c r="I400" s="500" t="s">
        <v>842</v>
      </c>
      <c r="J400" s="500" t="s">
        <v>1030</v>
      </c>
      <c r="K400" s="500"/>
      <c r="L400" s="500">
        <v>87</v>
      </c>
      <c r="M400" s="500"/>
      <c r="N400" s="734">
        <f t="shared" si="6"/>
        <v>87</v>
      </c>
      <c r="O400" s="500"/>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M400" s="32"/>
    </row>
    <row r="401" spans="1:65">
      <c r="A401" s="500" t="s">
        <v>338</v>
      </c>
      <c r="B401" s="500" t="s">
        <v>338</v>
      </c>
      <c r="C401" s="500"/>
      <c r="D401" s="500">
        <v>2015</v>
      </c>
      <c r="E401" s="500" t="s">
        <v>20</v>
      </c>
      <c r="F401" s="500" t="s">
        <v>7</v>
      </c>
      <c r="G401" s="500" t="s">
        <v>63</v>
      </c>
      <c r="H401" s="500" t="s">
        <v>612</v>
      </c>
      <c r="I401" s="500" t="s">
        <v>842</v>
      </c>
      <c r="J401" s="500" t="s">
        <v>1037</v>
      </c>
      <c r="K401" s="500"/>
      <c r="L401" s="500"/>
      <c r="M401" s="500">
        <v>183</v>
      </c>
      <c r="N401" s="734">
        <f t="shared" si="6"/>
        <v>183</v>
      </c>
      <c r="O401" s="500"/>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M401" s="32"/>
    </row>
    <row r="402" spans="1:65">
      <c r="A402" s="500" t="s">
        <v>338</v>
      </c>
      <c r="B402" s="500" t="s">
        <v>338</v>
      </c>
      <c r="C402" s="500"/>
      <c r="D402" s="500">
        <v>2015</v>
      </c>
      <c r="E402" s="500" t="s">
        <v>18</v>
      </c>
      <c r="F402" s="500" t="s">
        <v>7</v>
      </c>
      <c r="G402" s="500" t="s">
        <v>818</v>
      </c>
      <c r="H402" s="500" t="s">
        <v>612</v>
      </c>
      <c r="I402" s="500" t="s">
        <v>842</v>
      </c>
      <c r="J402" s="500" t="s">
        <v>1005</v>
      </c>
      <c r="K402" s="500"/>
      <c r="L402" s="500"/>
      <c r="M402" s="500">
        <v>2</v>
      </c>
      <c r="N402" s="734">
        <f t="shared" si="6"/>
        <v>2</v>
      </c>
      <c r="O402" s="500"/>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M402" s="32"/>
    </row>
    <row r="403" spans="1:65">
      <c r="A403" s="500" t="s">
        <v>338</v>
      </c>
      <c r="B403" s="500" t="s">
        <v>338</v>
      </c>
      <c r="C403" s="500"/>
      <c r="D403" s="500">
        <v>2015</v>
      </c>
      <c r="E403" s="500" t="s">
        <v>20</v>
      </c>
      <c r="F403" s="500" t="s">
        <v>7</v>
      </c>
      <c r="G403" s="500" t="s">
        <v>827</v>
      </c>
      <c r="H403" s="500" t="s">
        <v>1569</v>
      </c>
      <c r="I403" s="500" t="s">
        <v>846</v>
      </c>
      <c r="J403" s="500" t="s">
        <v>1037</v>
      </c>
      <c r="K403" s="500"/>
      <c r="L403" s="500">
        <v>2</v>
      </c>
      <c r="M403" s="500"/>
      <c r="N403" s="734">
        <f t="shared" si="6"/>
        <v>2</v>
      </c>
      <c r="O403" s="500"/>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M403" s="32"/>
    </row>
    <row r="404" spans="1:65">
      <c r="A404" s="500" t="s">
        <v>338</v>
      </c>
      <c r="B404" s="500" t="s">
        <v>338</v>
      </c>
      <c r="C404" s="500"/>
      <c r="D404" s="500">
        <v>2015</v>
      </c>
      <c r="E404" s="500" t="s">
        <v>20</v>
      </c>
      <c r="F404" s="500" t="s">
        <v>7</v>
      </c>
      <c r="G404" s="500" t="s">
        <v>827</v>
      </c>
      <c r="H404" s="500" t="s">
        <v>1569</v>
      </c>
      <c r="I404" s="500" t="s">
        <v>846</v>
      </c>
      <c r="J404" s="500" t="s">
        <v>1044</v>
      </c>
      <c r="K404" s="500"/>
      <c r="L404" s="500">
        <v>8</v>
      </c>
      <c r="M404" s="500"/>
      <c r="N404" s="734">
        <f t="shared" si="6"/>
        <v>8</v>
      </c>
      <c r="O404" s="500"/>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M404" s="32"/>
    </row>
    <row r="405" spans="1:65">
      <c r="A405" s="500" t="s">
        <v>338</v>
      </c>
      <c r="B405" s="500" t="s">
        <v>338</v>
      </c>
      <c r="C405" s="500"/>
      <c r="D405" s="500">
        <v>2015</v>
      </c>
      <c r="E405" s="500" t="s">
        <v>20</v>
      </c>
      <c r="F405" s="500" t="s">
        <v>7</v>
      </c>
      <c r="G405" s="500" t="s">
        <v>827</v>
      </c>
      <c r="H405" s="500" t="s">
        <v>1569</v>
      </c>
      <c r="I405" s="500" t="s">
        <v>846</v>
      </c>
      <c r="J405" s="500" t="s">
        <v>1035</v>
      </c>
      <c r="K405" s="500"/>
      <c r="L405" s="500">
        <v>8</v>
      </c>
      <c r="M405" s="500">
        <v>9</v>
      </c>
      <c r="N405" s="734">
        <f t="shared" si="6"/>
        <v>17</v>
      </c>
      <c r="O405" s="500"/>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M405" s="32"/>
    </row>
    <row r="406" spans="1:65">
      <c r="A406" s="500" t="s">
        <v>338</v>
      </c>
      <c r="B406" s="500" t="s">
        <v>338</v>
      </c>
      <c r="C406" s="500"/>
      <c r="D406" s="500">
        <v>2015</v>
      </c>
      <c r="E406" s="500" t="s">
        <v>20</v>
      </c>
      <c r="F406" s="500" t="s">
        <v>7</v>
      </c>
      <c r="G406" s="500" t="s">
        <v>827</v>
      </c>
      <c r="H406" s="500" t="s">
        <v>1569</v>
      </c>
      <c r="I406" s="500" t="s">
        <v>846</v>
      </c>
      <c r="J406" s="500" t="s">
        <v>1038</v>
      </c>
      <c r="K406" s="500"/>
      <c r="L406" s="500">
        <v>278</v>
      </c>
      <c r="M406" s="500">
        <v>84</v>
      </c>
      <c r="N406" s="734">
        <f t="shared" si="6"/>
        <v>362</v>
      </c>
      <c r="O406" s="500"/>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M406" s="32"/>
    </row>
    <row r="407" spans="1:65">
      <c r="A407" s="500" t="s">
        <v>338</v>
      </c>
      <c r="B407" s="500" t="s">
        <v>338</v>
      </c>
      <c r="C407" s="500"/>
      <c r="D407" s="500">
        <v>2015</v>
      </c>
      <c r="E407" s="500" t="s">
        <v>20</v>
      </c>
      <c r="F407" s="500" t="s">
        <v>7</v>
      </c>
      <c r="G407" s="500" t="s">
        <v>63</v>
      </c>
      <c r="H407" s="500" t="s">
        <v>1569</v>
      </c>
      <c r="I407" s="500" t="s">
        <v>846</v>
      </c>
      <c r="J407" s="500" t="s">
        <v>1514</v>
      </c>
      <c r="K407" s="500"/>
      <c r="L407" s="500">
        <v>7</v>
      </c>
      <c r="M407" s="500"/>
      <c r="N407" s="734">
        <f t="shared" si="6"/>
        <v>7</v>
      </c>
      <c r="O407" s="500"/>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M407" s="32"/>
    </row>
    <row r="408" spans="1:65">
      <c r="A408" s="500" t="s">
        <v>338</v>
      </c>
      <c r="B408" s="500" t="s">
        <v>338</v>
      </c>
      <c r="C408" s="500"/>
      <c r="D408" s="500">
        <v>2015</v>
      </c>
      <c r="E408" s="500" t="s">
        <v>20</v>
      </c>
      <c r="F408" s="500" t="s">
        <v>7</v>
      </c>
      <c r="G408" s="500" t="s">
        <v>63</v>
      </c>
      <c r="H408" s="500" t="s">
        <v>1569</v>
      </c>
      <c r="I408" s="500" t="s">
        <v>846</v>
      </c>
      <c r="J408" s="500" t="s">
        <v>1035</v>
      </c>
      <c r="K408" s="500"/>
      <c r="L408" s="500">
        <v>147</v>
      </c>
      <c r="M408" s="500">
        <v>2</v>
      </c>
      <c r="N408" s="734">
        <f t="shared" si="6"/>
        <v>149</v>
      </c>
      <c r="O408" s="500"/>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M408" s="32"/>
    </row>
    <row r="409" spans="1:65">
      <c r="A409" s="500" t="s">
        <v>338</v>
      </c>
      <c r="B409" s="500" t="s">
        <v>338</v>
      </c>
      <c r="C409" s="500"/>
      <c r="D409" s="500">
        <v>2015</v>
      </c>
      <c r="E409" s="500" t="s">
        <v>20</v>
      </c>
      <c r="F409" s="500" t="s">
        <v>7</v>
      </c>
      <c r="G409" s="500" t="s">
        <v>63</v>
      </c>
      <c r="H409" s="500" t="s">
        <v>1569</v>
      </c>
      <c r="I409" s="500" t="s">
        <v>846</v>
      </c>
      <c r="J409" s="500" t="s">
        <v>1037</v>
      </c>
      <c r="K409" s="500"/>
      <c r="L409" s="500">
        <v>346</v>
      </c>
      <c r="M409" s="500">
        <v>13</v>
      </c>
      <c r="N409" s="734">
        <f t="shared" si="6"/>
        <v>359</v>
      </c>
      <c r="O409" s="500"/>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M409" s="32"/>
    </row>
    <row r="410" spans="1:65">
      <c r="A410" s="500" t="s">
        <v>338</v>
      </c>
      <c r="B410" s="500" t="s">
        <v>338</v>
      </c>
      <c r="C410" s="500"/>
      <c r="D410" s="500">
        <v>2015</v>
      </c>
      <c r="E410" s="500" t="s">
        <v>20</v>
      </c>
      <c r="F410" s="500" t="s">
        <v>7</v>
      </c>
      <c r="G410" s="500" t="s">
        <v>63</v>
      </c>
      <c r="H410" s="500" t="s">
        <v>1569</v>
      </c>
      <c r="I410" s="500" t="s">
        <v>846</v>
      </c>
      <c r="J410" s="500" t="s">
        <v>1044</v>
      </c>
      <c r="K410" s="500"/>
      <c r="L410" s="500">
        <v>799</v>
      </c>
      <c r="M410" s="500"/>
      <c r="N410" s="734">
        <f t="shared" si="6"/>
        <v>799</v>
      </c>
      <c r="O410" s="500"/>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M410" s="32"/>
    </row>
    <row r="411" spans="1:65">
      <c r="A411" s="500" t="s">
        <v>338</v>
      </c>
      <c r="B411" s="500" t="s">
        <v>338</v>
      </c>
      <c r="C411" s="500"/>
      <c r="D411" s="500">
        <v>2015</v>
      </c>
      <c r="E411" s="500" t="s">
        <v>18</v>
      </c>
      <c r="F411" s="500" t="s">
        <v>7</v>
      </c>
      <c r="G411" s="500" t="s">
        <v>818</v>
      </c>
      <c r="H411" s="500" t="s">
        <v>1569</v>
      </c>
      <c r="I411" s="500" t="s">
        <v>846</v>
      </c>
      <c r="J411" s="500" t="s">
        <v>1005</v>
      </c>
      <c r="K411" s="500"/>
      <c r="L411" s="500">
        <v>66</v>
      </c>
      <c r="M411" s="500">
        <v>29</v>
      </c>
      <c r="N411" s="734">
        <f t="shared" si="6"/>
        <v>95</v>
      </c>
      <c r="O411" s="500"/>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M411" s="32"/>
    </row>
    <row r="412" spans="1:65">
      <c r="A412" s="500" t="s">
        <v>338</v>
      </c>
      <c r="B412" s="500" t="s">
        <v>338</v>
      </c>
      <c r="C412" s="500"/>
      <c r="D412" s="500">
        <v>2015</v>
      </c>
      <c r="E412" s="500" t="s">
        <v>18</v>
      </c>
      <c r="F412" s="500" t="s">
        <v>7</v>
      </c>
      <c r="G412" s="500" t="s">
        <v>819</v>
      </c>
      <c r="H412" s="500" t="s">
        <v>1569</v>
      </c>
      <c r="I412" s="500" t="s">
        <v>846</v>
      </c>
      <c r="J412" s="500" t="s">
        <v>1005</v>
      </c>
      <c r="K412" s="500"/>
      <c r="L412" s="500">
        <v>2</v>
      </c>
      <c r="M412" s="500">
        <v>9</v>
      </c>
      <c r="N412" s="734">
        <f t="shared" si="6"/>
        <v>11</v>
      </c>
      <c r="O412" s="500"/>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M412" s="32"/>
    </row>
    <row r="413" spans="1:65">
      <c r="A413" s="500" t="s">
        <v>338</v>
      </c>
      <c r="B413" s="500" t="s">
        <v>338</v>
      </c>
      <c r="C413" s="500"/>
      <c r="D413" s="500">
        <v>2015</v>
      </c>
      <c r="E413" s="500" t="s">
        <v>20</v>
      </c>
      <c r="F413" s="500" t="s">
        <v>7</v>
      </c>
      <c r="G413" s="500" t="s">
        <v>827</v>
      </c>
      <c r="H413" s="500" t="s">
        <v>613</v>
      </c>
      <c r="I413" s="500" t="s">
        <v>846</v>
      </c>
      <c r="J413" s="500" t="s">
        <v>1035</v>
      </c>
      <c r="K413" s="500"/>
      <c r="L413" s="500">
        <v>1</v>
      </c>
      <c r="M413" s="500"/>
      <c r="N413" s="734">
        <f t="shared" si="6"/>
        <v>1</v>
      </c>
      <c r="O413" s="500"/>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M413" s="32"/>
    </row>
    <row r="414" spans="1:65">
      <c r="A414" s="500" t="s">
        <v>338</v>
      </c>
      <c r="B414" s="500" t="s">
        <v>338</v>
      </c>
      <c r="C414" s="500"/>
      <c r="D414" s="500">
        <v>2015</v>
      </c>
      <c r="E414" s="500" t="s">
        <v>20</v>
      </c>
      <c r="F414" s="500" t="s">
        <v>7</v>
      </c>
      <c r="G414" s="500" t="s">
        <v>827</v>
      </c>
      <c r="H414" s="500" t="s">
        <v>613</v>
      </c>
      <c r="I414" s="500" t="s">
        <v>846</v>
      </c>
      <c r="J414" s="500" t="s">
        <v>1038</v>
      </c>
      <c r="K414" s="500"/>
      <c r="L414" s="500">
        <v>253</v>
      </c>
      <c r="M414" s="500">
        <v>187</v>
      </c>
      <c r="N414" s="734">
        <f t="shared" si="6"/>
        <v>440</v>
      </c>
      <c r="O414" s="500"/>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M414" s="32"/>
    </row>
    <row r="415" spans="1:65">
      <c r="A415" s="500" t="s">
        <v>338</v>
      </c>
      <c r="B415" s="500" t="s">
        <v>338</v>
      </c>
      <c r="C415" s="500"/>
      <c r="D415" s="500">
        <v>2015</v>
      </c>
      <c r="E415" s="500" t="s">
        <v>20</v>
      </c>
      <c r="F415" s="500" t="s">
        <v>7</v>
      </c>
      <c r="G415" s="500" t="s">
        <v>63</v>
      </c>
      <c r="H415" s="500" t="s">
        <v>613</v>
      </c>
      <c r="I415" s="500" t="s">
        <v>846</v>
      </c>
      <c r="J415" s="500" t="s">
        <v>1067</v>
      </c>
      <c r="K415" s="500"/>
      <c r="L415" s="500"/>
      <c r="M415" s="500">
        <v>5</v>
      </c>
      <c r="N415" s="734">
        <f t="shared" si="6"/>
        <v>5</v>
      </c>
      <c r="O415" s="500"/>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M415" s="32"/>
    </row>
    <row r="416" spans="1:65">
      <c r="A416" s="500" t="s">
        <v>338</v>
      </c>
      <c r="B416" s="500" t="s">
        <v>338</v>
      </c>
      <c r="C416" s="500"/>
      <c r="D416" s="500">
        <v>2015</v>
      </c>
      <c r="E416" s="500" t="s">
        <v>20</v>
      </c>
      <c r="F416" s="500" t="s">
        <v>7</v>
      </c>
      <c r="G416" s="500" t="s">
        <v>63</v>
      </c>
      <c r="H416" s="500" t="s">
        <v>613</v>
      </c>
      <c r="I416" s="500" t="s">
        <v>846</v>
      </c>
      <c r="J416" s="500" t="s">
        <v>1035</v>
      </c>
      <c r="K416" s="500"/>
      <c r="L416" s="500">
        <v>5</v>
      </c>
      <c r="M416" s="500">
        <v>1</v>
      </c>
      <c r="N416" s="734">
        <f t="shared" si="6"/>
        <v>6</v>
      </c>
      <c r="O416" s="500"/>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M416" s="32"/>
    </row>
    <row r="417" spans="1:65">
      <c r="A417" s="500" t="s">
        <v>338</v>
      </c>
      <c r="B417" s="500" t="s">
        <v>338</v>
      </c>
      <c r="C417" s="500"/>
      <c r="D417" s="500">
        <v>2015</v>
      </c>
      <c r="E417" s="500" t="s">
        <v>20</v>
      </c>
      <c r="F417" s="500" t="s">
        <v>7</v>
      </c>
      <c r="G417" s="500" t="s">
        <v>63</v>
      </c>
      <c r="H417" s="500" t="s">
        <v>613</v>
      </c>
      <c r="I417" s="500" t="s">
        <v>846</v>
      </c>
      <c r="J417" s="500" t="s">
        <v>1037</v>
      </c>
      <c r="K417" s="500"/>
      <c r="L417" s="500">
        <v>5</v>
      </c>
      <c r="M417" s="500">
        <v>2</v>
      </c>
      <c r="N417" s="734">
        <f t="shared" si="6"/>
        <v>7</v>
      </c>
      <c r="O417" s="500"/>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M417" s="32"/>
    </row>
    <row r="418" spans="1:65">
      <c r="A418" s="500" t="s">
        <v>338</v>
      </c>
      <c r="B418" s="500" t="s">
        <v>338</v>
      </c>
      <c r="C418" s="500"/>
      <c r="D418" s="500">
        <v>2015</v>
      </c>
      <c r="E418" s="500" t="s">
        <v>20</v>
      </c>
      <c r="F418" s="500" t="s">
        <v>7</v>
      </c>
      <c r="G418" s="500" t="s">
        <v>63</v>
      </c>
      <c r="H418" s="500" t="s">
        <v>613</v>
      </c>
      <c r="I418" s="500" t="s">
        <v>846</v>
      </c>
      <c r="J418" s="500" t="s">
        <v>1044</v>
      </c>
      <c r="K418" s="500"/>
      <c r="L418" s="500">
        <v>25</v>
      </c>
      <c r="M418" s="500"/>
      <c r="N418" s="734">
        <f t="shared" si="6"/>
        <v>25</v>
      </c>
      <c r="O418" s="500"/>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M418" s="32"/>
    </row>
    <row r="419" spans="1:65">
      <c r="A419" s="500" t="s">
        <v>338</v>
      </c>
      <c r="B419" s="500" t="s">
        <v>338</v>
      </c>
      <c r="C419" s="500"/>
      <c r="D419" s="500">
        <v>2015</v>
      </c>
      <c r="E419" s="500" t="s">
        <v>18</v>
      </c>
      <c r="F419" s="500" t="s">
        <v>7</v>
      </c>
      <c r="G419" s="500" t="s">
        <v>818</v>
      </c>
      <c r="H419" s="500" t="s">
        <v>613</v>
      </c>
      <c r="I419" s="500" t="s">
        <v>846</v>
      </c>
      <c r="J419" s="500" t="s">
        <v>1005</v>
      </c>
      <c r="K419" s="500"/>
      <c r="L419" s="500">
        <v>5</v>
      </c>
      <c r="M419" s="500">
        <v>1</v>
      </c>
      <c r="N419" s="734">
        <f t="shared" si="6"/>
        <v>6</v>
      </c>
      <c r="O419" s="500"/>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M419" s="32"/>
    </row>
    <row r="420" spans="1:65">
      <c r="A420" s="500" t="s">
        <v>338</v>
      </c>
      <c r="B420" s="500" t="s">
        <v>338</v>
      </c>
      <c r="C420" s="500"/>
      <c r="D420" s="500">
        <v>2015</v>
      </c>
      <c r="E420" s="500" t="s">
        <v>20</v>
      </c>
      <c r="F420" s="500" t="s">
        <v>7</v>
      </c>
      <c r="G420" s="500" t="s">
        <v>827</v>
      </c>
      <c r="H420" s="500" t="s">
        <v>614</v>
      </c>
      <c r="I420" s="500" t="s">
        <v>844</v>
      </c>
      <c r="J420" s="500" t="s">
        <v>1035</v>
      </c>
      <c r="K420" s="500"/>
      <c r="L420" s="500"/>
      <c r="M420" s="500">
        <v>1</v>
      </c>
      <c r="N420" s="734">
        <f t="shared" si="6"/>
        <v>1</v>
      </c>
      <c r="O420" s="500"/>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M420" s="32"/>
    </row>
    <row r="421" spans="1:65">
      <c r="A421" s="500" t="s">
        <v>338</v>
      </c>
      <c r="B421" s="500" t="s">
        <v>338</v>
      </c>
      <c r="C421" s="500"/>
      <c r="D421" s="500">
        <v>2015</v>
      </c>
      <c r="E421" s="500" t="s">
        <v>20</v>
      </c>
      <c r="F421" s="500" t="s">
        <v>7</v>
      </c>
      <c r="G421" s="500" t="s">
        <v>827</v>
      </c>
      <c r="H421" s="500" t="s">
        <v>614</v>
      </c>
      <c r="I421" s="500" t="s">
        <v>844</v>
      </c>
      <c r="J421" s="500" t="s">
        <v>1038</v>
      </c>
      <c r="K421" s="500"/>
      <c r="L421" s="500">
        <v>1</v>
      </c>
      <c r="M421" s="500">
        <v>71</v>
      </c>
      <c r="N421" s="734">
        <f t="shared" si="6"/>
        <v>72</v>
      </c>
      <c r="O421" s="500"/>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M421" s="32"/>
    </row>
    <row r="422" spans="1:65">
      <c r="A422" s="500" t="s">
        <v>338</v>
      </c>
      <c r="B422" s="500" t="s">
        <v>338</v>
      </c>
      <c r="C422" s="500"/>
      <c r="D422" s="500">
        <v>2015</v>
      </c>
      <c r="E422" s="500" t="s">
        <v>20</v>
      </c>
      <c r="F422" s="500" t="s">
        <v>7</v>
      </c>
      <c r="G422" s="500" t="s">
        <v>63</v>
      </c>
      <c r="H422" s="500" t="s">
        <v>614</v>
      </c>
      <c r="I422" s="500" t="s">
        <v>844</v>
      </c>
      <c r="J422" s="500" t="s">
        <v>1035</v>
      </c>
      <c r="K422" s="500"/>
      <c r="L422" s="500"/>
      <c r="M422" s="500">
        <v>2</v>
      </c>
      <c r="N422" s="734">
        <f t="shared" si="6"/>
        <v>2</v>
      </c>
      <c r="O422" s="500"/>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M422" s="32"/>
    </row>
    <row r="423" spans="1:65">
      <c r="A423" s="500" t="s">
        <v>338</v>
      </c>
      <c r="B423" s="500" t="s">
        <v>338</v>
      </c>
      <c r="C423" s="500"/>
      <c r="D423" s="500">
        <v>2015</v>
      </c>
      <c r="E423" s="500" t="s">
        <v>20</v>
      </c>
      <c r="F423" s="500" t="s">
        <v>7</v>
      </c>
      <c r="G423" s="500" t="s">
        <v>63</v>
      </c>
      <c r="H423" s="500" t="s">
        <v>614</v>
      </c>
      <c r="I423" s="500" t="s">
        <v>844</v>
      </c>
      <c r="J423" s="500" t="s">
        <v>1037</v>
      </c>
      <c r="K423" s="500"/>
      <c r="L423" s="500"/>
      <c r="M423" s="500">
        <v>10</v>
      </c>
      <c r="N423" s="734">
        <f t="shared" si="6"/>
        <v>10</v>
      </c>
      <c r="O423" s="500"/>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M423" s="32"/>
    </row>
    <row r="424" spans="1:65">
      <c r="A424" s="500" t="s">
        <v>338</v>
      </c>
      <c r="B424" s="500" t="s">
        <v>338</v>
      </c>
      <c r="C424" s="500"/>
      <c r="D424" s="500">
        <v>2015</v>
      </c>
      <c r="E424" s="500" t="s">
        <v>20</v>
      </c>
      <c r="F424" s="500" t="s">
        <v>7</v>
      </c>
      <c r="G424" s="500" t="s">
        <v>827</v>
      </c>
      <c r="H424" s="500" t="s">
        <v>615</v>
      </c>
      <c r="I424" s="500" t="s">
        <v>844</v>
      </c>
      <c r="J424" s="500" t="s">
        <v>1038</v>
      </c>
      <c r="K424" s="500"/>
      <c r="L424" s="500"/>
      <c r="M424" s="500">
        <v>3</v>
      </c>
      <c r="N424" s="734">
        <f t="shared" si="6"/>
        <v>3</v>
      </c>
      <c r="O424" s="500"/>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M424" s="32"/>
    </row>
    <row r="425" spans="1:65">
      <c r="A425" s="500" t="s">
        <v>338</v>
      </c>
      <c r="B425" s="500" t="s">
        <v>338</v>
      </c>
      <c r="C425" s="500"/>
      <c r="D425" s="500">
        <v>2015</v>
      </c>
      <c r="E425" s="500" t="s">
        <v>20</v>
      </c>
      <c r="F425" s="500" t="s">
        <v>7</v>
      </c>
      <c r="G425" s="500" t="s">
        <v>63</v>
      </c>
      <c r="H425" s="500" t="s">
        <v>615</v>
      </c>
      <c r="I425" s="500" t="s">
        <v>844</v>
      </c>
      <c r="J425" s="500" t="s">
        <v>1037</v>
      </c>
      <c r="K425" s="500"/>
      <c r="L425" s="500"/>
      <c r="M425" s="500">
        <v>15</v>
      </c>
      <c r="N425" s="734">
        <f t="shared" si="6"/>
        <v>15</v>
      </c>
      <c r="O425" s="500"/>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M425" s="32"/>
    </row>
    <row r="426" spans="1:65">
      <c r="A426" s="500" t="s">
        <v>338</v>
      </c>
      <c r="B426" s="500" t="s">
        <v>338</v>
      </c>
      <c r="C426" s="500"/>
      <c r="D426" s="500">
        <v>2015</v>
      </c>
      <c r="E426" s="500" t="s">
        <v>20</v>
      </c>
      <c r="F426" s="500" t="s">
        <v>7</v>
      </c>
      <c r="G426" s="500" t="s">
        <v>827</v>
      </c>
      <c r="H426" s="500" t="s">
        <v>1570</v>
      </c>
      <c r="I426" s="500" t="s">
        <v>842</v>
      </c>
      <c r="J426" s="500" t="s">
        <v>1035</v>
      </c>
      <c r="K426" s="500"/>
      <c r="L426" s="500">
        <v>1</v>
      </c>
      <c r="M426" s="500"/>
      <c r="N426" s="734">
        <f t="shared" si="6"/>
        <v>1</v>
      </c>
      <c r="O426" s="500"/>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M426" s="32"/>
    </row>
    <row r="427" spans="1:65">
      <c r="A427" s="500" t="s">
        <v>338</v>
      </c>
      <c r="B427" s="500" t="s">
        <v>338</v>
      </c>
      <c r="C427" s="500"/>
      <c r="D427" s="500">
        <v>2015</v>
      </c>
      <c r="E427" s="500" t="s">
        <v>20</v>
      </c>
      <c r="F427" s="500" t="s">
        <v>7</v>
      </c>
      <c r="G427" s="500" t="s">
        <v>827</v>
      </c>
      <c r="H427" s="500" t="s">
        <v>1570</v>
      </c>
      <c r="I427" s="500" t="s">
        <v>842</v>
      </c>
      <c r="J427" s="500" t="s">
        <v>1038</v>
      </c>
      <c r="K427" s="500"/>
      <c r="L427" s="500"/>
      <c r="M427" s="500">
        <v>2</v>
      </c>
      <c r="N427" s="734">
        <f t="shared" si="6"/>
        <v>2</v>
      </c>
      <c r="O427" s="500"/>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M427" s="32"/>
    </row>
    <row r="428" spans="1:65">
      <c r="A428" s="500" t="s">
        <v>338</v>
      </c>
      <c r="B428" s="500" t="s">
        <v>338</v>
      </c>
      <c r="C428" s="500"/>
      <c r="D428" s="500">
        <v>2015</v>
      </c>
      <c r="E428" s="500" t="s">
        <v>20</v>
      </c>
      <c r="F428" s="500" t="s">
        <v>7</v>
      </c>
      <c r="G428" s="500" t="s">
        <v>63</v>
      </c>
      <c r="H428" s="500" t="s">
        <v>1570</v>
      </c>
      <c r="I428" s="500" t="s">
        <v>842</v>
      </c>
      <c r="J428" s="500" t="s">
        <v>1037</v>
      </c>
      <c r="K428" s="500"/>
      <c r="L428" s="500"/>
      <c r="M428" s="500">
        <v>3</v>
      </c>
      <c r="N428" s="734">
        <f t="shared" si="6"/>
        <v>3</v>
      </c>
      <c r="O428" s="500"/>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M428" s="32"/>
    </row>
    <row r="429" spans="1:65">
      <c r="A429" s="500" t="s">
        <v>338</v>
      </c>
      <c r="B429" s="500" t="s">
        <v>338</v>
      </c>
      <c r="C429" s="500"/>
      <c r="D429" s="500">
        <v>2015</v>
      </c>
      <c r="E429" s="500" t="s">
        <v>20</v>
      </c>
      <c r="F429" s="500" t="s">
        <v>7</v>
      </c>
      <c r="G429" s="500" t="s">
        <v>827</v>
      </c>
      <c r="H429" s="500" t="s">
        <v>1571</v>
      </c>
      <c r="I429" s="500" t="s">
        <v>844</v>
      </c>
      <c r="J429" s="500" t="s">
        <v>1038</v>
      </c>
      <c r="K429" s="500"/>
      <c r="L429" s="500"/>
      <c r="M429" s="500">
        <v>1</v>
      </c>
      <c r="N429" s="734">
        <f t="shared" si="6"/>
        <v>1</v>
      </c>
      <c r="O429" s="500"/>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M429" s="32"/>
    </row>
    <row r="430" spans="1:65">
      <c r="A430" s="500" t="s">
        <v>338</v>
      </c>
      <c r="B430" s="500" t="s">
        <v>338</v>
      </c>
      <c r="C430" s="500"/>
      <c r="D430" s="500">
        <v>2015</v>
      </c>
      <c r="E430" s="500" t="s">
        <v>20</v>
      </c>
      <c r="F430" s="500" t="s">
        <v>7</v>
      </c>
      <c r="G430" s="500" t="s">
        <v>827</v>
      </c>
      <c r="H430" s="500" t="s">
        <v>80</v>
      </c>
      <c r="I430" s="500" t="s">
        <v>842</v>
      </c>
      <c r="J430" s="500" t="s">
        <v>1037</v>
      </c>
      <c r="K430" s="500"/>
      <c r="L430" s="500">
        <v>16</v>
      </c>
      <c r="M430" s="500">
        <v>1</v>
      </c>
      <c r="N430" s="734">
        <f t="shared" si="6"/>
        <v>17</v>
      </c>
      <c r="O430" s="500"/>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M430" s="32"/>
    </row>
    <row r="431" spans="1:65">
      <c r="A431" s="500" t="s">
        <v>338</v>
      </c>
      <c r="B431" s="500" t="s">
        <v>338</v>
      </c>
      <c r="C431" s="500"/>
      <c r="D431" s="500">
        <v>2015</v>
      </c>
      <c r="E431" s="500" t="s">
        <v>20</v>
      </c>
      <c r="F431" s="500" t="s">
        <v>7</v>
      </c>
      <c r="G431" s="500" t="s">
        <v>827</v>
      </c>
      <c r="H431" s="500" t="s">
        <v>80</v>
      </c>
      <c r="I431" s="500" t="s">
        <v>842</v>
      </c>
      <c r="J431" s="500" t="s">
        <v>1035</v>
      </c>
      <c r="K431" s="500"/>
      <c r="L431" s="500">
        <v>150</v>
      </c>
      <c r="M431" s="500">
        <v>1</v>
      </c>
      <c r="N431" s="734">
        <f t="shared" si="6"/>
        <v>151</v>
      </c>
      <c r="O431" s="500"/>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M431" s="32"/>
    </row>
    <row r="432" spans="1:65">
      <c r="A432" s="500" t="s">
        <v>338</v>
      </c>
      <c r="B432" s="500" t="s">
        <v>338</v>
      </c>
      <c r="C432" s="500"/>
      <c r="D432" s="500">
        <v>2015</v>
      </c>
      <c r="E432" s="500" t="s">
        <v>20</v>
      </c>
      <c r="F432" s="500" t="s">
        <v>7</v>
      </c>
      <c r="G432" s="500" t="s">
        <v>827</v>
      </c>
      <c r="H432" s="500" t="s">
        <v>80</v>
      </c>
      <c r="I432" s="500" t="s">
        <v>842</v>
      </c>
      <c r="J432" s="500" t="s">
        <v>1038</v>
      </c>
      <c r="K432" s="500"/>
      <c r="L432" s="500">
        <v>248</v>
      </c>
      <c r="M432" s="500">
        <v>55</v>
      </c>
      <c r="N432" s="734">
        <f t="shared" si="6"/>
        <v>303</v>
      </c>
      <c r="O432" s="500"/>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M432" s="32"/>
    </row>
    <row r="433" spans="1:65">
      <c r="A433" s="500" t="s">
        <v>338</v>
      </c>
      <c r="B433" s="500" t="s">
        <v>338</v>
      </c>
      <c r="C433" s="500"/>
      <c r="D433" s="500">
        <v>2015</v>
      </c>
      <c r="E433" s="500" t="s">
        <v>20</v>
      </c>
      <c r="F433" s="500" t="s">
        <v>7</v>
      </c>
      <c r="G433" s="500" t="s">
        <v>63</v>
      </c>
      <c r="H433" s="500" t="s">
        <v>80</v>
      </c>
      <c r="I433" s="500" t="s">
        <v>842</v>
      </c>
      <c r="J433" s="500" t="s">
        <v>1042</v>
      </c>
      <c r="K433" s="500"/>
      <c r="L433" s="500">
        <v>4</v>
      </c>
      <c r="M433" s="500"/>
      <c r="N433" s="734">
        <f t="shared" si="6"/>
        <v>4</v>
      </c>
      <c r="O433" s="500"/>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M433" s="32"/>
    </row>
    <row r="434" spans="1:65">
      <c r="A434" s="500" t="s">
        <v>338</v>
      </c>
      <c r="B434" s="500" t="s">
        <v>338</v>
      </c>
      <c r="C434" s="500"/>
      <c r="D434" s="500">
        <v>2015</v>
      </c>
      <c r="E434" s="500" t="s">
        <v>20</v>
      </c>
      <c r="F434" s="500" t="s">
        <v>7</v>
      </c>
      <c r="G434" s="500" t="s">
        <v>63</v>
      </c>
      <c r="H434" s="500" t="s">
        <v>80</v>
      </c>
      <c r="I434" s="500" t="s">
        <v>842</v>
      </c>
      <c r="J434" s="500" t="s">
        <v>1037</v>
      </c>
      <c r="K434" s="500"/>
      <c r="L434" s="500">
        <v>37</v>
      </c>
      <c r="M434" s="500"/>
      <c r="N434" s="734">
        <f t="shared" si="6"/>
        <v>37</v>
      </c>
      <c r="O434" s="500"/>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M434" s="32"/>
    </row>
    <row r="435" spans="1:65">
      <c r="A435" s="500" t="s">
        <v>338</v>
      </c>
      <c r="B435" s="500" t="s">
        <v>338</v>
      </c>
      <c r="C435" s="500"/>
      <c r="D435" s="500">
        <v>2015</v>
      </c>
      <c r="E435" s="500" t="s">
        <v>20</v>
      </c>
      <c r="F435" s="500" t="s">
        <v>7</v>
      </c>
      <c r="G435" s="500" t="s">
        <v>63</v>
      </c>
      <c r="H435" s="500" t="s">
        <v>80</v>
      </c>
      <c r="I435" s="500" t="s">
        <v>842</v>
      </c>
      <c r="J435" s="500" t="s">
        <v>1517</v>
      </c>
      <c r="K435" s="500"/>
      <c r="L435" s="500">
        <v>138</v>
      </c>
      <c r="M435" s="500"/>
      <c r="N435" s="734">
        <f t="shared" si="6"/>
        <v>138</v>
      </c>
      <c r="O435" s="500"/>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M435" s="32"/>
    </row>
    <row r="436" spans="1:65">
      <c r="A436" s="500" t="s">
        <v>338</v>
      </c>
      <c r="B436" s="500" t="s">
        <v>338</v>
      </c>
      <c r="C436" s="500"/>
      <c r="D436" s="500">
        <v>2015</v>
      </c>
      <c r="E436" s="500" t="s">
        <v>20</v>
      </c>
      <c r="F436" s="500" t="s">
        <v>7</v>
      </c>
      <c r="G436" s="500" t="s">
        <v>63</v>
      </c>
      <c r="H436" s="500" t="s">
        <v>80</v>
      </c>
      <c r="I436" s="500" t="s">
        <v>842</v>
      </c>
      <c r="J436" s="500" t="s">
        <v>1067</v>
      </c>
      <c r="K436" s="500"/>
      <c r="L436" s="500"/>
      <c r="M436" s="500">
        <v>156</v>
      </c>
      <c r="N436" s="734">
        <f t="shared" si="6"/>
        <v>156</v>
      </c>
      <c r="O436" s="500"/>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M436" s="32"/>
    </row>
    <row r="437" spans="1:65">
      <c r="A437" s="500" t="s">
        <v>338</v>
      </c>
      <c r="B437" s="500" t="s">
        <v>338</v>
      </c>
      <c r="C437" s="500"/>
      <c r="D437" s="500">
        <v>2015</v>
      </c>
      <c r="E437" s="500" t="s">
        <v>20</v>
      </c>
      <c r="F437" s="500" t="s">
        <v>7</v>
      </c>
      <c r="G437" s="500" t="s">
        <v>63</v>
      </c>
      <c r="H437" s="500" t="s">
        <v>80</v>
      </c>
      <c r="I437" s="500" t="s">
        <v>842</v>
      </c>
      <c r="J437" s="500" t="s">
        <v>1047</v>
      </c>
      <c r="K437" s="500"/>
      <c r="L437" s="500">
        <v>266</v>
      </c>
      <c r="M437" s="500"/>
      <c r="N437" s="734">
        <f t="shared" si="6"/>
        <v>266</v>
      </c>
      <c r="O437" s="500"/>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M437" s="32"/>
    </row>
    <row r="438" spans="1:65">
      <c r="A438" s="500" t="s">
        <v>338</v>
      </c>
      <c r="B438" s="500" t="s">
        <v>338</v>
      </c>
      <c r="C438" s="500"/>
      <c r="D438" s="500">
        <v>2015</v>
      </c>
      <c r="E438" s="500" t="s">
        <v>20</v>
      </c>
      <c r="F438" s="500" t="s">
        <v>7</v>
      </c>
      <c r="G438" s="500" t="s">
        <v>63</v>
      </c>
      <c r="H438" s="500" t="s">
        <v>80</v>
      </c>
      <c r="I438" s="500" t="s">
        <v>842</v>
      </c>
      <c r="J438" s="500" t="s">
        <v>1035</v>
      </c>
      <c r="K438" s="500"/>
      <c r="L438" s="500">
        <v>540</v>
      </c>
      <c r="M438" s="500"/>
      <c r="N438" s="734">
        <f t="shared" si="6"/>
        <v>540</v>
      </c>
      <c r="O438" s="500"/>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M438" s="32"/>
    </row>
    <row r="439" spans="1:65">
      <c r="A439" s="500" t="s">
        <v>338</v>
      </c>
      <c r="B439" s="500" t="s">
        <v>338</v>
      </c>
      <c r="C439" s="500"/>
      <c r="D439" s="500">
        <v>2015</v>
      </c>
      <c r="E439" s="500" t="s">
        <v>18</v>
      </c>
      <c r="F439" s="500" t="s">
        <v>7</v>
      </c>
      <c r="G439" s="500" t="s">
        <v>818</v>
      </c>
      <c r="H439" s="500" t="s">
        <v>80</v>
      </c>
      <c r="I439" s="500" t="s">
        <v>842</v>
      </c>
      <c r="J439" s="500" t="s">
        <v>1005</v>
      </c>
      <c r="K439" s="500"/>
      <c r="L439" s="500">
        <v>4</v>
      </c>
      <c r="M439" s="500">
        <v>1</v>
      </c>
      <c r="N439" s="734">
        <f t="shared" si="6"/>
        <v>5</v>
      </c>
      <c r="O439" s="500"/>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M439" s="32"/>
    </row>
    <row r="440" spans="1:65">
      <c r="A440" s="500" t="s">
        <v>338</v>
      </c>
      <c r="B440" s="500" t="s">
        <v>338</v>
      </c>
      <c r="C440" s="500"/>
      <c r="D440" s="500">
        <v>2015</v>
      </c>
      <c r="E440" s="500" t="s">
        <v>20</v>
      </c>
      <c r="F440" s="500" t="s">
        <v>7</v>
      </c>
      <c r="G440" s="500" t="s">
        <v>63</v>
      </c>
      <c r="H440" s="500" t="s">
        <v>1588</v>
      </c>
      <c r="I440" s="500" t="s">
        <v>844</v>
      </c>
      <c r="J440" s="500" t="s">
        <v>1067</v>
      </c>
      <c r="K440" s="500"/>
      <c r="L440" s="500"/>
      <c r="M440" s="500">
        <v>4</v>
      </c>
      <c r="N440" s="734">
        <f t="shared" si="6"/>
        <v>4</v>
      </c>
      <c r="O440" s="500"/>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M440" s="32"/>
    </row>
    <row r="441" spans="1:65">
      <c r="A441" s="500" t="s">
        <v>338</v>
      </c>
      <c r="B441" s="500" t="s">
        <v>338</v>
      </c>
      <c r="C441" s="500"/>
      <c r="D441" s="500">
        <v>2015</v>
      </c>
      <c r="E441" s="500" t="s">
        <v>20</v>
      </c>
      <c r="F441" s="500" t="s">
        <v>7</v>
      </c>
      <c r="G441" s="500" t="s">
        <v>827</v>
      </c>
      <c r="H441" s="500" t="s">
        <v>628</v>
      </c>
      <c r="I441" s="500" t="s">
        <v>842</v>
      </c>
      <c r="J441" s="500" t="s">
        <v>1038</v>
      </c>
      <c r="K441" s="500"/>
      <c r="L441" s="500"/>
      <c r="M441" s="500">
        <v>19</v>
      </c>
      <c r="N441" s="734">
        <f t="shared" si="6"/>
        <v>19</v>
      </c>
      <c r="O441" s="500"/>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M441" s="32"/>
    </row>
    <row r="442" spans="1:65">
      <c r="A442" s="500" t="s">
        <v>338</v>
      </c>
      <c r="B442" s="500" t="s">
        <v>338</v>
      </c>
      <c r="C442" s="500"/>
      <c r="D442" s="500">
        <v>2015</v>
      </c>
      <c r="E442" s="500" t="s">
        <v>20</v>
      </c>
      <c r="F442" s="500" t="s">
        <v>7</v>
      </c>
      <c r="G442" s="500" t="s">
        <v>827</v>
      </c>
      <c r="H442" s="500" t="s">
        <v>628</v>
      </c>
      <c r="I442" s="500" t="s">
        <v>842</v>
      </c>
      <c r="J442" s="500" t="s">
        <v>1004</v>
      </c>
      <c r="K442" s="500"/>
      <c r="L442" s="500">
        <v>60</v>
      </c>
      <c r="M442" s="500"/>
      <c r="N442" s="734">
        <f t="shared" si="6"/>
        <v>60</v>
      </c>
      <c r="O442" s="500"/>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M442" s="32"/>
    </row>
    <row r="443" spans="1:65">
      <c r="A443" s="500" t="s">
        <v>338</v>
      </c>
      <c r="B443" s="500" t="s">
        <v>338</v>
      </c>
      <c r="C443" s="500"/>
      <c r="D443" s="500">
        <v>2015</v>
      </c>
      <c r="E443" s="500" t="s">
        <v>20</v>
      </c>
      <c r="F443" s="500" t="s">
        <v>7</v>
      </c>
      <c r="G443" s="500" t="s">
        <v>827</v>
      </c>
      <c r="H443" s="500" t="s">
        <v>628</v>
      </c>
      <c r="I443" s="500" t="s">
        <v>842</v>
      </c>
      <c r="J443" s="500" t="s">
        <v>1012</v>
      </c>
      <c r="K443" s="500"/>
      <c r="L443" s="500">
        <v>4572</v>
      </c>
      <c r="M443" s="500"/>
      <c r="N443" s="734">
        <f t="shared" si="6"/>
        <v>4572</v>
      </c>
      <c r="O443" s="500"/>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M443" s="32"/>
    </row>
    <row r="444" spans="1:65">
      <c r="A444" s="500" t="s">
        <v>338</v>
      </c>
      <c r="B444" s="500" t="s">
        <v>338</v>
      </c>
      <c r="C444" s="500"/>
      <c r="D444" s="500">
        <v>2015</v>
      </c>
      <c r="E444" s="500" t="s">
        <v>20</v>
      </c>
      <c r="F444" s="500" t="s">
        <v>7</v>
      </c>
      <c r="G444" s="500" t="s">
        <v>63</v>
      </c>
      <c r="H444" s="500" t="s">
        <v>628</v>
      </c>
      <c r="I444" s="500" t="s">
        <v>842</v>
      </c>
      <c r="J444" s="500" t="s">
        <v>1004</v>
      </c>
      <c r="K444" s="500"/>
      <c r="L444" s="500">
        <v>318</v>
      </c>
      <c r="M444" s="500"/>
      <c r="N444" s="734">
        <f t="shared" si="6"/>
        <v>318</v>
      </c>
      <c r="O444" s="500"/>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M444" s="32"/>
    </row>
    <row r="445" spans="1:65">
      <c r="A445" s="500" t="s">
        <v>338</v>
      </c>
      <c r="B445" s="500" t="s">
        <v>338</v>
      </c>
      <c r="C445" s="500"/>
      <c r="D445" s="500">
        <v>2015</v>
      </c>
      <c r="E445" s="500" t="s">
        <v>20</v>
      </c>
      <c r="F445" s="500" t="s">
        <v>7</v>
      </c>
      <c r="G445" s="500" t="s">
        <v>63</v>
      </c>
      <c r="H445" s="500" t="s">
        <v>628</v>
      </c>
      <c r="I445" s="500" t="s">
        <v>842</v>
      </c>
      <c r="J445" s="500" t="s">
        <v>1067</v>
      </c>
      <c r="K445" s="500"/>
      <c r="L445" s="500"/>
      <c r="M445" s="500">
        <v>1308</v>
      </c>
      <c r="N445" s="734">
        <f t="shared" si="6"/>
        <v>1308</v>
      </c>
      <c r="O445" s="500"/>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M445" s="32"/>
    </row>
    <row r="446" spans="1:65">
      <c r="A446" s="500" t="s">
        <v>338</v>
      </c>
      <c r="B446" s="500" t="s">
        <v>338</v>
      </c>
      <c r="C446" s="500"/>
      <c r="D446" s="500">
        <v>2015</v>
      </c>
      <c r="E446" s="500" t="s">
        <v>20</v>
      </c>
      <c r="F446" s="500" t="s">
        <v>7</v>
      </c>
      <c r="G446" s="500" t="s">
        <v>63</v>
      </c>
      <c r="H446" s="500" t="s">
        <v>628</v>
      </c>
      <c r="I446" s="500" t="s">
        <v>842</v>
      </c>
      <c r="J446" s="500" t="s">
        <v>1012</v>
      </c>
      <c r="K446" s="500"/>
      <c r="L446" s="500">
        <v>18136</v>
      </c>
      <c r="M446" s="500"/>
      <c r="N446" s="734">
        <f t="shared" si="6"/>
        <v>18136</v>
      </c>
      <c r="O446" s="500"/>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M446" s="32"/>
    </row>
    <row r="447" spans="1:65">
      <c r="A447" s="500" t="s">
        <v>338</v>
      </c>
      <c r="B447" s="500" t="s">
        <v>338</v>
      </c>
      <c r="C447" s="500"/>
      <c r="D447" s="500">
        <v>2015</v>
      </c>
      <c r="E447" s="500" t="s">
        <v>18</v>
      </c>
      <c r="F447" s="500" t="s">
        <v>7</v>
      </c>
      <c r="G447" s="500" t="s">
        <v>818</v>
      </c>
      <c r="H447" s="500" t="s">
        <v>628</v>
      </c>
      <c r="I447" s="500" t="s">
        <v>842</v>
      </c>
      <c r="J447" s="500" t="s">
        <v>1005</v>
      </c>
      <c r="K447" s="500"/>
      <c r="L447" s="500"/>
      <c r="M447" s="500">
        <v>13</v>
      </c>
      <c r="N447" s="734">
        <f t="shared" si="6"/>
        <v>13</v>
      </c>
      <c r="O447" s="500"/>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M447" s="32"/>
    </row>
    <row r="448" spans="1:65">
      <c r="A448" s="500" t="s">
        <v>338</v>
      </c>
      <c r="B448" s="500" t="s">
        <v>338</v>
      </c>
      <c r="C448" s="500"/>
      <c r="D448" s="500">
        <v>2015</v>
      </c>
      <c r="E448" s="500" t="s">
        <v>18</v>
      </c>
      <c r="F448" s="500" t="s">
        <v>7</v>
      </c>
      <c r="G448" s="500" t="s">
        <v>818</v>
      </c>
      <c r="H448" s="500" t="s">
        <v>628</v>
      </c>
      <c r="I448" s="500" t="s">
        <v>842</v>
      </c>
      <c r="J448" s="500" t="s">
        <v>1004</v>
      </c>
      <c r="K448" s="500"/>
      <c r="L448" s="500">
        <v>34</v>
      </c>
      <c r="M448" s="500"/>
      <c r="N448" s="734">
        <f t="shared" si="6"/>
        <v>34</v>
      </c>
      <c r="O448" s="500"/>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M448" s="32"/>
    </row>
    <row r="449" spans="1:65">
      <c r="A449" s="500" t="s">
        <v>338</v>
      </c>
      <c r="B449" s="500" t="s">
        <v>338</v>
      </c>
      <c r="C449" s="500"/>
      <c r="D449" s="500">
        <v>2015</v>
      </c>
      <c r="E449" s="500" t="s">
        <v>18</v>
      </c>
      <c r="F449" s="500" t="s">
        <v>7</v>
      </c>
      <c r="G449" s="500" t="s">
        <v>818</v>
      </c>
      <c r="H449" s="500" t="s">
        <v>628</v>
      </c>
      <c r="I449" s="500" t="s">
        <v>842</v>
      </c>
      <c r="J449" s="500" t="s">
        <v>1012</v>
      </c>
      <c r="K449" s="500"/>
      <c r="L449" s="500">
        <v>1130</v>
      </c>
      <c r="M449" s="500"/>
      <c r="N449" s="734">
        <f t="shared" si="6"/>
        <v>1130</v>
      </c>
      <c r="O449" s="500"/>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M449" s="32"/>
    </row>
    <row r="450" spans="1:65">
      <c r="A450" s="500" t="s">
        <v>338</v>
      </c>
      <c r="B450" s="500" t="s">
        <v>338</v>
      </c>
      <c r="C450" s="500"/>
      <c r="D450" s="500">
        <v>2015</v>
      </c>
      <c r="E450" s="500" t="s">
        <v>18</v>
      </c>
      <c r="F450" s="500" t="s">
        <v>7</v>
      </c>
      <c r="G450" s="500" t="s">
        <v>819</v>
      </c>
      <c r="H450" s="500" t="s">
        <v>628</v>
      </c>
      <c r="I450" s="500" t="s">
        <v>842</v>
      </c>
      <c r="J450" s="500" t="s">
        <v>1027</v>
      </c>
      <c r="K450" s="500"/>
      <c r="L450" s="500">
        <v>1671</v>
      </c>
      <c r="M450" s="500"/>
      <c r="N450" s="734">
        <f t="shared" si="6"/>
        <v>1671</v>
      </c>
      <c r="O450" s="500"/>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M450" s="32"/>
    </row>
    <row r="451" spans="1:65">
      <c r="A451" s="500" t="s">
        <v>338</v>
      </c>
      <c r="B451" s="500" t="s">
        <v>338</v>
      </c>
      <c r="C451" s="500"/>
      <c r="D451" s="500">
        <v>2015</v>
      </c>
      <c r="E451" s="500" t="s">
        <v>22</v>
      </c>
      <c r="F451" s="500" t="s">
        <v>7</v>
      </c>
      <c r="G451" s="500" t="s">
        <v>776</v>
      </c>
      <c r="H451" s="500" t="s">
        <v>628</v>
      </c>
      <c r="I451" s="500" t="s">
        <v>842</v>
      </c>
      <c r="J451" s="500" t="s">
        <v>1030</v>
      </c>
      <c r="K451" s="500"/>
      <c r="L451" s="500">
        <v>4</v>
      </c>
      <c r="M451" s="500"/>
      <c r="N451" s="734">
        <f t="shared" si="6"/>
        <v>4</v>
      </c>
      <c r="O451" s="500"/>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M451" s="32"/>
    </row>
    <row r="452" spans="1:65">
      <c r="A452" s="500" t="s">
        <v>338</v>
      </c>
      <c r="B452" s="500" t="s">
        <v>338</v>
      </c>
      <c r="C452" s="500"/>
      <c r="D452" s="500">
        <v>2015</v>
      </c>
      <c r="E452" s="500" t="s">
        <v>20</v>
      </c>
      <c r="F452" s="500" t="s">
        <v>7</v>
      </c>
      <c r="G452" s="500" t="s">
        <v>827</v>
      </c>
      <c r="H452" s="500" t="s">
        <v>630</v>
      </c>
      <c r="I452" s="500" t="s">
        <v>844</v>
      </c>
      <c r="J452" s="500" t="s">
        <v>1036</v>
      </c>
      <c r="K452" s="500"/>
      <c r="L452" s="500"/>
      <c r="M452" s="500">
        <v>2</v>
      </c>
      <c r="N452" s="734">
        <f t="shared" si="6"/>
        <v>2</v>
      </c>
      <c r="O452" s="500"/>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M452" s="32"/>
    </row>
    <row r="453" spans="1:65">
      <c r="A453" s="500" t="s">
        <v>338</v>
      </c>
      <c r="B453" s="500" t="s">
        <v>338</v>
      </c>
      <c r="C453" s="500"/>
      <c r="D453" s="500">
        <v>2015</v>
      </c>
      <c r="E453" s="500" t="s">
        <v>20</v>
      </c>
      <c r="F453" s="500" t="s">
        <v>7</v>
      </c>
      <c r="G453" s="500" t="s">
        <v>827</v>
      </c>
      <c r="H453" s="500" t="s">
        <v>630</v>
      </c>
      <c r="I453" s="500" t="s">
        <v>844</v>
      </c>
      <c r="J453" s="500" t="s">
        <v>1035</v>
      </c>
      <c r="K453" s="500"/>
      <c r="L453" s="500"/>
      <c r="M453" s="500">
        <v>5</v>
      </c>
      <c r="N453" s="734">
        <f t="shared" ref="N453:N490" si="7">K453+L453+M453</f>
        <v>5</v>
      </c>
      <c r="O453" s="500"/>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M453" s="32"/>
    </row>
    <row r="454" spans="1:65">
      <c r="A454" s="500" t="s">
        <v>338</v>
      </c>
      <c r="B454" s="500" t="s">
        <v>338</v>
      </c>
      <c r="C454" s="500"/>
      <c r="D454" s="500">
        <v>2015</v>
      </c>
      <c r="E454" s="500" t="s">
        <v>20</v>
      </c>
      <c r="F454" s="500" t="s">
        <v>7</v>
      </c>
      <c r="G454" s="500" t="s">
        <v>827</v>
      </c>
      <c r="H454" s="500" t="s">
        <v>630</v>
      </c>
      <c r="I454" s="500" t="s">
        <v>844</v>
      </c>
      <c r="J454" s="500" t="s">
        <v>1043</v>
      </c>
      <c r="K454" s="500"/>
      <c r="L454" s="500"/>
      <c r="M454" s="500">
        <v>7</v>
      </c>
      <c r="N454" s="734">
        <f t="shared" si="7"/>
        <v>7</v>
      </c>
      <c r="O454" s="500"/>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M454" s="32"/>
    </row>
    <row r="455" spans="1:65">
      <c r="A455" s="500" t="s">
        <v>338</v>
      </c>
      <c r="B455" s="500" t="s">
        <v>338</v>
      </c>
      <c r="C455" s="500"/>
      <c r="D455" s="500">
        <v>2015</v>
      </c>
      <c r="E455" s="500" t="s">
        <v>20</v>
      </c>
      <c r="F455" s="500" t="s">
        <v>7</v>
      </c>
      <c r="G455" s="500" t="s">
        <v>827</v>
      </c>
      <c r="H455" s="500" t="s">
        <v>630</v>
      </c>
      <c r="I455" s="500" t="s">
        <v>844</v>
      </c>
      <c r="J455" s="500" t="s">
        <v>1038</v>
      </c>
      <c r="K455" s="500"/>
      <c r="L455" s="500"/>
      <c r="M455" s="500">
        <v>44</v>
      </c>
      <c r="N455" s="734">
        <f t="shared" si="7"/>
        <v>44</v>
      </c>
      <c r="O455" s="500"/>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M455" s="32"/>
    </row>
    <row r="456" spans="1:65">
      <c r="A456" s="500" t="s">
        <v>338</v>
      </c>
      <c r="B456" s="500" t="s">
        <v>338</v>
      </c>
      <c r="C456" s="500"/>
      <c r="D456" s="500">
        <v>2015</v>
      </c>
      <c r="E456" s="500" t="s">
        <v>20</v>
      </c>
      <c r="F456" s="500" t="s">
        <v>7</v>
      </c>
      <c r="G456" s="500" t="s">
        <v>63</v>
      </c>
      <c r="H456" s="500" t="s">
        <v>630</v>
      </c>
      <c r="I456" s="500" t="s">
        <v>844</v>
      </c>
      <c r="J456" s="500" t="s">
        <v>1037</v>
      </c>
      <c r="K456" s="500"/>
      <c r="L456" s="500"/>
      <c r="M456" s="500">
        <v>6</v>
      </c>
      <c r="N456" s="734">
        <f t="shared" si="7"/>
        <v>6</v>
      </c>
      <c r="O456" s="500"/>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M456" s="32"/>
    </row>
    <row r="457" spans="1:65">
      <c r="A457" s="500" t="s">
        <v>338</v>
      </c>
      <c r="B457" s="500" t="s">
        <v>338</v>
      </c>
      <c r="C457" s="500"/>
      <c r="D457" s="500">
        <v>2015</v>
      </c>
      <c r="E457" s="500" t="s">
        <v>20</v>
      </c>
      <c r="F457" s="500" t="s">
        <v>7</v>
      </c>
      <c r="G457" s="500" t="s">
        <v>63</v>
      </c>
      <c r="H457" s="500" t="s">
        <v>1947</v>
      </c>
      <c r="I457" s="500" t="s">
        <v>844</v>
      </c>
      <c r="J457" s="500" t="s">
        <v>1067</v>
      </c>
      <c r="K457" s="500"/>
      <c r="L457" s="500"/>
      <c r="M457" s="500">
        <v>172</v>
      </c>
      <c r="N457" s="734">
        <f t="shared" si="7"/>
        <v>172</v>
      </c>
      <c r="O457" s="500"/>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M457" s="32"/>
    </row>
    <row r="458" spans="1:65">
      <c r="A458" s="500" t="s">
        <v>338</v>
      </c>
      <c r="B458" s="500" t="s">
        <v>338</v>
      </c>
      <c r="C458" s="500"/>
      <c r="D458" s="500">
        <v>2015</v>
      </c>
      <c r="E458" s="500" t="s">
        <v>20</v>
      </c>
      <c r="F458" s="500" t="s">
        <v>7</v>
      </c>
      <c r="G458" s="500" t="s">
        <v>827</v>
      </c>
      <c r="H458" s="500" t="s">
        <v>1572</v>
      </c>
      <c r="I458" s="500" t="s">
        <v>844</v>
      </c>
      <c r="J458" s="500" t="s">
        <v>1012</v>
      </c>
      <c r="K458" s="500"/>
      <c r="L458" s="500">
        <v>1</v>
      </c>
      <c r="M458" s="500"/>
      <c r="N458" s="734">
        <f t="shared" si="7"/>
        <v>1</v>
      </c>
      <c r="O458" s="500"/>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M458" s="32"/>
    </row>
    <row r="459" spans="1:65">
      <c r="A459" s="500" t="s">
        <v>338</v>
      </c>
      <c r="B459" s="500" t="s">
        <v>338</v>
      </c>
      <c r="C459" s="500"/>
      <c r="D459" s="500">
        <v>2015</v>
      </c>
      <c r="E459" s="500" t="s">
        <v>20</v>
      </c>
      <c r="F459" s="500" t="s">
        <v>7</v>
      </c>
      <c r="G459" s="500" t="s">
        <v>827</v>
      </c>
      <c r="H459" s="500" t="s">
        <v>1572</v>
      </c>
      <c r="I459" s="500" t="s">
        <v>844</v>
      </c>
      <c r="J459" s="500" t="s">
        <v>1038</v>
      </c>
      <c r="K459" s="500"/>
      <c r="L459" s="500">
        <v>89</v>
      </c>
      <c r="M459" s="500">
        <v>238</v>
      </c>
      <c r="N459" s="734">
        <f t="shared" si="7"/>
        <v>327</v>
      </c>
      <c r="O459" s="500"/>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M459" s="32"/>
    </row>
    <row r="460" spans="1:65">
      <c r="A460" s="500" t="s">
        <v>338</v>
      </c>
      <c r="B460" s="500" t="s">
        <v>338</v>
      </c>
      <c r="C460" s="500"/>
      <c r="D460" s="500">
        <v>2015</v>
      </c>
      <c r="E460" s="500" t="s">
        <v>20</v>
      </c>
      <c r="F460" s="500" t="s">
        <v>7</v>
      </c>
      <c r="G460" s="500" t="s">
        <v>63</v>
      </c>
      <c r="H460" s="500" t="s">
        <v>1572</v>
      </c>
      <c r="I460" s="500" t="s">
        <v>844</v>
      </c>
      <c r="J460" s="500" t="s">
        <v>1037</v>
      </c>
      <c r="K460" s="500"/>
      <c r="L460" s="500">
        <v>1</v>
      </c>
      <c r="M460" s="500">
        <v>1</v>
      </c>
      <c r="N460" s="734">
        <f t="shared" si="7"/>
        <v>2</v>
      </c>
      <c r="O460" s="500"/>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M460" s="32"/>
    </row>
    <row r="461" spans="1:65">
      <c r="A461" s="500" t="s">
        <v>338</v>
      </c>
      <c r="B461" s="500" t="s">
        <v>338</v>
      </c>
      <c r="C461" s="500"/>
      <c r="D461" s="500">
        <v>2015</v>
      </c>
      <c r="E461" s="500" t="s">
        <v>20</v>
      </c>
      <c r="F461" s="500" t="s">
        <v>7</v>
      </c>
      <c r="G461" s="500" t="s">
        <v>827</v>
      </c>
      <c r="H461" s="500" t="s">
        <v>643</v>
      </c>
      <c r="I461" s="500" t="s">
        <v>844</v>
      </c>
      <c r="J461" s="500" t="s">
        <v>1012</v>
      </c>
      <c r="K461" s="500"/>
      <c r="L461" s="500">
        <v>2</v>
      </c>
      <c r="M461" s="500"/>
      <c r="N461" s="734">
        <f t="shared" si="7"/>
        <v>2</v>
      </c>
      <c r="O461" s="500"/>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M461" s="32"/>
    </row>
    <row r="462" spans="1:65">
      <c r="A462" s="500" t="s">
        <v>338</v>
      </c>
      <c r="B462" s="500" t="s">
        <v>338</v>
      </c>
      <c r="C462" s="500"/>
      <c r="D462" s="500">
        <v>2015</v>
      </c>
      <c r="E462" s="500" t="s">
        <v>20</v>
      </c>
      <c r="F462" s="500" t="s">
        <v>7</v>
      </c>
      <c r="G462" s="500" t="s">
        <v>827</v>
      </c>
      <c r="H462" s="500" t="s">
        <v>643</v>
      </c>
      <c r="I462" s="500" t="s">
        <v>844</v>
      </c>
      <c r="J462" s="500" t="s">
        <v>1035</v>
      </c>
      <c r="K462" s="500"/>
      <c r="L462" s="500"/>
      <c r="M462" s="500">
        <v>3</v>
      </c>
      <c r="N462" s="734">
        <f t="shared" si="7"/>
        <v>3</v>
      </c>
      <c r="O462" s="500"/>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M462" s="32"/>
    </row>
    <row r="463" spans="1:65">
      <c r="A463" s="500" t="s">
        <v>338</v>
      </c>
      <c r="B463" s="500" t="s">
        <v>338</v>
      </c>
      <c r="C463" s="500"/>
      <c r="D463" s="500">
        <v>2015</v>
      </c>
      <c r="E463" s="500" t="s">
        <v>20</v>
      </c>
      <c r="F463" s="500" t="s">
        <v>7</v>
      </c>
      <c r="G463" s="500" t="s">
        <v>827</v>
      </c>
      <c r="H463" s="500" t="s">
        <v>643</v>
      </c>
      <c r="I463" s="500" t="s">
        <v>844</v>
      </c>
      <c r="J463" s="500" t="s">
        <v>1038</v>
      </c>
      <c r="K463" s="500"/>
      <c r="L463" s="500"/>
      <c r="M463" s="500">
        <v>129</v>
      </c>
      <c r="N463" s="734">
        <f t="shared" si="7"/>
        <v>129</v>
      </c>
      <c r="O463" s="500"/>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M463" s="32"/>
    </row>
    <row r="464" spans="1:65">
      <c r="A464" s="500" t="s">
        <v>338</v>
      </c>
      <c r="B464" s="500" t="s">
        <v>338</v>
      </c>
      <c r="C464" s="500"/>
      <c r="D464" s="500">
        <v>2015</v>
      </c>
      <c r="E464" s="500" t="s">
        <v>20</v>
      </c>
      <c r="F464" s="500" t="s">
        <v>7</v>
      </c>
      <c r="G464" s="500" t="s">
        <v>63</v>
      </c>
      <c r="H464" s="500" t="s">
        <v>643</v>
      </c>
      <c r="I464" s="500" t="s">
        <v>846</v>
      </c>
      <c r="J464" s="500" t="s">
        <v>1063</v>
      </c>
      <c r="K464" s="500"/>
      <c r="L464" s="500">
        <v>1</v>
      </c>
      <c r="M464" s="500"/>
      <c r="N464" s="734">
        <f t="shared" si="7"/>
        <v>1</v>
      </c>
      <c r="O464" s="500"/>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M464" s="32"/>
    </row>
    <row r="465" spans="1:65">
      <c r="A465" s="500" t="s">
        <v>338</v>
      </c>
      <c r="B465" s="500" t="s">
        <v>338</v>
      </c>
      <c r="C465" s="500"/>
      <c r="D465" s="500">
        <v>2015</v>
      </c>
      <c r="E465" s="500" t="s">
        <v>20</v>
      </c>
      <c r="F465" s="500" t="s">
        <v>7</v>
      </c>
      <c r="G465" s="500" t="s">
        <v>63</v>
      </c>
      <c r="H465" s="500" t="s">
        <v>643</v>
      </c>
      <c r="I465" s="500" t="s">
        <v>846</v>
      </c>
      <c r="J465" s="500" t="s">
        <v>1067</v>
      </c>
      <c r="K465" s="500"/>
      <c r="L465" s="500"/>
      <c r="M465" s="500">
        <v>1</v>
      </c>
      <c r="N465" s="734">
        <f t="shared" si="7"/>
        <v>1</v>
      </c>
      <c r="O465" s="500"/>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M465" s="32"/>
    </row>
    <row r="466" spans="1:65">
      <c r="A466" s="500" t="s">
        <v>338</v>
      </c>
      <c r="B466" s="500" t="s">
        <v>338</v>
      </c>
      <c r="C466" s="500"/>
      <c r="D466" s="500">
        <v>2015</v>
      </c>
      <c r="E466" s="500" t="s">
        <v>20</v>
      </c>
      <c r="F466" s="500" t="s">
        <v>7</v>
      </c>
      <c r="G466" s="500" t="s">
        <v>63</v>
      </c>
      <c r="H466" s="500" t="s">
        <v>643</v>
      </c>
      <c r="I466" s="500" t="s">
        <v>846</v>
      </c>
      <c r="J466" s="500" t="s">
        <v>1012</v>
      </c>
      <c r="K466" s="500"/>
      <c r="L466" s="500">
        <v>2</v>
      </c>
      <c r="M466" s="500"/>
      <c r="N466" s="734">
        <f t="shared" si="7"/>
        <v>2</v>
      </c>
      <c r="O466" s="500"/>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M466" s="32"/>
    </row>
    <row r="467" spans="1:65">
      <c r="A467" s="500" t="s">
        <v>338</v>
      </c>
      <c r="B467" s="500" t="s">
        <v>338</v>
      </c>
      <c r="C467" s="500"/>
      <c r="D467" s="500">
        <v>2015</v>
      </c>
      <c r="E467" s="500" t="s">
        <v>20</v>
      </c>
      <c r="F467" s="500" t="s">
        <v>7</v>
      </c>
      <c r="G467" s="500" t="s">
        <v>63</v>
      </c>
      <c r="H467" s="500" t="s">
        <v>643</v>
      </c>
      <c r="I467" s="500" t="s">
        <v>846</v>
      </c>
      <c r="J467" s="500" t="s">
        <v>1052</v>
      </c>
      <c r="K467" s="500"/>
      <c r="L467" s="500"/>
      <c r="M467" s="500">
        <v>3</v>
      </c>
      <c r="N467" s="734">
        <f t="shared" si="7"/>
        <v>3</v>
      </c>
      <c r="O467" s="500"/>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M467" s="32"/>
    </row>
    <row r="468" spans="1:65">
      <c r="A468" s="500" t="s">
        <v>338</v>
      </c>
      <c r="B468" s="500" t="s">
        <v>338</v>
      </c>
      <c r="C468" s="500"/>
      <c r="D468" s="500">
        <v>2015</v>
      </c>
      <c r="E468" s="500" t="s">
        <v>20</v>
      </c>
      <c r="F468" s="500" t="s">
        <v>7</v>
      </c>
      <c r="G468" s="500" t="s">
        <v>63</v>
      </c>
      <c r="H468" s="500" t="s">
        <v>643</v>
      </c>
      <c r="I468" s="500" t="s">
        <v>846</v>
      </c>
      <c r="J468" s="500" t="s">
        <v>1037</v>
      </c>
      <c r="K468" s="500"/>
      <c r="L468" s="500"/>
      <c r="M468" s="500">
        <v>142</v>
      </c>
      <c r="N468" s="734">
        <f t="shared" si="7"/>
        <v>142</v>
      </c>
      <c r="O468" s="500"/>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M468" s="32"/>
    </row>
    <row r="469" spans="1:65">
      <c r="A469" s="500" t="s">
        <v>338</v>
      </c>
      <c r="B469" s="500" t="s">
        <v>338</v>
      </c>
      <c r="C469" s="500"/>
      <c r="D469" s="500">
        <v>2015</v>
      </c>
      <c r="E469" s="500" t="s">
        <v>18</v>
      </c>
      <c r="F469" s="500" t="s">
        <v>7</v>
      </c>
      <c r="G469" s="500" t="s">
        <v>818</v>
      </c>
      <c r="H469" s="500" t="s">
        <v>643</v>
      </c>
      <c r="I469" s="500" t="s">
        <v>844</v>
      </c>
      <c r="J469" s="500" t="s">
        <v>1005</v>
      </c>
      <c r="K469" s="500"/>
      <c r="L469" s="500">
        <v>1</v>
      </c>
      <c r="M469" s="500"/>
      <c r="N469" s="734">
        <f t="shared" si="7"/>
        <v>1</v>
      </c>
      <c r="O469" s="500"/>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M469" s="32"/>
    </row>
    <row r="470" spans="1:65">
      <c r="A470" s="500" t="s">
        <v>338</v>
      </c>
      <c r="B470" s="500" t="s">
        <v>338</v>
      </c>
      <c r="C470" s="500"/>
      <c r="D470" s="500">
        <v>2015</v>
      </c>
      <c r="E470" s="500" t="s">
        <v>18</v>
      </c>
      <c r="F470" s="500" t="s">
        <v>7</v>
      </c>
      <c r="G470" s="500" t="s">
        <v>818</v>
      </c>
      <c r="H470" s="500" t="s">
        <v>643</v>
      </c>
      <c r="I470" s="500" t="s">
        <v>844</v>
      </c>
      <c r="J470" s="500" t="s">
        <v>1012</v>
      </c>
      <c r="K470" s="500"/>
      <c r="L470" s="500">
        <v>1</v>
      </c>
      <c r="M470" s="500"/>
      <c r="N470" s="734">
        <f t="shared" si="7"/>
        <v>1</v>
      </c>
      <c r="O470" s="500"/>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M470" s="32"/>
    </row>
    <row r="471" spans="1:65">
      <c r="A471" s="500" t="s">
        <v>338</v>
      </c>
      <c r="B471" s="500" t="s">
        <v>338</v>
      </c>
      <c r="C471" s="500"/>
      <c r="D471" s="500">
        <v>2015</v>
      </c>
      <c r="E471" s="500" t="s">
        <v>18</v>
      </c>
      <c r="F471" s="500" t="s">
        <v>7</v>
      </c>
      <c r="G471" s="500" t="s">
        <v>819</v>
      </c>
      <c r="H471" s="500" t="s">
        <v>643</v>
      </c>
      <c r="I471" s="500" t="s">
        <v>844</v>
      </c>
      <c r="J471" s="500" t="s">
        <v>1027</v>
      </c>
      <c r="K471" s="500"/>
      <c r="L471" s="500">
        <v>2</v>
      </c>
      <c r="M471" s="500"/>
      <c r="N471" s="734">
        <f t="shared" si="7"/>
        <v>2</v>
      </c>
      <c r="O471" s="500"/>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M471" s="32"/>
    </row>
    <row r="472" spans="1:65">
      <c r="A472" s="500" t="s">
        <v>338</v>
      </c>
      <c r="B472" s="500" t="s">
        <v>338</v>
      </c>
      <c r="C472" s="500"/>
      <c r="D472" s="500">
        <v>2015</v>
      </c>
      <c r="E472" s="500" t="s">
        <v>20</v>
      </c>
      <c r="F472" s="500" t="s">
        <v>7</v>
      </c>
      <c r="G472" s="500" t="s">
        <v>827</v>
      </c>
      <c r="H472" s="500" t="s">
        <v>898</v>
      </c>
      <c r="I472" s="500" t="s">
        <v>846</v>
      </c>
      <c r="J472" s="500" t="s">
        <v>1012</v>
      </c>
      <c r="K472" s="500"/>
      <c r="L472" s="500">
        <v>4</v>
      </c>
      <c r="M472" s="500"/>
      <c r="N472" s="734">
        <f t="shared" si="7"/>
        <v>4</v>
      </c>
      <c r="O472" s="500"/>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M472" s="32"/>
    </row>
    <row r="473" spans="1:65">
      <c r="A473" s="500" t="s">
        <v>338</v>
      </c>
      <c r="B473" s="500" t="s">
        <v>338</v>
      </c>
      <c r="C473" s="500"/>
      <c r="D473" s="500">
        <v>2015</v>
      </c>
      <c r="E473" s="500" t="s">
        <v>20</v>
      </c>
      <c r="F473" s="500" t="s">
        <v>7</v>
      </c>
      <c r="G473" s="500" t="s">
        <v>827</v>
      </c>
      <c r="H473" s="500" t="s">
        <v>898</v>
      </c>
      <c r="I473" s="500" t="s">
        <v>846</v>
      </c>
      <c r="J473" s="500" t="s">
        <v>1043</v>
      </c>
      <c r="K473" s="500"/>
      <c r="L473" s="500"/>
      <c r="M473" s="500">
        <v>32</v>
      </c>
      <c r="N473" s="734">
        <f t="shared" si="7"/>
        <v>32</v>
      </c>
      <c r="O473" s="500"/>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M473" s="32"/>
    </row>
    <row r="474" spans="1:65">
      <c r="A474" s="500" t="s">
        <v>338</v>
      </c>
      <c r="B474" s="500" t="s">
        <v>338</v>
      </c>
      <c r="C474" s="500"/>
      <c r="D474" s="500">
        <v>2015</v>
      </c>
      <c r="E474" s="500" t="s">
        <v>20</v>
      </c>
      <c r="F474" s="500" t="s">
        <v>7</v>
      </c>
      <c r="G474" s="500" t="s">
        <v>827</v>
      </c>
      <c r="H474" s="500" t="s">
        <v>898</v>
      </c>
      <c r="I474" s="500" t="s">
        <v>846</v>
      </c>
      <c r="J474" s="500" t="s">
        <v>1038</v>
      </c>
      <c r="K474" s="500"/>
      <c r="L474" s="500"/>
      <c r="M474" s="500">
        <v>518</v>
      </c>
      <c r="N474" s="734">
        <f t="shared" si="7"/>
        <v>518</v>
      </c>
      <c r="O474" s="500"/>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M474" s="32"/>
    </row>
    <row r="475" spans="1:65">
      <c r="A475" s="500" t="s">
        <v>338</v>
      </c>
      <c r="B475" s="500" t="s">
        <v>338</v>
      </c>
      <c r="C475" s="500"/>
      <c r="D475" s="500">
        <v>2015</v>
      </c>
      <c r="E475" s="500" t="s">
        <v>20</v>
      </c>
      <c r="F475" s="500" t="s">
        <v>7</v>
      </c>
      <c r="G475" s="500" t="s">
        <v>827</v>
      </c>
      <c r="H475" s="500" t="s">
        <v>898</v>
      </c>
      <c r="I475" s="500" t="s">
        <v>846</v>
      </c>
      <c r="J475" s="500" t="s">
        <v>1036</v>
      </c>
      <c r="K475" s="500"/>
      <c r="L475" s="500"/>
      <c r="M475" s="500">
        <v>1547</v>
      </c>
      <c r="N475" s="734">
        <f t="shared" si="7"/>
        <v>1547</v>
      </c>
      <c r="O475" s="500"/>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M475" s="32"/>
    </row>
    <row r="476" spans="1:65">
      <c r="A476" s="500" t="s">
        <v>338</v>
      </c>
      <c r="B476" s="500" t="s">
        <v>338</v>
      </c>
      <c r="C476" s="500"/>
      <c r="D476" s="500">
        <v>2015</v>
      </c>
      <c r="E476" s="500" t="s">
        <v>20</v>
      </c>
      <c r="F476" s="500" t="s">
        <v>7</v>
      </c>
      <c r="G476" s="500" t="s">
        <v>827</v>
      </c>
      <c r="H476" s="500" t="s">
        <v>898</v>
      </c>
      <c r="I476" s="500" t="s">
        <v>846</v>
      </c>
      <c r="J476" s="500" t="s">
        <v>1063</v>
      </c>
      <c r="K476" s="500"/>
      <c r="L476" s="500">
        <v>1616</v>
      </c>
      <c r="M476" s="500"/>
      <c r="N476" s="734">
        <f t="shared" si="7"/>
        <v>1616</v>
      </c>
      <c r="O476" s="500"/>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M476" s="32"/>
    </row>
    <row r="477" spans="1:65">
      <c r="A477" s="500" t="s">
        <v>338</v>
      </c>
      <c r="B477" s="500" t="s">
        <v>338</v>
      </c>
      <c r="C477" s="500"/>
      <c r="D477" s="500">
        <v>2015</v>
      </c>
      <c r="E477" s="500" t="s">
        <v>20</v>
      </c>
      <c r="F477" s="500" t="s">
        <v>7</v>
      </c>
      <c r="G477" s="500" t="s">
        <v>63</v>
      </c>
      <c r="H477" s="500" t="s">
        <v>898</v>
      </c>
      <c r="I477" s="500" t="s">
        <v>846</v>
      </c>
      <c r="J477" s="500" t="s">
        <v>1004</v>
      </c>
      <c r="K477" s="500"/>
      <c r="L477" s="500">
        <v>3</v>
      </c>
      <c r="M477" s="500"/>
      <c r="N477" s="734">
        <f t="shared" si="7"/>
        <v>3</v>
      </c>
      <c r="O477" s="500"/>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M477" s="32"/>
    </row>
    <row r="478" spans="1:65">
      <c r="A478" s="500" t="s">
        <v>338</v>
      </c>
      <c r="B478" s="500" t="s">
        <v>338</v>
      </c>
      <c r="C478" s="500"/>
      <c r="D478" s="500">
        <v>2015</v>
      </c>
      <c r="E478" s="500" t="s">
        <v>20</v>
      </c>
      <c r="F478" s="500" t="s">
        <v>7</v>
      </c>
      <c r="G478" s="500" t="s">
        <v>63</v>
      </c>
      <c r="H478" s="500" t="s">
        <v>898</v>
      </c>
      <c r="I478" s="500" t="s">
        <v>846</v>
      </c>
      <c r="J478" s="500" t="s">
        <v>1052</v>
      </c>
      <c r="K478" s="500"/>
      <c r="L478" s="500"/>
      <c r="M478" s="500">
        <v>15</v>
      </c>
      <c r="N478" s="734">
        <f t="shared" si="7"/>
        <v>15</v>
      </c>
      <c r="O478" s="500"/>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M478" s="32"/>
    </row>
    <row r="479" spans="1:65">
      <c r="A479" s="500" t="s">
        <v>338</v>
      </c>
      <c r="B479" s="500" t="s">
        <v>338</v>
      </c>
      <c r="C479" s="500"/>
      <c r="D479" s="500">
        <v>2015</v>
      </c>
      <c r="E479" s="500" t="s">
        <v>20</v>
      </c>
      <c r="F479" s="500" t="s">
        <v>7</v>
      </c>
      <c r="G479" s="500" t="s">
        <v>63</v>
      </c>
      <c r="H479" s="500" t="s">
        <v>898</v>
      </c>
      <c r="I479" s="500" t="s">
        <v>846</v>
      </c>
      <c r="J479" s="500" t="s">
        <v>1037</v>
      </c>
      <c r="K479" s="500"/>
      <c r="L479" s="500"/>
      <c r="M479" s="500">
        <v>153</v>
      </c>
      <c r="N479" s="734">
        <f t="shared" si="7"/>
        <v>153</v>
      </c>
      <c r="O479" s="500"/>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M479" s="32"/>
    </row>
    <row r="480" spans="1:65">
      <c r="A480" s="500" t="s">
        <v>338</v>
      </c>
      <c r="B480" s="500" t="s">
        <v>338</v>
      </c>
      <c r="C480" s="500"/>
      <c r="D480" s="500">
        <v>2015</v>
      </c>
      <c r="E480" s="500" t="s">
        <v>20</v>
      </c>
      <c r="F480" s="500" t="s">
        <v>7</v>
      </c>
      <c r="G480" s="500" t="s">
        <v>63</v>
      </c>
      <c r="H480" s="500" t="s">
        <v>898</v>
      </c>
      <c r="I480" s="500" t="s">
        <v>846</v>
      </c>
      <c r="J480" s="500" t="s">
        <v>1063</v>
      </c>
      <c r="K480" s="500"/>
      <c r="L480" s="500">
        <v>1427</v>
      </c>
      <c r="M480" s="500"/>
      <c r="N480" s="734">
        <f t="shared" si="7"/>
        <v>1427</v>
      </c>
      <c r="O480" s="500"/>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M480" s="32"/>
    </row>
    <row r="481" spans="1:65">
      <c r="A481" s="500" t="s">
        <v>338</v>
      </c>
      <c r="B481" s="500" t="s">
        <v>338</v>
      </c>
      <c r="C481" s="500"/>
      <c r="D481" s="500">
        <v>2015</v>
      </c>
      <c r="E481" s="500" t="s">
        <v>18</v>
      </c>
      <c r="F481" s="500" t="s">
        <v>7</v>
      </c>
      <c r="G481" s="500" t="s">
        <v>818</v>
      </c>
      <c r="H481" s="500" t="s">
        <v>898</v>
      </c>
      <c r="I481" s="500" t="s">
        <v>844</v>
      </c>
      <c r="J481" s="500" t="s">
        <v>1005</v>
      </c>
      <c r="K481" s="500"/>
      <c r="L481" s="500"/>
      <c r="M481" s="500">
        <v>1</v>
      </c>
      <c r="N481" s="734">
        <f t="shared" si="7"/>
        <v>1</v>
      </c>
      <c r="O481" s="500"/>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M481" s="32"/>
    </row>
    <row r="482" spans="1:65">
      <c r="A482" s="500" t="s">
        <v>338</v>
      </c>
      <c r="B482" s="500" t="s">
        <v>338</v>
      </c>
      <c r="C482" s="500"/>
      <c r="D482" s="500">
        <v>2015</v>
      </c>
      <c r="E482" s="500" t="s">
        <v>20</v>
      </c>
      <c r="F482" s="500" t="s">
        <v>7</v>
      </c>
      <c r="G482" s="500" t="s">
        <v>827</v>
      </c>
      <c r="H482" s="500" t="s">
        <v>1573</v>
      </c>
      <c r="I482" s="500" t="s">
        <v>844</v>
      </c>
      <c r="J482" s="500" t="s">
        <v>1035</v>
      </c>
      <c r="K482" s="500"/>
      <c r="L482" s="500"/>
      <c r="M482" s="500">
        <v>5</v>
      </c>
      <c r="N482" s="734">
        <f t="shared" si="7"/>
        <v>5</v>
      </c>
      <c r="O482" s="500"/>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M482" s="32"/>
    </row>
    <row r="483" spans="1:65">
      <c r="A483" s="500" t="s">
        <v>338</v>
      </c>
      <c r="B483" s="500" t="s">
        <v>338</v>
      </c>
      <c r="C483" s="500"/>
      <c r="D483" s="500">
        <v>2015</v>
      </c>
      <c r="E483" s="500" t="s">
        <v>20</v>
      </c>
      <c r="F483" s="500" t="s">
        <v>7</v>
      </c>
      <c r="G483" s="500" t="s">
        <v>827</v>
      </c>
      <c r="H483" s="500" t="s">
        <v>1573</v>
      </c>
      <c r="I483" s="500" t="s">
        <v>844</v>
      </c>
      <c r="J483" s="500" t="s">
        <v>1036</v>
      </c>
      <c r="K483" s="500"/>
      <c r="L483" s="500"/>
      <c r="M483" s="500">
        <v>28</v>
      </c>
      <c r="N483" s="734">
        <f t="shared" si="7"/>
        <v>28</v>
      </c>
      <c r="O483" s="500"/>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M483" s="32"/>
    </row>
    <row r="484" spans="1:65">
      <c r="A484" s="500" t="s">
        <v>338</v>
      </c>
      <c r="B484" s="500" t="s">
        <v>338</v>
      </c>
      <c r="C484" s="500"/>
      <c r="D484" s="500">
        <v>2015</v>
      </c>
      <c r="E484" s="500" t="s">
        <v>20</v>
      </c>
      <c r="F484" s="500" t="s">
        <v>7</v>
      </c>
      <c r="G484" s="500" t="s">
        <v>827</v>
      </c>
      <c r="H484" s="500" t="s">
        <v>1574</v>
      </c>
      <c r="I484" s="500" t="s">
        <v>844</v>
      </c>
      <c r="J484" s="500" t="s">
        <v>1035</v>
      </c>
      <c r="K484" s="500"/>
      <c r="L484" s="500"/>
      <c r="M484" s="500">
        <v>3</v>
      </c>
      <c r="N484" s="734">
        <f t="shared" si="7"/>
        <v>3</v>
      </c>
      <c r="O484" s="500"/>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M484" s="32"/>
    </row>
    <row r="485" spans="1:65">
      <c r="A485" s="500" t="s">
        <v>338</v>
      </c>
      <c r="B485" s="500" t="s">
        <v>338</v>
      </c>
      <c r="C485" s="500"/>
      <c r="D485" s="500">
        <v>2015</v>
      </c>
      <c r="E485" s="500" t="s">
        <v>20</v>
      </c>
      <c r="F485" s="500" t="s">
        <v>7</v>
      </c>
      <c r="G485" s="500" t="s">
        <v>827</v>
      </c>
      <c r="H485" s="500" t="s">
        <v>1574</v>
      </c>
      <c r="I485" s="500" t="s">
        <v>844</v>
      </c>
      <c r="J485" s="500" t="s">
        <v>1038</v>
      </c>
      <c r="K485" s="500"/>
      <c r="L485" s="500"/>
      <c r="M485" s="500">
        <v>48</v>
      </c>
      <c r="N485" s="734">
        <f t="shared" si="7"/>
        <v>48</v>
      </c>
      <c r="O485" s="500"/>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M485" s="32"/>
    </row>
    <row r="486" spans="1:65">
      <c r="A486" s="500" t="s">
        <v>338</v>
      </c>
      <c r="B486" s="500" t="s">
        <v>338</v>
      </c>
      <c r="C486" s="500"/>
      <c r="D486" s="500">
        <v>2015</v>
      </c>
      <c r="E486" s="500" t="s">
        <v>20</v>
      </c>
      <c r="F486" s="500" t="s">
        <v>7</v>
      </c>
      <c r="G486" s="500" t="s">
        <v>63</v>
      </c>
      <c r="H486" s="500" t="s">
        <v>1574</v>
      </c>
      <c r="I486" s="500" t="s">
        <v>844</v>
      </c>
      <c r="J486" s="500" t="s">
        <v>1037</v>
      </c>
      <c r="K486" s="500"/>
      <c r="L486" s="500"/>
      <c r="M486" s="500">
        <v>19</v>
      </c>
      <c r="N486" s="734">
        <f t="shared" si="7"/>
        <v>19</v>
      </c>
      <c r="O486" s="500"/>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M486" s="32"/>
    </row>
    <row r="487" spans="1:65">
      <c r="A487" s="500" t="s">
        <v>338</v>
      </c>
      <c r="B487" s="500" t="s">
        <v>338</v>
      </c>
      <c r="C487" s="500"/>
      <c r="D487" s="500">
        <v>2015</v>
      </c>
      <c r="E487" s="500" t="s">
        <v>20</v>
      </c>
      <c r="F487" s="500" t="s">
        <v>7</v>
      </c>
      <c r="G487" s="500" t="s">
        <v>827</v>
      </c>
      <c r="H487" s="500" t="s">
        <v>1575</v>
      </c>
      <c r="I487" s="500" t="s">
        <v>844</v>
      </c>
      <c r="J487" s="500" t="s">
        <v>1038</v>
      </c>
      <c r="K487" s="500"/>
      <c r="L487" s="500"/>
      <c r="M487" s="500">
        <v>1</v>
      </c>
      <c r="N487" s="734">
        <f t="shared" si="7"/>
        <v>1</v>
      </c>
      <c r="O487" s="500"/>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M487" s="32"/>
    </row>
    <row r="488" spans="1:65">
      <c r="A488" s="500" t="s">
        <v>338</v>
      </c>
      <c r="B488" s="500" t="s">
        <v>338</v>
      </c>
      <c r="C488" s="500"/>
      <c r="D488" s="500">
        <v>2015</v>
      </c>
      <c r="E488" s="500" t="s">
        <v>20</v>
      </c>
      <c r="F488" s="500" t="s">
        <v>7</v>
      </c>
      <c r="G488" s="500" t="s">
        <v>827</v>
      </c>
      <c r="H488" s="500" t="s">
        <v>1575</v>
      </c>
      <c r="I488" s="500" t="s">
        <v>844</v>
      </c>
      <c r="J488" s="500" t="s">
        <v>1035</v>
      </c>
      <c r="K488" s="500"/>
      <c r="L488" s="500"/>
      <c r="M488" s="500">
        <v>4</v>
      </c>
      <c r="N488" s="734">
        <f t="shared" si="7"/>
        <v>4</v>
      </c>
      <c r="O488" s="500"/>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M488" s="32"/>
    </row>
    <row r="489" spans="1:65">
      <c r="A489" s="500" t="s">
        <v>338</v>
      </c>
      <c r="B489" s="500" t="s">
        <v>338</v>
      </c>
      <c r="C489" s="500"/>
      <c r="D489" s="500">
        <v>2015</v>
      </c>
      <c r="E489" s="500" t="s">
        <v>20</v>
      </c>
      <c r="F489" s="500" t="s">
        <v>7</v>
      </c>
      <c r="G489" s="500" t="s">
        <v>827</v>
      </c>
      <c r="H489" s="500" t="s">
        <v>648</v>
      </c>
      <c r="I489" s="500" t="s">
        <v>844</v>
      </c>
      <c r="J489" s="500" t="s">
        <v>1038</v>
      </c>
      <c r="K489" s="500"/>
      <c r="L489" s="500"/>
      <c r="M489" s="500">
        <v>4</v>
      </c>
      <c r="N489" s="734">
        <f t="shared" si="7"/>
        <v>4</v>
      </c>
      <c r="O489" s="500"/>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M489" s="32"/>
    </row>
    <row r="490" spans="1:65">
      <c r="A490" s="500" t="s">
        <v>338</v>
      </c>
      <c r="B490" s="500" t="s">
        <v>338</v>
      </c>
      <c r="C490" s="500"/>
      <c r="D490" s="500">
        <v>2015</v>
      </c>
      <c r="E490" s="500" t="s">
        <v>20</v>
      </c>
      <c r="F490" s="500" t="s">
        <v>7</v>
      </c>
      <c r="G490" s="500" t="s">
        <v>63</v>
      </c>
      <c r="H490" s="500" t="s">
        <v>1589</v>
      </c>
      <c r="I490" s="500" t="s">
        <v>844</v>
      </c>
      <c r="J490" s="500" t="s">
        <v>1067</v>
      </c>
      <c r="K490" s="500"/>
      <c r="L490" s="500"/>
      <c r="M490" s="500">
        <v>10</v>
      </c>
      <c r="N490" s="734">
        <f t="shared" si="7"/>
        <v>10</v>
      </c>
      <c r="O490" s="500"/>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M490" s="32"/>
    </row>
  </sheetData>
  <autoFilter ref="A3:O490">
    <filterColumn colId="10" showButton="0"/>
    <filterColumn colId="11" showButton="0"/>
    <filterColumn colId="12" showButton="0"/>
    <sortState ref="A6:O490">
      <sortCondition ref="H3:H490"/>
    </sortState>
  </autoFilter>
  <mergeCells count="11">
    <mergeCell ref="K3:N3"/>
    <mergeCell ref="E3:E4"/>
    <mergeCell ref="G3:G4"/>
    <mergeCell ref="H3:H4"/>
    <mergeCell ref="I3:I4"/>
    <mergeCell ref="F3:F4"/>
    <mergeCell ref="A3:A4"/>
    <mergeCell ref="B3:B4"/>
    <mergeCell ref="C3:C4"/>
    <mergeCell ref="D3:D4"/>
    <mergeCell ref="J3:J4"/>
  </mergeCells>
  <phoneticPr fontId="29" type="noConversion"/>
  <pageMargins left="0.78749999999999998" right="0.78749999999999998" top="1.0527777777777778" bottom="1.0527777777777778" header="0.78749999999999998" footer="0.78749999999999998"/>
  <pageSetup paperSize="9" scale="50" firstPageNumber="0" orientation="landscape" horizontalDpi="300" verticalDpi="300"/>
  <headerFooter alignWithMargins="0">
    <oddHeader>&amp;C&amp;"Times New Roman,Normal"&amp;12&amp;A</oddHeader>
    <oddFooter>&amp;C&amp;"Times New Roman,Normal"&amp;12Page &amp;P</oddFooter>
  </headerFooter>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92D050"/>
    <pageSetUpPr fitToPage="1"/>
  </sheetPr>
  <dimension ref="A1:CH184"/>
  <sheetViews>
    <sheetView zoomScale="90" zoomScaleNormal="90" zoomScaleSheetLayoutView="100" zoomScalePageLayoutView="90" workbookViewId="0">
      <selection activeCell="H29" sqref="H29"/>
    </sheetView>
  </sheetViews>
  <sheetFormatPr defaultColWidth="11.42578125" defaultRowHeight="12.75"/>
  <cols>
    <col min="1" max="2" width="11.42578125" style="57"/>
    <col min="3" max="3" width="27" style="57" bestFit="1" customWidth="1"/>
    <col min="4" max="4" width="15.28515625" style="57" customWidth="1"/>
    <col min="5" max="5" width="11.42578125" style="57" customWidth="1"/>
    <col min="6" max="8" width="14.140625" style="57" customWidth="1"/>
    <col min="9" max="9" width="14.7109375" style="57" bestFit="1" customWidth="1"/>
    <col min="10" max="10" width="11.42578125" style="59" customWidth="1"/>
    <col min="11" max="52" width="11.42578125" style="57" customWidth="1"/>
    <col min="53" max="16384" width="11.42578125" style="57"/>
  </cols>
  <sheetData>
    <row r="1" spans="1:86" ht="20.100000000000001" customHeight="1" thickBot="1">
      <c r="A1" s="51" t="s">
        <v>279</v>
      </c>
      <c r="D1" s="51"/>
      <c r="E1" s="51"/>
      <c r="F1" s="51"/>
      <c r="G1" s="51"/>
      <c r="H1" s="51"/>
      <c r="I1" s="19" t="s">
        <v>0</v>
      </c>
      <c r="J1" s="16" t="s">
        <v>899</v>
      </c>
      <c r="BA1" s="158" t="s">
        <v>422</v>
      </c>
      <c r="BB1" s="241" t="s">
        <v>835</v>
      </c>
      <c r="BC1" s="61"/>
      <c r="BD1" s="157" t="s">
        <v>434</v>
      </c>
      <c r="BE1" s="159"/>
      <c r="BF1" s="159"/>
      <c r="BG1" s="61"/>
      <c r="BH1" s="61" t="s">
        <v>469</v>
      </c>
      <c r="BI1" s="61"/>
      <c r="BJ1" s="61"/>
      <c r="BK1" s="61"/>
      <c r="BL1" s="61"/>
      <c r="BM1" s="157" t="s">
        <v>649</v>
      </c>
      <c r="BN1" s="61"/>
      <c r="BO1" s="61" t="s">
        <v>672</v>
      </c>
      <c r="BP1" s="61"/>
      <c r="BQ1" s="61"/>
      <c r="BR1" s="61"/>
      <c r="BS1" s="61"/>
      <c r="BT1" s="61"/>
      <c r="BU1" s="157" t="s">
        <v>709</v>
      </c>
      <c r="BV1" s="61"/>
      <c r="BW1" s="61"/>
      <c r="BX1" s="61"/>
      <c r="BY1" s="61"/>
      <c r="BZ1" s="61" t="s">
        <v>726</v>
      </c>
      <c r="CA1" s="61"/>
      <c r="CB1" s="61"/>
      <c r="CC1" s="61" t="s">
        <v>754</v>
      </c>
      <c r="CD1" s="61"/>
      <c r="CE1" s="61"/>
      <c r="CF1" s="61"/>
      <c r="CG1" s="61"/>
      <c r="CH1" s="61"/>
    </row>
    <row r="2" spans="1:86" ht="20.100000000000001" customHeight="1" thickBot="1">
      <c r="C2" s="52"/>
      <c r="D2" s="52"/>
      <c r="E2" s="52"/>
      <c r="F2" s="51"/>
      <c r="G2" s="52"/>
      <c r="H2" s="221"/>
      <c r="I2" s="18" t="s">
        <v>256</v>
      </c>
      <c r="J2" s="184" t="s">
        <v>961</v>
      </c>
      <c r="BA2" s="160" t="s">
        <v>343</v>
      </c>
      <c r="BB2" s="160" t="s">
        <v>344</v>
      </c>
      <c r="BC2" s="61"/>
      <c r="BD2" s="61" t="s">
        <v>439</v>
      </c>
      <c r="BE2" s="159"/>
      <c r="BF2" s="159"/>
      <c r="BG2" s="61"/>
      <c r="BH2" s="61" t="s">
        <v>468</v>
      </c>
      <c r="BI2" s="61"/>
      <c r="BJ2" s="61"/>
      <c r="BK2" s="61"/>
      <c r="BL2" s="61"/>
      <c r="BM2" s="161" t="s">
        <v>481</v>
      </c>
      <c r="BN2" s="61"/>
      <c r="BO2" s="61" t="s">
        <v>118</v>
      </c>
      <c r="BP2" s="61"/>
      <c r="BQ2" s="61"/>
      <c r="BR2" s="61"/>
      <c r="BS2" s="61"/>
      <c r="BT2" s="61"/>
      <c r="BU2" s="56" t="s">
        <v>712</v>
      </c>
      <c r="BV2" s="56"/>
      <c r="BW2" s="56"/>
      <c r="BX2" s="56"/>
      <c r="BY2" s="56"/>
      <c r="BZ2" s="56" t="s">
        <v>181</v>
      </c>
      <c r="CA2" s="56"/>
      <c r="CB2" s="56"/>
      <c r="CC2" s="61" t="s">
        <v>271</v>
      </c>
      <c r="CD2" s="61"/>
      <c r="CE2" s="61"/>
      <c r="CF2" s="61"/>
      <c r="CG2" s="61"/>
      <c r="CH2" s="61"/>
    </row>
    <row r="3" spans="1:86" ht="51.75" thickBot="1">
      <c r="A3" s="505" t="s">
        <v>1</v>
      </c>
      <c r="B3" s="505" t="s">
        <v>295</v>
      </c>
      <c r="C3" s="505" t="s">
        <v>9</v>
      </c>
      <c r="D3" s="453" t="s">
        <v>305</v>
      </c>
      <c r="E3" s="506" t="s">
        <v>75</v>
      </c>
      <c r="F3" s="506" t="s">
        <v>840</v>
      </c>
      <c r="G3" s="506" t="s">
        <v>280</v>
      </c>
      <c r="H3" s="506" t="s">
        <v>765</v>
      </c>
      <c r="I3" s="506" t="s">
        <v>281</v>
      </c>
      <c r="J3" s="507" t="s">
        <v>308</v>
      </c>
      <c r="BA3" s="160" t="s">
        <v>345</v>
      </c>
      <c r="BB3" s="160" t="s">
        <v>346</v>
      </c>
      <c r="BC3" s="61"/>
      <c r="BD3" s="61" t="s">
        <v>223</v>
      </c>
      <c r="BE3" s="159"/>
      <c r="BF3" s="159"/>
      <c r="BG3" s="61"/>
      <c r="BH3" s="61" t="s">
        <v>470</v>
      </c>
      <c r="BI3" s="61"/>
      <c r="BJ3" s="61"/>
      <c r="BK3" s="61"/>
      <c r="BL3" s="61"/>
      <c r="BM3" s="161"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row>
    <row r="4" spans="1:86" s="59" customFormat="1">
      <c r="A4" s="508" t="s">
        <v>338</v>
      </c>
      <c r="B4" s="509">
        <v>2015</v>
      </c>
      <c r="C4" s="510" t="s">
        <v>20</v>
      </c>
      <c r="D4" s="511" t="s">
        <v>7</v>
      </c>
      <c r="E4" s="512" t="s">
        <v>282</v>
      </c>
      <c r="F4" s="511" t="s">
        <v>64</v>
      </c>
      <c r="G4" s="511" t="s">
        <v>766</v>
      </c>
      <c r="H4" s="513" t="s">
        <v>64</v>
      </c>
      <c r="I4" s="514" t="s">
        <v>284</v>
      </c>
      <c r="J4" s="515"/>
      <c r="BA4" s="160" t="s">
        <v>347</v>
      </c>
      <c r="BB4" s="160" t="s">
        <v>348</v>
      </c>
      <c r="BC4" s="61"/>
      <c r="BD4" s="61" t="s">
        <v>440</v>
      </c>
      <c r="BE4" s="159"/>
      <c r="BF4" s="159"/>
      <c r="BG4" s="61"/>
      <c r="BH4" s="61" t="s">
        <v>475</v>
      </c>
      <c r="BI4" s="61"/>
      <c r="BJ4" s="61"/>
      <c r="BK4" s="61"/>
      <c r="BL4" s="61"/>
      <c r="BM4" s="161" t="s">
        <v>483</v>
      </c>
      <c r="BN4" s="61"/>
      <c r="BO4" s="61" t="s">
        <v>124</v>
      </c>
      <c r="BP4" s="61"/>
      <c r="BQ4" s="61"/>
      <c r="BR4" s="61"/>
      <c r="BS4" s="61"/>
      <c r="BT4" s="61"/>
      <c r="BU4" s="56" t="s">
        <v>714</v>
      </c>
      <c r="BV4" s="56"/>
      <c r="BW4" s="56"/>
      <c r="BX4" s="56"/>
      <c r="BY4" s="56"/>
      <c r="BZ4" s="56" t="s">
        <v>56</v>
      </c>
      <c r="CA4" s="56"/>
      <c r="CB4" s="56"/>
      <c r="CC4" s="61" t="s">
        <v>273</v>
      </c>
      <c r="CD4" s="61"/>
      <c r="CE4" s="61"/>
      <c r="CF4" s="61"/>
      <c r="CG4" s="61"/>
      <c r="CH4" s="61"/>
    </row>
    <row r="5" spans="1:86" s="59" customFormat="1" ht="13.35" customHeight="1">
      <c r="A5" s="502" t="s">
        <v>338</v>
      </c>
      <c r="B5" s="503">
        <v>2015</v>
      </c>
      <c r="C5" s="504" t="s">
        <v>20</v>
      </c>
      <c r="D5" s="499" t="s">
        <v>7</v>
      </c>
      <c r="E5" s="446" t="s">
        <v>478</v>
      </c>
      <c r="F5" s="499" t="s">
        <v>64</v>
      </c>
      <c r="G5" s="499" t="s">
        <v>766</v>
      </c>
      <c r="H5" s="500" t="s">
        <v>64</v>
      </c>
      <c r="I5" s="501" t="s">
        <v>284</v>
      </c>
      <c r="J5" s="516"/>
      <c r="BA5" s="160" t="s">
        <v>351</v>
      </c>
      <c r="BB5" s="160" t="s">
        <v>352</v>
      </c>
      <c r="BC5" s="61"/>
      <c r="BD5" s="61" t="s">
        <v>227</v>
      </c>
      <c r="BE5" s="159"/>
      <c r="BF5" s="159"/>
      <c r="BG5" s="61"/>
      <c r="BH5" s="61" t="s">
        <v>467</v>
      </c>
      <c r="BI5" s="61"/>
      <c r="BJ5" s="61"/>
      <c r="BK5" s="61"/>
      <c r="BL5" s="61"/>
      <c r="BM5" s="162" t="s">
        <v>484</v>
      </c>
      <c r="BN5" s="61"/>
      <c r="BO5" s="61"/>
      <c r="BP5" s="61"/>
      <c r="BQ5" s="61"/>
      <c r="BR5" s="61"/>
      <c r="BS5" s="61"/>
      <c r="BT5" s="61"/>
      <c r="BU5" s="56" t="s">
        <v>688</v>
      </c>
      <c r="BV5" s="56"/>
      <c r="BW5" s="56"/>
      <c r="BX5" s="56"/>
      <c r="BY5" s="56"/>
      <c r="BZ5" s="56" t="s">
        <v>739</v>
      </c>
      <c r="CA5" s="56"/>
      <c r="CB5" s="56"/>
      <c r="CC5" s="61" t="s">
        <v>274</v>
      </c>
      <c r="CD5" s="61"/>
      <c r="CE5" s="61"/>
      <c r="CF5" s="61"/>
      <c r="CG5" s="61"/>
      <c r="CH5" s="61"/>
    </row>
    <row r="6" spans="1:86" s="59" customFormat="1" ht="13.35" customHeight="1">
      <c r="A6" s="203" t="s">
        <v>338</v>
      </c>
      <c r="B6" s="503">
        <v>2015</v>
      </c>
      <c r="C6" s="504" t="s">
        <v>20</v>
      </c>
      <c r="D6" s="499" t="s">
        <v>7</v>
      </c>
      <c r="E6" s="446" t="s">
        <v>1121</v>
      </c>
      <c r="F6" s="499" t="s">
        <v>64</v>
      </c>
      <c r="G6" s="499" t="s">
        <v>766</v>
      </c>
      <c r="H6" s="500" t="s">
        <v>64</v>
      </c>
      <c r="I6" s="501" t="s">
        <v>284</v>
      </c>
      <c r="J6" s="516"/>
      <c r="BA6" s="160" t="s">
        <v>353</v>
      </c>
      <c r="BB6" s="160" t="s">
        <v>354</v>
      </c>
      <c r="BC6" s="61"/>
      <c r="BD6" s="61" t="s">
        <v>435</v>
      </c>
      <c r="BE6" s="159"/>
      <c r="BF6" s="159"/>
      <c r="BG6" s="61"/>
      <c r="BH6" s="61" t="s">
        <v>471</v>
      </c>
      <c r="BI6" s="61"/>
      <c r="BJ6" s="61"/>
      <c r="BK6" s="61"/>
      <c r="BL6" s="61"/>
      <c r="BM6" s="161" t="s">
        <v>659</v>
      </c>
      <c r="BN6" s="61"/>
      <c r="BO6" s="61"/>
      <c r="BP6" s="61"/>
      <c r="BQ6" s="61"/>
      <c r="BR6" s="61"/>
      <c r="BS6" s="61"/>
      <c r="BT6" s="61"/>
      <c r="BU6" s="56" t="s">
        <v>689</v>
      </c>
      <c r="BV6" s="56"/>
      <c r="BW6" s="56"/>
      <c r="BX6" s="56"/>
      <c r="BY6" s="56"/>
      <c r="BZ6" s="56" t="s">
        <v>737</v>
      </c>
      <c r="CA6" s="56"/>
      <c r="CB6" s="56"/>
      <c r="CC6" s="61" t="s">
        <v>751</v>
      </c>
      <c r="CD6" s="61"/>
      <c r="CE6" s="61"/>
      <c r="CF6" s="61"/>
      <c r="CG6" s="61"/>
      <c r="CH6" s="61"/>
    </row>
    <row r="7" spans="1:86" s="59" customFormat="1" ht="13.35" customHeight="1">
      <c r="A7" s="203" t="s">
        <v>338</v>
      </c>
      <c r="B7" s="503">
        <v>2015</v>
      </c>
      <c r="C7" s="504" t="s">
        <v>18</v>
      </c>
      <c r="D7" s="499" t="s">
        <v>7</v>
      </c>
      <c r="E7" s="446" t="s">
        <v>282</v>
      </c>
      <c r="F7" s="499" t="s">
        <v>64</v>
      </c>
      <c r="G7" s="499" t="s">
        <v>766</v>
      </c>
      <c r="H7" s="500" t="s">
        <v>64</v>
      </c>
      <c r="I7" s="501" t="s">
        <v>284</v>
      </c>
      <c r="J7" s="516"/>
      <c r="BA7" s="160" t="s">
        <v>360</v>
      </c>
      <c r="BB7" s="160" t="s">
        <v>342</v>
      </c>
      <c r="BC7" s="61"/>
      <c r="BD7" s="61" t="s">
        <v>436</v>
      </c>
      <c r="BE7" s="159"/>
      <c r="BF7" s="159"/>
      <c r="BG7" s="61"/>
      <c r="BH7" s="61" t="s">
        <v>472</v>
      </c>
      <c r="BI7" s="61"/>
      <c r="BJ7" s="61"/>
      <c r="BK7" s="61"/>
      <c r="BL7" s="61"/>
      <c r="BM7" s="161" t="s">
        <v>485</v>
      </c>
      <c r="BN7" s="61"/>
      <c r="BO7" s="61" t="s">
        <v>673</v>
      </c>
      <c r="BP7" s="61"/>
      <c r="BQ7" s="61"/>
      <c r="BR7" s="61"/>
      <c r="BS7" s="61"/>
      <c r="BT7" s="61"/>
      <c r="BU7" s="56" t="s">
        <v>715</v>
      </c>
      <c r="BV7" s="56"/>
      <c r="BW7" s="56"/>
      <c r="BX7" s="56"/>
      <c r="BY7" s="56"/>
      <c r="BZ7" s="56" t="s">
        <v>183</v>
      </c>
      <c r="CA7" s="56"/>
      <c r="CB7" s="56"/>
      <c r="CC7" s="61" t="s">
        <v>752</v>
      </c>
      <c r="CD7" s="61"/>
      <c r="CE7" s="61"/>
      <c r="CF7" s="61"/>
      <c r="CG7" s="61"/>
      <c r="CH7" s="61"/>
    </row>
    <row r="8" spans="1:86" s="59" customFormat="1">
      <c r="A8" s="203" t="s">
        <v>338</v>
      </c>
      <c r="B8" s="503">
        <v>2015</v>
      </c>
      <c r="C8" s="504" t="s">
        <v>18</v>
      </c>
      <c r="D8" s="499" t="s">
        <v>7</v>
      </c>
      <c r="E8" s="446" t="s">
        <v>478</v>
      </c>
      <c r="F8" s="499" t="s">
        <v>64</v>
      </c>
      <c r="G8" s="499" t="s">
        <v>766</v>
      </c>
      <c r="H8" s="500" t="s">
        <v>64</v>
      </c>
      <c r="I8" s="501" t="s">
        <v>284</v>
      </c>
      <c r="J8" s="516"/>
      <c r="BA8" s="160" t="s">
        <v>355</v>
      </c>
      <c r="BB8" s="160" t="s">
        <v>338</v>
      </c>
      <c r="BC8" s="61"/>
      <c r="BD8" s="61" t="s">
        <v>437</v>
      </c>
      <c r="BE8" s="159"/>
      <c r="BF8" s="159"/>
      <c r="BG8" s="61"/>
      <c r="BH8" s="61" t="s">
        <v>473</v>
      </c>
      <c r="BI8" s="61"/>
      <c r="BJ8" s="61"/>
      <c r="BK8" s="61"/>
      <c r="BL8" s="61"/>
      <c r="BM8" s="161" t="s">
        <v>486</v>
      </c>
      <c r="BN8" s="61"/>
      <c r="BO8" s="61" t="s">
        <v>119</v>
      </c>
      <c r="BP8" s="61"/>
      <c r="BQ8" s="61"/>
      <c r="BR8" s="61"/>
      <c r="BS8" s="61"/>
      <c r="BT8" s="61"/>
      <c r="BU8" s="56" t="s">
        <v>690</v>
      </c>
      <c r="BV8" s="56"/>
      <c r="BW8" s="56"/>
      <c r="BX8" s="56"/>
      <c r="BY8" s="56"/>
      <c r="BZ8" s="56" t="s">
        <v>727</v>
      </c>
      <c r="CA8" s="56"/>
      <c r="CB8" s="56"/>
      <c r="CC8" s="61" t="s">
        <v>753</v>
      </c>
      <c r="CD8" s="61"/>
      <c r="CE8" s="61"/>
      <c r="CF8" s="61"/>
      <c r="CG8" s="61"/>
      <c r="CH8" s="61"/>
    </row>
    <row r="9" spans="1:86" s="59" customFormat="1">
      <c r="A9" s="203" t="s">
        <v>338</v>
      </c>
      <c r="B9" s="503">
        <v>2015</v>
      </c>
      <c r="C9" s="504" t="s">
        <v>18</v>
      </c>
      <c r="D9" s="499" t="s">
        <v>7</v>
      </c>
      <c r="E9" s="446" t="s">
        <v>476</v>
      </c>
      <c r="F9" s="499" t="s">
        <v>64</v>
      </c>
      <c r="G9" s="499" t="s">
        <v>766</v>
      </c>
      <c r="H9" s="500" t="s">
        <v>766</v>
      </c>
      <c r="I9" s="501" t="s">
        <v>284</v>
      </c>
      <c r="J9" s="516"/>
      <c r="BA9" s="160" t="s">
        <v>385</v>
      </c>
      <c r="BB9" s="160" t="s">
        <v>39</v>
      </c>
      <c r="BC9" s="61"/>
      <c r="BD9" s="61" t="s">
        <v>438</v>
      </c>
      <c r="BE9" s="159"/>
      <c r="BF9" s="159"/>
      <c r="BG9" s="61"/>
      <c r="BH9" s="61" t="s">
        <v>474</v>
      </c>
      <c r="BI9" s="61"/>
      <c r="BJ9" s="61"/>
      <c r="BK9" s="61"/>
      <c r="BL9" s="61"/>
      <c r="BM9" s="161" t="s">
        <v>660</v>
      </c>
      <c r="BN9" s="61"/>
      <c r="BO9" s="61" t="s">
        <v>676</v>
      </c>
      <c r="BP9" s="61"/>
      <c r="BQ9" s="61"/>
      <c r="BR9" s="61"/>
      <c r="BS9" s="61"/>
      <c r="BT9" s="61"/>
      <c r="BU9" s="56" t="s">
        <v>140</v>
      </c>
      <c r="BV9" s="56"/>
      <c r="BW9" s="56"/>
      <c r="BX9" s="56"/>
      <c r="BY9" s="56"/>
      <c r="BZ9" s="56" t="s">
        <v>728</v>
      </c>
      <c r="CA9" s="56"/>
      <c r="CB9" s="56"/>
      <c r="CC9" s="61" t="s">
        <v>203</v>
      </c>
      <c r="CD9" s="61"/>
      <c r="CE9" s="61"/>
      <c r="CF9" s="61"/>
      <c r="CG9" s="61"/>
      <c r="CH9" s="61"/>
    </row>
    <row r="10" spans="1:86" s="59" customFormat="1">
      <c r="A10" s="203" t="s">
        <v>338</v>
      </c>
      <c r="B10" s="503">
        <v>2015</v>
      </c>
      <c r="C10" s="504" t="s">
        <v>18</v>
      </c>
      <c r="D10" s="499" t="s">
        <v>7</v>
      </c>
      <c r="E10" s="446" t="s">
        <v>1121</v>
      </c>
      <c r="F10" s="499" t="s">
        <v>64</v>
      </c>
      <c r="G10" s="499" t="s">
        <v>766</v>
      </c>
      <c r="H10" s="500" t="s">
        <v>64</v>
      </c>
      <c r="I10" s="501" t="s">
        <v>284</v>
      </c>
      <c r="J10" s="516"/>
      <c r="BA10" s="160" t="s">
        <v>356</v>
      </c>
      <c r="BB10" s="160" t="s">
        <v>357</v>
      </c>
      <c r="BC10" s="61"/>
      <c r="BD10" s="61"/>
      <c r="BE10" s="159"/>
      <c r="BF10" s="159"/>
      <c r="BG10" s="61"/>
      <c r="BH10" s="61"/>
      <c r="BI10" s="61"/>
      <c r="BJ10" s="61"/>
      <c r="BK10" s="61"/>
      <c r="BL10" s="61"/>
      <c r="BM10" s="161" t="s">
        <v>661</v>
      </c>
      <c r="BN10" s="61"/>
      <c r="BO10" s="61" t="s">
        <v>119</v>
      </c>
      <c r="BP10" s="61"/>
      <c r="BQ10" s="61"/>
      <c r="BR10" s="61"/>
      <c r="BS10" s="61"/>
      <c r="BT10" s="61"/>
      <c r="BU10" s="56" t="s">
        <v>691</v>
      </c>
      <c r="BV10" s="56"/>
      <c r="BW10" s="56"/>
      <c r="BX10" s="56"/>
      <c r="BY10" s="56"/>
      <c r="BZ10" s="56" t="s">
        <v>729</v>
      </c>
      <c r="CA10" s="56"/>
      <c r="CB10" s="56"/>
      <c r="CC10" s="61" t="s">
        <v>204</v>
      </c>
      <c r="CD10" s="61"/>
      <c r="CE10" s="61"/>
      <c r="CF10" s="61"/>
      <c r="CG10" s="61"/>
      <c r="CH10" s="61"/>
    </row>
    <row r="11" spans="1:86" s="59" customFormat="1" ht="51">
      <c r="A11" s="203" t="s">
        <v>338</v>
      </c>
      <c r="B11" s="503">
        <v>2015</v>
      </c>
      <c r="C11" s="504" t="s">
        <v>18</v>
      </c>
      <c r="D11" s="499" t="s">
        <v>7</v>
      </c>
      <c r="E11" s="446" t="s">
        <v>283</v>
      </c>
      <c r="F11" s="499" t="s">
        <v>64</v>
      </c>
      <c r="G11" s="499" t="s">
        <v>64</v>
      </c>
      <c r="H11" s="500" t="s">
        <v>766</v>
      </c>
      <c r="I11" s="501" t="s">
        <v>284</v>
      </c>
      <c r="J11" s="517" t="s">
        <v>1122</v>
      </c>
      <c r="BA11" s="160" t="s">
        <v>358</v>
      </c>
      <c r="BB11" s="160" t="s">
        <v>125</v>
      </c>
      <c r="BC11" s="61"/>
      <c r="BD11" s="61"/>
      <c r="BE11" s="159"/>
      <c r="BF11" s="159"/>
      <c r="BG11" s="61"/>
      <c r="BH11" s="61"/>
      <c r="BI11" s="61"/>
      <c r="BJ11" s="61"/>
      <c r="BK11" s="61"/>
      <c r="BL11" s="61"/>
      <c r="BM11" s="161" t="s">
        <v>487</v>
      </c>
      <c r="BN11" s="61"/>
      <c r="BO11" s="61" t="s">
        <v>121</v>
      </c>
      <c r="BP11" s="61"/>
      <c r="BQ11" s="61"/>
      <c r="BR11" s="61"/>
      <c r="BS11" s="61"/>
      <c r="BT11" s="61"/>
      <c r="BU11" s="56" t="s">
        <v>692</v>
      </c>
      <c r="BV11" s="56"/>
      <c r="BW11" s="56"/>
      <c r="BX11" s="56"/>
      <c r="BY11" s="56"/>
      <c r="BZ11" s="56" t="s">
        <v>194</v>
      </c>
      <c r="CA11" s="56"/>
      <c r="CB11" s="56"/>
      <c r="CC11" s="61"/>
      <c r="CD11" s="61"/>
      <c r="CE11" s="61"/>
      <c r="CF11" s="61"/>
      <c r="CG11" s="61"/>
      <c r="CH11" s="61"/>
    </row>
    <row r="12" spans="1:86" s="59" customFormat="1" ht="39" thickBot="1">
      <c r="A12" s="239" t="s">
        <v>338</v>
      </c>
      <c r="B12" s="518">
        <v>2015</v>
      </c>
      <c r="C12" s="519" t="s">
        <v>20</v>
      </c>
      <c r="D12" s="520" t="s">
        <v>7</v>
      </c>
      <c r="E12" s="521" t="s">
        <v>283</v>
      </c>
      <c r="F12" s="520" t="s">
        <v>64</v>
      </c>
      <c r="G12" s="520" t="s">
        <v>766</v>
      </c>
      <c r="H12" s="522" t="s">
        <v>766</v>
      </c>
      <c r="I12" s="523" t="s">
        <v>284</v>
      </c>
      <c r="J12" s="524" t="s">
        <v>1964</v>
      </c>
      <c r="BA12" s="160" t="s">
        <v>359</v>
      </c>
      <c r="BB12" s="160" t="s">
        <v>48</v>
      </c>
      <c r="BC12" s="61"/>
      <c r="BD12" s="157" t="s">
        <v>442</v>
      </c>
      <c r="BE12" s="159"/>
      <c r="BF12" s="159"/>
      <c r="BG12" s="61"/>
      <c r="BH12" s="157" t="s">
        <v>72</v>
      </c>
      <c r="BI12" s="61"/>
      <c r="BJ12" s="61"/>
      <c r="BK12" s="157" t="s">
        <v>828</v>
      </c>
      <c r="BL12" s="61"/>
      <c r="BM12" s="161" t="s">
        <v>488</v>
      </c>
      <c r="BN12" s="61"/>
      <c r="BO12" s="61" t="s">
        <v>122</v>
      </c>
      <c r="BP12" s="61"/>
      <c r="BQ12" s="61"/>
      <c r="BR12" s="61"/>
      <c r="BS12" s="61"/>
      <c r="BT12" s="61"/>
      <c r="BU12" s="56" t="s">
        <v>716</v>
      </c>
      <c r="BV12" s="56"/>
      <c r="BW12" s="56"/>
      <c r="BX12" s="56"/>
      <c r="BY12" s="56"/>
      <c r="BZ12" s="56" t="s">
        <v>730</v>
      </c>
      <c r="CA12" s="56"/>
      <c r="CB12" s="56"/>
      <c r="CC12" s="61"/>
      <c r="CD12" s="61"/>
      <c r="CE12" s="61"/>
      <c r="CF12" s="61"/>
      <c r="CG12" s="61"/>
      <c r="CH12" s="61"/>
    </row>
    <row r="13" spans="1:86" ht="13.35" customHeight="1">
      <c r="A13" s="100"/>
      <c r="B13" s="100"/>
      <c r="C13" s="101"/>
      <c r="D13" s="100"/>
      <c r="E13" s="100"/>
      <c r="F13" s="196"/>
      <c r="G13" s="196"/>
      <c r="H13" s="102"/>
      <c r="I13" s="100"/>
      <c r="J13" s="104"/>
      <c r="BA13" s="160" t="s">
        <v>386</v>
      </c>
      <c r="BB13" s="160" t="s">
        <v>4</v>
      </c>
      <c r="BC13" s="61"/>
      <c r="BD13" s="61" t="s">
        <v>56</v>
      </c>
      <c r="BE13" s="159"/>
      <c r="BF13" s="159"/>
      <c r="BG13" s="61"/>
      <c r="BH13" s="61" t="s">
        <v>478</v>
      </c>
      <c r="BI13" s="61"/>
      <c r="BJ13" s="61"/>
      <c r="BK13" s="61"/>
      <c r="BL13" s="61"/>
      <c r="BM13" s="161" t="s">
        <v>503</v>
      </c>
      <c r="BN13" s="61"/>
      <c r="BO13" s="61"/>
      <c r="BP13" s="61"/>
      <c r="BQ13" s="61"/>
      <c r="BR13" s="61"/>
      <c r="BS13" s="61"/>
      <c r="BT13" s="61"/>
      <c r="BU13" s="56" t="s">
        <v>701</v>
      </c>
      <c r="BV13" s="56"/>
      <c r="BW13" s="56"/>
      <c r="BX13" s="56"/>
      <c r="BY13" s="56"/>
      <c r="BZ13" s="56" t="s">
        <v>56</v>
      </c>
      <c r="CA13" s="56"/>
      <c r="CB13" s="56"/>
      <c r="CC13" s="61"/>
      <c r="CD13" s="54" t="s">
        <v>226</v>
      </c>
      <c r="CE13" s="54"/>
      <c r="CF13" s="54" t="s">
        <v>227</v>
      </c>
      <c r="CG13" s="85"/>
      <c r="CH13" s="85"/>
    </row>
    <row r="14" spans="1:86" ht="13.35" customHeight="1">
      <c r="C14" s="55"/>
      <c r="F14" s="21"/>
      <c r="G14" s="21"/>
      <c r="H14" s="21"/>
      <c r="BA14" s="61"/>
      <c r="BB14" s="61"/>
      <c r="BC14" s="61"/>
      <c r="BD14" s="61" t="s">
        <v>452</v>
      </c>
      <c r="BE14" s="61"/>
      <c r="BF14" s="61"/>
      <c r="BG14" s="61"/>
      <c r="BH14" s="61" t="s">
        <v>476</v>
      </c>
      <c r="BI14" s="61"/>
      <c r="BJ14" s="61"/>
      <c r="BK14" s="61"/>
      <c r="BL14" s="61"/>
      <c r="BM14" s="161" t="s">
        <v>504</v>
      </c>
      <c r="BN14" s="61"/>
      <c r="BO14" s="61"/>
      <c r="BP14" s="61"/>
      <c r="BQ14" s="61"/>
      <c r="BR14" s="61"/>
      <c r="BS14" s="61"/>
      <c r="BT14" s="61"/>
      <c r="BU14" s="56" t="s">
        <v>702</v>
      </c>
      <c r="BV14" s="56"/>
      <c r="BW14" s="56"/>
      <c r="BX14" s="56"/>
      <c r="BY14" s="56"/>
      <c r="BZ14" s="56" t="s">
        <v>746</v>
      </c>
      <c r="CA14" s="56"/>
      <c r="CB14" s="56"/>
      <c r="CC14" s="61"/>
      <c r="CD14" s="54" t="s">
        <v>228</v>
      </c>
      <c r="CE14" s="54"/>
      <c r="CF14" s="54" t="s">
        <v>229</v>
      </c>
      <c r="CG14" s="85"/>
      <c r="CH14" s="85"/>
    </row>
    <row r="15" spans="1:86">
      <c r="C15" s="982"/>
      <c r="D15" s="983"/>
      <c r="E15" s="983"/>
      <c r="F15" s="983"/>
      <c r="G15" s="983"/>
      <c r="H15" s="983"/>
      <c r="I15" s="983"/>
      <c r="BA15" s="61"/>
      <c r="BB15" s="61"/>
      <c r="BC15" s="61"/>
      <c r="BD15" s="61" t="s">
        <v>453</v>
      </c>
      <c r="BE15" s="61"/>
      <c r="BF15" s="61"/>
      <c r="BG15" s="61"/>
      <c r="BH15" s="61" t="s">
        <v>477</v>
      </c>
      <c r="BI15" s="61"/>
      <c r="BJ15" s="61"/>
      <c r="BK15" s="61"/>
      <c r="BL15" s="61"/>
      <c r="BM15" s="161" t="s">
        <v>505</v>
      </c>
      <c r="BN15" s="61"/>
      <c r="BO15" s="61"/>
      <c r="BP15" s="61"/>
      <c r="BQ15" s="61"/>
      <c r="BR15" s="61"/>
      <c r="BS15" s="61"/>
      <c r="BT15" s="61"/>
      <c r="BU15" s="56" t="s">
        <v>703</v>
      </c>
      <c r="BV15" s="56"/>
      <c r="BW15" s="56"/>
      <c r="BX15" s="56"/>
      <c r="BY15" s="56"/>
      <c r="BZ15" s="56" t="s">
        <v>737</v>
      </c>
      <c r="CA15" s="56"/>
      <c r="CB15" s="56"/>
      <c r="CC15" s="61"/>
      <c r="CD15" s="54" t="s">
        <v>230</v>
      </c>
      <c r="CE15" s="54"/>
      <c r="CF15" s="54" t="s">
        <v>216</v>
      </c>
      <c r="CG15" s="85"/>
      <c r="CH15" s="85"/>
    </row>
    <row r="16" spans="1:86">
      <c r="BA16" s="157" t="s">
        <v>432</v>
      </c>
      <c r="BB16" s="61"/>
      <c r="BC16" s="61"/>
      <c r="BD16" s="61" t="s">
        <v>183</v>
      </c>
      <c r="BE16" s="61"/>
      <c r="BF16" s="61"/>
      <c r="BG16" s="61"/>
      <c r="BH16" s="61" t="s">
        <v>283</v>
      </c>
      <c r="BI16" s="61"/>
      <c r="BJ16" s="61"/>
      <c r="BK16" s="61"/>
      <c r="BL16" s="61"/>
      <c r="BM16" s="161" t="s">
        <v>506</v>
      </c>
      <c r="BN16" s="61"/>
      <c r="BO16" s="61"/>
      <c r="BP16" s="61"/>
      <c r="BQ16" s="61"/>
      <c r="BR16" s="61"/>
      <c r="BS16" s="61"/>
      <c r="BT16" s="61"/>
      <c r="BU16" s="56" t="s">
        <v>720</v>
      </c>
      <c r="BV16" s="56"/>
      <c r="BW16" s="56"/>
      <c r="BX16" s="56"/>
      <c r="BY16" s="56"/>
      <c r="BZ16" s="56" t="s">
        <v>183</v>
      </c>
      <c r="CA16" s="56"/>
      <c r="CB16" s="56"/>
      <c r="CC16" s="61"/>
      <c r="CD16" s="54" t="s">
        <v>231</v>
      </c>
      <c r="CE16" s="54"/>
      <c r="CF16" s="54" t="s">
        <v>214</v>
      </c>
      <c r="CG16" s="85"/>
      <c r="CH16" s="85"/>
    </row>
    <row r="17" spans="53:86">
      <c r="BA17" s="61" t="s">
        <v>18</v>
      </c>
      <c r="BB17" s="61"/>
      <c r="BC17" s="61"/>
      <c r="BD17" s="61" t="s">
        <v>444</v>
      </c>
      <c r="BE17" s="61"/>
      <c r="BF17" s="61"/>
      <c r="BG17" s="61"/>
      <c r="BH17" s="61"/>
      <c r="BI17" s="61"/>
      <c r="BJ17" s="61"/>
      <c r="BK17" s="61"/>
      <c r="BL17" s="61"/>
      <c r="BM17" s="161" t="s">
        <v>507</v>
      </c>
      <c r="BN17" s="61"/>
      <c r="BO17" s="61"/>
      <c r="BP17" s="61"/>
      <c r="BQ17" s="61"/>
      <c r="BR17" s="61"/>
      <c r="BS17" s="61"/>
      <c r="BT17" s="61"/>
      <c r="BU17" s="56" t="s">
        <v>704</v>
      </c>
      <c r="BV17" s="56"/>
      <c r="BW17" s="56"/>
      <c r="BX17" s="56"/>
      <c r="BY17" s="56"/>
      <c r="BZ17" s="56" t="s">
        <v>745</v>
      </c>
      <c r="CA17" s="56"/>
      <c r="CB17" s="56"/>
      <c r="CC17" s="61"/>
      <c r="CD17" s="54" t="s">
        <v>232</v>
      </c>
      <c r="CE17" s="54"/>
      <c r="CF17" s="54" t="s">
        <v>233</v>
      </c>
      <c r="CG17" s="85"/>
      <c r="CH17" s="85"/>
    </row>
    <row r="18" spans="53:86">
      <c r="BA18" s="61" t="s">
        <v>20</v>
      </c>
      <c r="BB18" s="61"/>
      <c r="BC18" s="61"/>
      <c r="BD18" s="61" t="s">
        <v>454</v>
      </c>
      <c r="BE18" s="61"/>
      <c r="BF18" s="61"/>
      <c r="BG18" s="61"/>
      <c r="BH18" s="61"/>
      <c r="BI18" s="61"/>
      <c r="BJ18" s="61"/>
      <c r="BK18" s="61"/>
      <c r="BL18" s="61"/>
      <c r="BM18" s="161" t="s">
        <v>508</v>
      </c>
      <c r="BN18" s="61"/>
      <c r="BO18" s="61"/>
      <c r="BP18" s="61"/>
      <c r="BQ18" s="61"/>
      <c r="BR18" s="61"/>
      <c r="BS18" s="61"/>
      <c r="BT18" s="61"/>
      <c r="BU18" s="56" t="s">
        <v>721</v>
      </c>
      <c r="BV18" s="56"/>
      <c r="BW18" s="56"/>
      <c r="BX18" s="56"/>
      <c r="BY18" s="56"/>
      <c r="BZ18" s="56" t="s">
        <v>194</v>
      </c>
      <c r="CA18" s="56"/>
      <c r="CB18" s="56"/>
      <c r="CC18" s="61"/>
      <c r="CD18" s="54" t="s">
        <v>234</v>
      </c>
      <c r="CE18" s="54"/>
      <c r="CF18" s="54" t="s">
        <v>215</v>
      </c>
      <c r="CG18" s="85"/>
      <c r="CH18" s="85"/>
    </row>
    <row r="19" spans="53:86">
      <c r="BA19" s="61" t="s">
        <v>22</v>
      </c>
      <c r="BB19" s="61"/>
      <c r="BC19" s="61"/>
      <c r="BD19" s="61" t="s">
        <v>455</v>
      </c>
      <c r="BE19" s="61"/>
      <c r="BF19" s="61"/>
      <c r="BG19" s="61"/>
      <c r="BH19" s="157" t="s">
        <v>650</v>
      </c>
      <c r="BI19" s="61"/>
      <c r="BJ19" s="61"/>
      <c r="BK19" s="61"/>
      <c r="BL19" s="61"/>
      <c r="BM19" s="161" t="s">
        <v>509</v>
      </c>
      <c r="BN19" s="61"/>
      <c r="BO19" s="61"/>
      <c r="BP19" s="61"/>
      <c r="BQ19" s="61"/>
      <c r="BR19" s="61"/>
      <c r="BS19" s="61"/>
      <c r="BT19" s="61"/>
      <c r="BU19" s="56" t="s">
        <v>705</v>
      </c>
      <c r="BV19" s="56"/>
      <c r="BW19" s="56"/>
      <c r="BX19" s="56"/>
      <c r="BY19" s="56"/>
      <c r="BZ19" s="56" t="s">
        <v>730</v>
      </c>
      <c r="CA19" s="56"/>
      <c r="CB19" s="56"/>
      <c r="CC19" s="61"/>
      <c r="CD19" s="54" t="s">
        <v>235</v>
      </c>
      <c r="CE19" s="54"/>
      <c r="CF19" s="54"/>
      <c r="CG19" s="85"/>
      <c r="CH19" s="85"/>
    </row>
    <row r="20" spans="53:86">
      <c r="BA20" s="61" t="s">
        <v>24</v>
      </c>
      <c r="BB20" s="61"/>
      <c r="BC20" s="61"/>
      <c r="BD20" s="56" t="s">
        <v>457</v>
      </c>
      <c r="BE20" s="61"/>
      <c r="BF20" s="61"/>
      <c r="BG20" s="61"/>
      <c r="BH20" s="61" t="s">
        <v>757</v>
      </c>
      <c r="BI20" s="61"/>
      <c r="BJ20" s="61"/>
      <c r="BK20" s="61"/>
      <c r="BL20" s="61"/>
      <c r="BM20" s="161" t="s">
        <v>510</v>
      </c>
      <c r="BN20" s="61"/>
      <c r="BO20" s="61"/>
      <c r="BP20" s="61"/>
      <c r="BQ20" s="61"/>
      <c r="BR20" s="61"/>
      <c r="BS20" s="61"/>
      <c r="BT20" s="61"/>
      <c r="BU20" s="56" t="s">
        <v>722</v>
      </c>
      <c r="BV20" s="56"/>
      <c r="BW20" s="56"/>
      <c r="BX20" s="56"/>
      <c r="BY20" s="56"/>
      <c r="BZ20" s="56" t="s">
        <v>740</v>
      </c>
      <c r="CA20" s="56"/>
      <c r="CB20" s="56"/>
      <c r="CC20" s="61"/>
      <c r="CD20" s="54" t="s">
        <v>236</v>
      </c>
      <c r="CE20" s="54"/>
      <c r="CF20" s="54"/>
      <c r="CG20" s="85"/>
      <c r="CH20" s="85"/>
    </row>
    <row r="21" spans="53:86">
      <c r="BA21" s="61" t="s">
        <v>421</v>
      </c>
      <c r="BB21" s="61"/>
      <c r="BC21" s="61"/>
      <c r="BD21" s="56" t="s">
        <v>456</v>
      </c>
      <c r="BE21" s="61"/>
      <c r="BF21" s="61"/>
      <c r="BG21" s="61"/>
      <c r="BH21" s="61" t="s">
        <v>651</v>
      </c>
      <c r="BI21" s="61"/>
      <c r="BJ21" s="61"/>
      <c r="BK21" s="61"/>
      <c r="BL21" s="61"/>
      <c r="BM21" s="161" t="s">
        <v>511</v>
      </c>
      <c r="BN21" s="61"/>
      <c r="BO21" s="61"/>
      <c r="BP21" s="61"/>
      <c r="BQ21" s="61"/>
      <c r="BR21" s="61"/>
      <c r="BS21" s="61"/>
      <c r="BT21" s="61"/>
      <c r="BU21" s="56" t="s">
        <v>706</v>
      </c>
      <c r="BV21" s="56"/>
      <c r="BW21" s="56"/>
      <c r="BX21" s="56"/>
      <c r="BY21" s="56"/>
      <c r="BZ21" s="56" t="s">
        <v>731</v>
      </c>
      <c r="CA21" s="56"/>
      <c r="CB21" s="56"/>
      <c r="CC21" s="61"/>
      <c r="CD21" s="54" t="s">
        <v>237</v>
      </c>
      <c r="CE21" s="54"/>
      <c r="CF21" s="54"/>
      <c r="CG21" s="85"/>
      <c r="CH21" s="85"/>
    </row>
    <row r="22" spans="53:86">
      <c r="BA22" s="61"/>
      <c r="BB22" s="61"/>
      <c r="BC22" s="61"/>
      <c r="BD22" s="56" t="s">
        <v>458</v>
      </c>
      <c r="BE22" s="61"/>
      <c r="BF22" s="61"/>
      <c r="BG22" s="61"/>
      <c r="BH22" s="61" t="s">
        <v>652</v>
      </c>
      <c r="BI22" s="61"/>
      <c r="BJ22" s="61"/>
      <c r="BK22" s="61"/>
      <c r="BL22" s="61"/>
      <c r="BM22" s="161" t="s">
        <v>512</v>
      </c>
      <c r="BN22" s="61"/>
      <c r="BO22" s="61"/>
      <c r="BP22" s="61"/>
      <c r="BQ22" s="61"/>
      <c r="BR22" s="61"/>
      <c r="BS22" s="61"/>
      <c r="BT22" s="61"/>
      <c r="BU22" s="56" t="s">
        <v>723</v>
      </c>
      <c r="BV22" s="56"/>
      <c r="BW22" s="56"/>
      <c r="BX22" s="56"/>
      <c r="BY22" s="56"/>
      <c r="BZ22" s="56" t="s">
        <v>732</v>
      </c>
      <c r="CA22" s="56"/>
      <c r="CB22" s="56"/>
      <c r="CC22" s="61"/>
      <c r="CD22" s="54" t="s">
        <v>238</v>
      </c>
      <c r="CE22" s="54"/>
      <c r="CF22" s="54"/>
      <c r="CG22" s="85"/>
      <c r="CH22" s="85"/>
    </row>
    <row r="23" spans="53:86">
      <c r="BA23" s="61"/>
      <c r="BB23" s="61"/>
      <c r="BC23" s="61"/>
      <c r="BD23" s="56" t="s">
        <v>459</v>
      </c>
      <c r="BE23" s="61"/>
      <c r="BF23" s="61"/>
      <c r="BG23" s="61"/>
      <c r="BH23" s="61" t="s">
        <v>653</v>
      </c>
      <c r="BI23" s="61"/>
      <c r="BJ23" s="61"/>
      <c r="BK23" s="61"/>
      <c r="BL23" s="61"/>
      <c r="BM23" s="161" t="s">
        <v>513</v>
      </c>
      <c r="BN23" s="61"/>
      <c r="BO23" s="61"/>
      <c r="BP23" s="61"/>
      <c r="BQ23" s="61"/>
      <c r="BR23" s="61"/>
      <c r="BS23" s="61"/>
      <c r="BT23" s="61"/>
      <c r="BU23" s="56" t="s">
        <v>724</v>
      </c>
      <c r="BV23" s="56"/>
      <c r="BW23" s="56"/>
      <c r="BX23" s="56"/>
      <c r="BY23" s="56"/>
      <c r="BZ23" s="56" t="s">
        <v>743</v>
      </c>
      <c r="CA23" s="56"/>
      <c r="CB23" s="56"/>
      <c r="CC23" s="61"/>
      <c r="CD23" s="54" t="s">
        <v>239</v>
      </c>
      <c r="CE23" s="54"/>
      <c r="CF23" s="54"/>
      <c r="CG23" s="85"/>
      <c r="CH23" s="85"/>
    </row>
    <row r="24" spans="53:86">
      <c r="BA24" s="61" t="s">
        <v>433</v>
      </c>
      <c r="BB24" s="61"/>
      <c r="BC24" s="61"/>
      <c r="BD24" s="56" t="s">
        <v>460</v>
      </c>
      <c r="BE24" s="61"/>
      <c r="BF24" s="61"/>
      <c r="BG24" s="61"/>
      <c r="BH24" s="61" t="s">
        <v>654</v>
      </c>
      <c r="BI24" s="61"/>
      <c r="BJ24" s="61"/>
      <c r="BK24" s="61"/>
      <c r="BL24" s="61"/>
      <c r="BM24" s="161" t="s">
        <v>514</v>
      </c>
      <c r="BN24" s="61"/>
      <c r="BO24" s="61"/>
      <c r="BP24" s="61"/>
      <c r="BQ24" s="61"/>
      <c r="BR24" s="61"/>
      <c r="BS24" s="61"/>
      <c r="BT24" s="61"/>
      <c r="BU24" s="56" t="s">
        <v>725</v>
      </c>
      <c r="BV24" s="56"/>
      <c r="BW24" s="56"/>
      <c r="BX24" s="56"/>
      <c r="BY24" s="56"/>
      <c r="BZ24" s="56" t="s">
        <v>733</v>
      </c>
      <c r="CA24" s="56"/>
      <c r="CB24" s="56"/>
      <c r="CC24" s="61"/>
      <c r="CD24" s="61"/>
      <c r="CE24" s="61"/>
      <c r="CF24" s="61"/>
      <c r="CG24" s="61"/>
      <c r="CH24" s="61"/>
    </row>
    <row r="25" spans="53:86">
      <c r="BA25" s="61" t="s">
        <v>40</v>
      </c>
      <c r="BB25" s="61"/>
      <c r="BC25" s="61"/>
      <c r="BD25" s="56" t="s">
        <v>461</v>
      </c>
      <c r="BE25" s="61"/>
      <c r="BF25" s="61"/>
      <c r="BG25" s="61"/>
      <c r="BH25" s="61" t="s">
        <v>655</v>
      </c>
      <c r="BI25" s="61"/>
      <c r="BJ25" s="61"/>
      <c r="BK25" s="61"/>
      <c r="BL25" s="61"/>
      <c r="BM25" s="161" t="s">
        <v>515</v>
      </c>
      <c r="BN25" s="61"/>
      <c r="BO25" s="61"/>
      <c r="BP25" s="61"/>
      <c r="BQ25" s="61"/>
      <c r="BR25" s="61"/>
      <c r="BS25" s="61"/>
      <c r="BT25" s="61"/>
      <c r="BU25" s="56" t="s">
        <v>707</v>
      </c>
      <c r="BV25" s="56"/>
      <c r="BW25" s="56"/>
      <c r="BX25" s="56"/>
      <c r="BY25" s="56"/>
      <c r="BZ25" s="56" t="s">
        <v>735</v>
      </c>
      <c r="CA25" s="56"/>
      <c r="CB25" s="56"/>
      <c r="CC25" s="61"/>
      <c r="CD25" s="61"/>
      <c r="CE25" s="61"/>
      <c r="CF25" s="61"/>
      <c r="CG25" s="61"/>
      <c r="CH25" s="61"/>
    </row>
    <row r="26" spans="53:86">
      <c r="BA26" s="61" t="s">
        <v>24</v>
      </c>
      <c r="BB26" s="61"/>
      <c r="BC26" s="61"/>
      <c r="BD26" s="56" t="s">
        <v>462</v>
      </c>
      <c r="BE26" s="61"/>
      <c r="BF26" s="61"/>
      <c r="BG26" s="61"/>
      <c r="BH26" s="61" t="s">
        <v>656</v>
      </c>
      <c r="BI26" s="61"/>
      <c r="BJ26" s="61"/>
      <c r="BK26" s="61"/>
      <c r="BL26" s="61"/>
      <c r="BM26" s="161" t="s">
        <v>516</v>
      </c>
      <c r="BN26" s="61"/>
      <c r="BO26" s="61"/>
      <c r="BP26" s="61"/>
      <c r="BQ26" s="61"/>
      <c r="BR26" s="61"/>
      <c r="BS26" s="61"/>
      <c r="BT26" s="61"/>
      <c r="BU26" s="56" t="s">
        <v>708</v>
      </c>
      <c r="BV26" s="56"/>
      <c r="BW26" s="56"/>
      <c r="BX26" s="56"/>
      <c r="BY26" s="56"/>
      <c r="BZ26" s="56" t="s">
        <v>461</v>
      </c>
      <c r="CA26" s="56"/>
      <c r="CB26" s="56"/>
      <c r="CC26" s="61"/>
      <c r="CD26" s="61"/>
      <c r="CE26" s="61"/>
      <c r="CF26" s="61"/>
      <c r="CG26" s="61"/>
      <c r="CH26" s="61"/>
    </row>
    <row r="27" spans="53:86">
      <c r="BA27" s="61" t="s">
        <v>421</v>
      </c>
      <c r="BB27" s="61"/>
      <c r="BC27" s="61"/>
      <c r="BD27" s="56" t="s">
        <v>463</v>
      </c>
      <c r="BE27" s="61"/>
      <c r="BF27" s="61"/>
      <c r="BG27" s="61"/>
      <c r="BH27" s="61" t="s">
        <v>657</v>
      </c>
      <c r="BI27" s="61"/>
      <c r="BJ27" s="61"/>
      <c r="BK27" s="61"/>
      <c r="BL27" s="61"/>
      <c r="BM27" s="161" t="s">
        <v>517</v>
      </c>
      <c r="BN27" s="61"/>
      <c r="BO27" s="61"/>
      <c r="BP27" s="61"/>
      <c r="BQ27" s="61"/>
      <c r="BR27" s="61"/>
      <c r="BS27" s="61"/>
      <c r="BT27" s="61"/>
      <c r="BU27" s="56" t="s">
        <v>710</v>
      </c>
      <c r="BV27" s="56"/>
      <c r="BW27" s="56"/>
      <c r="BX27" s="56"/>
      <c r="BY27" s="56"/>
      <c r="BZ27" s="56" t="s">
        <v>736</v>
      </c>
      <c r="CA27" s="56"/>
      <c r="CB27" s="56"/>
      <c r="CC27" s="61"/>
      <c r="CD27" s="61"/>
      <c r="CE27" s="61"/>
      <c r="CF27" s="61"/>
      <c r="CG27" s="61"/>
      <c r="CH27" s="61"/>
    </row>
    <row r="28" spans="53:86">
      <c r="BA28" s="61"/>
      <c r="BB28" s="61"/>
      <c r="BC28" s="61"/>
      <c r="BD28" s="61" t="s">
        <v>449</v>
      </c>
      <c r="BE28" s="61"/>
      <c r="BF28" s="61"/>
      <c r="BG28" s="61"/>
      <c r="BH28" s="61" t="s">
        <v>658</v>
      </c>
      <c r="BI28" s="61"/>
      <c r="BJ28" s="61"/>
      <c r="BK28" s="61"/>
      <c r="BL28" s="61"/>
      <c r="BM28" s="161" t="s">
        <v>518</v>
      </c>
      <c r="BN28" s="61"/>
      <c r="BO28" s="61"/>
      <c r="BP28" s="61"/>
      <c r="BQ28" s="61"/>
      <c r="BR28" s="61"/>
      <c r="BS28" s="61"/>
      <c r="BT28" s="61"/>
      <c r="BU28" s="56" t="s">
        <v>711</v>
      </c>
      <c r="BV28" s="56"/>
      <c r="BW28" s="56"/>
      <c r="BX28" s="56"/>
      <c r="BY28" s="56"/>
      <c r="BZ28" s="61"/>
      <c r="CA28" s="56"/>
      <c r="CB28" s="56"/>
      <c r="CC28" s="61"/>
      <c r="CD28" s="61"/>
      <c r="CE28" s="61"/>
      <c r="CF28" s="61"/>
      <c r="CG28" s="61"/>
      <c r="CH28" s="61"/>
    </row>
    <row r="29" spans="53:86">
      <c r="BA29" s="61"/>
      <c r="BB29" s="61"/>
      <c r="BC29" s="61"/>
      <c r="BD29" s="61"/>
      <c r="BE29" s="61"/>
      <c r="BF29" s="61"/>
      <c r="BG29" s="61"/>
      <c r="BH29" s="61" t="s">
        <v>114</v>
      </c>
      <c r="BI29" s="61"/>
      <c r="BJ29" s="61"/>
      <c r="BK29" s="61"/>
      <c r="BL29" s="61"/>
      <c r="BM29" s="161" t="s">
        <v>519</v>
      </c>
      <c r="BN29" s="61"/>
      <c r="BO29" s="61"/>
      <c r="BP29" s="61"/>
      <c r="BQ29" s="61"/>
      <c r="BR29" s="61"/>
      <c r="BS29" s="61"/>
      <c r="BT29" s="61"/>
      <c r="BU29" s="61"/>
      <c r="BV29" s="56"/>
      <c r="BW29" s="56"/>
      <c r="BX29" s="56"/>
      <c r="BY29" s="56"/>
      <c r="BZ29" s="61"/>
      <c r="CA29" s="56"/>
      <c r="CB29" s="56"/>
      <c r="CC29" s="61"/>
      <c r="CD29" s="61"/>
      <c r="CE29" s="61"/>
      <c r="CF29" s="61"/>
      <c r="CG29" s="61"/>
      <c r="CH29" s="61"/>
    </row>
    <row r="30" spans="53:86">
      <c r="BA30" s="157" t="s">
        <v>305</v>
      </c>
      <c r="BB30" s="61"/>
      <c r="BC30" s="61"/>
      <c r="BD30" s="61"/>
      <c r="BE30" s="61"/>
      <c r="BF30" s="61"/>
      <c r="BG30" s="61"/>
      <c r="BH30" s="61" t="s">
        <v>115</v>
      </c>
      <c r="BI30" s="61"/>
      <c r="BJ30" s="61"/>
      <c r="BK30" s="61"/>
      <c r="BL30" s="61"/>
      <c r="BM30" s="161" t="s">
        <v>520</v>
      </c>
      <c r="BN30" s="61"/>
      <c r="BO30" s="61"/>
      <c r="BP30" s="61"/>
      <c r="BQ30" s="61"/>
      <c r="BR30" s="61"/>
      <c r="BS30" s="61"/>
      <c r="BT30" s="61"/>
      <c r="BU30" s="61"/>
      <c r="BV30" s="56"/>
      <c r="BW30" s="56"/>
      <c r="BX30" s="56"/>
      <c r="BY30" s="56"/>
      <c r="BZ30" s="56"/>
      <c r="CA30" s="56"/>
      <c r="CB30" s="56"/>
      <c r="CC30" s="61"/>
      <c r="CD30" s="61"/>
      <c r="CE30" s="61"/>
      <c r="CF30" s="61"/>
      <c r="CG30" s="61"/>
      <c r="CH30" s="61"/>
    </row>
    <row r="31" spans="53:86">
      <c r="BA31" s="61" t="s">
        <v>7</v>
      </c>
      <c r="BB31" s="61"/>
      <c r="BC31" s="61"/>
      <c r="BD31" s="157" t="s">
        <v>290</v>
      </c>
      <c r="BE31" s="61"/>
      <c r="BF31" s="61"/>
      <c r="BG31" s="61"/>
      <c r="BH31" s="61" t="s">
        <v>116</v>
      </c>
      <c r="BI31" s="61"/>
      <c r="BJ31" s="61"/>
      <c r="BK31" s="61"/>
      <c r="BL31" s="61"/>
      <c r="BM31" s="161" t="s">
        <v>521</v>
      </c>
      <c r="BN31" s="61"/>
      <c r="BO31" s="61"/>
      <c r="BP31" s="61"/>
      <c r="BQ31" s="61"/>
      <c r="BR31" s="61"/>
      <c r="BS31" s="61"/>
      <c r="BT31" s="61"/>
      <c r="BU31" s="56"/>
      <c r="BV31" s="56"/>
      <c r="BW31" s="56"/>
      <c r="BX31" s="56"/>
      <c r="BY31" s="56"/>
      <c r="BZ31" s="56"/>
      <c r="CA31" s="56"/>
      <c r="CB31" s="56"/>
      <c r="CC31" s="61"/>
      <c r="CD31" s="61"/>
      <c r="CE31" s="61"/>
      <c r="CF31" s="61"/>
      <c r="CG31" s="61"/>
      <c r="CH31" s="61"/>
    </row>
    <row r="32" spans="53:86">
      <c r="BA32" s="61" t="s">
        <v>99</v>
      </c>
      <c r="BB32" s="61"/>
      <c r="BC32" s="61"/>
      <c r="BD32" s="61" t="s">
        <v>464</v>
      </c>
      <c r="BE32" s="61"/>
      <c r="BF32" s="61"/>
      <c r="BG32" s="61"/>
      <c r="BH32" s="61"/>
      <c r="BI32" s="61"/>
      <c r="BJ32" s="61"/>
      <c r="BK32" s="61"/>
      <c r="BL32" s="61"/>
      <c r="BM32" s="161" t="s">
        <v>522</v>
      </c>
      <c r="BN32" s="61"/>
      <c r="BO32" s="61"/>
      <c r="BP32" s="61"/>
      <c r="BQ32" s="61"/>
      <c r="BR32" s="61"/>
      <c r="BS32" s="61"/>
      <c r="BT32" s="61"/>
      <c r="BU32" s="61"/>
      <c r="BV32" s="56"/>
      <c r="BW32" s="56"/>
      <c r="BX32" s="56"/>
      <c r="BY32" s="56"/>
      <c r="BZ32" s="56"/>
      <c r="CA32" s="56"/>
      <c r="CB32" s="56"/>
      <c r="CC32" s="61"/>
      <c r="CD32" s="61"/>
      <c r="CE32" s="61"/>
      <c r="CF32" s="61"/>
      <c r="CG32" s="61"/>
      <c r="CH32" s="61"/>
    </row>
    <row r="33" spans="53:86">
      <c r="BA33" s="61" t="s">
        <v>211</v>
      </c>
      <c r="BB33" s="61"/>
      <c r="BC33" s="61"/>
      <c r="BD33" s="61" t="s">
        <v>465</v>
      </c>
      <c r="BE33" s="61"/>
      <c r="BF33" s="61"/>
      <c r="BG33" s="61"/>
      <c r="BH33" s="61"/>
      <c r="BI33" s="61"/>
      <c r="BJ33" s="61"/>
      <c r="BK33" s="61"/>
      <c r="BL33" s="61"/>
      <c r="BM33" s="161" t="s">
        <v>523</v>
      </c>
      <c r="BN33" s="61"/>
      <c r="BO33" s="61"/>
      <c r="BP33" s="61"/>
      <c r="BQ33" s="61"/>
      <c r="BR33" s="61"/>
      <c r="BS33" s="61"/>
      <c r="BT33" s="61"/>
      <c r="BU33" s="61"/>
      <c r="BV33" s="56"/>
      <c r="BW33" s="56"/>
      <c r="BX33" s="56"/>
      <c r="BY33" s="56"/>
      <c r="BZ33" s="56"/>
      <c r="CA33" s="56"/>
      <c r="CB33" s="56"/>
      <c r="CC33" s="61"/>
      <c r="CD33" s="61"/>
      <c r="CE33" s="61"/>
      <c r="CF33" s="61"/>
      <c r="CG33" s="61"/>
      <c r="CH33" s="61"/>
    </row>
    <row r="34" spans="53:86">
      <c r="BA34" s="61" t="s">
        <v>423</v>
      </c>
      <c r="BB34" s="61"/>
      <c r="BC34" s="61"/>
      <c r="BD34" s="61" t="s">
        <v>466</v>
      </c>
      <c r="BE34" s="61"/>
      <c r="BF34" s="61"/>
      <c r="BG34" s="61"/>
      <c r="BH34" s="61"/>
      <c r="BI34" s="61"/>
      <c r="BJ34" s="61"/>
      <c r="BK34" s="61"/>
      <c r="BL34" s="61"/>
      <c r="BM34" s="161" t="s">
        <v>524</v>
      </c>
      <c r="BN34" s="61"/>
      <c r="BO34" s="61"/>
      <c r="BP34" s="61"/>
      <c r="BQ34" s="61"/>
      <c r="BR34" s="61"/>
      <c r="BS34" s="61"/>
      <c r="BT34" s="61"/>
      <c r="BU34" s="61"/>
      <c r="BV34" s="56"/>
      <c r="BW34" s="56"/>
      <c r="BX34" s="56"/>
      <c r="BY34" s="56"/>
      <c r="BZ34" s="56"/>
      <c r="CA34" s="56"/>
      <c r="CB34" s="56"/>
      <c r="CC34" s="61"/>
      <c r="CD34" s="61"/>
      <c r="CE34" s="61"/>
      <c r="CF34" s="61"/>
      <c r="CG34" s="61"/>
      <c r="CH34" s="61"/>
    </row>
    <row r="35" spans="53:86">
      <c r="BA35" s="61" t="s">
        <v>424</v>
      </c>
      <c r="BB35" s="61"/>
      <c r="BC35" s="61"/>
      <c r="BD35" s="61"/>
      <c r="BE35" s="61"/>
      <c r="BF35" s="61"/>
      <c r="BG35" s="61"/>
      <c r="BH35" s="61"/>
      <c r="BI35" s="61"/>
      <c r="BJ35" s="61"/>
      <c r="BK35" s="61"/>
      <c r="BL35" s="61"/>
      <c r="BM35" s="161" t="s">
        <v>93</v>
      </c>
      <c r="BN35" s="61"/>
      <c r="BO35" s="61"/>
      <c r="BP35" s="61"/>
      <c r="BQ35" s="61"/>
      <c r="BR35" s="61"/>
      <c r="BS35" s="61"/>
      <c r="BT35" s="61"/>
      <c r="BU35" s="61"/>
      <c r="BV35" s="56"/>
      <c r="BW35" s="56"/>
      <c r="BX35" s="56"/>
      <c r="BY35" s="56"/>
      <c r="BZ35" s="56"/>
      <c r="CA35" s="56"/>
      <c r="CB35" s="56"/>
      <c r="CC35" s="61"/>
      <c r="CD35" s="61"/>
      <c r="CE35" s="61"/>
      <c r="CF35" s="61"/>
      <c r="CG35" s="61"/>
      <c r="CH35" s="61"/>
    </row>
    <row r="36" spans="53:86">
      <c r="BA36" s="61" t="s">
        <v>276</v>
      </c>
      <c r="BB36" s="61"/>
      <c r="BC36" s="61"/>
      <c r="BD36" s="61"/>
      <c r="BE36" s="61"/>
      <c r="BF36" s="61"/>
      <c r="BG36" s="61"/>
      <c r="BH36" s="61"/>
      <c r="BI36" s="61"/>
      <c r="BJ36" s="61"/>
      <c r="BK36" s="61"/>
      <c r="BL36" s="61"/>
      <c r="BM36" s="161" t="s">
        <v>525</v>
      </c>
      <c r="BN36" s="61"/>
      <c r="BO36" s="61"/>
      <c r="BP36" s="61"/>
      <c r="BQ36" s="61"/>
      <c r="BR36" s="61"/>
      <c r="BS36" s="61"/>
      <c r="BT36" s="61"/>
      <c r="BU36" s="61"/>
      <c r="BV36" s="61"/>
      <c r="BW36" s="61"/>
      <c r="BX36" s="61"/>
      <c r="BY36" s="61"/>
      <c r="BZ36" s="61"/>
      <c r="CA36" s="61"/>
      <c r="CB36" s="61"/>
      <c r="CC36" s="61"/>
      <c r="CD36" s="61"/>
      <c r="CE36" s="61"/>
      <c r="CF36" s="61"/>
      <c r="CG36" s="61"/>
      <c r="CH36" s="61"/>
    </row>
    <row r="37" spans="53:86">
      <c r="BA37" s="61" t="s">
        <v>425</v>
      </c>
      <c r="BB37" s="61"/>
      <c r="BC37" s="61"/>
      <c r="BD37" s="61"/>
      <c r="BE37" s="61"/>
      <c r="BF37" s="61"/>
      <c r="BG37" s="61"/>
      <c r="BH37" s="61"/>
      <c r="BI37" s="61"/>
      <c r="BJ37" s="61"/>
      <c r="BK37" s="61"/>
      <c r="BL37" s="61"/>
      <c r="BM37" s="161" t="s">
        <v>526</v>
      </c>
      <c r="BN37" s="61"/>
      <c r="BO37" s="61"/>
      <c r="BP37" s="61"/>
      <c r="BQ37" s="61"/>
      <c r="BR37" s="61"/>
      <c r="BS37" s="61"/>
      <c r="BT37" s="61"/>
      <c r="BU37" s="61"/>
      <c r="BV37" s="61"/>
      <c r="BW37" s="61"/>
      <c r="BX37" s="61"/>
      <c r="BY37" s="61"/>
      <c r="BZ37" s="61"/>
      <c r="CA37" s="61"/>
      <c r="CB37" s="61"/>
      <c r="CC37" s="61"/>
      <c r="CD37" s="61"/>
      <c r="CE37" s="61"/>
      <c r="CF37" s="61"/>
      <c r="CG37" s="61"/>
      <c r="CH37" s="61"/>
    </row>
    <row r="38" spans="53:86">
      <c r="BA38" s="61" t="s">
        <v>426</v>
      </c>
      <c r="BB38" s="61"/>
      <c r="BC38" s="61"/>
      <c r="BD38" s="61"/>
      <c r="BE38" s="61"/>
      <c r="BF38" s="61"/>
      <c r="BG38" s="61"/>
      <c r="BH38" s="61"/>
      <c r="BI38" s="61"/>
      <c r="BJ38" s="61"/>
      <c r="BK38" s="61"/>
      <c r="BL38" s="61"/>
      <c r="BM38" s="161" t="s">
        <v>527</v>
      </c>
      <c r="BN38" s="61"/>
      <c r="BO38" s="61"/>
      <c r="BP38" s="61"/>
      <c r="BQ38" s="61"/>
      <c r="BR38" s="61"/>
      <c r="BS38" s="61"/>
      <c r="BT38" s="61"/>
      <c r="BU38" s="61"/>
      <c r="BV38" s="61"/>
      <c r="BW38" s="61"/>
      <c r="BX38" s="61"/>
      <c r="BY38" s="61"/>
      <c r="BZ38" s="61"/>
      <c r="CA38" s="61"/>
      <c r="CB38" s="61"/>
      <c r="CC38" s="61"/>
      <c r="CD38" s="61"/>
      <c r="CE38" s="61"/>
      <c r="CF38" s="61"/>
      <c r="CG38" s="61"/>
      <c r="CH38" s="61"/>
    </row>
    <row r="39" spans="53:86">
      <c r="BA39" s="61" t="s">
        <v>427</v>
      </c>
      <c r="BB39" s="61"/>
      <c r="BC39" s="61"/>
      <c r="BD39" s="61"/>
      <c r="BE39" s="61"/>
      <c r="BF39" s="61"/>
      <c r="BG39" s="61"/>
      <c r="BH39" s="61"/>
      <c r="BI39" s="61"/>
      <c r="BJ39" s="61"/>
      <c r="BK39" s="61"/>
      <c r="BL39" s="61"/>
      <c r="BM39" s="161" t="s">
        <v>528</v>
      </c>
      <c r="BN39" s="61"/>
      <c r="BO39" s="61"/>
      <c r="BP39" s="61"/>
      <c r="BQ39" s="61"/>
      <c r="BR39" s="61"/>
      <c r="BS39" s="61"/>
      <c r="BT39" s="61"/>
      <c r="BU39" s="61"/>
      <c r="BV39" s="61"/>
      <c r="BW39" s="61"/>
      <c r="BX39" s="61"/>
      <c r="BY39" s="61"/>
      <c r="BZ39" s="61"/>
      <c r="CA39" s="61"/>
      <c r="CB39" s="61"/>
      <c r="CC39" s="61"/>
      <c r="CD39" s="61"/>
      <c r="CE39" s="61"/>
      <c r="CF39" s="61"/>
      <c r="CG39" s="61"/>
      <c r="CH39" s="61"/>
    </row>
    <row r="40" spans="53:86">
      <c r="BA40" s="61" t="s">
        <v>428</v>
      </c>
      <c r="BB40" s="61"/>
      <c r="BC40" s="61"/>
      <c r="BD40" s="61"/>
      <c r="BE40" s="61"/>
      <c r="BF40" s="61"/>
      <c r="BG40" s="61"/>
      <c r="BH40" s="61"/>
      <c r="BI40" s="61"/>
      <c r="BJ40" s="61"/>
      <c r="BK40" s="61"/>
      <c r="BL40" s="61"/>
      <c r="BM40" s="161" t="s">
        <v>529</v>
      </c>
      <c r="BN40" s="61"/>
      <c r="BO40" s="61"/>
      <c r="BP40" s="61"/>
      <c r="BQ40" s="61"/>
      <c r="BR40" s="61"/>
      <c r="BS40" s="61"/>
      <c r="BT40" s="61"/>
      <c r="BU40" s="61"/>
      <c r="BV40" s="61"/>
      <c r="BW40" s="61"/>
      <c r="BX40" s="61"/>
      <c r="BY40" s="61"/>
      <c r="BZ40" s="61"/>
      <c r="CA40" s="61"/>
      <c r="CB40" s="61"/>
      <c r="CC40" s="61"/>
      <c r="CD40" s="61"/>
      <c r="CE40" s="61"/>
      <c r="CF40" s="61"/>
      <c r="CG40" s="61"/>
      <c r="CH40" s="61"/>
    </row>
    <row r="41" spans="53:86">
      <c r="BA41" s="61" t="s">
        <v>429</v>
      </c>
      <c r="BB41" s="61"/>
      <c r="BC41" s="61"/>
      <c r="BD41" s="61"/>
      <c r="BE41" s="61"/>
      <c r="BF41" s="61"/>
      <c r="BG41" s="61"/>
      <c r="BH41" s="61"/>
      <c r="BI41" s="61"/>
      <c r="BJ41" s="61"/>
      <c r="BK41" s="61"/>
      <c r="BL41" s="61"/>
      <c r="BM41" s="161" t="s">
        <v>530</v>
      </c>
      <c r="BN41" s="61"/>
      <c r="BO41" s="61"/>
      <c r="BP41" s="61"/>
      <c r="BQ41" s="61"/>
      <c r="BR41" s="61"/>
      <c r="BS41" s="61"/>
      <c r="BT41" s="61"/>
      <c r="BU41" s="61"/>
      <c r="BV41" s="61"/>
      <c r="BW41" s="61"/>
      <c r="BX41" s="61"/>
      <c r="BY41" s="61"/>
      <c r="BZ41" s="61"/>
      <c r="CA41" s="61"/>
      <c r="CB41" s="61"/>
      <c r="CC41" s="61"/>
      <c r="CD41" s="61"/>
      <c r="CE41" s="61"/>
      <c r="CF41" s="61"/>
      <c r="CG41" s="61"/>
      <c r="CH41" s="61"/>
    </row>
    <row r="42" spans="53:86">
      <c r="BA42" s="61" t="s">
        <v>430</v>
      </c>
      <c r="BB42" s="61"/>
      <c r="BC42" s="61"/>
      <c r="BD42" s="61"/>
      <c r="BE42" s="61"/>
      <c r="BF42" s="61"/>
      <c r="BG42" s="61"/>
      <c r="BH42" s="61"/>
      <c r="BI42" s="61"/>
      <c r="BJ42" s="61"/>
      <c r="BK42" s="61"/>
      <c r="BL42" s="61"/>
      <c r="BM42" s="161" t="s">
        <v>531</v>
      </c>
      <c r="BN42" s="61"/>
      <c r="BO42" s="61"/>
      <c r="BP42" s="61"/>
      <c r="BQ42" s="61"/>
      <c r="BR42" s="61"/>
      <c r="BS42" s="61"/>
      <c r="BT42" s="61"/>
      <c r="BU42" s="61"/>
      <c r="BV42" s="61"/>
      <c r="BW42" s="61"/>
      <c r="BX42" s="61"/>
      <c r="BY42" s="61"/>
      <c r="BZ42" s="61"/>
      <c r="CA42" s="61"/>
      <c r="CB42" s="61"/>
      <c r="CC42" s="61"/>
      <c r="CD42" s="61"/>
      <c r="CE42" s="61"/>
      <c r="CF42" s="61"/>
      <c r="CG42" s="61"/>
      <c r="CH42" s="61"/>
    </row>
    <row r="43" spans="53:86">
      <c r="BA43" s="61" t="s">
        <v>431</v>
      </c>
      <c r="BB43" s="61"/>
      <c r="BC43" s="61"/>
      <c r="BD43" s="61"/>
      <c r="BE43" s="61"/>
      <c r="BF43" s="61"/>
      <c r="BG43" s="61"/>
      <c r="BH43" s="61"/>
      <c r="BI43" s="61"/>
      <c r="BJ43" s="61"/>
      <c r="BK43" s="61"/>
      <c r="BL43" s="61"/>
      <c r="BM43" s="161" t="s">
        <v>532</v>
      </c>
      <c r="BN43" s="61"/>
      <c r="BO43" s="61"/>
      <c r="BP43" s="61"/>
      <c r="BQ43" s="61"/>
      <c r="BR43" s="61"/>
      <c r="BS43" s="61"/>
      <c r="BT43" s="61"/>
      <c r="BU43" s="61"/>
      <c r="BV43" s="61"/>
      <c r="BW43" s="61"/>
      <c r="BX43" s="61"/>
      <c r="BY43" s="61"/>
      <c r="BZ43" s="61"/>
      <c r="CA43" s="61"/>
      <c r="CB43" s="61"/>
      <c r="CC43" s="61"/>
      <c r="CD43" s="61"/>
      <c r="CE43" s="61"/>
      <c r="CF43" s="61"/>
      <c r="CG43" s="61"/>
      <c r="CH43" s="61"/>
    </row>
    <row r="44" spans="53:86">
      <c r="BA44" s="61"/>
      <c r="BB44" s="61"/>
      <c r="BC44" s="61"/>
      <c r="BD44" s="61"/>
      <c r="BE44" s="61"/>
      <c r="BF44" s="61"/>
      <c r="BG44" s="61"/>
      <c r="BH44" s="61"/>
      <c r="BI44" s="61"/>
      <c r="BJ44" s="61"/>
      <c r="BK44" s="61"/>
      <c r="BL44" s="61"/>
      <c r="BM44" s="161" t="s">
        <v>533</v>
      </c>
      <c r="BN44" s="61"/>
      <c r="BO44" s="61"/>
      <c r="BP44" s="61"/>
      <c r="BQ44" s="61"/>
      <c r="BR44" s="61"/>
      <c r="BS44" s="61"/>
      <c r="BT44" s="61"/>
      <c r="BU44" s="61"/>
      <c r="BV44" s="61"/>
      <c r="BW44" s="61"/>
      <c r="BX44" s="61"/>
      <c r="BY44" s="61"/>
      <c r="BZ44" s="61"/>
      <c r="CA44" s="61"/>
      <c r="CB44" s="61"/>
      <c r="CC44" s="61"/>
      <c r="CD44" s="61"/>
      <c r="CE44" s="61"/>
      <c r="CF44" s="61"/>
      <c r="CG44" s="61"/>
      <c r="CH44" s="61"/>
    </row>
    <row r="45" spans="53:86">
      <c r="BA45" s="61"/>
      <c r="BB45" s="61"/>
      <c r="BC45" s="61"/>
      <c r="BD45" s="61"/>
      <c r="BE45" s="61"/>
      <c r="BF45" s="61"/>
      <c r="BG45" s="61"/>
      <c r="BH45" s="61"/>
      <c r="BI45" s="61"/>
      <c r="BJ45" s="61"/>
      <c r="BK45" s="61"/>
      <c r="BL45" s="61"/>
      <c r="BM45" s="161" t="s">
        <v>534</v>
      </c>
      <c r="BN45" s="61"/>
      <c r="BO45" s="61"/>
      <c r="BP45" s="61"/>
      <c r="BQ45" s="61"/>
      <c r="BR45" s="61"/>
      <c r="BS45" s="61"/>
      <c r="BT45" s="61"/>
      <c r="BU45" s="61"/>
      <c r="BV45" s="61"/>
      <c r="BW45" s="61"/>
      <c r="BX45" s="61"/>
      <c r="BY45" s="61"/>
      <c r="BZ45" s="61"/>
      <c r="CA45" s="61"/>
      <c r="CB45" s="61"/>
      <c r="CC45" s="61"/>
      <c r="CD45" s="61"/>
      <c r="CE45" s="61"/>
      <c r="CF45" s="61"/>
      <c r="CG45" s="61"/>
      <c r="CH45" s="61"/>
    </row>
    <row r="46" spans="53:86">
      <c r="BA46" s="174" t="s">
        <v>767</v>
      </c>
      <c r="BB46" s="61"/>
      <c r="BC46" s="61"/>
      <c r="BD46" s="61"/>
      <c r="BE46" s="61"/>
      <c r="BF46" s="61"/>
      <c r="BG46" s="61"/>
      <c r="BH46" s="61"/>
      <c r="BI46" s="61"/>
      <c r="BJ46" s="61"/>
      <c r="BK46" s="61"/>
      <c r="BL46" s="61"/>
      <c r="BM46" s="161" t="s">
        <v>663</v>
      </c>
      <c r="BN46" s="61"/>
      <c r="BO46" s="61"/>
      <c r="BP46" s="61"/>
      <c r="BQ46" s="61"/>
      <c r="BR46" s="61"/>
      <c r="BS46" s="61"/>
      <c r="BT46" s="61"/>
      <c r="BU46" s="61"/>
      <c r="BV46" s="61"/>
      <c r="BW46" s="61"/>
      <c r="BX46" s="61"/>
      <c r="BY46" s="61"/>
      <c r="BZ46" s="61"/>
      <c r="CA46" s="61"/>
      <c r="CB46" s="61"/>
      <c r="CC46" s="61"/>
      <c r="CD46" s="61"/>
      <c r="CE46" s="61"/>
      <c r="CF46" s="61"/>
      <c r="CG46" s="61"/>
      <c r="CH46" s="61"/>
    </row>
    <row r="47" spans="53:86" ht="15">
      <c r="BA47" s="175" t="s">
        <v>768</v>
      </c>
      <c r="BB47" s="61"/>
      <c r="BC47" s="61"/>
      <c r="BD47" s="61"/>
      <c r="BE47" s="61"/>
      <c r="BF47" s="61"/>
      <c r="BG47" s="61"/>
      <c r="BH47" s="61"/>
      <c r="BI47" s="61"/>
      <c r="BJ47" s="61"/>
      <c r="BK47" s="61"/>
      <c r="BL47" s="61"/>
      <c r="BM47" s="162" t="s">
        <v>535</v>
      </c>
      <c r="BN47" s="61"/>
      <c r="BO47" s="61"/>
      <c r="BP47" s="61"/>
      <c r="BQ47" s="61"/>
      <c r="BR47" s="61"/>
      <c r="BS47" s="61"/>
      <c r="BT47" s="61"/>
      <c r="BU47" s="61"/>
      <c r="BV47" s="61"/>
      <c r="BW47" s="61"/>
      <c r="BX47" s="61"/>
      <c r="BY47" s="61"/>
      <c r="BZ47" s="61"/>
      <c r="CA47" s="61"/>
      <c r="CB47" s="61"/>
      <c r="CC47" s="61"/>
      <c r="CD47" s="61"/>
      <c r="CE47" s="61"/>
      <c r="CF47" s="61"/>
      <c r="CG47" s="61"/>
      <c r="CH47" s="61"/>
    </row>
    <row r="48" spans="53:86">
      <c r="BA48" s="176" t="s">
        <v>210</v>
      </c>
      <c r="BB48" s="61"/>
      <c r="BC48" s="61"/>
      <c r="BD48" s="61"/>
      <c r="BE48" s="61"/>
      <c r="BF48" s="61"/>
      <c r="BG48" s="61"/>
      <c r="BH48" s="61"/>
      <c r="BI48" s="61"/>
      <c r="BJ48" s="61"/>
      <c r="BK48" s="61"/>
      <c r="BL48" s="61"/>
      <c r="BM48" s="161" t="s">
        <v>536</v>
      </c>
      <c r="BN48" s="61"/>
      <c r="BO48" s="61"/>
      <c r="BP48" s="61"/>
      <c r="BQ48" s="61"/>
      <c r="BR48" s="61"/>
      <c r="BS48" s="61"/>
      <c r="BT48" s="61"/>
      <c r="BU48" s="61"/>
      <c r="BV48" s="61"/>
      <c r="BW48" s="61"/>
      <c r="BX48" s="61"/>
      <c r="BY48" s="61"/>
      <c r="BZ48" s="61"/>
      <c r="CA48" s="61"/>
      <c r="CB48" s="61"/>
      <c r="CC48" s="61"/>
      <c r="CD48" s="61"/>
      <c r="CE48" s="61"/>
      <c r="CF48" s="61"/>
      <c r="CG48" s="61"/>
      <c r="CH48" s="61"/>
    </row>
    <row r="49" spans="53:86" ht="25.5">
      <c r="BA49" s="176" t="s">
        <v>825</v>
      </c>
      <c r="BB49" s="61"/>
      <c r="BC49" s="61"/>
      <c r="BD49" s="61"/>
      <c r="BE49" s="61"/>
      <c r="BF49" s="61"/>
      <c r="BG49" s="61"/>
      <c r="BH49" s="61"/>
      <c r="BI49" s="61"/>
      <c r="BJ49" s="61"/>
      <c r="BK49" s="61"/>
      <c r="BL49" s="61"/>
      <c r="BM49" s="161" t="s">
        <v>537</v>
      </c>
      <c r="BN49" s="61"/>
      <c r="BO49" s="61"/>
      <c r="BP49" s="61"/>
      <c r="BQ49" s="61"/>
      <c r="BR49" s="61"/>
      <c r="BS49" s="61"/>
      <c r="BT49" s="61"/>
      <c r="BU49" s="61"/>
      <c r="BV49" s="61"/>
      <c r="BW49" s="61"/>
      <c r="BX49" s="61"/>
      <c r="BY49" s="61"/>
      <c r="BZ49" s="61"/>
      <c r="CA49" s="61"/>
      <c r="CB49" s="61"/>
      <c r="CC49" s="61"/>
      <c r="CD49" s="61"/>
      <c r="CE49" s="61"/>
      <c r="CF49" s="61"/>
      <c r="CG49" s="61"/>
      <c r="CH49" s="61"/>
    </row>
    <row r="50" spans="53:86">
      <c r="BA50" s="176" t="s">
        <v>826</v>
      </c>
      <c r="BB50" s="61"/>
      <c r="BC50" s="61"/>
      <c r="BD50" s="61"/>
      <c r="BE50" s="61"/>
      <c r="BF50" s="61"/>
      <c r="BG50" s="61"/>
      <c r="BH50" s="61"/>
      <c r="BI50" s="61"/>
      <c r="BJ50" s="61"/>
      <c r="BK50" s="61"/>
      <c r="BL50" s="61"/>
      <c r="BM50" s="161" t="s">
        <v>538</v>
      </c>
      <c r="BN50" s="61"/>
      <c r="BO50" s="61"/>
      <c r="BP50" s="61"/>
      <c r="BQ50" s="61"/>
      <c r="BR50" s="61"/>
      <c r="BS50" s="61"/>
      <c r="BT50" s="61"/>
      <c r="BU50" s="61"/>
      <c r="BV50" s="61"/>
      <c r="BW50" s="61"/>
      <c r="BX50" s="61"/>
      <c r="BY50" s="61"/>
      <c r="BZ50" s="61"/>
      <c r="CA50" s="61"/>
      <c r="CB50" s="61"/>
      <c r="CC50" s="61"/>
      <c r="CD50" s="61"/>
      <c r="CE50" s="61"/>
      <c r="CF50" s="61"/>
      <c r="CG50" s="61"/>
      <c r="CH50" s="61"/>
    </row>
    <row r="51" spans="53:86">
      <c r="BA51" s="176" t="s">
        <v>63</v>
      </c>
      <c r="BB51" s="61"/>
      <c r="BC51" s="61"/>
      <c r="BD51" s="61"/>
      <c r="BE51" s="61"/>
      <c r="BF51" s="61"/>
      <c r="BG51" s="61"/>
      <c r="BH51" s="61"/>
      <c r="BI51" s="61"/>
      <c r="BJ51" s="61"/>
      <c r="BK51" s="61"/>
      <c r="BL51" s="61"/>
      <c r="BM51" s="161" t="s">
        <v>539</v>
      </c>
      <c r="BN51" s="61"/>
      <c r="BO51" s="61"/>
      <c r="BP51" s="61"/>
      <c r="BQ51" s="61"/>
      <c r="BR51" s="61"/>
      <c r="BS51" s="61"/>
      <c r="BT51" s="61"/>
      <c r="BU51" s="61"/>
      <c r="BV51" s="61"/>
      <c r="BW51" s="61"/>
      <c r="BX51" s="61"/>
      <c r="BY51" s="61"/>
      <c r="BZ51" s="61"/>
      <c r="CA51" s="61"/>
      <c r="CB51" s="61"/>
      <c r="CC51" s="61"/>
      <c r="CD51" s="61"/>
      <c r="CE51" s="61"/>
      <c r="CF51" s="61"/>
      <c r="CG51" s="61"/>
      <c r="CH51" s="61"/>
    </row>
    <row r="52" spans="53:86">
      <c r="BA52" s="176" t="s">
        <v>827</v>
      </c>
      <c r="BB52" s="61"/>
      <c r="BC52" s="61"/>
      <c r="BD52" s="61"/>
      <c r="BE52" s="61"/>
      <c r="BF52" s="61"/>
      <c r="BG52" s="61"/>
      <c r="BH52" s="61"/>
      <c r="BI52" s="61"/>
      <c r="BJ52" s="61"/>
      <c r="BK52" s="61"/>
      <c r="BL52" s="61"/>
      <c r="BM52" s="161" t="s">
        <v>540</v>
      </c>
      <c r="BN52" s="61"/>
      <c r="BO52" s="61"/>
      <c r="BP52" s="61"/>
      <c r="BQ52" s="61"/>
      <c r="BR52" s="61"/>
      <c r="BS52" s="61"/>
      <c r="BT52" s="61"/>
      <c r="BU52" s="61"/>
      <c r="BV52" s="61"/>
      <c r="BW52" s="61"/>
      <c r="BX52" s="61"/>
      <c r="BY52" s="61"/>
      <c r="BZ52" s="61"/>
      <c r="CA52" s="61"/>
      <c r="CB52" s="61"/>
      <c r="CC52" s="61"/>
      <c r="CD52" s="61"/>
      <c r="CE52" s="61"/>
      <c r="CF52" s="61"/>
      <c r="CG52" s="61"/>
      <c r="CH52" s="61"/>
    </row>
    <row r="53" spans="53:86" ht="15">
      <c r="BA53" s="175" t="s">
        <v>769</v>
      </c>
      <c r="BB53" s="61"/>
      <c r="BC53" s="61"/>
      <c r="BD53" s="61"/>
      <c r="BE53" s="61"/>
      <c r="BF53" s="61"/>
      <c r="BG53" s="61"/>
      <c r="BH53" s="61"/>
      <c r="BI53" s="61"/>
      <c r="BJ53" s="61"/>
      <c r="BK53" s="61"/>
      <c r="BL53" s="61"/>
      <c r="BM53" s="161" t="s">
        <v>541</v>
      </c>
      <c r="BN53" s="61"/>
      <c r="BO53" s="61"/>
      <c r="BP53" s="61"/>
      <c r="BQ53" s="61"/>
      <c r="BR53" s="61"/>
      <c r="BS53" s="61"/>
      <c r="BT53" s="61"/>
      <c r="BU53" s="61"/>
      <c r="BV53" s="61"/>
      <c r="BW53" s="61"/>
      <c r="BX53" s="61"/>
      <c r="BY53" s="61"/>
      <c r="BZ53" s="61"/>
      <c r="CA53" s="61"/>
      <c r="CB53" s="61"/>
      <c r="CC53" s="61"/>
      <c r="CD53" s="61"/>
      <c r="CE53" s="61"/>
      <c r="CF53" s="61"/>
      <c r="CG53" s="61"/>
      <c r="CH53" s="61"/>
    </row>
    <row r="54" spans="53:86">
      <c r="BA54" t="s">
        <v>770</v>
      </c>
      <c r="BB54" s="61"/>
      <c r="BC54" s="61"/>
      <c r="BD54" s="61"/>
      <c r="BE54" s="61"/>
      <c r="BF54" s="61"/>
      <c r="BG54" s="61"/>
      <c r="BH54" s="61"/>
      <c r="BI54" s="61"/>
      <c r="BJ54" s="61"/>
      <c r="BK54" s="61"/>
      <c r="BL54" s="61"/>
      <c r="BM54" s="161" t="s">
        <v>542</v>
      </c>
      <c r="BN54" s="61"/>
      <c r="BO54" s="61"/>
      <c r="BP54" s="61"/>
      <c r="BQ54" s="61"/>
      <c r="BR54" s="61"/>
      <c r="BS54" s="61"/>
      <c r="BT54" s="61"/>
      <c r="BU54" s="61"/>
      <c r="BV54" s="61"/>
      <c r="BW54" s="61"/>
      <c r="BX54" s="61"/>
      <c r="BY54" s="61"/>
      <c r="BZ54" s="61"/>
      <c r="CA54" s="61"/>
      <c r="CB54" s="61"/>
      <c r="CC54" s="61"/>
      <c r="CD54" s="61"/>
      <c r="CE54" s="61"/>
      <c r="CF54" s="61"/>
      <c r="CG54" s="61"/>
      <c r="CH54" s="61"/>
    </row>
    <row r="55" spans="53:86">
      <c r="BA55" t="s">
        <v>771</v>
      </c>
      <c r="BB55" s="61"/>
      <c r="BC55" s="61"/>
      <c r="BD55" s="61"/>
      <c r="BE55" s="61"/>
      <c r="BF55" s="61"/>
      <c r="BG55" s="61"/>
      <c r="BH55" s="61"/>
      <c r="BI55" s="61"/>
      <c r="BJ55" s="61"/>
      <c r="BK55" s="61"/>
      <c r="BL55" s="61"/>
      <c r="BM55" s="161" t="s">
        <v>543</v>
      </c>
      <c r="BN55" s="61"/>
      <c r="BO55" s="61"/>
      <c r="BP55" s="61"/>
      <c r="BQ55" s="61"/>
      <c r="BR55" s="61"/>
      <c r="BS55" s="61"/>
      <c r="BT55" s="61"/>
      <c r="BU55" s="61"/>
      <c r="BV55" s="61"/>
      <c r="BW55" s="61"/>
      <c r="BX55" s="61"/>
      <c r="BY55" s="61"/>
      <c r="BZ55" s="61"/>
      <c r="CA55" s="61"/>
      <c r="CB55" s="61"/>
      <c r="CC55" s="61"/>
      <c r="CD55" s="61"/>
      <c r="CE55" s="61"/>
      <c r="CF55" s="61"/>
      <c r="CG55" s="61"/>
      <c r="CH55" s="61"/>
    </row>
    <row r="56" spans="53:86">
      <c r="BA56" t="s">
        <v>772</v>
      </c>
      <c r="BB56" s="61"/>
      <c r="BC56" s="61"/>
      <c r="BD56" s="61"/>
      <c r="BE56" s="61"/>
      <c r="BF56" s="61"/>
      <c r="BG56" s="61"/>
      <c r="BH56" s="61"/>
      <c r="BI56" s="61"/>
      <c r="BJ56" s="61"/>
      <c r="BK56" s="61"/>
      <c r="BL56" s="61"/>
      <c r="BM56" s="161" t="s">
        <v>544</v>
      </c>
      <c r="BN56" s="61"/>
      <c r="BO56" s="61"/>
      <c r="BP56" s="61"/>
      <c r="BQ56" s="61"/>
      <c r="BR56" s="61"/>
      <c r="BS56" s="61"/>
      <c r="BT56" s="61"/>
      <c r="BU56" s="61"/>
      <c r="BV56" s="61"/>
      <c r="BW56" s="61"/>
      <c r="BX56" s="61"/>
      <c r="BY56" s="61"/>
      <c r="BZ56" s="61"/>
      <c r="CA56" s="61"/>
      <c r="CB56" s="61"/>
      <c r="CC56" s="61"/>
      <c r="CD56" s="61"/>
      <c r="CE56" s="61"/>
      <c r="CF56" s="61"/>
      <c r="CG56" s="61"/>
      <c r="CH56" s="61"/>
    </row>
    <row r="57" spans="53:86">
      <c r="BA57" t="s">
        <v>773</v>
      </c>
      <c r="BB57" s="61"/>
      <c r="BC57" s="61"/>
      <c r="BD57" s="61"/>
      <c r="BE57" s="61"/>
      <c r="BF57" s="61"/>
      <c r="BG57" s="61"/>
      <c r="BH57" s="61"/>
      <c r="BI57" s="61"/>
      <c r="BJ57" s="61"/>
      <c r="BK57" s="61"/>
      <c r="BL57" s="61"/>
      <c r="BM57" s="161" t="s">
        <v>545</v>
      </c>
      <c r="BN57" s="61"/>
      <c r="BO57" s="61"/>
      <c r="BP57" s="61"/>
      <c r="BQ57" s="61"/>
      <c r="BR57" s="61"/>
      <c r="BS57" s="61"/>
      <c r="BT57" s="61"/>
      <c r="BU57" s="61"/>
      <c r="BV57" s="61"/>
      <c r="BW57" s="61"/>
      <c r="BX57" s="61"/>
      <c r="BY57" s="61"/>
      <c r="BZ57" s="61"/>
      <c r="CA57" s="61"/>
      <c r="CB57" s="61"/>
      <c r="CC57" s="61"/>
      <c r="CD57" s="61"/>
      <c r="CE57" s="61"/>
      <c r="CF57" s="61"/>
      <c r="CG57" s="61"/>
      <c r="CH57" s="61"/>
    </row>
    <row r="58" spans="53:86">
      <c r="BA58" t="s">
        <v>774</v>
      </c>
      <c r="BB58" s="61"/>
      <c r="BC58" s="61"/>
      <c r="BD58" s="61"/>
      <c r="BE58" s="61"/>
      <c r="BF58" s="61"/>
      <c r="BG58" s="61"/>
      <c r="BH58" s="61"/>
      <c r="BI58" s="61"/>
      <c r="BJ58" s="61"/>
      <c r="BK58" s="61"/>
      <c r="BL58" s="61"/>
      <c r="BM58" s="161" t="s">
        <v>546</v>
      </c>
      <c r="BN58" s="61"/>
      <c r="BO58" s="61"/>
      <c r="BP58" s="61"/>
      <c r="BQ58" s="61"/>
      <c r="BR58" s="61"/>
      <c r="BS58" s="61"/>
      <c r="BT58" s="61"/>
      <c r="BU58" s="61"/>
      <c r="BV58" s="61"/>
      <c r="BW58" s="61"/>
      <c r="BX58" s="61"/>
      <c r="BY58" s="61"/>
      <c r="BZ58" s="61"/>
      <c r="CA58" s="61"/>
      <c r="CB58" s="61"/>
      <c r="CC58" s="61"/>
      <c r="CD58" s="61"/>
      <c r="CE58" s="61"/>
      <c r="CF58" s="61"/>
      <c r="CG58" s="61"/>
      <c r="CH58" s="61"/>
    </row>
    <row r="59" spans="53:86">
      <c r="BA59" t="s">
        <v>775</v>
      </c>
      <c r="BB59" s="61"/>
      <c r="BC59" s="61"/>
      <c r="BD59" s="61"/>
      <c r="BE59" s="61"/>
      <c r="BF59" s="61"/>
      <c r="BG59" s="61"/>
      <c r="BH59" s="61"/>
      <c r="BI59" s="61"/>
      <c r="BJ59" s="61"/>
      <c r="BK59" s="61"/>
      <c r="BL59" s="61"/>
      <c r="BM59" s="161" t="s">
        <v>547</v>
      </c>
      <c r="BN59" s="61"/>
      <c r="BO59" s="61"/>
      <c r="BP59" s="61"/>
      <c r="BQ59" s="61"/>
      <c r="BR59" s="61"/>
      <c r="BS59" s="61"/>
      <c r="BT59" s="61"/>
      <c r="BU59" s="61"/>
      <c r="BV59" s="61"/>
      <c r="BW59" s="61"/>
      <c r="BX59" s="61"/>
      <c r="BY59" s="61"/>
      <c r="BZ59" s="61"/>
      <c r="CA59" s="61"/>
      <c r="CB59" s="61"/>
      <c r="CC59" s="61"/>
      <c r="CD59" s="61"/>
      <c r="CE59" s="61"/>
      <c r="CF59" s="61"/>
      <c r="CG59" s="61"/>
      <c r="CH59" s="61"/>
    </row>
    <row r="60" spans="53:86">
      <c r="BA60" t="s">
        <v>776</v>
      </c>
      <c r="BB60" s="61"/>
      <c r="BC60" s="61"/>
      <c r="BD60" s="61"/>
      <c r="BE60" s="61"/>
      <c r="BF60" s="61"/>
      <c r="BG60" s="61"/>
      <c r="BH60" s="61"/>
      <c r="BI60" s="61"/>
      <c r="BJ60" s="61"/>
      <c r="BK60" s="61"/>
      <c r="BL60" s="61"/>
      <c r="BM60" s="161" t="s">
        <v>548</v>
      </c>
      <c r="BN60" s="61"/>
      <c r="BO60" s="61"/>
      <c r="BP60" s="61"/>
      <c r="BQ60" s="61"/>
      <c r="BR60" s="61"/>
      <c r="BS60" s="61"/>
      <c r="BT60" s="61"/>
      <c r="BU60" s="61"/>
      <c r="BV60" s="61"/>
      <c r="BW60" s="61"/>
      <c r="BX60" s="61"/>
      <c r="BY60" s="61"/>
      <c r="BZ60" s="61"/>
      <c r="CA60" s="61"/>
      <c r="CB60" s="61"/>
      <c r="CC60" s="61"/>
      <c r="CD60" s="61"/>
      <c r="CE60" s="61"/>
      <c r="CF60" s="61"/>
      <c r="CG60" s="61"/>
      <c r="CH60" s="61"/>
    </row>
    <row r="61" spans="53:86">
      <c r="BA61" t="s">
        <v>777</v>
      </c>
      <c r="BB61" s="61"/>
      <c r="BC61" s="61"/>
      <c r="BD61" s="61"/>
      <c r="BE61" s="61"/>
      <c r="BF61" s="61"/>
      <c r="BG61" s="61"/>
      <c r="BH61" s="61"/>
      <c r="BI61" s="61"/>
      <c r="BJ61" s="61"/>
      <c r="BK61" s="61"/>
      <c r="BL61" s="61"/>
      <c r="BM61" s="161" t="s">
        <v>549</v>
      </c>
      <c r="BN61" s="61"/>
      <c r="BO61" s="61"/>
      <c r="BP61" s="61"/>
      <c r="BQ61" s="61"/>
      <c r="BR61" s="61"/>
      <c r="BS61" s="61"/>
      <c r="BT61" s="61"/>
      <c r="BU61" s="61"/>
      <c r="BV61" s="61"/>
      <c r="BW61" s="61"/>
      <c r="BX61" s="61"/>
      <c r="BY61" s="61"/>
      <c r="BZ61" s="61"/>
      <c r="CA61" s="61"/>
      <c r="CB61" s="61"/>
      <c r="CC61" s="61"/>
      <c r="CD61" s="61"/>
      <c r="CE61" s="61"/>
      <c r="CF61" s="61"/>
      <c r="CG61" s="61"/>
      <c r="CH61" s="61"/>
    </row>
    <row r="62" spans="53:86">
      <c r="BA62" t="s">
        <v>778</v>
      </c>
      <c r="BB62" s="61"/>
      <c r="BC62" s="61"/>
      <c r="BD62" s="61"/>
      <c r="BE62" s="61"/>
      <c r="BF62" s="61"/>
      <c r="BG62" s="61"/>
      <c r="BH62" s="61"/>
      <c r="BI62" s="61"/>
      <c r="BJ62" s="61"/>
      <c r="BK62" s="61"/>
      <c r="BL62" s="61"/>
      <c r="BM62" s="161" t="s">
        <v>550</v>
      </c>
      <c r="BN62" s="61"/>
      <c r="BO62" s="61"/>
      <c r="BP62" s="61"/>
      <c r="BQ62" s="61"/>
      <c r="BR62" s="61"/>
      <c r="BS62" s="61"/>
      <c r="BT62" s="61"/>
      <c r="BU62" s="61"/>
      <c r="BV62" s="61"/>
      <c r="BW62" s="61"/>
      <c r="BX62" s="61"/>
      <c r="BY62" s="61"/>
      <c r="BZ62" s="61"/>
      <c r="CA62" s="61"/>
      <c r="CB62" s="61"/>
      <c r="CC62" s="61"/>
      <c r="CD62" s="61"/>
      <c r="CE62" s="61"/>
      <c r="CF62" s="61"/>
      <c r="CG62" s="61"/>
      <c r="CH62" s="61"/>
    </row>
    <row r="63" spans="53:86" ht="15">
      <c r="BA63" s="175" t="s">
        <v>821</v>
      </c>
      <c r="BB63" s="61"/>
      <c r="BC63" s="61"/>
      <c r="BD63" s="61"/>
      <c r="BE63" s="61"/>
      <c r="BF63" s="61"/>
      <c r="BG63" s="61"/>
      <c r="BH63" s="61"/>
      <c r="BI63" s="61"/>
      <c r="BJ63" s="61"/>
      <c r="BK63" s="61"/>
      <c r="BL63" s="61"/>
      <c r="BM63" s="161"/>
      <c r="BN63" s="61"/>
      <c r="BO63" s="61"/>
      <c r="BP63" s="61"/>
      <c r="BQ63" s="61"/>
      <c r="BR63" s="61"/>
      <c r="BS63" s="61"/>
      <c r="BT63" s="61"/>
      <c r="BU63" s="61"/>
      <c r="BV63" s="61"/>
      <c r="BW63" s="61"/>
      <c r="BX63" s="61"/>
      <c r="BY63" s="61"/>
      <c r="BZ63" s="61"/>
      <c r="CA63" s="61"/>
      <c r="CB63" s="61"/>
      <c r="CC63" s="61"/>
      <c r="CD63" s="61"/>
      <c r="CE63" s="61"/>
      <c r="CF63" s="61"/>
      <c r="CG63" s="61"/>
      <c r="CH63" s="61"/>
    </row>
    <row r="64" spans="53:86">
      <c r="BA64" t="s">
        <v>818</v>
      </c>
      <c r="BB64" s="61"/>
      <c r="BC64" s="61"/>
      <c r="BD64" s="61"/>
      <c r="BE64" s="61"/>
      <c r="BF64" s="61"/>
      <c r="BG64" s="61"/>
      <c r="BH64" s="61"/>
      <c r="BI64" s="61"/>
      <c r="BJ64" s="61"/>
      <c r="BK64" s="61"/>
      <c r="BL64" s="61"/>
      <c r="BM64" s="161"/>
      <c r="BN64" s="61"/>
      <c r="BO64" s="61"/>
      <c r="BP64" s="61"/>
      <c r="BQ64" s="61"/>
      <c r="BR64" s="61"/>
      <c r="BS64" s="61"/>
      <c r="BT64" s="61"/>
      <c r="BU64" s="61"/>
      <c r="BV64" s="61"/>
      <c r="BW64" s="61"/>
      <c r="BX64" s="61"/>
      <c r="BY64" s="61"/>
      <c r="BZ64" s="61"/>
      <c r="CA64" s="61"/>
      <c r="CB64" s="61"/>
      <c r="CC64" s="61"/>
      <c r="CD64" s="61"/>
      <c r="CE64" s="61"/>
      <c r="CF64" s="61"/>
      <c r="CG64" s="61"/>
      <c r="CH64" s="61"/>
    </row>
    <row r="65" spans="53:86">
      <c r="BA65" t="s">
        <v>819</v>
      </c>
      <c r="BB65" s="61"/>
      <c r="BC65" s="61"/>
      <c r="BD65" s="61"/>
      <c r="BE65" s="61"/>
      <c r="BF65" s="61"/>
      <c r="BG65" s="61"/>
      <c r="BH65" s="61"/>
      <c r="BI65" s="61"/>
      <c r="BJ65" s="61"/>
      <c r="BK65" s="61"/>
      <c r="BL65" s="61"/>
      <c r="BM65" s="161"/>
      <c r="BN65" s="61"/>
      <c r="BO65" s="61"/>
      <c r="BP65" s="61"/>
      <c r="BQ65" s="61"/>
      <c r="BR65" s="61"/>
      <c r="BS65" s="61"/>
      <c r="BT65" s="61"/>
      <c r="BU65" s="61"/>
      <c r="BV65" s="61"/>
      <c r="BW65" s="61"/>
      <c r="BX65" s="61"/>
      <c r="BY65" s="61"/>
      <c r="BZ65" s="61"/>
      <c r="CA65" s="61"/>
      <c r="CB65" s="61"/>
      <c r="CC65" s="61"/>
      <c r="CD65" s="61"/>
      <c r="CE65" s="61"/>
      <c r="CF65" s="61"/>
      <c r="CG65" s="61"/>
      <c r="CH65" s="61"/>
    </row>
    <row r="66" spans="53:86">
      <c r="BA66" t="s">
        <v>820</v>
      </c>
      <c r="BB66" s="61"/>
      <c r="BC66" s="61"/>
      <c r="BD66" s="61"/>
      <c r="BE66" s="61"/>
      <c r="BF66" s="61"/>
      <c r="BG66" s="61"/>
      <c r="BH66" s="61"/>
      <c r="BI66" s="61"/>
      <c r="BJ66" s="61"/>
      <c r="BK66" s="61"/>
      <c r="BL66" s="61"/>
      <c r="BM66" s="161"/>
      <c r="BN66" s="61"/>
      <c r="BO66" s="61"/>
      <c r="BP66" s="61"/>
      <c r="BQ66" s="61"/>
      <c r="BR66" s="61"/>
      <c r="BS66" s="61"/>
      <c r="BT66" s="61"/>
      <c r="BU66" s="61"/>
      <c r="BV66" s="61"/>
      <c r="BW66" s="61"/>
      <c r="BX66" s="61"/>
      <c r="BY66" s="61"/>
      <c r="BZ66" s="61"/>
      <c r="CA66" s="61"/>
      <c r="CB66" s="61"/>
      <c r="CC66" s="61"/>
      <c r="CD66" s="61"/>
      <c r="CE66" s="61"/>
      <c r="CF66" s="61"/>
      <c r="CG66" s="61"/>
      <c r="CH66" s="61"/>
    </row>
    <row r="67" spans="53:86" ht="15">
      <c r="BA67" s="175" t="s">
        <v>779</v>
      </c>
      <c r="BB67" s="61"/>
      <c r="BC67" s="61"/>
      <c r="BD67" s="61"/>
      <c r="BE67" s="61"/>
      <c r="BF67" s="61"/>
      <c r="BG67" s="61"/>
      <c r="BH67" s="61"/>
      <c r="BI67" s="61"/>
      <c r="BJ67" s="61"/>
      <c r="BK67" s="61"/>
      <c r="BL67" s="61"/>
      <c r="BM67" s="162" t="s">
        <v>551</v>
      </c>
      <c r="BN67" s="61"/>
      <c r="BO67" s="61"/>
      <c r="BP67" s="61"/>
      <c r="BQ67" s="61"/>
      <c r="BR67" s="61"/>
      <c r="BS67" s="61"/>
      <c r="BT67" s="61"/>
      <c r="BU67" s="61"/>
      <c r="BV67" s="61"/>
      <c r="BW67" s="61"/>
      <c r="BX67" s="61"/>
      <c r="BY67" s="61"/>
      <c r="BZ67" s="61"/>
      <c r="CA67" s="61"/>
      <c r="CB67" s="61"/>
      <c r="CC67" s="61"/>
      <c r="CD67" s="61"/>
      <c r="CE67" s="61"/>
      <c r="CF67" s="61"/>
      <c r="CG67" s="61"/>
      <c r="CH67" s="61"/>
    </row>
    <row r="68" spans="53:86">
      <c r="BA68" t="s">
        <v>780</v>
      </c>
      <c r="BB68" s="61"/>
      <c r="BC68" s="61"/>
      <c r="BD68" s="61"/>
      <c r="BE68" s="61"/>
      <c r="BF68" s="61"/>
      <c r="BG68" s="61"/>
      <c r="BH68" s="61"/>
      <c r="BI68" s="61"/>
      <c r="BJ68" s="61"/>
      <c r="BK68" s="61"/>
      <c r="BL68" s="61"/>
      <c r="BM68" s="161" t="s">
        <v>552</v>
      </c>
      <c r="BN68" s="61"/>
      <c r="BO68" s="61"/>
      <c r="BP68" s="61"/>
      <c r="BQ68" s="61"/>
      <c r="BR68" s="61"/>
      <c r="BS68" s="61"/>
      <c r="BT68" s="61"/>
      <c r="BU68" s="61"/>
      <c r="BV68" s="61"/>
      <c r="BW68" s="61"/>
      <c r="BX68" s="61"/>
      <c r="BY68" s="61"/>
      <c r="BZ68" s="61"/>
      <c r="CA68" s="61"/>
      <c r="CB68" s="61"/>
      <c r="CC68" s="61"/>
      <c r="CD68" s="61"/>
      <c r="CE68" s="61"/>
      <c r="CF68" s="61"/>
      <c r="CG68" s="61"/>
      <c r="CH68" s="61"/>
    </row>
    <row r="69" spans="53:86">
      <c r="BA69" t="s">
        <v>781</v>
      </c>
      <c r="BB69" s="61"/>
      <c r="BC69" s="61"/>
      <c r="BD69" s="61"/>
      <c r="BE69" s="61"/>
      <c r="BF69" s="61"/>
      <c r="BG69" s="61"/>
      <c r="BH69" s="61"/>
      <c r="BI69" s="61"/>
      <c r="BJ69" s="61"/>
      <c r="BK69" s="61"/>
      <c r="BL69" s="61"/>
      <c r="BM69" s="161" t="s">
        <v>553</v>
      </c>
      <c r="BN69" s="61"/>
      <c r="BO69" s="61"/>
      <c r="BP69" s="61"/>
      <c r="BQ69" s="61"/>
      <c r="BR69" s="61"/>
      <c r="BS69" s="61"/>
      <c r="BT69" s="61"/>
      <c r="BU69" s="61"/>
      <c r="BV69" s="61"/>
      <c r="BW69" s="61"/>
      <c r="BX69" s="61"/>
      <c r="BY69" s="61"/>
      <c r="BZ69" s="61"/>
      <c r="CA69" s="61"/>
      <c r="CB69" s="61"/>
      <c r="CC69" s="61"/>
      <c r="CD69" s="61"/>
      <c r="CE69" s="61"/>
      <c r="CF69" s="61"/>
      <c r="CG69" s="61"/>
      <c r="CH69" s="61"/>
    </row>
    <row r="70" spans="53:86">
      <c r="BA70" t="s">
        <v>782</v>
      </c>
      <c r="BB70" s="61"/>
      <c r="BC70" s="61"/>
      <c r="BD70" s="61"/>
      <c r="BE70" s="61"/>
      <c r="BF70" s="61"/>
      <c r="BG70" s="61"/>
      <c r="BH70" s="61"/>
      <c r="BI70" s="61"/>
      <c r="BJ70" s="61"/>
      <c r="BK70" s="61"/>
      <c r="BL70" s="61"/>
      <c r="BM70" s="161" t="s">
        <v>554</v>
      </c>
      <c r="BN70" s="61"/>
      <c r="BO70" s="61"/>
      <c r="BP70" s="61"/>
      <c r="BQ70" s="61"/>
      <c r="BR70" s="61"/>
      <c r="BS70" s="61"/>
      <c r="BT70" s="61"/>
      <c r="BU70" s="61"/>
      <c r="BV70" s="61"/>
      <c r="BW70" s="61"/>
      <c r="BX70" s="61"/>
      <c r="BY70" s="61"/>
      <c r="BZ70" s="61"/>
      <c r="CA70" s="61"/>
      <c r="CB70" s="61"/>
      <c r="CC70" s="61"/>
      <c r="CD70" s="61"/>
      <c r="CE70" s="61"/>
      <c r="CF70" s="61"/>
      <c r="CG70" s="61"/>
      <c r="CH70" s="61"/>
    </row>
    <row r="71" spans="53:86">
      <c r="BA71" t="s">
        <v>783</v>
      </c>
      <c r="BB71" s="61"/>
      <c r="BC71" s="61"/>
      <c r="BD71" s="61"/>
      <c r="BE71" s="61"/>
      <c r="BF71" s="61"/>
      <c r="BG71" s="61"/>
      <c r="BH71" s="61"/>
      <c r="BI71" s="61"/>
      <c r="BJ71" s="61"/>
      <c r="BK71" s="61"/>
      <c r="BL71" s="61"/>
      <c r="BM71" s="161" t="s">
        <v>555</v>
      </c>
      <c r="BN71" s="61"/>
      <c r="BO71" s="61"/>
      <c r="BP71" s="61"/>
      <c r="BQ71" s="61"/>
      <c r="BR71" s="61"/>
      <c r="BS71" s="61"/>
      <c r="BT71" s="61"/>
      <c r="BU71" s="61"/>
      <c r="BV71" s="61"/>
      <c r="BW71" s="61"/>
      <c r="BX71" s="61"/>
      <c r="BY71" s="61"/>
      <c r="BZ71" s="61"/>
      <c r="CA71" s="61"/>
      <c r="CB71" s="61"/>
      <c r="CC71" s="61"/>
      <c r="CD71" s="61"/>
      <c r="CE71" s="61"/>
      <c r="CF71" s="61"/>
      <c r="CG71" s="61"/>
      <c r="CH71" s="61"/>
    </row>
    <row r="72" spans="53:86">
      <c r="BA72" t="s">
        <v>81</v>
      </c>
      <c r="BB72" s="61"/>
      <c r="BC72" s="61"/>
      <c r="BD72" s="61"/>
      <c r="BE72" s="61"/>
      <c r="BF72" s="61"/>
      <c r="BG72" s="61"/>
      <c r="BH72" s="61"/>
      <c r="BI72" s="61"/>
      <c r="BJ72" s="61"/>
      <c r="BK72" s="61"/>
      <c r="BL72" s="61"/>
      <c r="BM72" s="161" t="s">
        <v>100</v>
      </c>
      <c r="BN72" s="61"/>
      <c r="BO72" s="61"/>
      <c r="BP72" s="61"/>
      <c r="BQ72" s="61"/>
      <c r="BR72" s="61"/>
      <c r="BS72" s="61"/>
      <c r="BT72" s="61"/>
      <c r="BU72" s="61"/>
      <c r="BV72" s="61"/>
      <c r="BW72" s="61"/>
      <c r="BX72" s="61"/>
      <c r="BY72" s="61"/>
      <c r="BZ72" s="61"/>
      <c r="CA72" s="61"/>
      <c r="CB72" s="61"/>
      <c r="CC72" s="61"/>
      <c r="CD72" s="61"/>
      <c r="CE72" s="61"/>
      <c r="CF72" s="61"/>
      <c r="CG72" s="61"/>
      <c r="CH72" s="61"/>
    </row>
    <row r="73" spans="53:86">
      <c r="BA73" t="s">
        <v>784</v>
      </c>
      <c r="BB73" s="61"/>
      <c r="BC73" s="61"/>
      <c r="BD73" s="61"/>
      <c r="BE73" s="61"/>
      <c r="BF73" s="61"/>
      <c r="BG73" s="61"/>
      <c r="BH73" s="61"/>
      <c r="BI73" s="61"/>
      <c r="BJ73" s="61"/>
      <c r="BK73" s="61"/>
      <c r="BL73" s="61"/>
      <c r="BM73" s="161" t="s">
        <v>664</v>
      </c>
      <c r="BN73" s="61"/>
      <c r="BO73" s="61"/>
      <c r="BP73" s="61"/>
      <c r="BQ73" s="61"/>
      <c r="BR73" s="61"/>
      <c r="BS73" s="61"/>
      <c r="BT73" s="61"/>
      <c r="BU73" s="61"/>
      <c r="BV73" s="61"/>
      <c r="BW73" s="61"/>
      <c r="BX73" s="61"/>
      <c r="BY73" s="61"/>
      <c r="BZ73" s="61"/>
      <c r="CA73" s="61"/>
      <c r="CB73" s="61"/>
      <c r="CC73" s="61"/>
      <c r="CD73" s="61"/>
      <c r="CE73" s="61"/>
      <c r="CF73" s="61"/>
      <c r="CG73" s="61"/>
      <c r="CH73" s="61"/>
    </row>
    <row r="74" spans="53:86">
      <c r="BA74" t="s">
        <v>785</v>
      </c>
      <c r="BB74" s="61"/>
      <c r="BC74" s="61"/>
      <c r="BD74" s="61"/>
      <c r="BE74" s="61"/>
      <c r="BF74" s="61"/>
      <c r="BG74" s="61"/>
      <c r="BH74" s="61"/>
      <c r="BI74" s="61"/>
      <c r="BJ74" s="61"/>
      <c r="BK74" s="61"/>
      <c r="BL74" s="61"/>
      <c r="BM74" s="161" t="s">
        <v>556</v>
      </c>
      <c r="BN74" s="61"/>
      <c r="BO74" s="61"/>
      <c r="BP74" s="61"/>
      <c r="BQ74" s="61"/>
      <c r="BR74" s="61"/>
      <c r="BS74" s="61"/>
      <c r="BT74" s="61"/>
      <c r="BU74" s="61"/>
      <c r="BV74" s="61"/>
      <c r="BW74" s="61"/>
      <c r="BX74" s="61"/>
      <c r="BY74" s="61"/>
      <c r="BZ74" s="61"/>
      <c r="CA74" s="61"/>
      <c r="CB74" s="61"/>
      <c r="CC74" s="61"/>
      <c r="CD74" s="61"/>
      <c r="CE74" s="61"/>
      <c r="CF74" s="61"/>
      <c r="CG74" s="61"/>
      <c r="CH74" s="61"/>
    </row>
    <row r="75" spans="53:86">
      <c r="BA75" t="s">
        <v>786</v>
      </c>
      <c r="BB75" s="61"/>
      <c r="BC75" s="61"/>
      <c r="BD75" s="61"/>
      <c r="BE75" s="61"/>
      <c r="BF75" s="61"/>
      <c r="BG75" s="61"/>
      <c r="BH75" s="61"/>
      <c r="BI75" s="61"/>
      <c r="BJ75" s="61"/>
      <c r="BK75" s="61"/>
      <c r="BL75" s="61"/>
      <c r="BM75" s="161" t="s">
        <v>557</v>
      </c>
      <c r="BN75" s="61"/>
      <c r="BO75" s="61"/>
      <c r="BP75" s="61"/>
      <c r="BQ75" s="61"/>
      <c r="BR75" s="61"/>
      <c r="BS75" s="61"/>
      <c r="BT75" s="61"/>
      <c r="BU75" s="61"/>
      <c r="BV75" s="61"/>
      <c r="BW75" s="61"/>
      <c r="BX75" s="61"/>
      <c r="BY75" s="61"/>
      <c r="BZ75" s="61"/>
      <c r="CA75" s="61"/>
      <c r="CB75" s="61"/>
      <c r="CC75" s="61"/>
      <c r="CD75" s="61"/>
      <c r="CE75" s="61"/>
      <c r="CF75" s="61"/>
      <c r="CG75" s="61"/>
      <c r="CH75" s="61"/>
    </row>
    <row r="76" spans="53:86">
      <c r="BA76" t="s">
        <v>787</v>
      </c>
      <c r="BB76" s="61"/>
      <c r="BC76" s="61"/>
      <c r="BD76" s="61"/>
      <c r="BE76" s="61"/>
      <c r="BF76" s="61"/>
      <c r="BG76" s="61"/>
      <c r="BH76" s="61"/>
      <c r="BI76" s="61"/>
      <c r="BJ76" s="61"/>
      <c r="BK76" s="61"/>
      <c r="BL76" s="61"/>
      <c r="BM76" s="161" t="s">
        <v>558</v>
      </c>
      <c r="BN76" s="61"/>
      <c r="BO76" s="61"/>
      <c r="BP76" s="61"/>
      <c r="BQ76" s="61"/>
      <c r="BR76" s="61"/>
      <c r="BS76" s="61"/>
      <c r="BT76" s="61"/>
      <c r="BU76" s="61"/>
      <c r="BV76" s="61"/>
      <c r="BW76" s="61"/>
      <c r="BX76" s="61"/>
      <c r="BY76" s="61"/>
      <c r="BZ76" s="61"/>
      <c r="CA76" s="61"/>
      <c r="CB76" s="61"/>
      <c r="CC76" s="61"/>
      <c r="CD76" s="61"/>
      <c r="CE76" s="61"/>
      <c r="CF76" s="61"/>
      <c r="CG76" s="61"/>
      <c r="CH76" s="61"/>
    </row>
    <row r="77" spans="53:86">
      <c r="BA77" t="s">
        <v>788</v>
      </c>
      <c r="BB77" s="61"/>
      <c r="BC77" s="61"/>
      <c r="BD77" s="61"/>
      <c r="BE77" s="61"/>
      <c r="BF77" s="61"/>
      <c r="BG77" s="61"/>
      <c r="BH77" s="61"/>
      <c r="BI77" s="61"/>
      <c r="BJ77" s="61"/>
      <c r="BK77" s="61"/>
      <c r="BL77" s="61"/>
      <c r="BM77" s="161" t="s">
        <v>559</v>
      </c>
      <c r="BN77" s="61"/>
      <c r="BO77" s="61"/>
      <c r="BP77" s="61"/>
      <c r="BQ77" s="61"/>
      <c r="BR77" s="61"/>
      <c r="BS77" s="61"/>
      <c r="BT77" s="61"/>
      <c r="BU77" s="61"/>
      <c r="BV77" s="61"/>
      <c r="BW77" s="61"/>
      <c r="BX77" s="61"/>
      <c r="BY77" s="61"/>
      <c r="BZ77" s="61"/>
      <c r="CA77" s="61"/>
      <c r="CB77" s="61"/>
      <c r="CC77" s="61"/>
      <c r="CD77" s="61"/>
      <c r="CE77" s="61"/>
      <c r="CF77" s="61"/>
      <c r="CG77" s="61"/>
      <c r="CH77" s="61"/>
    </row>
    <row r="78" spans="53:86">
      <c r="BA78" t="s">
        <v>789</v>
      </c>
      <c r="BB78" s="61"/>
      <c r="BC78" s="61"/>
      <c r="BD78" s="61"/>
      <c r="BE78" s="61"/>
      <c r="BF78" s="61"/>
      <c r="BG78" s="61"/>
      <c r="BH78" s="61"/>
      <c r="BI78" s="61"/>
      <c r="BJ78" s="61"/>
      <c r="BK78" s="61"/>
      <c r="BL78" s="61"/>
      <c r="BM78" s="161" t="s">
        <v>560</v>
      </c>
      <c r="BN78" s="61"/>
      <c r="BO78" s="61"/>
      <c r="BP78" s="61"/>
      <c r="BQ78" s="61"/>
      <c r="BR78" s="61"/>
      <c r="BS78" s="61"/>
      <c r="BT78" s="61"/>
      <c r="BU78" s="61"/>
      <c r="BV78" s="61"/>
      <c r="BW78" s="61"/>
      <c r="BX78" s="61"/>
      <c r="BY78" s="61"/>
      <c r="BZ78" s="61"/>
      <c r="CA78" s="61"/>
      <c r="CB78" s="61"/>
      <c r="CC78" s="61"/>
      <c r="CD78" s="61"/>
      <c r="CE78" s="61"/>
      <c r="CF78" s="61"/>
      <c r="CG78" s="61"/>
      <c r="CH78" s="61"/>
    </row>
    <row r="79" spans="53:86">
      <c r="BA79" t="s">
        <v>790</v>
      </c>
      <c r="BB79" s="61"/>
      <c r="BC79" s="61"/>
      <c r="BD79" s="61"/>
      <c r="BE79" s="61"/>
      <c r="BF79" s="61"/>
      <c r="BG79" s="61"/>
      <c r="BH79" s="61"/>
      <c r="BI79" s="61"/>
      <c r="BJ79" s="61"/>
      <c r="BK79" s="61"/>
      <c r="BL79" s="61"/>
      <c r="BM79" s="162" t="s">
        <v>561</v>
      </c>
      <c r="BN79" s="61"/>
      <c r="BO79" s="61"/>
      <c r="BP79" s="61"/>
      <c r="BQ79" s="61"/>
      <c r="BR79" s="61"/>
      <c r="BS79" s="61"/>
      <c r="BT79" s="61"/>
      <c r="BU79" s="61"/>
      <c r="BV79" s="61"/>
      <c r="BW79" s="61"/>
      <c r="BX79" s="61"/>
      <c r="BY79" s="61"/>
      <c r="BZ79" s="61"/>
      <c r="CA79" s="61"/>
      <c r="CB79" s="61"/>
      <c r="CC79" s="61"/>
      <c r="CD79" s="61"/>
      <c r="CE79" s="61"/>
      <c r="CF79" s="61"/>
      <c r="CG79" s="61"/>
      <c r="CH79" s="61"/>
    </row>
    <row r="80" spans="53:86">
      <c r="BA80" t="s">
        <v>791</v>
      </c>
      <c r="BB80" s="61"/>
      <c r="BC80" s="61"/>
      <c r="BD80" s="61"/>
      <c r="BE80" s="61"/>
      <c r="BF80" s="61"/>
      <c r="BG80" s="61"/>
      <c r="BH80" s="61"/>
      <c r="BI80" s="61"/>
      <c r="BJ80" s="61"/>
      <c r="BK80" s="61"/>
      <c r="BL80" s="61"/>
      <c r="BM80" s="161" t="s">
        <v>562</v>
      </c>
      <c r="BN80" s="61"/>
      <c r="BO80" s="61"/>
      <c r="BP80" s="61"/>
      <c r="BQ80" s="61"/>
      <c r="BR80" s="61"/>
      <c r="BS80" s="61"/>
      <c r="BT80" s="61"/>
      <c r="BU80" s="61"/>
      <c r="BV80" s="61"/>
      <c r="BW80" s="61"/>
      <c r="BX80" s="61"/>
      <c r="BY80" s="61"/>
      <c r="BZ80" s="61"/>
      <c r="CA80" s="61"/>
      <c r="CB80" s="61"/>
      <c r="CC80" s="61"/>
      <c r="CD80" s="61"/>
      <c r="CE80" s="61"/>
      <c r="CF80" s="61"/>
      <c r="CG80" s="61"/>
      <c r="CH80" s="61"/>
    </row>
    <row r="81" spans="53:86">
      <c r="BA81" t="s">
        <v>792</v>
      </c>
      <c r="BB81" s="61"/>
      <c r="BC81" s="61"/>
      <c r="BD81" s="61"/>
      <c r="BE81" s="61"/>
      <c r="BF81" s="61"/>
      <c r="BG81" s="61"/>
      <c r="BH81" s="61"/>
      <c r="BI81" s="61"/>
      <c r="BJ81" s="61"/>
      <c r="BK81" s="61"/>
      <c r="BL81" s="61"/>
      <c r="BM81" s="161" t="s">
        <v>563</v>
      </c>
      <c r="BN81" s="61"/>
      <c r="BO81" s="61"/>
      <c r="BP81" s="61"/>
      <c r="BQ81" s="61"/>
      <c r="BR81" s="61"/>
      <c r="BS81" s="61"/>
      <c r="BT81" s="61"/>
      <c r="BU81" s="61"/>
      <c r="BV81" s="61"/>
      <c r="BW81" s="61"/>
      <c r="BX81" s="61"/>
      <c r="BY81" s="61"/>
      <c r="BZ81" s="61"/>
      <c r="CA81" s="61"/>
      <c r="CB81" s="61"/>
      <c r="CC81" s="61"/>
      <c r="CD81" s="61"/>
      <c r="CE81" s="61"/>
      <c r="CF81" s="61"/>
      <c r="CG81" s="61"/>
      <c r="CH81" s="61"/>
    </row>
    <row r="82" spans="53:86">
      <c r="BA82" t="s">
        <v>793</v>
      </c>
      <c r="BB82" s="61"/>
      <c r="BC82" s="61"/>
      <c r="BD82" s="61"/>
      <c r="BE82" s="61"/>
      <c r="BF82" s="61"/>
      <c r="BG82" s="61"/>
      <c r="BH82" s="61"/>
      <c r="BI82" s="61"/>
      <c r="BJ82" s="61"/>
      <c r="BK82" s="61"/>
      <c r="BL82" s="61"/>
      <c r="BM82" s="161" t="s">
        <v>564</v>
      </c>
      <c r="BN82" s="61"/>
      <c r="BO82" s="61"/>
      <c r="BP82" s="61"/>
      <c r="BQ82" s="61"/>
      <c r="BR82" s="61"/>
      <c r="BS82" s="61"/>
      <c r="BT82" s="61"/>
      <c r="BU82" s="61"/>
      <c r="BV82" s="61"/>
      <c r="BW82" s="61"/>
      <c r="BX82" s="61"/>
      <c r="BY82" s="61"/>
      <c r="BZ82" s="61"/>
      <c r="CA82" s="61"/>
      <c r="CB82" s="61"/>
      <c r="CC82" s="61"/>
      <c r="CD82" s="61"/>
      <c r="CE82" s="61"/>
      <c r="CF82" s="61"/>
      <c r="CG82" s="61"/>
      <c r="CH82" s="61"/>
    </row>
    <row r="83" spans="53:86">
      <c r="BA83" t="s">
        <v>794</v>
      </c>
      <c r="BB83" s="61"/>
      <c r="BC83" s="61"/>
      <c r="BD83" s="61"/>
      <c r="BE83" s="61"/>
      <c r="BF83" s="61"/>
      <c r="BG83" s="61"/>
      <c r="BH83" s="61"/>
      <c r="BI83" s="61"/>
      <c r="BJ83" s="61"/>
      <c r="BK83" s="61"/>
      <c r="BL83" s="61"/>
      <c r="BM83" s="161" t="s">
        <v>565</v>
      </c>
      <c r="BN83" s="61"/>
      <c r="BO83" s="61"/>
      <c r="BP83" s="61"/>
      <c r="BQ83" s="61"/>
      <c r="BR83" s="61"/>
      <c r="BS83" s="61"/>
      <c r="BT83" s="61"/>
      <c r="BU83" s="61"/>
      <c r="BV83" s="61"/>
      <c r="BW83" s="61"/>
      <c r="BX83" s="61"/>
      <c r="BY83" s="61"/>
      <c r="BZ83" s="61"/>
      <c r="CA83" s="61"/>
      <c r="CB83" s="61"/>
      <c r="CC83" s="61"/>
      <c r="CD83" s="61"/>
      <c r="CE83" s="61"/>
      <c r="CF83" s="61"/>
      <c r="CG83" s="61"/>
      <c r="CH83" s="61"/>
    </row>
    <row r="84" spans="53:86">
      <c r="BA84" t="s">
        <v>795</v>
      </c>
      <c r="BB84" s="61"/>
      <c r="BC84" s="61"/>
      <c r="BD84" s="61"/>
      <c r="BE84" s="61"/>
      <c r="BF84" s="61"/>
      <c r="BG84" s="61"/>
      <c r="BH84" s="61"/>
      <c r="BI84" s="61"/>
      <c r="BJ84" s="61"/>
      <c r="BK84" s="61"/>
      <c r="BL84" s="61"/>
      <c r="BM84" s="161" t="s">
        <v>566</v>
      </c>
      <c r="BN84" s="61"/>
      <c r="BO84" s="61"/>
      <c r="BP84" s="61"/>
      <c r="BQ84" s="61"/>
      <c r="BR84" s="61"/>
      <c r="BS84" s="61"/>
      <c r="BT84" s="61"/>
      <c r="BU84" s="61"/>
      <c r="BV84" s="61"/>
      <c r="BW84" s="61"/>
      <c r="BX84" s="61"/>
      <c r="BY84" s="61"/>
      <c r="BZ84" s="61"/>
      <c r="CA84" s="61"/>
      <c r="CB84" s="61"/>
      <c r="CC84" s="61"/>
      <c r="CD84" s="61"/>
      <c r="CE84" s="61"/>
      <c r="CF84" s="61"/>
      <c r="CG84" s="61"/>
      <c r="CH84" s="61"/>
    </row>
    <row r="85" spans="53:86">
      <c r="BA85" t="s">
        <v>796</v>
      </c>
      <c r="BB85" s="61"/>
      <c r="BC85" s="61"/>
      <c r="BD85" s="61"/>
      <c r="BE85" s="61"/>
      <c r="BF85" s="61"/>
      <c r="BG85" s="61"/>
      <c r="BH85" s="61"/>
      <c r="BI85" s="61"/>
      <c r="BJ85" s="61"/>
      <c r="BK85" s="61"/>
      <c r="BL85" s="61"/>
      <c r="BM85" s="161" t="s">
        <v>665</v>
      </c>
      <c r="BN85" s="61"/>
      <c r="BO85" s="61"/>
      <c r="BP85" s="61"/>
      <c r="BQ85" s="61"/>
      <c r="BR85" s="61"/>
      <c r="BS85" s="61"/>
      <c r="BT85" s="61"/>
      <c r="BU85" s="61"/>
      <c r="BV85" s="61"/>
      <c r="BW85" s="61"/>
      <c r="BX85" s="61"/>
      <c r="BY85" s="61"/>
      <c r="BZ85" s="61"/>
      <c r="CA85" s="61"/>
      <c r="CB85" s="61"/>
      <c r="CC85" s="61"/>
      <c r="CD85" s="61"/>
      <c r="CE85" s="61"/>
      <c r="CF85" s="61"/>
      <c r="CG85" s="61"/>
      <c r="CH85" s="61"/>
    </row>
    <row r="86" spans="53:86">
      <c r="BA86" t="s">
        <v>797</v>
      </c>
      <c r="BB86" s="61"/>
      <c r="BC86" s="61"/>
      <c r="BD86" s="61"/>
      <c r="BE86" s="61"/>
      <c r="BF86" s="61"/>
      <c r="BG86" s="61"/>
      <c r="BH86" s="61"/>
      <c r="BI86" s="61"/>
      <c r="BJ86" s="61"/>
      <c r="BK86" s="61"/>
      <c r="BL86" s="61"/>
      <c r="BM86" s="161" t="s">
        <v>567</v>
      </c>
      <c r="BN86" s="61"/>
      <c r="BO86" s="61"/>
      <c r="BP86" s="61"/>
      <c r="BQ86" s="61"/>
      <c r="BR86" s="61"/>
      <c r="BS86" s="61"/>
      <c r="BT86" s="61"/>
      <c r="BU86" s="61"/>
      <c r="BV86" s="61"/>
      <c r="BW86" s="61"/>
      <c r="BX86" s="61"/>
      <c r="BY86" s="61"/>
      <c r="BZ86" s="61"/>
      <c r="CA86" s="61"/>
      <c r="CB86" s="61"/>
      <c r="CC86" s="61"/>
      <c r="CD86" s="61"/>
      <c r="CE86" s="61"/>
      <c r="CF86" s="61"/>
      <c r="CG86" s="61"/>
      <c r="CH86" s="61"/>
    </row>
    <row r="87" spans="53:86" ht="15">
      <c r="BA87" s="175" t="s">
        <v>798</v>
      </c>
      <c r="BB87" s="61"/>
      <c r="BC87" s="61"/>
      <c r="BD87" s="61"/>
      <c r="BE87" s="61"/>
      <c r="BF87" s="61"/>
      <c r="BG87" s="61"/>
      <c r="BH87" s="61"/>
      <c r="BI87" s="61"/>
      <c r="BJ87" s="61"/>
      <c r="BK87" s="61"/>
      <c r="BL87" s="61"/>
      <c r="BM87" s="161" t="s">
        <v>96</v>
      </c>
      <c r="BN87" s="61"/>
      <c r="BO87" s="61"/>
      <c r="BP87" s="61"/>
      <c r="BQ87" s="61"/>
      <c r="BR87" s="61"/>
      <c r="BS87" s="61"/>
      <c r="BT87" s="61"/>
      <c r="BU87" s="61"/>
      <c r="BV87" s="61"/>
      <c r="BW87" s="61"/>
      <c r="BX87" s="61"/>
      <c r="BY87" s="61"/>
      <c r="BZ87" s="61"/>
      <c r="CA87" s="61"/>
      <c r="CB87" s="61"/>
      <c r="CC87" s="61"/>
      <c r="CD87" s="61"/>
      <c r="CE87" s="61"/>
      <c r="CF87" s="61"/>
      <c r="CG87" s="61"/>
      <c r="CH87" s="61"/>
    </row>
    <row r="88" spans="53:86">
      <c r="BA88" t="s">
        <v>822</v>
      </c>
      <c r="BB88" s="61"/>
      <c r="BC88" s="61"/>
      <c r="BD88" s="61"/>
      <c r="BE88" s="61"/>
      <c r="BF88" s="61"/>
      <c r="BG88" s="61"/>
      <c r="BH88" s="61"/>
      <c r="BI88" s="61"/>
      <c r="BJ88" s="61"/>
      <c r="BK88" s="61"/>
      <c r="BL88" s="61"/>
      <c r="BM88" s="161" t="s">
        <v>568</v>
      </c>
      <c r="BN88" s="61"/>
      <c r="BO88" s="61"/>
      <c r="BP88" s="61"/>
      <c r="BQ88" s="61"/>
      <c r="BR88" s="61"/>
      <c r="BS88" s="61"/>
      <c r="BT88" s="61"/>
      <c r="BU88" s="61"/>
      <c r="BV88" s="61"/>
      <c r="BW88" s="61"/>
      <c r="BX88" s="61"/>
      <c r="BY88" s="61"/>
      <c r="BZ88" s="61"/>
      <c r="CA88" s="61"/>
      <c r="CB88" s="61"/>
      <c r="CC88" s="61"/>
      <c r="CD88" s="61"/>
      <c r="CE88" s="61"/>
      <c r="CF88" s="61"/>
      <c r="CG88" s="61"/>
      <c r="CH88" s="61"/>
    </row>
    <row r="89" spans="53:86">
      <c r="BA89" t="s">
        <v>823</v>
      </c>
      <c r="BB89" s="61"/>
      <c r="BC89" s="61"/>
      <c r="BD89" s="61"/>
      <c r="BE89" s="61"/>
      <c r="BF89" s="61"/>
      <c r="BG89" s="61"/>
      <c r="BH89" s="61"/>
      <c r="BI89" s="61"/>
      <c r="BJ89" s="61"/>
      <c r="BK89" s="61"/>
      <c r="BL89" s="61"/>
      <c r="BM89" s="161" t="s">
        <v>569</v>
      </c>
      <c r="BN89" s="61"/>
      <c r="BO89" s="61"/>
      <c r="BP89" s="61"/>
      <c r="BQ89" s="61"/>
      <c r="BR89" s="61"/>
      <c r="BS89" s="61"/>
      <c r="BT89" s="61"/>
      <c r="BU89" s="61"/>
      <c r="BV89" s="61"/>
      <c r="BW89" s="61"/>
      <c r="BX89" s="61"/>
      <c r="BY89" s="61"/>
      <c r="BZ89" s="61"/>
      <c r="CA89" s="61"/>
      <c r="CB89" s="61"/>
      <c r="CC89" s="61"/>
      <c r="CD89" s="61"/>
      <c r="CE89" s="61"/>
      <c r="CF89" s="61"/>
      <c r="CG89" s="61"/>
      <c r="CH89" s="61"/>
    </row>
    <row r="90" spans="53:86">
      <c r="BA90" t="s">
        <v>824</v>
      </c>
      <c r="BB90" s="61"/>
      <c r="BC90" s="61"/>
      <c r="BD90" s="61"/>
      <c r="BE90" s="61"/>
      <c r="BF90" s="61"/>
      <c r="BG90" s="61"/>
      <c r="BH90" s="61"/>
      <c r="BI90" s="61"/>
      <c r="BJ90" s="61"/>
      <c r="BK90" s="61"/>
      <c r="BL90" s="61"/>
      <c r="BM90" s="161" t="s">
        <v>570</v>
      </c>
      <c r="BN90" s="61"/>
      <c r="BO90" s="61"/>
      <c r="BP90" s="61"/>
      <c r="BQ90" s="61"/>
      <c r="BR90" s="61"/>
      <c r="BS90" s="61"/>
      <c r="BT90" s="61"/>
      <c r="BU90" s="61"/>
      <c r="BV90" s="61"/>
      <c r="BW90" s="61"/>
      <c r="BX90" s="61"/>
      <c r="BY90" s="61"/>
      <c r="BZ90" s="61"/>
      <c r="CA90" s="61"/>
      <c r="CB90" s="61"/>
      <c r="CC90" s="61"/>
      <c r="CD90" s="61"/>
      <c r="CE90" s="61"/>
      <c r="CF90" s="61"/>
      <c r="CG90" s="61"/>
      <c r="CH90" s="61"/>
    </row>
    <row r="91" spans="53:86" ht="15">
      <c r="BA91" s="175" t="s">
        <v>799</v>
      </c>
      <c r="BB91" s="61"/>
      <c r="BC91" s="61"/>
      <c r="BD91" s="61"/>
      <c r="BE91" s="61"/>
      <c r="BF91" s="61"/>
      <c r="BG91" s="61"/>
      <c r="BH91" s="61"/>
      <c r="BI91" s="61"/>
      <c r="BJ91" s="61"/>
      <c r="BK91" s="61"/>
      <c r="BL91" s="61"/>
      <c r="BM91" s="161" t="s">
        <v>571</v>
      </c>
      <c r="BN91" s="61"/>
      <c r="BO91" s="61"/>
      <c r="BP91" s="61"/>
      <c r="BQ91" s="61"/>
      <c r="BR91" s="61"/>
      <c r="BS91" s="61"/>
      <c r="BT91" s="61"/>
      <c r="BU91" s="61"/>
      <c r="BV91" s="61"/>
      <c r="BW91" s="61"/>
      <c r="BX91" s="61"/>
      <c r="BY91" s="61"/>
      <c r="BZ91" s="61"/>
      <c r="CA91" s="61"/>
      <c r="CB91" s="61"/>
      <c r="CC91" s="61"/>
      <c r="CD91" s="61"/>
      <c r="CE91" s="61"/>
      <c r="CF91" s="61"/>
      <c r="CG91" s="61"/>
      <c r="CH91" s="61"/>
    </row>
    <row r="92" spans="53:86">
      <c r="BA92" t="s">
        <v>800</v>
      </c>
      <c r="BB92" s="61"/>
      <c r="BC92" s="61"/>
      <c r="BD92" s="61"/>
      <c r="BE92" s="61"/>
      <c r="BF92" s="61"/>
      <c r="BG92" s="61"/>
      <c r="BH92" s="61"/>
      <c r="BI92" s="61"/>
      <c r="BJ92" s="61"/>
      <c r="BK92" s="61"/>
      <c r="BL92" s="61"/>
      <c r="BM92" s="161" t="s">
        <v>572</v>
      </c>
      <c r="BN92" s="61"/>
      <c r="BO92" s="61"/>
      <c r="BP92" s="61"/>
      <c r="BQ92" s="61"/>
      <c r="BR92" s="61"/>
      <c r="BS92" s="61"/>
      <c r="BT92" s="61"/>
      <c r="BU92" s="61"/>
      <c r="BV92" s="61"/>
      <c r="BW92" s="61"/>
      <c r="BX92" s="61"/>
      <c r="BY92" s="61"/>
      <c r="BZ92" s="61"/>
      <c r="CA92" s="61"/>
      <c r="CB92" s="61"/>
      <c r="CC92" s="61"/>
      <c r="CD92" s="61"/>
      <c r="CE92" s="61"/>
      <c r="CF92" s="61"/>
      <c r="CG92" s="61"/>
      <c r="CH92" s="61"/>
    </row>
    <row r="93" spans="53:86" ht="15">
      <c r="BA93" s="175" t="s">
        <v>801</v>
      </c>
      <c r="BB93" s="61"/>
      <c r="BC93" s="61"/>
      <c r="BD93" s="61"/>
      <c r="BE93" s="61"/>
      <c r="BF93" s="61"/>
      <c r="BG93" s="61"/>
      <c r="BH93" s="61"/>
      <c r="BI93" s="61"/>
      <c r="BJ93" s="61"/>
      <c r="BK93" s="61"/>
      <c r="BL93" s="61"/>
      <c r="BM93" s="161" t="s">
        <v>573</v>
      </c>
      <c r="BN93" s="61"/>
      <c r="BO93" s="61"/>
      <c r="BP93" s="61"/>
      <c r="BQ93" s="61"/>
      <c r="BR93" s="61"/>
      <c r="BS93" s="61"/>
      <c r="BT93" s="61"/>
      <c r="BU93" s="61"/>
      <c r="BV93" s="61"/>
      <c r="BW93" s="61"/>
      <c r="BX93" s="61"/>
      <c r="BY93" s="61"/>
      <c r="BZ93" s="61"/>
      <c r="CA93" s="61"/>
      <c r="CB93" s="61"/>
      <c r="CC93" s="61"/>
      <c r="CD93" s="61"/>
      <c r="CE93" s="61"/>
      <c r="CF93" s="61"/>
      <c r="CG93" s="61"/>
      <c r="CH93" s="61"/>
    </row>
    <row r="94" spans="53:86">
      <c r="BA94" t="s">
        <v>802</v>
      </c>
      <c r="BB94" s="61"/>
      <c r="BC94" s="61"/>
      <c r="BD94" s="61"/>
      <c r="BE94" s="61"/>
      <c r="BF94" s="61"/>
      <c r="BG94" s="61"/>
      <c r="BH94" s="61"/>
      <c r="BI94" s="61"/>
      <c r="BJ94" s="61"/>
      <c r="BK94" s="61"/>
      <c r="BL94" s="61"/>
      <c r="BM94" s="161" t="s">
        <v>666</v>
      </c>
      <c r="BN94" s="61"/>
      <c r="BO94" s="61"/>
      <c r="BP94" s="61"/>
      <c r="BQ94" s="61"/>
      <c r="BR94" s="61"/>
      <c r="BS94" s="61"/>
      <c r="BT94" s="61"/>
      <c r="BU94" s="61"/>
      <c r="BV94" s="61"/>
      <c r="BW94" s="61"/>
      <c r="BX94" s="61"/>
      <c r="BY94" s="61"/>
      <c r="BZ94" s="61"/>
      <c r="CA94" s="61"/>
      <c r="CB94" s="61"/>
      <c r="CC94" s="61"/>
      <c r="CD94" s="61"/>
      <c r="CE94" s="61"/>
      <c r="CF94" s="61"/>
      <c r="CG94" s="61"/>
      <c r="CH94" s="61"/>
    </row>
    <row r="95" spans="53:86">
      <c r="BA95" t="s">
        <v>803</v>
      </c>
      <c r="BB95" s="61"/>
      <c r="BC95" s="61"/>
      <c r="BD95" s="61"/>
      <c r="BE95" s="61"/>
      <c r="BF95" s="61"/>
      <c r="BG95" s="61"/>
      <c r="BH95" s="61"/>
      <c r="BI95" s="61"/>
      <c r="BJ95" s="61"/>
      <c r="BK95" s="61"/>
      <c r="BL95" s="61"/>
      <c r="BM95" s="161" t="s">
        <v>82</v>
      </c>
      <c r="BN95" s="61"/>
      <c r="BO95" s="61"/>
      <c r="BP95" s="61"/>
      <c r="BQ95" s="61"/>
      <c r="BR95" s="61"/>
      <c r="BS95" s="61"/>
      <c r="BT95" s="61"/>
      <c r="BU95" s="61"/>
      <c r="BV95" s="61"/>
      <c r="BW95" s="61"/>
      <c r="BX95" s="61"/>
      <c r="BY95" s="61"/>
      <c r="BZ95" s="61"/>
      <c r="CA95" s="61"/>
      <c r="CB95" s="61"/>
      <c r="CC95" s="61"/>
      <c r="CD95" s="61"/>
      <c r="CE95" s="61"/>
      <c r="CF95" s="61"/>
      <c r="CG95" s="61"/>
      <c r="CH95" s="61"/>
    </row>
    <row r="96" spans="53:86">
      <c r="BA96" t="s">
        <v>804</v>
      </c>
      <c r="BB96" s="61"/>
      <c r="BC96" s="61"/>
      <c r="BD96" s="61"/>
      <c r="BE96" s="61"/>
      <c r="BF96" s="61"/>
      <c r="BG96" s="61"/>
      <c r="BH96" s="61"/>
      <c r="BI96" s="61"/>
      <c r="BJ96" s="61"/>
      <c r="BK96" s="61"/>
      <c r="BL96" s="61"/>
      <c r="BM96" s="161" t="s">
        <v>574</v>
      </c>
      <c r="BN96" s="61"/>
      <c r="BO96" s="61"/>
      <c r="BP96" s="61"/>
      <c r="BQ96" s="61"/>
      <c r="BR96" s="61"/>
      <c r="BS96" s="61"/>
      <c r="BT96" s="61"/>
      <c r="BU96" s="61"/>
      <c r="BV96" s="61"/>
      <c r="BW96" s="61"/>
      <c r="BX96" s="61"/>
      <c r="BY96" s="61"/>
      <c r="BZ96" s="61"/>
      <c r="CA96" s="61"/>
      <c r="CB96" s="61"/>
      <c r="CC96" s="61"/>
      <c r="CD96" s="61"/>
      <c r="CE96" s="61"/>
      <c r="CF96" s="61"/>
      <c r="CG96" s="61"/>
      <c r="CH96" s="61"/>
    </row>
    <row r="97" spans="53:86">
      <c r="BA97" t="s">
        <v>805</v>
      </c>
      <c r="BB97" s="61"/>
      <c r="BC97" s="61"/>
      <c r="BD97" s="61"/>
      <c r="BE97" s="61"/>
      <c r="BF97" s="61"/>
      <c r="BG97" s="61"/>
      <c r="BH97" s="61"/>
      <c r="BI97" s="61"/>
      <c r="BJ97" s="61"/>
      <c r="BK97" s="61"/>
      <c r="BL97" s="61"/>
      <c r="BM97" s="161" t="s">
        <v>575</v>
      </c>
      <c r="BN97" s="61"/>
      <c r="BO97" s="61"/>
      <c r="BP97" s="61"/>
      <c r="BQ97" s="61"/>
      <c r="BR97" s="61"/>
      <c r="BS97" s="61"/>
      <c r="BT97" s="61"/>
      <c r="BU97" s="61"/>
      <c r="BV97" s="61"/>
      <c r="BW97" s="61"/>
      <c r="BX97" s="61"/>
      <c r="BY97" s="61"/>
      <c r="BZ97" s="61"/>
      <c r="CA97" s="61"/>
      <c r="CB97" s="61"/>
      <c r="CC97" s="61"/>
      <c r="CD97" s="61"/>
      <c r="CE97" s="61"/>
      <c r="CF97" s="61"/>
      <c r="CG97" s="61"/>
      <c r="CH97" s="61"/>
    </row>
    <row r="98" spans="53:86" ht="15">
      <c r="BA98" s="175" t="s">
        <v>806</v>
      </c>
      <c r="BB98" s="61"/>
      <c r="BC98" s="61"/>
      <c r="BD98" s="61"/>
      <c r="BE98" s="61"/>
      <c r="BF98" s="61"/>
      <c r="BG98" s="61"/>
      <c r="BH98" s="61"/>
      <c r="BI98" s="61"/>
      <c r="BJ98" s="61"/>
      <c r="BK98" s="61"/>
      <c r="BL98" s="61"/>
      <c r="BM98" s="161" t="s">
        <v>576</v>
      </c>
      <c r="BN98" s="61"/>
      <c r="BO98" s="61"/>
      <c r="BP98" s="61"/>
      <c r="BQ98" s="61"/>
      <c r="BR98" s="61"/>
      <c r="BS98" s="61"/>
      <c r="BT98" s="61"/>
      <c r="BU98" s="61"/>
      <c r="BV98" s="61"/>
      <c r="BW98" s="61"/>
      <c r="BX98" s="61"/>
      <c r="BY98" s="61"/>
      <c r="BZ98" s="61"/>
      <c r="CA98" s="61"/>
      <c r="CB98" s="61"/>
      <c r="CC98" s="61"/>
      <c r="CD98" s="61"/>
      <c r="CE98" s="61"/>
      <c r="CF98" s="61"/>
      <c r="CG98" s="61"/>
      <c r="CH98" s="61"/>
    </row>
    <row r="99" spans="53:86">
      <c r="BA99" t="s">
        <v>807</v>
      </c>
      <c r="BB99" s="61"/>
      <c r="BC99" s="61"/>
      <c r="BD99" s="61"/>
      <c r="BE99" s="61"/>
      <c r="BF99" s="61"/>
      <c r="BG99" s="61"/>
      <c r="BH99" s="61"/>
      <c r="BI99" s="61"/>
      <c r="BJ99" s="61"/>
      <c r="BK99" s="61"/>
      <c r="BL99" s="61"/>
      <c r="BM99" s="161" t="s">
        <v>577</v>
      </c>
      <c r="BN99" s="61"/>
      <c r="BO99" s="61"/>
      <c r="BP99" s="61"/>
      <c r="BQ99" s="61"/>
      <c r="BR99" s="61"/>
      <c r="BS99" s="61"/>
      <c r="BT99" s="61"/>
      <c r="BU99" s="61"/>
      <c r="BV99" s="61"/>
      <c r="BW99" s="61"/>
      <c r="BX99" s="61"/>
      <c r="BY99" s="61"/>
      <c r="BZ99" s="61"/>
      <c r="CA99" s="61"/>
      <c r="CB99" s="61"/>
      <c r="CC99" s="61"/>
      <c r="CD99" s="61"/>
      <c r="CE99" s="61"/>
      <c r="CF99" s="61"/>
      <c r="CG99" s="61"/>
      <c r="CH99" s="61"/>
    </row>
    <row r="100" spans="53:86">
      <c r="BA100" t="s">
        <v>808</v>
      </c>
      <c r="BB100" s="61"/>
      <c r="BC100" s="61"/>
      <c r="BD100" s="61"/>
      <c r="BE100" s="61"/>
      <c r="BF100" s="61"/>
      <c r="BG100" s="61"/>
      <c r="BH100" s="61"/>
      <c r="BI100" s="61"/>
      <c r="BJ100" s="61"/>
      <c r="BK100" s="61"/>
      <c r="BL100" s="61"/>
      <c r="BM100" s="161" t="s">
        <v>578</v>
      </c>
      <c r="BN100" s="61"/>
      <c r="BO100" s="61"/>
      <c r="BP100" s="61"/>
      <c r="BQ100" s="61"/>
      <c r="BR100" s="61"/>
      <c r="BS100" s="61"/>
      <c r="BT100" s="61"/>
      <c r="BU100" s="61"/>
      <c r="BV100" s="61"/>
      <c r="BW100" s="61"/>
      <c r="BX100" s="61"/>
      <c r="BY100" s="61"/>
      <c r="BZ100" s="61"/>
      <c r="CA100" s="61"/>
      <c r="CB100" s="61"/>
      <c r="CC100" s="61"/>
      <c r="CD100" s="61"/>
      <c r="CE100" s="61"/>
      <c r="CF100" s="61"/>
      <c r="CG100" s="61"/>
      <c r="CH100" s="61"/>
    </row>
    <row r="101" spans="53:86">
      <c r="BA101" t="s">
        <v>809</v>
      </c>
      <c r="BB101" s="61"/>
      <c r="BC101" s="61"/>
      <c r="BD101" s="61"/>
      <c r="BE101" s="61"/>
      <c r="BF101" s="61"/>
      <c r="BG101" s="61"/>
      <c r="BH101" s="61"/>
      <c r="BI101" s="61"/>
      <c r="BJ101" s="61"/>
      <c r="BK101" s="61"/>
      <c r="BL101" s="61"/>
      <c r="BM101" s="161" t="s">
        <v>579</v>
      </c>
      <c r="BN101" s="61"/>
      <c r="BO101" s="61"/>
      <c r="BP101" s="61"/>
      <c r="BQ101" s="61"/>
      <c r="BR101" s="61"/>
      <c r="BS101" s="61"/>
      <c r="BT101" s="61"/>
      <c r="BU101" s="61"/>
      <c r="BV101" s="61"/>
      <c r="BW101" s="61"/>
      <c r="BX101" s="61"/>
      <c r="BY101" s="61"/>
      <c r="BZ101" s="61"/>
      <c r="CA101" s="61"/>
      <c r="CB101" s="61"/>
      <c r="CC101" s="61"/>
      <c r="CD101" s="61"/>
      <c r="CE101" s="61"/>
      <c r="CF101" s="61"/>
      <c r="CG101" s="61"/>
      <c r="CH101" s="61"/>
    </row>
    <row r="102" spans="53:86">
      <c r="BA102" t="s">
        <v>810</v>
      </c>
      <c r="BB102" s="61"/>
      <c r="BC102" s="61"/>
      <c r="BD102" s="61"/>
      <c r="BE102" s="61"/>
      <c r="BF102" s="61"/>
      <c r="BG102" s="61"/>
      <c r="BH102" s="61"/>
      <c r="BI102" s="61"/>
      <c r="BJ102" s="61"/>
      <c r="BK102" s="61"/>
      <c r="BL102" s="61"/>
      <c r="BM102" s="161" t="s">
        <v>580</v>
      </c>
      <c r="BN102" s="61"/>
      <c r="BO102" s="61"/>
      <c r="BP102" s="61"/>
      <c r="BQ102" s="61"/>
      <c r="BR102" s="61"/>
      <c r="BS102" s="61"/>
      <c r="BT102" s="61"/>
      <c r="BU102" s="61"/>
      <c r="BV102" s="61"/>
      <c r="BW102" s="61"/>
      <c r="BX102" s="61"/>
      <c r="BY102" s="61"/>
      <c r="BZ102" s="61"/>
      <c r="CA102" s="61"/>
      <c r="CB102" s="61"/>
      <c r="CC102" s="61"/>
      <c r="CD102" s="61"/>
      <c r="CE102" s="61"/>
      <c r="CF102" s="61"/>
      <c r="CG102" s="61"/>
      <c r="CH102" s="61"/>
    </row>
    <row r="103" spans="53:86">
      <c r="BA103" t="s">
        <v>811</v>
      </c>
      <c r="BB103" s="61"/>
      <c r="BC103" s="61"/>
      <c r="BD103" s="61"/>
      <c r="BE103" s="61"/>
      <c r="BF103" s="61"/>
      <c r="BG103" s="61"/>
      <c r="BH103" s="61"/>
      <c r="BI103" s="61"/>
      <c r="BJ103" s="61"/>
      <c r="BK103" s="61"/>
      <c r="BL103" s="61"/>
      <c r="BM103" s="161" t="s">
        <v>83</v>
      </c>
      <c r="BN103" s="61"/>
      <c r="BO103" s="61"/>
      <c r="BP103" s="61"/>
      <c r="BQ103" s="61"/>
      <c r="BR103" s="61"/>
      <c r="BS103" s="61"/>
      <c r="BT103" s="61"/>
      <c r="BU103" s="61"/>
      <c r="BV103" s="61"/>
      <c r="BW103" s="61"/>
      <c r="BX103" s="61"/>
      <c r="BY103" s="61"/>
      <c r="BZ103" s="61"/>
      <c r="CA103" s="61"/>
      <c r="CB103" s="61"/>
      <c r="CC103" s="61"/>
      <c r="CD103" s="61"/>
      <c r="CE103" s="61"/>
      <c r="CF103" s="61"/>
      <c r="CG103" s="61"/>
      <c r="CH103" s="61"/>
    </row>
    <row r="104" spans="53:86">
      <c r="BA104" t="s">
        <v>812</v>
      </c>
      <c r="BB104" s="61"/>
      <c r="BC104" s="61"/>
      <c r="BD104" s="61"/>
      <c r="BE104" s="61"/>
      <c r="BF104" s="61"/>
      <c r="BG104" s="61"/>
      <c r="BH104" s="61"/>
      <c r="BI104" s="61"/>
      <c r="BJ104" s="61"/>
      <c r="BK104" s="61"/>
      <c r="BL104" s="61"/>
      <c r="BM104" s="161" t="s">
        <v>581</v>
      </c>
      <c r="BN104" s="61"/>
      <c r="BO104" s="61"/>
      <c r="BP104" s="61"/>
      <c r="BQ104" s="61"/>
      <c r="BR104" s="61"/>
      <c r="BS104" s="61"/>
      <c r="BT104" s="61"/>
      <c r="BU104" s="61"/>
      <c r="BV104" s="61"/>
      <c r="BW104" s="61"/>
      <c r="BX104" s="61"/>
      <c r="BY104" s="61"/>
      <c r="BZ104" s="61"/>
      <c r="CA104" s="61"/>
      <c r="CB104" s="61"/>
      <c r="CC104" s="61"/>
      <c r="CD104" s="61"/>
      <c r="CE104" s="61"/>
      <c r="CF104" s="61"/>
      <c r="CG104" s="61"/>
      <c r="CH104" s="61"/>
    </row>
    <row r="105" spans="53:86" ht="15">
      <c r="BA105" s="175" t="s">
        <v>813</v>
      </c>
      <c r="BB105" s="61"/>
      <c r="BC105" s="61"/>
      <c r="BD105" s="61"/>
      <c r="BE105" s="61"/>
      <c r="BF105" s="61"/>
      <c r="BG105" s="61"/>
      <c r="BH105" s="61"/>
      <c r="BI105" s="61"/>
      <c r="BJ105" s="61"/>
      <c r="BK105" s="61"/>
      <c r="BL105" s="61"/>
      <c r="BM105" s="161" t="s">
        <v>582</v>
      </c>
      <c r="BN105" s="61"/>
      <c r="BO105" s="61"/>
      <c r="BP105" s="61"/>
      <c r="BQ105" s="61"/>
      <c r="BR105" s="61"/>
      <c r="BS105" s="61"/>
      <c r="BT105" s="61"/>
      <c r="BU105" s="61"/>
      <c r="BV105" s="61"/>
      <c r="BW105" s="61"/>
      <c r="BX105" s="61"/>
      <c r="BY105" s="61"/>
      <c r="BZ105" s="61"/>
      <c r="CA105" s="61"/>
      <c r="CB105" s="61"/>
      <c r="CC105" s="61"/>
      <c r="CD105" s="61"/>
      <c r="CE105" s="61"/>
      <c r="CF105" s="61"/>
      <c r="CG105" s="61"/>
      <c r="CH105" s="61"/>
    </row>
    <row r="106" spans="53:86">
      <c r="BA106" t="s">
        <v>814</v>
      </c>
      <c r="BB106" s="61"/>
      <c r="BC106" s="61"/>
      <c r="BD106" s="61"/>
      <c r="BE106" s="61"/>
      <c r="BF106" s="61"/>
      <c r="BG106" s="61"/>
      <c r="BH106" s="61"/>
      <c r="BI106" s="61"/>
      <c r="BJ106" s="61"/>
      <c r="BK106" s="61"/>
      <c r="BL106" s="61"/>
      <c r="BM106" s="161" t="s">
        <v>583</v>
      </c>
      <c r="BN106" s="61"/>
      <c r="BO106" s="61"/>
      <c r="BP106" s="61"/>
      <c r="BQ106" s="61"/>
      <c r="BR106" s="61"/>
      <c r="BS106" s="61"/>
      <c r="BT106" s="61"/>
      <c r="BU106" s="61"/>
      <c r="BV106" s="61"/>
      <c r="BW106" s="61"/>
      <c r="BX106" s="61"/>
      <c r="BY106" s="61"/>
      <c r="BZ106" s="61"/>
      <c r="CA106" s="61"/>
      <c r="CB106" s="61"/>
      <c r="CC106" s="61"/>
      <c r="CD106" s="61"/>
      <c r="CE106" s="61"/>
      <c r="CF106" s="61"/>
      <c r="CG106" s="61"/>
      <c r="CH106" s="61"/>
    </row>
    <row r="107" spans="53:86" ht="15">
      <c r="BA107" s="175" t="s">
        <v>815</v>
      </c>
      <c r="BB107" s="61"/>
      <c r="BC107" s="61"/>
      <c r="BD107" s="61"/>
      <c r="BE107" s="61"/>
      <c r="BF107" s="61"/>
      <c r="BG107" s="61"/>
      <c r="BH107" s="61"/>
      <c r="BI107" s="61"/>
      <c r="BJ107" s="61"/>
      <c r="BK107" s="61"/>
      <c r="BL107" s="61"/>
      <c r="BM107" s="161" t="s">
        <v>584</v>
      </c>
      <c r="BN107" s="61"/>
      <c r="BO107" s="61"/>
      <c r="BP107" s="61"/>
      <c r="BQ107" s="61"/>
      <c r="BR107" s="61"/>
      <c r="BS107" s="61"/>
      <c r="BT107" s="61"/>
      <c r="BU107" s="61"/>
      <c r="BV107" s="61"/>
      <c r="BW107" s="61"/>
      <c r="BX107" s="61"/>
      <c r="BY107" s="61"/>
      <c r="BZ107" s="61"/>
      <c r="CA107" s="61"/>
      <c r="CB107" s="61"/>
      <c r="CC107" s="61"/>
      <c r="CD107" s="61"/>
      <c r="CE107" s="61"/>
      <c r="CF107" s="61"/>
      <c r="CG107" s="61"/>
      <c r="CH107" s="61"/>
    </row>
    <row r="108" spans="53:86">
      <c r="BA108" t="s">
        <v>816</v>
      </c>
      <c r="BB108" s="61"/>
      <c r="BC108" s="61"/>
      <c r="BD108" s="61"/>
      <c r="BE108" s="61"/>
      <c r="BF108" s="61"/>
      <c r="BG108" s="61"/>
      <c r="BH108" s="61"/>
      <c r="BI108" s="61"/>
      <c r="BJ108" s="61"/>
      <c r="BK108" s="61"/>
      <c r="BL108" s="61"/>
      <c r="BM108" s="161" t="s">
        <v>585</v>
      </c>
      <c r="BN108" s="61"/>
      <c r="BO108" s="61"/>
      <c r="BP108" s="61"/>
      <c r="BQ108" s="61"/>
      <c r="BR108" s="61"/>
      <c r="BS108" s="61"/>
      <c r="BT108" s="61"/>
      <c r="BU108" s="61"/>
      <c r="BV108" s="61"/>
      <c r="BW108" s="61"/>
      <c r="BX108" s="61"/>
      <c r="BY108" s="61"/>
      <c r="BZ108" s="61"/>
      <c r="CA108" s="61"/>
      <c r="CB108" s="61"/>
      <c r="CC108" s="61"/>
      <c r="CD108" s="61"/>
      <c r="CE108" s="61"/>
      <c r="CF108" s="61"/>
      <c r="CG108" s="61"/>
      <c r="CH108" s="61"/>
    </row>
    <row r="109" spans="53:86">
      <c r="BA109" s="61"/>
      <c r="BB109" s="61"/>
      <c r="BC109" s="61"/>
      <c r="BD109" s="61"/>
      <c r="BE109" s="61"/>
      <c r="BF109" s="61"/>
      <c r="BG109" s="61"/>
      <c r="BH109" s="61"/>
      <c r="BI109" s="61"/>
      <c r="BJ109" s="61"/>
      <c r="BK109" s="61"/>
      <c r="BL109" s="61"/>
      <c r="BM109" s="161" t="s">
        <v>586</v>
      </c>
      <c r="BN109" s="61"/>
      <c r="BO109" s="61"/>
      <c r="BP109" s="61"/>
      <c r="BQ109" s="61"/>
      <c r="BR109" s="61"/>
      <c r="BS109" s="61"/>
      <c r="BT109" s="61"/>
      <c r="BU109" s="61"/>
      <c r="BV109" s="61"/>
      <c r="BW109" s="61"/>
      <c r="BX109" s="61"/>
      <c r="BY109" s="61"/>
      <c r="BZ109" s="61"/>
      <c r="CA109" s="61"/>
      <c r="CB109" s="61"/>
      <c r="CC109" s="61"/>
      <c r="CD109" s="61"/>
      <c r="CE109" s="61"/>
      <c r="CF109" s="61"/>
      <c r="CG109" s="61"/>
      <c r="CH109" s="61"/>
    </row>
    <row r="110" spans="53:86">
      <c r="BA110" s="61"/>
      <c r="BB110" s="61"/>
      <c r="BC110" s="61"/>
      <c r="BD110" s="61"/>
      <c r="BE110" s="61"/>
      <c r="BF110" s="61"/>
      <c r="BG110" s="61"/>
      <c r="BH110" s="61"/>
      <c r="BI110" s="61"/>
      <c r="BJ110" s="61"/>
      <c r="BK110" s="61"/>
      <c r="BL110" s="61"/>
      <c r="BM110" s="161" t="s">
        <v>587</v>
      </c>
      <c r="BN110" s="61"/>
      <c r="BO110" s="61"/>
      <c r="BP110" s="61"/>
      <c r="BQ110" s="61"/>
      <c r="BR110" s="61"/>
      <c r="BS110" s="61"/>
      <c r="BT110" s="61"/>
      <c r="BU110" s="61"/>
      <c r="BV110" s="61"/>
      <c r="BW110" s="61"/>
      <c r="BX110" s="61"/>
      <c r="BY110" s="61"/>
      <c r="BZ110" s="61"/>
      <c r="CA110" s="61"/>
      <c r="CB110" s="61"/>
      <c r="CC110" s="61"/>
      <c r="CD110" s="61"/>
      <c r="CE110" s="61"/>
      <c r="CF110" s="61"/>
      <c r="CG110" s="61"/>
      <c r="CH110" s="61"/>
    </row>
    <row r="111" spans="53:86">
      <c r="BA111" s="61"/>
      <c r="BB111" s="61"/>
      <c r="BC111" s="61"/>
      <c r="BD111" s="61"/>
      <c r="BE111" s="61"/>
      <c r="BF111" s="61"/>
      <c r="BG111" s="61"/>
      <c r="BH111" s="61"/>
      <c r="BI111" s="61"/>
      <c r="BJ111" s="61"/>
      <c r="BK111" s="61"/>
      <c r="BL111" s="61"/>
      <c r="BM111" s="161" t="s">
        <v>588</v>
      </c>
      <c r="BN111" s="61"/>
      <c r="BO111" s="61"/>
      <c r="BP111" s="61"/>
      <c r="BQ111" s="61"/>
      <c r="BR111" s="61"/>
      <c r="BS111" s="61"/>
      <c r="BT111" s="61"/>
      <c r="BU111" s="61"/>
      <c r="BV111" s="61"/>
      <c r="BW111" s="61"/>
      <c r="BX111" s="61"/>
      <c r="BY111" s="61"/>
      <c r="BZ111" s="61"/>
      <c r="CA111" s="61"/>
      <c r="CB111" s="61"/>
      <c r="CC111" s="61"/>
      <c r="CD111" s="61"/>
      <c r="CE111" s="61"/>
      <c r="CF111" s="61"/>
      <c r="CG111" s="61"/>
      <c r="CH111" s="61"/>
    </row>
    <row r="112" spans="53:86">
      <c r="BA112" s="61"/>
      <c r="BB112" s="61"/>
      <c r="BC112" s="61"/>
      <c r="BD112" s="61"/>
      <c r="BE112" s="61"/>
      <c r="BF112" s="61"/>
      <c r="BG112" s="61"/>
      <c r="BH112" s="61"/>
      <c r="BI112" s="61"/>
      <c r="BJ112" s="61"/>
      <c r="BK112" s="61"/>
      <c r="BL112" s="61"/>
      <c r="BM112" s="161" t="s">
        <v>589</v>
      </c>
      <c r="BN112" s="61"/>
      <c r="BO112" s="61"/>
      <c r="BP112" s="61"/>
      <c r="BQ112" s="61"/>
      <c r="BR112" s="61"/>
      <c r="BS112" s="61"/>
      <c r="BT112" s="61"/>
      <c r="BU112" s="61"/>
      <c r="BV112" s="61"/>
      <c r="BW112" s="61"/>
      <c r="BX112" s="61"/>
      <c r="BY112" s="61"/>
      <c r="BZ112" s="61"/>
      <c r="CA112" s="61"/>
      <c r="CB112" s="61"/>
      <c r="CC112" s="61"/>
      <c r="CD112" s="61"/>
      <c r="CE112" s="61"/>
      <c r="CF112" s="61"/>
      <c r="CG112" s="61"/>
      <c r="CH112" s="61"/>
    </row>
    <row r="113" spans="53:86">
      <c r="BA113" s="61"/>
      <c r="BB113" s="61"/>
      <c r="BC113" s="61"/>
      <c r="BD113" s="61"/>
      <c r="BE113" s="61"/>
      <c r="BF113" s="61"/>
      <c r="BG113" s="61"/>
      <c r="BH113" s="61"/>
      <c r="BI113" s="61"/>
      <c r="BJ113" s="61"/>
      <c r="BK113" s="61"/>
      <c r="BL113" s="61"/>
      <c r="BM113" s="161" t="s">
        <v>590</v>
      </c>
      <c r="BN113" s="61"/>
      <c r="BO113" s="61"/>
      <c r="BP113" s="61"/>
      <c r="BQ113" s="61"/>
      <c r="BR113" s="61"/>
      <c r="BS113" s="61"/>
      <c r="BT113" s="61"/>
      <c r="BU113" s="61"/>
      <c r="BV113" s="61"/>
      <c r="BW113" s="61"/>
      <c r="BX113" s="61"/>
      <c r="BY113" s="61"/>
      <c r="BZ113" s="61"/>
      <c r="CA113" s="61"/>
      <c r="CB113" s="61"/>
      <c r="CC113" s="61"/>
      <c r="CD113" s="61"/>
      <c r="CE113" s="61"/>
      <c r="CF113" s="61"/>
      <c r="CG113" s="61"/>
      <c r="CH113" s="61"/>
    </row>
    <row r="114" spans="53:86">
      <c r="BA114" s="61"/>
      <c r="BB114" s="61"/>
      <c r="BC114" s="61"/>
      <c r="BD114" s="61"/>
      <c r="BE114" s="61"/>
      <c r="BF114" s="61"/>
      <c r="BG114" s="61"/>
      <c r="BH114" s="61"/>
      <c r="BI114" s="61"/>
      <c r="BJ114" s="61"/>
      <c r="BK114" s="61"/>
      <c r="BL114" s="61"/>
      <c r="BM114" s="161" t="s">
        <v>591</v>
      </c>
      <c r="BN114" s="61"/>
      <c r="BO114" s="61"/>
      <c r="BP114" s="61"/>
      <c r="BQ114" s="61"/>
      <c r="BR114" s="61"/>
      <c r="BS114" s="61"/>
      <c r="BT114" s="61"/>
      <c r="BU114" s="61"/>
      <c r="BV114" s="61"/>
      <c r="BW114" s="61"/>
      <c r="BX114" s="61"/>
      <c r="BY114" s="61"/>
      <c r="BZ114" s="61"/>
      <c r="CA114" s="61"/>
      <c r="CB114" s="61"/>
      <c r="CC114" s="61"/>
      <c r="CD114" s="61"/>
      <c r="CE114" s="61"/>
      <c r="CF114" s="61"/>
      <c r="CG114" s="61"/>
      <c r="CH114" s="61"/>
    </row>
    <row r="115" spans="53:86">
      <c r="BA115" s="61"/>
      <c r="BB115" s="61"/>
      <c r="BC115" s="61"/>
      <c r="BD115" s="61"/>
      <c r="BE115" s="61"/>
      <c r="BF115" s="61"/>
      <c r="BG115" s="61"/>
      <c r="BH115" s="61"/>
      <c r="BI115" s="61"/>
      <c r="BJ115" s="61"/>
      <c r="BK115" s="61"/>
      <c r="BL115" s="61"/>
      <c r="BM115" s="161" t="s">
        <v>592</v>
      </c>
      <c r="BN115" s="61"/>
      <c r="BO115" s="61"/>
      <c r="BP115" s="61"/>
      <c r="BQ115" s="61"/>
      <c r="BR115" s="61"/>
      <c r="BS115" s="61"/>
      <c r="BT115" s="61"/>
      <c r="BU115" s="61"/>
      <c r="BV115" s="61"/>
      <c r="BW115" s="61"/>
      <c r="BX115" s="61"/>
      <c r="BY115" s="61"/>
      <c r="BZ115" s="61"/>
      <c r="CA115" s="61"/>
      <c r="CB115" s="61"/>
      <c r="CC115" s="61"/>
      <c r="CD115" s="61"/>
      <c r="CE115" s="61"/>
      <c r="CF115" s="61"/>
      <c r="CG115" s="61"/>
      <c r="CH115" s="61"/>
    </row>
    <row r="116" spans="53:86">
      <c r="BA116" s="61"/>
      <c r="BB116" s="61"/>
      <c r="BC116" s="61"/>
      <c r="BD116" s="61"/>
      <c r="BE116" s="61"/>
      <c r="BF116" s="61"/>
      <c r="BG116" s="61"/>
      <c r="BH116" s="61"/>
      <c r="BI116" s="61"/>
      <c r="BJ116" s="61"/>
      <c r="BK116" s="61"/>
      <c r="BL116" s="61"/>
      <c r="BM116" s="161" t="s">
        <v>593</v>
      </c>
      <c r="BN116" s="61"/>
      <c r="BO116" s="61"/>
      <c r="BP116" s="61"/>
      <c r="BQ116" s="61"/>
      <c r="BR116" s="61"/>
      <c r="BS116" s="61"/>
      <c r="BT116" s="61"/>
      <c r="BU116" s="61"/>
      <c r="BV116" s="61"/>
      <c r="BW116" s="61"/>
      <c r="BX116" s="61"/>
      <c r="BY116" s="61"/>
      <c r="BZ116" s="61"/>
      <c r="CA116" s="61"/>
      <c r="CB116" s="61"/>
      <c r="CC116" s="61"/>
      <c r="CD116" s="61"/>
      <c r="CE116" s="61"/>
      <c r="CF116" s="61"/>
      <c r="CG116" s="61"/>
      <c r="CH116" s="61"/>
    </row>
    <row r="117" spans="53:86">
      <c r="BA117" s="61"/>
      <c r="BB117" s="61"/>
      <c r="BC117" s="61"/>
      <c r="BD117" s="61"/>
      <c r="BE117" s="61"/>
      <c r="BF117" s="61"/>
      <c r="BG117" s="61"/>
      <c r="BH117" s="61"/>
      <c r="BI117" s="61"/>
      <c r="BJ117" s="61"/>
      <c r="BK117" s="61"/>
      <c r="BL117" s="61"/>
      <c r="BM117" s="161" t="s">
        <v>594</v>
      </c>
      <c r="BN117" s="61"/>
      <c r="BO117" s="61"/>
      <c r="BP117" s="61"/>
      <c r="BQ117" s="61"/>
      <c r="BR117" s="61"/>
      <c r="BS117" s="61"/>
      <c r="BT117" s="61"/>
      <c r="BU117" s="61"/>
      <c r="BV117" s="61"/>
      <c r="BW117" s="61"/>
      <c r="BX117" s="61"/>
      <c r="BY117" s="61"/>
      <c r="BZ117" s="61"/>
      <c r="CA117" s="61"/>
      <c r="CB117" s="61"/>
      <c r="CC117" s="61"/>
      <c r="CD117" s="61"/>
      <c r="CE117" s="61"/>
      <c r="CF117" s="61"/>
      <c r="CG117" s="61"/>
      <c r="CH117" s="61"/>
    </row>
    <row r="118" spans="53:86">
      <c r="BA118" s="61"/>
      <c r="BB118" s="61"/>
      <c r="BC118" s="61"/>
      <c r="BD118" s="61"/>
      <c r="BE118" s="61"/>
      <c r="BF118" s="61"/>
      <c r="BG118" s="61"/>
      <c r="BH118" s="61"/>
      <c r="BI118" s="61"/>
      <c r="BJ118" s="61"/>
      <c r="BK118" s="61"/>
      <c r="BL118" s="61"/>
      <c r="BM118" s="161" t="s">
        <v>595</v>
      </c>
      <c r="BN118" s="61"/>
      <c r="BO118" s="61"/>
      <c r="BP118" s="61"/>
      <c r="BQ118" s="61"/>
      <c r="BR118" s="61"/>
      <c r="BS118" s="61"/>
      <c r="BT118" s="61"/>
      <c r="BU118" s="61"/>
      <c r="BV118" s="61"/>
      <c r="BW118" s="61"/>
      <c r="BX118" s="61"/>
      <c r="BY118" s="61"/>
      <c r="BZ118" s="61"/>
      <c r="CA118" s="61"/>
      <c r="CB118" s="61"/>
      <c r="CC118" s="61"/>
      <c r="CD118" s="61"/>
      <c r="CE118" s="61"/>
      <c r="CF118" s="61"/>
      <c r="CG118" s="61"/>
      <c r="CH118" s="61"/>
    </row>
    <row r="119" spans="53:86">
      <c r="BA119" s="61"/>
      <c r="BB119" s="61"/>
      <c r="BC119" s="61"/>
      <c r="BD119" s="61"/>
      <c r="BE119" s="61"/>
      <c r="BF119" s="61"/>
      <c r="BG119" s="61"/>
      <c r="BH119" s="61"/>
      <c r="BI119" s="61"/>
      <c r="BJ119" s="61"/>
      <c r="BK119" s="61"/>
      <c r="BL119" s="61"/>
      <c r="BM119" s="161" t="s">
        <v>596</v>
      </c>
      <c r="BN119" s="61"/>
      <c r="BO119" s="61"/>
      <c r="BP119" s="61"/>
      <c r="BQ119" s="61"/>
      <c r="BR119" s="61"/>
      <c r="BS119" s="61"/>
      <c r="BT119" s="61"/>
      <c r="BU119" s="61"/>
      <c r="BV119" s="61"/>
      <c r="BW119" s="61"/>
      <c r="BX119" s="61"/>
      <c r="BY119" s="61"/>
      <c r="BZ119" s="61"/>
      <c r="CA119" s="61"/>
      <c r="CB119" s="61"/>
      <c r="CC119" s="61"/>
      <c r="CD119" s="61"/>
      <c r="CE119" s="61"/>
      <c r="CF119" s="61"/>
      <c r="CG119" s="61"/>
      <c r="CH119" s="61"/>
    </row>
    <row r="120" spans="53:86">
      <c r="BA120" s="61"/>
      <c r="BB120" s="61"/>
      <c r="BC120" s="61"/>
      <c r="BD120" s="61"/>
      <c r="BE120" s="61"/>
      <c r="BF120" s="61"/>
      <c r="BG120" s="61"/>
      <c r="BH120" s="61"/>
      <c r="BI120" s="61"/>
      <c r="BJ120" s="61"/>
      <c r="BK120" s="61"/>
      <c r="BL120" s="61"/>
      <c r="BM120" s="161" t="s">
        <v>597</v>
      </c>
      <c r="BN120" s="61"/>
      <c r="BO120" s="61"/>
      <c r="BP120" s="61"/>
      <c r="BQ120" s="61"/>
      <c r="BR120" s="61"/>
      <c r="BS120" s="61"/>
      <c r="BT120" s="61"/>
      <c r="BU120" s="61"/>
      <c r="BV120" s="61"/>
      <c r="BW120" s="61"/>
      <c r="BX120" s="61"/>
      <c r="BY120" s="61"/>
      <c r="BZ120" s="61"/>
      <c r="CA120" s="61"/>
      <c r="CB120" s="61"/>
      <c r="CC120" s="61"/>
      <c r="CD120" s="61"/>
      <c r="CE120" s="61"/>
      <c r="CF120" s="61"/>
      <c r="CG120" s="61"/>
      <c r="CH120" s="61"/>
    </row>
    <row r="121" spans="53:86">
      <c r="BA121" s="61"/>
      <c r="BB121" s="61"/>
      <c r="BC121" s="61"/>
      <c r="BD121" s="61"/>
      <c r="BE121" s="61"/>
      <c r="BF121" s="61"/>
      <c r="BG121" s="61"/>
      <c r="BH121" s="61"/>
      <c r="BI121" s="61"/>
      <c r="BJ121" s="61"/>
      <c r="BK121" s="61"/>
      <c r="BL121" s="61"/>
      <c r="BM121" s="161" t="s">
        <v>667</v>
      </c>
      <c r="BN121" s="61"/>
      <c r="BO121" s="61"/>
      <c r="BP121" s="61"/>
      <c r="BQ121" s="61"/>
      <c r="BR121" s="61"/>
      <c r="BS121" s="61"/>
      <c r="BT121" s="61"/>
      <c r="BU121" s="61"/>
      <c r="BV121" s="61"/>
      <c r="BW121" s="61"/>
      <c r="BX121" s="61"/>
      <c r="BY121" s="61"/>
      <c r="BZ121" s="61"/>
      <c r="CA121" s="61"/>
      <c r="CB121" s="61"/>
      <c r="CC121" s="61"/>
      <c r="CD121" s="61"/>
      <c r="CE121" s="61"/>
      <c r="CF121" s="61"/>
      <c r="CG121" s="61"/>
      <c r="CH121" s="61"/>
    </row>
    <row r="122" spans="53:86">
      <c r="BA122" s="61"/>
      <c r="BB122" s="61"/>
      <c r="BC122" s="61"/>
      <c r="BD122" s="61"/>
      <c r="BE122" s="61"/>
      <c r="BF122" s="61"/>
      <c r="BG122" s="61"/>
      <c r="BH122" s="61"/>
      <c r="BI122" s="61"/>
      <c r="BJ122" s="61"/>
      <c r="BK122" s="61"/>
      <c r="BL122" s="61"/>
      <c r="BM122" s="161" t="s">
        <v>598</v>
      </c>
      <c r="BN122" s="61"/>
      <c r="BO122" s="61"/>
      <c r="BP122" s="61"/>
      <c r="BQ122" s="61"/>
      <c r="BR122" s="61"/>
      <c r="BS122" s="61"/>
      <c r="BT122" s="61"/>
      <c r="BU122" s="61"/>
      <c r="BV122" s="61"/>
      <c r="BW122" s="61"/>
      <c r="BX122" s="61"/>
      <c r="BY122" s="61"/>
      <c r="BZ122" s="61"/>
      <c r="CA122" s="61"/>
      <c r="CB122" s="61"/>
      <c r="CC122" s="61"/>
      <c r="CD122" s="61"/>
      <c r="CE122" s="61"/>
      <c r="CF122" s="61"/>
      <c r="CG122" s="61"/>
      <c r="CH122" s="61"/>
    </row>
    <row r="123" spans="53:86">
      <c r="BA123" s="61"/>
      <c r="BB123" s="61"/>
      <c r="BC123" s="61"/>
      <c r="BD123" s="61"/>
      <c r="BE123" s="61"/>
      <c r="BF123" s="61"/>
      <c r="BG123" s="61"/>
      <c r="BH123" s="61"/>
      <c r="BI123" s="61"/>
      <c r="BJ123" s="61"/>
      <c r="BK123" s="61"/>
      <c r="BL123" s="61"/>
      <c r="BM123" s="162" t="s">
        <v>599</v>
      </c>
      <c r="BN123" s="61"/>
      <c r="BO123" s="61"/>
      <c r="BP123" s="61"/>
      <c r="BQ123" s="61"/>
      <c r="BR123" s="61"/>
      <c r="BS123" s="61"/>
      <c r="BT123" s="61"/>
      <c r="BU123" s="61"/>
      <c r="BV123" s="61"/>
      <c r="BW123" s="61"/>
      <c r="BX123" s="61"/>
      <c r="BY123" s="61"/>
      <c r="BZ123" s="61"/>
      <c r="CA123" s="61"/>
      <c r="CB123" s="61"/>
      <c r="CC123" s="61"/>
      <c r="CD123" s="61"/>
      <c r="CE123" s="61"/>
      <c r="CF123" s="61"/>
      <c r="CG123" s="61"/>
      <c r="CH123" s="61"/>
    </row>
    <row r="124" spans="53:86">
      <c r="BA124" s="61"/>
      <c r="BB124" s="61"/>
      <c r="BC124" s="61"/>
      <c r="BD124" s="61"/>
      <c r="BE124" s="61"/>
      <c r="BF124" s="61"/>
      <c r="BG124" s="61"/>
      <c r="BH124" s="61"/>
      <c r="BI124" s="61"/>
      <c r="BJ124" s="61"/>
      <c r="BK124" s="61"/>
      <c r="BL124" s="61"/>
      <c r="BM124" s="161" t="s">
        <v>600</v>
      </c>
      <c r="BN124" s="61"/>
      <c r="BO124" s="61"/>
      <c r="BP124" s="61"/>
      <c r="BQ124" s="61"/>
      <c r="BR124" s="61"/>
      <c r="BS124" s="61"/>
      <c r="BT124" s="61"/>
      <c r="BU124" s="61"/>
      <c r="BV124" s="61"/>
      <c r="BW124" s="61"/>
      <c r="BX124" s="61"/>
      <c r="BY124" s="61"/>
      <c r="BZ124" s="61"/>
      <c r="CA124" s="61"/>
      <c r="CB124" s="61"/>
      <c r="CC124" s="61"/>
      <c r="CD124" s="61"/>
      <c r="CE124" s="61"/>
      <c r="CF124" s="61"/>
      <c r="CG124" s="61"/>
      <c r="CH124" s="61"/>
    </row>
    <row r="125" spans="53:86">
      <c r="BA125" s="61"/>
      <c r="BB125" s="61"/>
      <c r="BC125" s="61"/>
      <c r="BD125" s="61"/>
      <c r="BE125" s="61"/>
      <c r="BF125" s="61"/>
      <c r="BG125" s="61"/>
      <c r="BH125" s="61"/>
      <c r="BI125" s="61"/>
      <c r="BJ125" s="61"/>
      <c r="BK125" s="61"/>
      <c r="BL125" s="61"/>
      <c r="BM125" s="161" t="s">
        <v>601</v>
      </c>
      <c r="BN125" s="61"/>
      <c r="BO125" s="61"/>
      <c r="BP125" s="61"/>
      <c r="BQ125" s="61"/>
      <c r="BR125" s="61"/>
      <c r="BS125" s="61"/>
      <c r="BT125" s="61"/>
      <c r="BU125" s="61"/>
      <c r="BV125" s="61"/>
      <c r="BW125" s="61"/>
      <c r="BX125" s="61"/>
      <c r="BY125" s="61"/>
      <c r="BZ125" s="61"/>
      <c r="CA125" s="61"/>
      <c r="CB125" s="61"/>
      <c r="CC125" s="61"/>
      <c r="CD125" s="61"/>
      <c r="CE125" s="61"/>
      <c r="CF125" s="61"/>
      <c r="CG125" s="61"/>
      <c r="CH125" s="61"/>
    </row>
    <row r="126" spans="53:86">
      <c r="BA126" s="61"/>
      <c r="BB126" s="61"/>
      <c r="BC126" s="61"/>
      <c r="BD126" s="61"/>
      <c r="BE126" s="61"/>
      <c r="BF126" s="61"/>
      <c r="BG126" s="61"/>
      <c r="BH126" s="61"/>
      <c r="BI126" s="61"/>
      <c r="BJ126" s="61"/>
      <c r="BK126" s="61"/>
      <c r="BL126" s="61"/>
      <c r="BM126" s="161" t="s">
        <v>602</v>
      </c>
      <c r="BN126" s="61"/>
      <c r="BO126" s="61"/>
      <c r="BP126" s="61"/>
      <c r="BQ126" s="61"/>
      <c r="BR126" s="61"/>
      <c r="BS126" s="61"/>
      <c r="BT126" s="61"/>
      <c r="BU126" s="61"/>
      <c r="BV126" s="61"/>
      <c r="BW126" s="61"/>
      <c r="BX126" s="61"/>
      <c r="BY126" s="61"/>
      <c r="BZ126" s="61"/>
      <c r="CA126" s="61"/>
      <c r="CB126" s="61"/>
      <c r="CC126" s="61"/>
      <c r="CD126" s="61"/>
      <c r="CE126" s="61"/>
      <c r="CF126" s="61"/>
      <c r="CG126" s="61"/>
      <c r="CH126" s="61"/>
    </row>
    <row r="127" spans="53:86">
      <c r="BA127" s="61"/>
      <c r="BB127" s="61"/>
      <c r="BC127" s="61"/>
      <c r="BD127" s="61"/>
      <c r="BE127" s="61"/>
      <c r="BF127" s="61"/>
      <c r="BG127" s="61"/>
      <c r="BH127" s="61"/>
      <c r="BI127" s="61"/>
      <c r="BJ127" s="61"/>
      <c r="BK127" s="61"/>
      <c r="BL127" s="61"/>
      <c r="BM127" s="161" t="s">
        <v>603</v>
      </c>
      <c r="BN127" s="61"/>
      <c r="BO127" s="61"/>
      <c r="BP127" s="61"/>
      <c r="BQ127" s="61"/>
      <c r="BR127" s="61"/>
      <c r="BS127" s="61"/>
      <c r="BT127" s="61"/>
      <c r="BU127" s="61"/>
      <c r="BV127" s="61"/>
      <c r="BW127" s="61"/>
      <c r="BX127" s="61"/>
      <c r="BY127" s="61"/>
      <c r="BZ127" s="61"/>
      <c r="CA127" s="61"/>
      <c r="CB127" s="61"/>
      <c r="CC127" s="61"/>
      <c r="CD127" s="61"/>
      <c r="CE127" s="61"/>
      <c r="CF127" s="61"/>
      <c r="CG127" s="61"/>
      <c r="CH127" s="61"/>
    </row>
    <row r="128" spans="53:86">
      <c r="BA128" s="61"/>
      <c r="BB128" s="61"/>
      <c r="BC128" s="61"/>
      <c r="BD128" s="61"/>
      <c r="BE128" s="61"/>
      <c r="BF128" s="61"/>
      <c r="BG128" s="61"/>
      <c r="BH128" s="61"/>
      <c r="BI128" s="61"/>
      <c r="BJ128" s="61"/>
      <c r="BK128" s="61"/>
      <c r="BL128" s="61"/>
      <c r="BM128" s="161" t="s">
        <v>604</v>
      </c>
      <c r="BN128" s="61"/>
      <c r="BO128" s="61"/>
      <c r="BP128" s="61"/>
      <c r="BQ128" s="61"/>
      <c r="BR128" s="61"/>
      <c r="BS128" s="61"/>
      <c r="BT128" s="61"/>
      <c r="BU128" s="61"/>
      <c r="BV128" s="61"/>
      <c r="BW128" s="61"/>
      <c r="BX128" s="61"/>
      <c r="BY128" s="61"/>
      <c r="BZ128" s="61"/>
      <c r="CA128" s="61"/>
      <c r="CB128" s="61"/>
      <c r="CC128" s="61"/>
      <c r="CD128" s="61"/>
      <c r="CE128" s="61"/>
      <c r="CF128" s="61"/>
      <c r="CG128" s="61"/>
      <c r="CH128" s="61"/>
    </row>
    <row r="129" spans="53:86">
      <c r="BA129" s="61"/>
      <c r="BB129" s="61"/>
      <c r="BC129" s="61"/>
      <c r="BD129" s="61"/>
      <c r="BE129" s="61"/>
      <c r="BF129" s="61"/>
      <c r="BG129" s="61"/>
      <c r="BH129" s="61"/>
      <c r="BI129" s="61"/>
      <c r="BJ129" s="61"/>
      <c r="BK129" s="61"/>
      <c r="BL129" s="61"/>
      <c r="BM129" s="161" t="s">
        <v>605</v>
      </c>
      <c r="BN129" s="61"/>
      <c r="BO129" s="61"/>
      <c r="BP129" s="61"/>
      <c r="BQ129" s="61"/>
      <c r="BR129" s="61"/>
      <c r="BS129" s="61"/>
      <c r="BT129" s="61"/>
      <c r="BU129" s="61"/>
      <c r="BV129" s="61"/>
      <c r="BW129" s="61"/>
      <c r="BX129" s="61"/>
      <c r="BY129" s="61"/>
      <c r="BZ129" s="61"/>
      <c r="CA129" s="61"/>
      <c r="CB129" s="61"/>
      <c r="CC129" s="61"/>
      <c r="CD129" s="61"/>
      <c r="CE129" s="61"/>
      <c r="CF129" s="61"/>
      <c r="CG129" s="61"/>
      <c r="CH129" s="61"/>
    </row>
    <row r="130" spans="53:86">
      <c r="BA130" s="61"/>
      <c r="BB130" s="61"/>
      <c r="BC130" s="61"/>
      <c r="BD130" s="61"/>
      <c r="BE130" s="61"/>
      <c r="BF130" s="61"/>
      <c r="BG130" s="61"/>
      <c r="BH130" s="61"/>
      <c r="BI130" s="61"/>
      <c r="BJ130" s="61"/>
      <c r="BK130" s="61"/>
      <c r="BL130" s="61"/>
      <c r="BM130" s="161" t="s">
        <v>606</v>
      </c>
      <c r="BN130" s="61"/>
      <c r="BO130" s="61"/>
      <c r="BP130" s="61"/>
      <c r="BQ130" s="61"/>
      <c r="BR130" s="61"/>
      <c r="BS130" s="61"/>
      <c r="BT130" s="61"/>
      <c r="BU130" s="61"/>
      <c r="BV130" s="61"/>
      <c r="BW130" s="61"/>
      <c r="BX130" s="61"/>
      <c r="BY130" s="61"/>
      <c r="BZ130" s="61"/>
      <c r="CA130" s="61"/>
      <c r="CB130" s="61"/>
      <c r="CC130" s="61"/>
      <c r="CD130" s="61"/>
      <c r="CE130" s="61"/>
      <c r="CF130" s="61"/>
      <c r="CG130" s="61"/>
      <c r="CH130" s="61"/>
    </row>
    <row r="131" spans="53:86">
      <c r="BA131" s="61"/>
      <c r="BB131" s="61"/>
      <c r="BC131" s="61"/>
      <c r="BD131" s="61"/>
      <c r="BE131" s="61"/>
      <c r="BF131" s="61"/>
      <c r="BG131" s="61"/>
      <c r="BH131" s="61"/>
      <c r="BI131" s="61"/>
      <c r="BJ131" s="61"/>
      <c r="BK131" s="61"/>
      <c r="BL131" s="61"/>
      <c r="BM131" s="161" t="s">
        <v>607</v>
      </c>
      <c r="BN131" s="61"/>
      <c r="BO131" s="61"/>
      <c r="BP131" s="61"/>
      <c r="BQ131" s="61"/>
      <c r="BR131" s="61"/>
      <c r="BS131" s="61"/>
      <c r="BT131" s="61"/>
      <c r="BU131" s="61"/>
      <c r="BV131" s="61"/>
      <c r="BW131" s="61"/>
      <c r="BX131" s="61"/>
      <c r="BY131" s="61"/>
      <c r="BZ131" s="61"/>
      <c r="CA131" s="61"/>
      <c r="CB131" s="61"/>
      <c r="CC131" s="61"/>
      <c r="CD131" s="61"/>
      <c r="CE131" s="61"/>
      <c r="CF131" s="61"/>
      <c r="CG131" s="61"/>
      <c r="CH131" s="61"/>
    </row>
    <row r="132" spans="53:86">
      <c r="BA132" s="61"/>
      <c r="BB132" s="61"/>
      <c r="BC132" s="61"/>
      <c r="BD132" s="61"/>
      <c r="BE132" s="61"/>
      <c r="BF132" s="61"/>
      <c r="BG132" s="61"/>
      <c r="BH132" s="61"/>
      <c r="BI132" s="61"/>
      <c r="BJ132" s="61"/>
      <c r="BK132" s="61"/>
      <c r="BL132" s="61"/>
      <c r="BM132" s="161" t="s">
        <v>608</v>
      </c>
      <c r="BN132" s="61"/>
      <c r="BO132" s="61"/>
      <c r="BP132" s="61"/>
      <c r="BQ132" s="61"/>
      <c r="BR132" s="61"/>
      <c r="BS132" s="61"/>
      <c r="BT132" s="61"/>
      <c r="BU132" s="61"/>
      <c r="BV132" s="61"/>
      <c r="BW132" s="61"/>
      <c r="BX132" s="61"/>
      <c r="BY132" s="61"/>
      <c r="BZ132" s="61"/>
      <c r="CA132" s="61"/>
      <c r="CB132" s="61"/>
      <c r="CC132" s="61"/>
      <c r="CD132" s="61"/>
      <c r="CE132" s="61"/>
      <c r="CF132" s="61"/>
      <c r="CG132" s="61"/>
      <c r="CH132" s="61"/>
    </row>
    <row r="133" spans="53:86">
      <c r="BA133" s="61"/>
      <c r="BB133" s="61"/>
      <c r="BC133" s="61"/>
      <c r="BD133" s="61"/>
      <c r="BE133" s="61"/>
      <c r="BF133" s="61"/>
      <c r="BG133" s="61"/>
      <c r="BH133" s="61"/>
      <c r="BI133" s="61"/>
      <c r="BJ133" s="61"/>
      <c r="BK133" s="61"/>
      <c r="BL133" s="61"/>
      <c r="BM133" s="161" t="s">
        <v>609</v>
      </c>
      <c r="BN133" s="61"/>
      <c r="BO133" s="61"/>
      <c r="BP133" s="61"/>
      <c r="BQ133" s="61"/>
      <c r="BR133" s="61"/>
      <c r="BS133" s="61"/>
      <c r="BT133" s="61"/>
      <c r="BU133" s="61"/>
      <c r="BV133" s="61"/>
      <c r="BW133" s="61"/>
      <c r="BX133" s="61"/>
      <c r="BY133" s="61"/>
      <c r="BZ133" s="61"/>
      <c r="CA133" s="61"/>
      <c r="CB133" s="61"/>
      <c r="CC133" s="61"/>
      <c r="CD133" s="61"/>
      <c r="CE133" s="61"/>
      <c r="CF133" s="61"/>
      <c r="CG133" s="61"/>
      <c r="CH133" s="61"/>
    </row>
    <row r="134" spans="53:86">
      <c r="BA134" s="61"/>
      <c r="BB134" s="61"/>
      <c r="BC134" s="61"/>
      <c r="BD134" s="61"/>
      <c r="BE134" s="61"/>
      <c r="BF134" s="61"/>
      <c r="BG134" s="61"/>
      <c r="BH134" s="61"/>
      <c r="BI134" s="61"/>
      <c r="BJ134" s="61"/>
      <c r="BK134" s="61"/>
      <c r="BL134" s="61"/>
      <c r="BM134" s="161" t="s">
        <v>610</v>
      </c>
      <c r="BN134" s="61"/>
      <c r="BO134" s="61"/>
      <c r="BP134" s="61"/>
      <c r="BQ134" s="61"/>
      <c r="BR134" s="61"/>
      <c r="BS134" s="61"/>
      <c r="BT134" s="61"/>
      <c r="BU134" s="61"/>
      <c r="BV134" s="61"/>
      <c r="BW134" s="61"/>
      <c r="BX134" s="61"/>
      <c r="BY134" s="61"/>
      <c r="BZ134" s="61"/>
      <c r="CA134" s="61"/>
      <c r="CB134" s="61"/>
      <c r="CC134" s="61"/>
      <c r="CD134" s="61"/>
      <c r="CE134" s="61"/>
      <c r="CF134" s="61"/>
      <c r="CG134" s="61"/>
      <c r="CH134" s="61"/>
    </row>
    <row r="135" spans="53:86">
      <c r="BA135" s="61"/>
      <c r="BB135" s="61"/>
      <c r="BC135" s="61"/>
      <c r="BD135" s="61"/>
      <c r="BE135" s="61"/>
      <c r="BF135" s="61"/>
      <c r="BG135" s="61"/>
      <c r="BH135" s="61"/>
      <c r="BI135" s="61"/>
      <c r="BJ135" s="61"/>
      <c r="BK135" s="61"/>
      <c r="BL135" s="61"/>
      <c r="BM135" s="161" t="s">
        <v>611</v>
      </c>
      <c r="BN135" s="61"/>
      <c r="BO135" s="61"/>
      <c r="BP135" s="61"/>
      <c r="BQ135" s="61"/>
      <c r="BR135" s="61"/>
      <c r="BS135" s="61"/>
      <c r="BT135" s="61"/>
      <c r="BU135" s="61"/>
      <c r="BV135" s="61"/>
      <c r="BW135" s="61"/>
      <c r="BX135" s="61"/>
      <c r="BY135" s="61"/>
      <c r="BZ135" s="61"/>
      <c r="CA135" s="61"/>
      <c r="CB135" s="61"/>
      <c r="CC135" s="61"/>
      <c r="CD135" s="61"/>
      <c r="CE135" s="61"/>
      <c r="CF135" s="61"/>
      <c r="CG135" s="61"/>
      <c r="CH135" s="61"/>
    </row>
    <row r="136" spans="53:86">
      <c r="BA136" s="61"/>
      <c r="BB136" s="61"/>
      <c r="BC136" s="61"/>
      <c r="BD136" s="61"/>
      <c r="BE136" s="61"/>
      <c r="BF136" s="61"/>
      <c r="BG136" s="61"/>
      <c r="BH136" s="61"/>
      <c r="BI136" s="61"/>
      <c r="BJ136" s="61"/>
      <c r="BK136" s="61"/>
      <c r="BL136" s="61"/>
      <c r="BM136" s="161" t="s">
        <v>612</v>
      </c>
      <c r="BN136" s="61"/>
      <c r="BO136" s="61"/>
      <c r="BP136" s="61"/>
      <c r="BQ136" s="61"/>
      <c r="BR136" s="61"/>
      <c r="BS136" s="61"/>
      <c r="BT136" s="61"/>
      <c r="BU136" s="61"/>
      <c r="BV136" s="61"/>
      <c r="BW136" s="61"/>
      <c r="BX136" s="61"/>
      <c r="BY136" s="61"/>
      <c r="BZ136" s="61"/>
      <c r="CA136" s="61"/>
      <c r="CB136" s="61"/>
      <c r="CC136" s="61"/>
      <c r="CD136" s="61"/>
      <c r="CE136" s="61"/>
      <c r="CF136" s="61"/>
      <c r="CG136" s="61"/>
      <c r="CH136" s="61"/>
    </row>
    <row r="137" spans="53:86">
      <c r="BA137" s="61"/>
      <c r="BB137" s="61"/>
      <c r="BC137" s="61"/>
      <c r="BD137" s="61"/>
      <c r="BE137" s="61"/>
      <c r="BF137" s="61"/>
      <c r="BG137" s="61"/>
      <c r="BH137" s="61"/>
      <c r="BI137" s="61"/>
      <c r="BJ137" s="61"/>
      <c r="BK137" s="61"/>
      <c r="BL137" s="61"/>
      <c r="BM137" s="161" t="s">
        <v>668</v>
      </c>
      <c r="BN137" s="61"/>
      <c r="BO137" s="61"/>
      <c r="BP137" s="61"/>
      <c r="BQ137" s="61"/>
      <c r="BR137" s="61"/>
      <c r="BS137" s="61"/>
      <c r="BT137" s="61"/>
      <c r="BU137" s="61"/>
      <c r="BV137" s="61"/>
      <c r="BW137" s="61"/>
      <c r="BX137" s="61"/>
      <c r="BY137" s="61"/>
      <c r="BZ137" s="61"/>
      <c r="CA137" s="61"/>
      <c r="CB137" s="61"/>
      <c r="CC137" s="61"/>
      <c r="CD137" s="61"/>
      <c r="CE137" s="61"/>
      <c r="CF137" s="61"/>
      <c r="CG137" s="61"/>
      <c r="CH137" s="61"/>
    </row>
    <row r="138" spans="53:86">
      <c r="BA138" s="61"/>
      <c r="BB138" s="61"/>
      <c r="BC138" s="61"/>
      <c r="BD138" s="61"/>
      <c r="BE138" s="61"/>
      <c r="BF138" s="61"/>
      <c r="BG138" s="61"/>
      <c r="BH138" s="61"/>
      <c r="BI138" s="61"/>
      <c r="BJ138" s="61"/>
      <c r="BK138" s="61"/>
      <c r="BL138" s="61"/>
      <c r="BM138" s="161" t="s">
        <v>613</v>
      </c>
      <c r="BN138" s="61"/>
      <c r="BO138" s="61"/>
      <c r="BP138" s="61"/>
      <c r="BQ138" s="61"/>
      <c r="BR138" s="61"/>
      <c r="BS138" s="61"/>
      <c r="BT138" s="61"/>
      <c r="BU138" s="61"/>
      <c r="BV138" s="61"/>
      <c r="BW138" s="61"/>
      <c r="BX138" s="61"/>
      <c r="BY138" s="61"/>
      <c r="BZ138" s="61"/>
      <c r="CA138" s="61"/>
      <c r="CB138" s="61"/>
      <c r="CC138" s="61"/>
      <c r="CD138" s="61"/>
      <c r="CE138" s="61"/>
      <c r="CF138" s="61"/>
      <c r="CG138" s="61"/>
      <c r="CH138" s="61"/>
    </row>
    <row r="139" spans="53:86">
      <c r="BA139" s="61"/>
      <c r="BB139" s="61"/>
      <c r="BC139" s="61"/>
      <c r="BD139" s="61"/>
      <c r="BE139" s="61"/>
      <c r="BF139" s="61"/>
      <c r="BG139" s="61"/>
      <c r="BH139" s="61"/>
      <c r="BI139" s="61"/>
      <c r="BJ139" s="61"/>
      <c r="BK139" s="61"/>
      <c r="BL139" s="61"/>
      <c r="BM139" s="161" t="s">
        <v>614</v>
      </c>
      <c r="BN139" s="61"/>
      <c r="BO139" s="61"/>
      <c r="BP139" s="61"/>
      <c r="BQ139" s="61"/>
      <c r="BR139" s="61"/>
      <c r="BS139" s="61"/>
      <c r="BT139" s="61"/>
      <c r="BU139" s="61"/>
      <c r="BV139" s="61"/>
      <c r="BW139" s="61"/>
      <c r="BX139" s="61"/>
      <c r="BY139" s="61"/>
      <c r="BZ139" s="61"/>
      <c r="CA139" s="61"/>
      <c r="CB139" s="61"/>
      <c r="CC139" s="61"/>
      <c r="CD139" s="61"/>
      <c r="CE139" s="61"/>
      <c r="CF139" s="61"/>
      <c r="CG139" s="61"/>
      <c r="CH139" s="61"/>
    </row>
    <row r="140" spans="53:86">
      <c r="BA140" s="61"/>
      <c r="BB140" s="61"/>
      <c r="BC140" s="61"/>
      <c r="BD140" s="61"/>
      <c r="BE140" s="61"/>
      <c r="BF140" s="61"/>
      <c r="BG140" s="61"/>
      <c r="BH140" s="61"/>
      <c r="BI140" s="61"/>
      <c r="BJ140" s="61"/>
      <c r="BK140" s="61"/>
      <c r="BL140" s="61"/>
      <c r="BM140" s="161" t="s">
        <v>615</v>
      </c>
      <c r="BN140" s="61"/>
      <c r="BO140" s="61"/>
      <c r="BP140" s="61"/>
      <c r="BQ140" s="61"/>
      <c r="BR140" s="61"/>
      <c r="BS140" s="61"/>
      <c r="BT140" s="61"/>
      <c r="BU140" s="61"/>
      <c r="BV140" s="61"/>
      <c r="BW140" s="61"/>
      <c r="BX140" s="61"/>
      <c r="BY140" s="61"/>
      <c r="BZ140" s="61"/>
      <c r="CA140" s="61"/>
      <c r="CB140" s="61"/>
      <c r="CC140" s="61"/>
      <c r="CD140" s="61"/>
      <c r="CE140" s="61"/>
      <c r="CF140" s="61"/>
      <c r="CG140" s="61"/>
      <c r="CH140" s="61"/>
    </row>
    <row r="141" spans="53:86">
      <c r="BA141" s="61"/>
      <c r="BB141" s="61"/>
      <c r="BC141" s="61"/>
      <c r="BD141" s="61"/>
      <c r="BE141" s="61"/>
      <c r="BF141" s="61"/>
      <c r="BG141" s="61"/>
      <c r="BH141" s="61"/>
      <c r="BI141" s="61"/>
      <c r="BJ141" s="61"/>
      <c r="BK141" s="61"/>
      <c r="BL141" s="61"/>
      <c r="BM141" s="161" t="s">
        <v>616</v>
      </c>
      <c r="BN141" s="61"/>
      <c r="BO141" s="61"/>
      <c r="BP141" s="61"/>
      <c r="BQ141" s="61"/>
      <c r="BR141" s="61"/>
      <c r="BS141" s="61"/>
      <c r="BT141" s="61"/>
      <c r="BU141" s="61"/>
      <c r="BV141" s="61"/>
      <c r="BW141" s="61"/>
      <c r="BX141" s="61"/>
      <c r="BY141" s="61"/>
      <c r="BZ141" s="61"/>
      <c r="CA141" s="61"/>
      <c r="CB141" s="61"/>
      <c r="CC141" s="61"/>
      <c r="CD141" s="61"/>
      <c r="CE141" s="61"/>
      <c r="CF141" s="61"/>
      <c r="CG141" s="61"/>
      <c r="CH141" s="61"/>
    </row>
    <row r="142" spans="53:86">
      <c r="BA142" s="61"/>
      <c r="BB142" s="61"/>
      <c r="BC142" s="61"/>
      <c r="BD142" s="61"/>
      <c r="BE142" s="61"/>
      <c r="BF142" s="61"/>
      <c r="BG142" s="61"/>
      <c r="BH142" s="61"/>
      <c r="BI142" s="61"/>
      <c r="BJ142" s="61"/>
      <c r="BK142" s="61"/>
      <c r="BL142" s="61"/>
      <c r="BM142" s="161" t="s">
        <v>617</v>
      </c>
      <c r="BN142" s="61"/>
      <c r="BO142" s="61"/>
      <c r="BP142" s="61"/>
      <c r="BQ142" s="61"/>
      <c r="BR142" s="61"/>
      <c r="BS142" s="61"/>
      <c r="BT142" s="61"/>
      <c r="BU142" s="61"/>
      <c r="BV142" s="61"/>
      <c r="BW142" s="61"/>
      <c r="BX142" s="61"/>
      <c r="BY142" s="61"/>
      <c r="BZ142" s="61"/>
      <c r="CA142" s="61"/>
      <c r="CB142" s="61"/>
      <c r="CC142" s="61"/>
      <c r="CD142" s="61"/>
      <c r="CE142" s="61"/>
      <c r="CF142" s="61"/>
      <c r="CG142" s="61"/>
      <c r="CH142" s="61"/>
    </row>
    <row r="143" spans="53:86">
      <c r="BA143" s="61"/>
      <c r="BB143" s="61"/>
      <c r="BC143" s="61"/>
      <c r="BD143" s="61"/>
      <c r="BE143" s="61"/>
      <c r="BF143" s="61"/>
      <c r="BG143" s="61"/>
      <c r="BH143" s="61"/>
      <c r="BI143" s="61"/>
      <c r="BJ143" s="61"/>
      <c r="BK143" s="61"/>
      <c r="BL143" s="61"/>
      <c r="BM143" s="161" t="s">
        <v>669</v>
      </c>
      <c r="BN143" s="61"/>
      <c r="BO143" s="61"/>
      <c r="BP143" s="61"/>
      <c r="BQ143" s="61"/>
      <c r="BR143" s="61"/>
      <c r="BS143" s="61"/>
      <c r="BT143" s="61"/>
      <c r="BU143" s="61"/>
      <c r="BV143" s="61"/>
      <c r="BW143" s="61"/>
      <c r="BX143" s="61"/>
      <c r="BY143" s="61"/>
      <c r="BZ143" s="61"/>
      <c r="CA143" s="61"/>
      <c r="CB143" s="61"/>
      <c r="CC143" s="61"/>
      <c r="CD143" s="61"/>
      <c r="CE143" s="61"/>
      <c r="CF143" s="61"/>
      <c r="CG143" s="61"/>
      <c r="CH143" s="61"/>
    </row>
    <row r="144" spans="53:86">
      <c r="BA144" s="61"/>
      <c r="BB144" s="61"/>
      <c r="BC144" s="61"/>
      <c r="BD144" s="61"/>
      <c r="BE144" s="61"/>
      <c r="BF144" s="61"/>
      <c r="BG144" s="61"/>
      <c r="BH144" s="61"/>
      <c r="BI144" s="61"/>
      <c r="BJ144" s="61"/>
      <c r="BK144" s="61"/>
      <c r="BL144" s="61"/>
      <c r="BM144" s="161" t="s">
        <v>618</v>
      </c>
      <c r="BN144" s="61"/>
      <c r="BO144" s="61"/>
      <c r="BP144" s="61"/>
      <c r="BQ144" s="61"/>
      <c r="BR144" s="61"/>
      <c r="BS144" s="61"/>
      <c r="BT144" s="61"/>
      <c r="BU144" s="61"/>
      <c r="BV144" s="61"/>
      <c r="BW144" s="61"/>
      <c r="BX144" s="61"/>
      <c r="BY144" s="61"/>
      <c r="BZ144" s="61"/>
      <c r="CA144" s="61"/>
      <c r="CB144" s="61"/>
      <c r="CC144" s="61"/>
      <c r="CD144" s="61"/>
      <c r="CE144" s="61"/>
      <c r="CF144" s="61"/>
      <c r="CG144" s="61"/>
      <c r="CH144" s="61"/>
    </row>
    <row r="145" spans="53:86">
      <c r="BA145" s="61"/>
      <c r="BB145" s="61"/>
      <c r="BC145" s="61"/>
      <c r="BD145" s="61"/>
      <c r="BE145" s="61"/>
      <c r="BF145" s="61"/>
      <c r="BG145" s="61"/>
      <c r="BH145" s="61"/>
      <c r="BI145" s="61"/>
      <c r="BJ145" s="61"/>
      <c r="BK145" s="61"/>
      <c r="BL145" s="61"/>
      <c r="BM145" s="161" t="s">
        <v>619</v>
      </c>
      <c r="BN145" s="61"/>
      <c r="BO145" s="61"/>
      <c r="BP145" s="61"/>
      <c r="BQ145" s="61"/>
      <c r="BR145" s="61"/>
      <c r="BS145" s="61"/>
      <c r="BT145" s="61"/>
      <c r="BU145" s="61"/>
      <c r="BV145" s="61"/>
      <c r="BW145" s="61"/>
      <c r="BX145" s="61"/>
      <c r="BY145" s="61"/>
      <c r="BZ145" s="61"/>
      <c r="CA145" s="61"/>
      <c r="CB145" s="61"/>
      <c r="CC145" s="61"/>
      <c r="CD145" s="61"/>
      <c r="CE145" s="61"/>
      <c r="CF145" s="61"/>
      <c r="CG145" s="61"/>
      <c r="CH145" s="61"/>
    </row>
    <row r="146" spans="53:86">
      <c r="BA146" s="61"/>
      <c r="BB146" s="61"/>
      <c r="BC146" s="61"/>
      <c r="BD146" s="61"/>
      <c r="BE146" s="61"/>
      <c r="BF146" s="61"/>
      <c r="BG146" s="61"/>
      <c r="BH146" s="61"/>
      <c r="BI146" s="61"/>
      <c r="BJ146" s="61"/>
      <c r="BK146" s="61"/>
      <c r="BL146" s="61"/>
      <c r="BM146" s="162" t="s">
        <v>620</v>
      </c>
      <c r="BN146" s="61"/>
      <c r="BO146" s="61"/>
      <c r="BP146" s="61"/>
      <c r="BQ146" s="61"/>
      <c r="BR146" s="61"/>
      <c r="BS146" s="61"/>
      <c r="BT146" s="61"/>
      <c r="BU146" s="61"/>
      <c r="BV146" s="61"/>
      <c r="BW146" s="61"/>
      <c r="BX146" s="61"/>
      <c r="BY146" s="61"/>
      <c r="BZ146" s="61"/>
      <c r="CA146" s="61"/>
      <c r="CB146" s="61"/>
      <c r="CC146" s="61"/>
      <c r="CD146" s="61"/>
      <c r="CE146" s="61"/>
      <c r="CF146" s="61"/>
      <c r="CG146" s="61"/>
      <c r="CH146" s="61"/>
    </row>
    <row r="147" spans="53:86">
      <c r="BA147" s="61"/>
      <c r="BB147" s="61"/>
      <c r="BC147" s="61"/>
      <c r="BD147" s="61"/>
      <c r="BE147" s="61"/>
      <c r="BF147" s="61"/>
      <c r="BG147" s="61"/>
      <c r="BH147" s="61"/>
      <c r="BI147" s="61"/>
      <c r="BJ147" s="61"/>
      <c r="BK147" s="61"/>
      <c r="BL147" s="61"/>
      <c r="BM147" s="161" t="s">
        <v>80</v>
      </c>
      <c r="BN147" s="61"/>
      <c r="BO147" s="61"/>
      <c r="BP147" s="61"/>
      <c r="BQ147" s="61"/>
      <c r="BR147" s="61"/>
      <c r="BS147" s="61"/>
      <c r="BT147" s="61"/>
      <c r="BU147" s="61"/>
      <c r="BV147" s="61"/>
      <c r="BW147" s="61"/>
      <c r="BX147" s="61"/>
      <c r="BY147" s="61"/>
      <c r="BZ147" s="61"/>
      <c r="CA147" s="61"/>
      <c r="CB147" s="61"/>
      <c r="CC147" s="61"/>
      <c r="CD147" s="61"/>
      <c r="CE147" s="61"/>
      <c r="CF147" s="61"/>
      <c r="CG147" s="61"/>
      <c r="CH147" s="61"/>
    </row>
    <row r="148" spans="53:86">
      <c r="BA148" s="61"/>
      <c r="BB148" s="61"/>
      <c r="BC148" s="61"/>
      <c r="BD148" s="61"/>
      <c r="BE148" s="61"/>
      <c r="BF148" s="61"/>
      <c r="BG148" s="61"/>
      <c r="BH148" s="61"/>
      <c r="BI148" s="61"/>
      <c r="BJ148" s="61"/>
      <c r="BK148" s="61"/>
      <c r="BL148" s="61"/>
      <c r="BM148" s="162" t="s">
        <v>621</v>
      </c>
      <c r="BN148" s="61"/>
      <c r="BO148" s="61"/>
      <c r="BP148" s="61"/>
      <c r="BQ148" s="61"/>
      <c r="BR148" s="61"/>
      <c r="BS148" s="61"/>
      <c r="BT148" s="61"/>
      <c r="BU148" s="61"/>
      <c r="BV148" s="61"/>
      <c r="BW148" s="61"/>
      <c r="BX148" s="61"/>
      <c r="BY148" s="61"/>
      <c r="BZ148" s="61"/>
      <c r="CA148" s="61"/>
      <c r="CB148" s="61"/>
      <c r="CC148" s="61"/>
      <c r="CD148" s="61"/>
      <c r="CE148" s="61"/>
      <c r="CF148" s="61"/>
      <c r="CG148" s="61"/>
      <c r="CH148" s="61"/>
    </row>
    <row r="149" spans="53:86">
      <c r="BA149" s="61"/>
      <c r="BB149" s="61"/>
      <c r="BC149" s="61"/>
      <c r="BD149" s="61"/>
      <c r="BE149" s="61"/>
      <c r="BF149" s="61"/>
      <c r="BG149" s="61"/>
      <c r="BH149" s="61"/>
      <c r="BI149" s="61"/>
      <c r="BJ149" s="61"/>
      <c r="BK149" s="61"/>
      <c r="BL149" s="61"/>
      <c r="BM149" s="161" t="s">
        <v>622</v>
      </c>
      <c r="BN149" s="61"/>
      <c r="BO149" s="61"/>
      <c r="BP149" s="61"/>
      <c r="BQ149" s="61"/>
      <c r="BR149" s="61"/>
      <c r="BS149" s="61"/>
      <c r="BT149" s="61"/>
      <c r="BU149" s="61"/>
      <c r="BV149" s="61"/>
      <c r="BW149" s="61"/>
      <c r="BX149" s="61"/>
      <c r="BY149" s="61"/>
      <c r="BZ149" s="61"/>
      <c r="CA149" s="61"/>
      <c r="CB149" s="61"/>
      <c r="CC149" s="61"/>
      <c r="CD149" s="61"/>
      <c r="CE149" s="61"/>
      <c r="CF149" s="61"/>
      <c r="CG149" s="61"/>
      <c r="CH149" s="61"/>
    </row>
    <row r="150" spans="53:86">
      <c r="BA150" s="61"/>
      <c r="BB150" s="61"/>
      <c r="BC150" s="61"/>
      <c r="BD150" s="61"/>
      <c r="BE150" s="61"/>
      <c r="BF150" s="61"/>
      <c r="BG150" s="61"/>
      <c r="BH150" s="61"/>
      <c r="BI150" s="61"/>
      <c r="BJ150" s="61"/>
      <c r="BK150" s="61"/>
      <c r="BL150" s="61"/>
      <c r="BM150" s="161" t="s">
        <v>623</v>
      </c>
      <c r="BN150" s="61"/>
      <c r="BO150" s="61"/>
      <c r="BP150" s="61"/>
      <c r="BQ150" s="61"/>
      <c r="BR150" s="61"/>
      <c r="BS150" s="61"/>
      <c r="BT150" s="61"/>
      <c r="BU150" s="61"/>
      <c r="BV150" s="61"/>
      <c r="BW150" s="61"/>
      <c r="BX150" s="61"/>
      <c r="BY150" s="61"/>
      <c r="BZ150" s="61"/>
      <c r="CA150" s="61"/>
      <c r="CB150" s="61"/>
      <c r="CC150" s="61"/>
      <c r="CD150" s="61"/>
      <c r="CE150" s="61"/>
      <c r="CF150" s="61"/>
      <c r="CG150" s="61"/>
      <c r="CH150" s="61"/>
    </row>
    <row r="151" spans="53:86">
      <c r="BA151" s="61"/>
      <c r="BB151" s="61"/>
      <c r="BC151" s="61"/>
      <c r="BD151" s="61"/>
      <c r="BE151" s="61"/>
      <c r="BF151" s="61"/>
      <c r="BG151" s="61"/>
      <c r="BH151" s="61"/>
      <c r="BI151" s="61"/>
      <c r="BJ151" s="61"/>
      <c r="BK151" s="61"/>
      <c r="BL151" s="61"/>
      <c r="BM151" s="161" t="s">
        <v>624</v>
      </c>
      <c r="BN151" s="61"/>
      <c r="BO151" s="61"/>
      <c r="BP151" s="61"/>
      <c r="BQ151" s="61"/>
      <c r="BR151" s="61"/>
      <c r="BS151" s="61"/>
      <c r="BT151" s="61"/>
      <c r="BU151" s="61"/>
      <c r="BV151" s="61"/>
      <c r="BW151" s="61"/>
      <c r="BX151" s="61"/>
      <c r="BY151" s="61"/>
      <c r="BZ151" s="61"/>
      <c r="CA151" s="61"/>
      <c r="CB151" s="61"/>
      <c r="CC151" s="61"/>
      <c r="CD151" s="61"/>
      <c r="CE151" s="61"/>
      <c r="CF151" s="61"/>
      <c r="CG151" s="61"/>
      <c r="CH151" s="61"/>
    </row>
    <row r="152" spans="53:86">
      <c r="BA152" s="61"/>
      <c r="BB152" s="61"/>
      <c r="BC152" s="61"/>
      <c r="BD152" s="61"/>
      <c r="BE152" s="61"/>
      <c r="BF152" s="61"/>
      <c r="BG152" s="61"/>
      <c r="BH152" s="61"/>
      <c r="BI152" s="61"/>
      <c r="BJ152" s="61"/>
      <c r="BK152" s="61"/>
      <c r="BL152" s="61"/>
      <c r="BM152" s="161" t="s">
        <v>625</v>
      </c>
      <c r="BN152" s="61"/>
      <c r="BO152" s="61"/>
      <c r="BP152" s="61"/>
      <c r="BQ152" s="61"/>
      <c r="BR152" s="61"/>
      <c r="BS152" s="61"/>
      <c r="BT152" s="61"/>
      <c r="BU152" s="61"/>
      <c r="BV152" s="61"/>
      <c r="BW152" s="61"/>
      <c r="BX152" s="61"/>
      <c r="BY152" s="61"/>
      <c r="BZ152" s="61"/>
      <c r="CA152" s="61"/>
      <c r="CB152" s="61"/>
      <c r="CC152" s="61"/>
      <c r="CD152" s="61"/>
      <c r="CE152" s="61"/>
      <c r="CF152" s="61"/>
      <c r="CG152" s="61"/>
      <c r="CH152" s="61"/>
    </row>
    <row r="153" spans="53:86">
      <c r="BA153" s="61"/>
      <c r="BB153" s="61"/>
      <c r="BC153" s="61"/>
      <c r="BD153" s="61"/>
      <c r="BE153" s="61"/>
      <c r="BF153" s="61"/>
      <c r="BG153" s="61"/>
      <c r="BH153" s="61"/>
      <c r="BI153" s="61"/>
      <c r="BJ153" s="61"/>
      <c r="BK153" s="61"/>
      <c r="BL153" s="61"/>
      <c r="BM153" s="161" t="s">
        <v>626</v>
      </c>
      <c r="BN153" s="61"/>
      <c r="BO153" s="61"/>
      <c r="BP153" s="61"/>
      <c r="BQ153" s="61"/>
      <c r="BR153" s="61"/>
      <c r="BS153" s="61"/>
      <c r="BT153" s="61"/>
      <c r="BU153" s="61"/>
      <c r="BV153" s="61"/>
      <c r="BW153" s="61"/>
      <c r="BX153" s="61"/>
      <c r="BY153" s="61"/>
      <c r="BZ153" s="61"/>
      <c r="CA153" s="61"/>
      <c r="CB153" s="61"/>
      <c r="CC153" s="61"/>
      <c r="CD153" s="61"/>
      <c r="CE153" s="61"/>
      <c r="CF153" s="61"/>
      <c r="CG153" s="61"/>
      <c r="CH153" s="61"/>
    </row>
    <row r="154" spans="53:86">
      <c r="BA154" s="61"/>
      <c r="BB154" s="61"/>
      <c r="BC154" s="61"/>
      <c r="BD154" s="61"/>
      <c r="BE154" s="61"/>
      <c r="BF154" s="61"/>
      <c r="BG154" s="61"/>
      <c r="BH154" s="61"/>
      <c r="BI154" s="61"/>
      <c r="BJ154" s="61"/>
      <c r="BK154" s="61"/>
      <c r="BL154" s="61"/>
      <c r="BM154" s="161" t="s">
        <v>627</v>
      </c>
      <c r="BN154" s="61"/>
      <c r="BO154" s="61"/>
      <c r="BP154" s="61"/>
      <c r="BQ154" s="61"/>
      <c r="BR154" s="61"/>
      <c r="BS154" s="61"/>
      <c r="BT154" s="61"/>
      <c r="BU154" s="61"/>
      <c r="BV154" s="61"/>
      <c r="BW154" s="61"/>
      <c r="BX154" s="61"/>
      <c r="BY154" s="61"/>
      <c r="BZ154" s="61"/>
      <c r="CA154" s="61"/>
      <c r="CB154" s="61"/>
      <c r="CC154" s="61"/>
      <c r="CD154" s="61"/>
      <c r="CE154" s="61"/>
      <c r="CF154" s="61"/>
      <c r="CG154" s="61"/>
      <c r="CH154" s="61"/>
    </row>
    <row r="155" spans="53:86">
      <c r="BA155" s="61"/>
      <c r="BB155" s="61"/>
      <c r="BC155" s="61"/>
      <c r="BD155" s="61"/>
      <c r="BE155" s="61"/>
      <c r="BF155" s="61"/>
      <c r="BG155" s="61"/>
      <c r="BH155" s="61"/>
      <c r="BI155" s="61"/>
      <c r="BJ155" s="61"/>
      <c r="BK155" s="61"/>
      <c r="BL155" s="61"/>
      <c r="BM155" s="161" t="s">
        <v>628</v>
      </c>
      <c r="BN155" s="61"/>
      <c r="BO155" s="61"/>
      <c r="BP155" s="61"/>
      <c r="BQ155" s="61"/>
      <c r="BR155" s="61"/>
      <c r="BS155" s="61"/>
      <c r="BT155" s="61"/>
      <c r="BU155" s="61"/>
      <c r="BV155" s="61"/>
      <c r="BW155" s="61"/>
      <c r="BX155" s="61"/>
      <c r="BY155" s="61"/>
      <c r="BZ155" s="61"/>
      <c r="CA155" s="61"/>
      <c r="CB155" s="61"/>
      <c r="CC155" s="61"/>
      <c r="CD155" s="61"/>
      <c r="CE155" s="61"/>
      <c r="CF155" s="61"/>
      <c r="CG155" s="61"/>
      <c r="CH155" s="61"/>
    </row>
    <row r="156" spans="53:86">
      <c r="BA156" s="61"/>
      <c r="BB156" s="61"/>
      <c r="BC156" s="61"/>
      <c r="BD156" s="61"/>
      <c r="BE156" s="61"/>
      <c r="BF156" s="61"/>
      <c r="BG156" s="61"/>
      <c r="BH156" s="61"/>
      <c r="BI156" s="61"/>
      <c r="BJ156" s="61"/>
      <c r="BK156" s="61"/>
      <c r="BL156" s="61"/>
      <c r="BM156" s="162" t="s">
        <v>629</v>
      </c>
      <c r="BN156" s="61"/>
      <c r="BO156" s="61"/>
      <c r="BP156" s="61"/>
      <c r="BQ156" s="61"/>
      <c r="BR156" s="61"/>
      <c r="BS156" s="61"/>
      <c r="BT156" s="61"/>
      <c r="BU156" s="61"/>
      <c r="BV156" s="61"/>
      <c r="BW156" s="61"/>
      <c r="BX156" s="61"/>
      <c r="BY156" s="61"/>
      <c r="BZ156" s="61"/>
      <c r="CA156" s="61"/>
      <c r="CB156" s="61"/>
      <c r="CC156" s="61"/>
      <c r="CD156" s="61"/>
      <c r="CE156" s="61"/>
      <c r="CF156" s="61"/>
      <c r="CG156" s="61"/>
      <c r="CH156" s="61"/>
    </row>
    <row r="157" spans="53:86">
      <c r="BA157" s="61"/>
      <c r="BB157" s="61"/>
      <c r="BC157" s="61"/>
      <c r="BD157" s="61"/>
      <c r="BE157" s="61"/>
      <c r="BF157" s="61"/>
      <c r="BG157" s="61"/>
      <c r="BH157" s="61"/>
      <c r="BI157" s="61"/>
      <c r="BJ157" s="61"/>
      <c r="BK157" s="61"/>
      <c r="BL157" s="61"/>
      <c r="BM157" s="161" t="s">
        <v>630</v>
      </c>
      <c r="BN157" s="61"/>
      <c r="BO157" s="61"/>
      <c r="BP157" s="61"/>
      <c r="BQ157" s="61"/>
      <c r="BR157" s="61"/>
      <c r="BS157" s="61"/>
      <c r="BT157" s="61"/>
      <c r="BU157" s="61"/>
      <c r="BV157" s="61"/>
      <c r="BW157" s="61"/>
      <c r="BX157" s="61"/>
      <c r="BY157" s="61"/>
      <c r="BZ157" s="61"/>
      <c r="CA157" s="61"/>
      <c r="CB157" s="61"/>
      <c r="CC157" s="61"/>
      <c r="CD157" s="61"/>
      <c r="CE157" s="61"/>
      <c r="CF157" s="61"/>
      <c r="CG157" s="61"/>
      <c r="CH157" s="61"/>
    </row>
    <row r="158" spans="53:86">
      <c r="BA158" s="61"/>
      <c r="BB158" s="61"/>
      <c r="BC158" s="61"/>
      <c r="BD158" s="61"/>
      <c r="BE158" s="61"/>
      <c r="BF158" s="61"/>
      <c r="BG158" s="61"/>
      <c r="BH158" s="61"/>
      <c r="BI158" s="61"/>
      <c r="BJ158" s="61"/>
      <c r="BK158" s="61"/>
      <c r="BL158" s="61"/>
      <c r="BM158" s="161" t="s">
        <v>631</v>
      </c>
      <c r="BN158" s="61"/>
      <c r="BO158" s="61"/>
      <c r="BP158" s="61"/>
      <c r="BQ158" s="61"/>
      <c r="BR158" s="61"/>
      <c r="BS158" s="61"/>
      <c r="BT158" s="61"/>
      <c r="BU158" s="61"/>
      <c r="BV158" s="61"/>
      <c r="BW158" s="61"/>
      <c r="BX158" s="61"/>
      <c r="BY158" s="61"/>
      <c r="BZ158" s="61"/>
      <c r="CA158" s="61"/>
      <c r="CB158" s="61"/>
      <c r="CC158" s="61"/>
      <c r="CD158" s="61"/>
      <c r="CE158" s="61"/>
      <c r="CF158" s="61"/>
      <c r="CG158" s="61"/>
      <c r="CH158" s="61"/>
    </row>
    <row r="159" spans="53:86">
      <c r="BA159" s="61"/>
      <c r="BB159" s="61"/>
      <c r="BC159" s="61"/>
      <c r="BD159" s="61"/>
      <c r="BE159" s="61"/>
      <c r="BF159" s="61"/>
      <c r="BG159" s="61"/>
      <c r="BH159" s="61"/>
      <c r="BI159" s="61"/>
      <c r="BJ159" s="61"/>
      <c r="BK159" s="61"/>
      <c r="BL159" s="61"/>
      <c r="BM159" s="161" t="s">
        <v>632</v>
      </c>
      <c r="BN159" s="61"/>
      <c r="BO159" s="61"/>
      <c r="BP159" s="61"/>
      <c r="BQ159" s="61"/>
      <c r="BR159" s="61"/>
      <c r="BS159" s="61"/>
      <c r="BT159" s="61"/>
      <c r="BU159" s="61"/>
      <c r="BV159" s="61"/>
      <c r="BW159" s="61"/>
      <c r="BX159" s="61"/>
      <c r="BY159" s="61"/>
      <c r="BZ159" s="61"/>
      <c r="CA159" s="61"/>
      <c r="CB159" s="61"/>
      <c r="CC159" s="61"/>
      <c r="CD159" s="61"/>
      <c r="CE159" s="61"/>
      <c r="CF159" s="61"/>
      <c r="CG159" s="61"/>
      <c r="CH159" s="61"/>
    </row>
    <row r="160" spans="53:86">
      <c r="BA160" s="61"/>
      <c r="BB160" s="61"/>
      <c r="BC160" s="61"/>
      <c r="BD160" s="61"/>
      <c r="BE160" s="61"/>
      <c r="BF160" s="61"/>
      <c r="BG160" s="61"/>
      <c r="BH160" s="61"/>
      <c r="BI160" s="61"/>
      <c r="BJ160" s="61"/>
      <c r="BK160" s="61"/>
      <c r="BL160" s="61"/>
      <c r="BM160" s="161" t="s">
        <v>633</v>
      </c>
      <c r="BN160" s="61"/>
      <c r="BO160" s="61"/>
      <c r="BP160" s="61"/>
      <c r="BQ160" s="61"/>
      <c r="BR160" s="61"/>
      <c r="BS160" s="61"/>
      <c r="BT160" s="61"/>
      <c r="BU160" s="61"/>
      <c r="BV160" s="61"/>
      <c r="BW160" s="61"/>
      <c r="BX160" s="61"/>
      <c r="BY160" s="61"/>
      <c r="BZ160" s="61"/>
      <c r="CA160" s="61"/>
      <c r="CB160" s="61"/>
      <c r="CC160" s="61"/>
      <c r="CD160" s="61"/>
      <c r="CE160" s="61"/>
      <c r="CF160" s="61"/>
      <c r="CG160" s="61"/>
      <c r="CH160" s="61"/>
    </row>
    <row r="161" spans="53:86">
      <c r="BA161" s="61"/>
      <c r="BB161" s="61"/>
      <c r="BC161" s="61"/>
      <c r="BD161" s="61"/>
      <c r="BE161" s="61"/>
      <c r="BF161" s="61"/>
      <c r="BG161" s="61"/>
      <c r="BH161" s="61"/>
      <c r="BI161" s="61"/>
      <c r="BJ161" s="61"/>
      <c r="BK161" s="61"/>
      <c r="BL161" s="61"/>
      <c r="BM161" s="161" t="s">
        <v>634</v>
      </c>
      <c r="BN161" s="61"/>
      <c r="BO161" s="61"/>
      <c r="BP161" s="61"/>
      <c r="BQ161" s="61"/>
      <c r="BR161" s="61"/>
      <c r="BS161" s="61"/>
      <c r="BT161" s="61"/>
      <c r="BU161" s="61"/>
      <c r="BV161" s="61"/>
      <c r="BW161" s="61"/>
      <c r="BX161" s="61"/>
      <c r="BY161" s="61"/>
      <c r="BZ161" s="61"/>
      <c r="CA161" s="61"/>
      <c r="CB161" s="61"/>
      <c r="CC161" s="61"/>
      <c r="CD161" s="61"/>
      <c r="CE161" s="61"/>
      <c r="CF161" s="61"/>
      <c r="CG161" s="61"/>
      <c r="CH161" s="61"/>
    </row>
    <row r="162" spans="53:86">
      <c r="BA162" s="61"/>
      <c r="BB162" s="61"/>
      <c r="BC162" s="61"/>
      <c r="BD162" s="61"/>
      <c r="BE162" s="61"/>
      <c r="BF162" s="61"/>
      <c r="BG162" s="61"/>
      <c r="BH162" s="61"/>
      <c r="BI162" s="61"/>
      <c r="BJ162" s="61"/>
      <c r="BK162" s="61"/>
      <c r="BL162" s="61"/>
      <c r="BM162" s="161" t="s">
        <v>635</v>
      </c>
      <c r="BN162" s="61"/>
      <c r="BO162" s="61"/>
      <c r="BP162" s="61"/>
      <c r="BQ162" s="61"/>
      <c r="BR162" s="61"/>
      <c r="BS162" s="61"/>
      <c r="BT162" s="61"/>
      <c r="BU162" s="61"/>
      <c r="BV162" s="61"/>
      <c r="BW162" s="61"/>
      <c r="BX162" s="61"/>
      <c r="BY162" s="61"/>
      <c r="BZ162" s="61"/>
      <c r="CA162" s="61"/>
      <c r="CB162" s="61"/>
      <c r="CC162" s="61"/>
      <c r="CD162" s="61"/>
      <c r="CE162" s="61"/>
      <c r="CF162" s="61"/>
      <c r="CG162" s="61"/>
      <c r="CH162" s="61"/>
    </row>
    <row r="163" spans="53:86">
      <c r="BA163" s="61"/>
      <c r="BB163" s="61"/>
      <c r="BC163" s="61"/>
      <c r="BD163" s="61"/>
      <c r="BE163" s="61"/>
      <c r="BF163" s="61"/>
      <c r="BG163" s="61"/>
      <c r="BH163" s="61"/>
      <c r="BI163" s="61"/>
      <c r="BJ163" s="61"/>
      <c r="BK163" s="61"/>
      <c r="BL163" s="61"/>
      <c r="BM163" s="161" t="s">
        <v>636</v>
      </c>
      <c r="BN163" s="61"/>
      <c r="BO163" s="61"/>
      <c r="BP163" s="61"/>
      <c r="BQ163" s="61"/>
      <c r="BR163" s="61"/>
      <c r="BS163" s="61"/>
      <c r="BT163" s="61"/>
      <c r="BU163" s="61"/>
      <c r="BV163" s="61"/>
      <c r="BW163" s="61"/>
      <c r="BX163" s="61"/>
      <c r="BY163" s="61"/>
      <c r="BZ163" s="61"/>
      <c r="CA163" s="61"/>
      <c r="CB163" s="61"/>
      <c r="CC163" s="61"/>
      <c r="CD163" s="61"/>
      <c r="CE163" s="61"/>
      <c r="CF163" s="61"/>
      <c r="CG163" s="61"/>
      <c r="CH163" s="61"/>
    </row>
    <row r="164" spans="53:86">
      <c r="BA164" s="61"/>
      <c r="BB164" s="61"/>
      <c r="BC164" s="61"/>
      <c r="BD164" s="61"/>
      <c r="BE164" s="61"/>
      <c r="BF164" s="61"/>
      <c r="BG164" s="61"/>
      <c r="BH164" s="61"/>
      <c r="BI164" s="61"/>
      <c r="BJ164" s="61"/>
      <c r="BK164" s="61"/>
      <c r="BL164" s="61"/>
      <c r="BM164" s="161" t="s">
        <v>637</v>
      </c>
      <c r="BN164" s="61"/>
      <c r="BO164" s="61"/>
      <c r="BP164" s="61"/>
      <c r="BQ164" s="61"/>
      <c r="BR164" s="61"/>
      <c r="BS164" s="61"/>
      <c r="BT164" s="61"/>
      <c r="BU164" s="61"/>
      <c r="BV164" s="61"/>
      <c r="BW164" s="61"/>
      <c r="BX164" s="61"/>
      <c r="BY164" s="61"/>
      <c r="BZ164" s="61"/>
      <c r="CA164" s="61"/>
      <c r="CB164" s="61"/>
      <c r="CC164" s="61"/>
      <c r="CD164" s="61"/>
      <c r="CE164" s="61"/>
      <c r="CF164" s="61"/>
      <c r="CG164" s="61"/>
      <c r="CH164" s="61"/>
    </row>
    <row r="165" spans="53:86">
      <c r="BA165" s="61"/>
      <c r="BB165" s="61"/>
      <c r="BC165" s="61"/>
      <c r="BD165" s="61"/>
      <c r="BE165" s="61"/>
      <c r="BF165" s="61"/>
      <c r="BG165" s="61"/>
      <c r="BH165" s="61"/>
      <c r="BI165" s="61"/>
      <c r="BJ165" s="61"/>
      <c r="BK165" s="61"/>
      <c r="BL165" s="61"/>
      <c r="BM165" s="161" t="s">
        <v>638</v>
      </c>
      <c r="BN165" s="61"/>
      <c r="BO165" s="61"/>
      <c r="BP165" s="61"/>
      <c r="BQ165" s="61"/>
      <c r="BR165" s="61"/>
      <c r="BS165" s="61"/>
      <c r="BT165" s="61"/>
      <c r="BU165" s="61"/>
      <c r="BV165" s="61"/>
      <c r="BW165" s="61"/>
      <c r="BX165" s="61"/>
      <c r="BY165" s="61"/>
      <c r="BZ165" s="61"/>
      <c r="CA165" s="61"/>
      <c r="CB165" s="61"/>
      <c r="CC165" s="61"/>
      <c r="CD165" s="61"/>
      <c r="CE165" s="61"/>
      <c r="CF165" s="61"/>
      <c r="CG165" s="61"/>
      <c r="CH165" s="61"/>
    </row>
    <row r="166" spans="53:86">
      <c r="BA166" s="61"/>
      <c r="BB166" s="61"/>
      <c r="BC166" s="61"/>
      <c r="BD166" s="61"/>
      <c r="BE166" s="61"/>
      <c r="BF166" s="61"/>
      <c r="BG166" s="61"/>
      <c r="BH166" s="61"/>
      <c r="BI166" s="61"/>
      <c r="BJ166" s="61"/>
      <c r="BK166" s="61"/>
      <c r="BL166" s="61"/>
      <c r="BM166" s="161" t="s">
        <v>639</v>
      </c>
      <c r="BN166" s="61"/>
      <c r="BO166" s="61"/>
      <c r="BP166" s="61"/>
      <c r="BQ166" s="61"/>
      <c r="BR166" s="61"/>
      <c r="BS166" s="61"/>
      <c r="BT166" s="61"/>
      <c r="BU166" s="61"/>
      <c r="BV166" s="61"/>
      <c r="BW166" s="61"/>
      <c r="BX166" s="61"/>
      <c r="BY166" s="61"/>
      <c r="BZ166" s="61"/>
      <c r="CA166" s="61"/>
      <c r="CB166" s="61"/>
      <c r="CC166" s="61"/>
      <c r="CD166" s="61"/>
      <c r="CE166" s="61"/>
      <c r="CF166" s="61"/>
      <c r="CG166" s="61"/>
      <c r="CH166" s="61"/>
    </row>
    <row r="167" spans="53:86">
      <c r="BA167" s="61"/>
      <c r="BB167" s="61"/>
      <c r="BC167" s="61"/>
      <c r="BD167" s="61"/>
      <c r="BE167" s="61"/>
      <c r="BF167" s="61"/>
      <c r="BG167" s="61"/>
      <c r="BH167" s="61"/>
      <c r="BI167" s="61"/>
      <c r="BJ167" s="61"/>
      <c r="BK167" s="61"/>
      <c r="BL167" s="61"/>
      <c r="BM167" s="161" t="s">
        <v>640</v>
      </c>
      <c r="BN167" s="61"/>
      <c r="BO167" s="61"/>
      <c r="BP167" s="61"/>
      <c r="BQ167" s="61"/>
      <c r="BR167" s="61"/>
      <c r="BS167" s="61"/>
      <c r="BT167" s="61"/>
      <c r="BU167" s="61"/>
      <c r="BV167" s="61"/>
      <c r="BW167" s="61"/>
      <c r="BX167" s="61"/>
      <c r="BY167" s="61"/>
      <c r="BZ167" s="61"/>
      <c r="CA167" s="61"/>
      <c r="CB167" s="61"/>
      <c r="CC167" s="61"/>
      <c r="CD167" s="61"/>
      <c r="CE167" s="61"/>
      <c r="CF167" s="61"/>
      <c r="CG167" s="61"/>
      <c r="CH167" s="61"/>
    </row>
    <row r="168" spans="53:86">
      <c r="BA168" s="61"/>
      <c r="BB168" s="61"/>
      <c r="BC168" s="61"/>
      <c r="BD168" s="61"/>
      <c r="BE168" s="61"/>
      <c r="BF168" s="61"/>
      <c r="BG168" s="61"/>
      <c r="BH168" s="61"/>
      <c r="BI168" s="61"/>
      <c r="BJ168" s="61"/>
      <c r="BK168" s="61"/>
      <c r="BL168" s="61"/>
      <c r="BM168" s="161" t="s">
        <v>641</v>
      </c>
      <c r="BN168" s="61"/>
      <c r="BO168" s="61"/>
      <c r="BP168" s="61"/>
      <c r="BQ168" s="61"/>
      <c r="BR168" s="61"/>
      <c r="BS168" s="61"/>
      <c r="BT168" s="61"/>
      <c r="BU168" s="61"/>
      <c r="BV168" s="61"/>
      <c r="BW168" s="61"/>
      <c r="BX168" s="61"/>
      <c r="BY168" s="61"/>
      <c r="BZ168" s="61"/>
      <c r="CA168" s="61"/>
      <c r="CB168" s="61"/>
      <c r="CC168" s="61"/>
      <c r="CD168" s="61"/>
      <c r="CE168" s="61"/>
      <c r="CF168" s="61"/>
      <c r="CG168" s="61"/>
      <c r="CH168" s="61"/>
    </row>
    <row r="169" spans="53:86">
      <c r="BA169" s="61"/>
      <c r="BB169" s="61"/>
      <c r="BC169" s="61"/>
      <c r="BD169" s="61"/>
      <c r="BE169" s="61"/>
      <c r="BF169" s="61"/>
      <c r="BG169" s="61"/>
      <c r="BH169" s="61"/>
      <c r="BI169" s="61"/>
      <c r="BJ169" s="61"/>
      <c r="BK169" s="61"/>
      <c r="BL169" s="61"/>
      <c r="BM169" s="161" t="s">
        <v>642</v>
      </c>
      <c r="BN169" s="61"/>
      <c r="BO169" s="61"/>
      <c r="BP169" s="61"/>
      <c r="BQ169" s="61"/>
      <c r="BR169" s="61"/>
      <c r="BS169" s="61"/>
      <c r="BT169" s="61"/>
      <c r="BU169" s="61"/>
      <c r="BV169" s="61"/>
      <c r="BW169" s="61"/>
      <c r="BX169" s="61"/>
      <c r="BY169" s="61"/>
      <c r="BZ169" s="61"/>
      <c r="CA169" s="61"/>
      <c r="CB169" s="61"/>
      <c r="CC169" s="61"/>
      <c r="CD169" s="61"/>
      <c r="CE169" s="61"/>
      <c r="CF169" s="61"/>
      <c r="CG169" s="61"/>
      <c r="CH169" s="61"/>
    </row>
    <row r="170" spans="53:86">
      <c r="BA170" s="61"/>
      <c r="BB170" s="61"/>
      <c r="BC170" s="61"/>
      <c r="BD170" s="61"/>
      <c r="BE170" s="61"/>
      <c r="BF170" s="61"/>
      <c r="BG170" s="61"/>
      <c r="BH170" s="61"/>
      <c r="BI170" s="61"/>
      <c r="BJ170" s="61"/>
      <c r="BK170" s="61"/>
      <c r="BL170" s="61"/>
      <c r="BM170" s="161" t="s">
        <v>670</v>
      </c>
      <c r="BN170" s="61"/>
      <c r="BO170" s="61"/>
      <c r="BP170" s="61"/>
      <c r="BQ170" s="61"/>
      <c r="BR170" s="61"/>
      <c r="BS170" s="61"/>
      <c r="BT170" s="61"/>
      <c r="BU170" s="61"/>
      <c r="BV170" s="61"/>
      <c r="BW170" s="61"/>
      <c r="BX170" s="61"/>
      <c r="BY170" s="61"/>
      <c r="BZ170" s="61"/>
      <c r="CA170" s="61"/>
      <c r="CB170" s="61"/>
      <c r="CC170" s="61"/>
      <c r="CD170" s="61"/>
      <c r="CE170" s="61"/>
      <c r="CF170" s="61"/>
      <c r="CG170" s="61"/>
      <c r="CH170" s="61"/>
    </row>
    <row r="171" spans="53:86">
      <c r="BA171" s="61"/>
      <c r="BB171" s="61"/>
      <c r="BC171" s="61"/>
      <c r="BD171" s="61"/>
      <c r="BE171" s="61"/>
      <c r="BF171" s="61"/>
      <c r="BG171" s="61"/>
      <c r="BH171" s="61"/>
      <c r="BI171" s="61"/>
      <c r="BJ171" s="61"/>
      <c r="BK171" s="61"/>
      <c r="BL171" s="61"/>
      <c r="BM171" s="161" t="s">
        <v>643</v>
      </c>
      <c r="BN171" s="61"/>
      <c r="BO171" s="61"/>
      <c r="BP171" s="61"/>
      <c r="BQ171" s="61"/>
      <c r="BR171" s="61"/>
      <c r="BS171" s="61"/>
      <c r="BT171" s="61"/>
      <c r="BU171" s="61"/>
      <c r="BV171" s="61"/>
      <c r="BW171" s="61"/>
      <c r="BX171" s="61"/>
      <c r="BY171" s="61"/>
      <c r="BZ171" s="61"/>
      <c r="CA171" s="61"/>
      <c r="CB171" s="61"/>
      <c r="CC171" s="61"/>
      <c r="CD171" s="61"/>
      <c r="CE171" s="61"/>
      <c r="CF171" s="61"/>
      <c r="CG171" s="61"/>
      <c r="CH171" s="61"/>
    </row>
    <row r="172" spans="53:86">
      <c r="BA172" s="61"/>
      <c r="BB172" s="61"/>
      <c r="BC172" s="61"/>
      <c r="BD172" s="61"/>
      <c r="BE172" s="61"/>
      <c r="BF172" s="61"/>
      <c r="BG172" s="61"/>
      <c r="BH172" s="61"/>
      <c r="BI172" s="61"/>
      <c r="BJ172" s="61"/>
      <c r="BK172" s="61"/>
      <c r="BL172" s="61"/>
      <c r="BM172" s="161" t="s">
        <v>644</v>
      </c>
      <c r="BN172" s="61"/>
      <c r="BO172" s="61"/>
      <c r="BP172" s="61"/>
      <c r="BQ172" s="61"/>
      <c r="BR172" s="61"/>
      <c r="BS172" s="61"/>
      <c r="BT172" s="61"/>
      <c r="BU172" s="61"/>
      <c r="BV172" s="61"/>
      <c r="BW172" s="61"/>
      <c r="BX172" s="61"/>
      <c r="BY172" s="61"/>
      <c r="BZ172" s="61"/>
      <c r="CA172" s="61"/>
      <c r="CB172" s="61"/>
      <c r="CC172" s="61"/>
      <c r="CD172" s="61"/>
      <c r="CE172" s="61"/>
      <c r="CF172" s="61"/>
      <c r="CG172" s="61"/>
      <c r="CH172" s="61"/>
    </row>
    <row r="173" spans="53:86">
      <c r="BA173" s="61"/>
      <c r="BB173" s="61"/>
      <c r="BC173" s="61"/>
      <c r="BD173" s="61"/>
      <c r="BE173" s="61"/>
      <c r="BF173" s="61"/>
      <c r="BG173" s="61"/>
      <c r="BH173" s="61"/>
      <c r="BI173" s="61"/>
      <c r="BJ173" s="61"/>
      <c r="BK173" s="61"/>
      <c r="BL173" s="61"/>
      <c r="BM173" s="161" t="s">
        <v>645</v>
      </c>
      <c r="BN173" s="61"/>
      <c r="BO173" s="61"/>
      <c r="BP173" s="61"/>
      <c r="BQ173" s="61"/>
      <c r="BR173" s="61"/>
      <c r="BS173" s="61"/>
      <c r="BT173" s="61"/>
      <c r="BU173" s="61"/>
      <c r="BV173" s="61"/>
      <c r="BW173" s="61"/>
      <c r="BX173" s="61"/>
      <c r="BY173" s="61"/>
      <c r="BZ173" s="61"/>
      <c r="CA173" s="61"/>
      <c r="CB173" s="61"/>
      <c r="CC173" s="61"/>
      <c r="CD173" s="61"/>
      <c r="CE173" s="61"/>
      <c r="CF173" s="61"/>
      <c r="CG173" s="61"/>
      <c r="CH173" s="61"/>
    </row>
    <row r="174" spans="53:86">
      <c r="BA174" s="61"/>
      <c r="BB174" s="61"/>
      <c r="BC174" s="61"/>
      <c r="BD174" s="61"/>
      <c r="BE174" s="61"/>
      <c r="BF174" s="61"/>
      <c r="BG174" s="61"/>
      <c r="BH174" s="61"/>
      <c r="BI174" s="61"/>
      <c r="BJ174" s="61"/>
      <c r="BK174" s="61"/>
      <c r="BL174" s="61"/>
      <c r="BM174" s="161" t="s">
        <v>671</v>
      </c>
      <c r="BN174" s="61"/>
      <c r="BO174" s="61"/>
      <c r="BP174" s="61"/>
      <c r="BQ174" s="61"/>
      <c r="BR174" s="61"/>
      <c r="BS174" s="61"/>
      <c r="BT174" s="61"/>
      <c r="BU174" s="61"/>
      <c r="BV174" s="61"/>
      <c r="BW174" s="61"/>
      <c r="BX174" s="61"/>
      <c r="BY174" s="61"/>
      <c r="BZ174" s="61"/>
      <c r="CA174" s="61"/>
      <c r="CB174" s="61"/>
      <c r="CC174" s="61"/>
      <c r="CD174" s="61"/>
      <c r="CE174" s="61"/>
      <c r="CF174" s="61"/>
      <c r="CG174" s="61"/>
      <c r="CH174" s="61"/>
    </row>
    <row r="175" spans="53:86">
      <c r="BA175" s="61"/>
      <c r="BB175" s="61"/>
      <c r="BC175" s="61"/>
      <c r="BD175" s="61"/>
      <c r="BE175" s="61"/>
      <c r="BF175" s="61"/>
      <c r="BG175" s="61"/>
      <c r="BH175" s="61"/>
      <c r="BI175" s="61"/>
      <c r="BJ175" s="61"/>
      <c r="BK175" s="61"/>
      <c r="BL175" s="61"/>
      <c r="BM175" s="162" t="s">
        <v>646</v>
      </c>
      <c r="BN175" s="61"/>
      <c r="BO175" s="61"/>
      <c r="BP175" s="61"/>
      <c r="BQ175" s="61"/>
      <c r="BR175" s="61"/>
      <c r="BS175" s="61"/>
      <c r="BT175" s="61"/>
      <c r="BU175" s="61"/>
      <c r="BV175" s="61"/>
      <c r="BW175" s="61"/>
      <c r="BX175" s="61"/>
      <c r="BY175" s="61"/>
      <c r="BZ175" s="61"/>
      <c r="CA175" s="61"/>
      <c r="CB175" s="61"/>
      <c r="CC175" s="61"/>
      <c r="CD175" s="61"/>
      <c r="CE175" s="61"/>
      <c r="CF175" s="61"/>
      <c r="CG175" s="61"/>
      <c r="CH175" s="61"/>
    </row>
    <row r="176" spans="53:86">
      <c r="BA176" s="61"/>
      <c r="BB176" s="61"/>
      <c r="BC176" s="61"/>
      <c r="BD176" s="61"/>
      <c r="BE176" s="61"/>
      <c r="BF176" s="61"/>
      <c r="BG176" s="61"/>
      <c r="BH176" s="61"/>
      <c r="BI176" s="61"/>
      <c r="BJ176" s="61"/>
      <c r="BK176" s="61"/>
      <c r="BL176" s="61"/>
      <c r="BM176" s="161" t="s">
        <v>647</v>
      </c>
      <c r="BN176" s="61"/>
      <c r="BO176" s="61"/>
      <c r="BP176" s="61"/>
      <c r="BQ176" s="61"/>
      <c r="BR176" s="61"/>
      <c r="BS176" s="61"/>
      <c r="BT176" s="61"/>
      <c r="BU176" s="61"/>
      <c r="BV176" s="61"/>
      <c r="BW176" s="61"/>
      <c r="BX176" s="61"/>
      <c r="BY176" s="61"/>
      <c r="BZ176" s="61"/>
      <c r="CA176" s="61"/>
      <c r="CB176" s="61"/>
      <c r="CC176" s="61"/>
      <c r="CD176" s="61"/>
      <c r="CE176" s="61"/>
      <c r="CF176" s="61"/>
      <c r="CG176" s="61"/>
      <c r="CH176" s="61"/>
    </row>
    <row r="177" spans="53:86">
      <c r="BA177" s="61"/>
      <c r="BB177" s="61"/>
      <c r="BC177" s="61"/>
      <c r="BD177" s="61"/>
      <c r="BE177" s="61"/>
      <c r="BF177" s="61"/>
      <c r="BG177" s="61"/>
      <c r="BH177" s="61"/>
      <c r="BI177" s="61"/>
      <c r="BJ177" s="61"/>
      <c r="BK177" s="61"/>
      <c r="BL177" s="61"/>
      <c r="BM177" s="161" t="s">
        <v>648</v>
      </c>
      <c r="BN177" s="61"/>
      <c r="BO177" s="61"/>
      <c r="BP177" s="61"/>
      <c r="BQ177" s="61"/>
      <c r="BR177" s="61"/>
      <c r="BS177" s="61"/>
      <c r="BT177" s="61"/>
      <c r="BU177" s="61"/>
      <c r="BV177" s="61"/>
      <c r="BW177" s="61"/>
      <c r="BX177" s="61"/>
      <c r="BY177" s="61"/>
      <c r="BZ177" s="61"/>
      <c r="CA177" s="61"/>
      <c r="CB177" s="61"/>
      <c r="CC177" s="61"/>
      <c r="CD177" s="61"/>
      <c r="CE177" s="61"/>
      <c r="CF177" s="61"/>
      <c r="CG177" s="61"/>
      <c r="CH177" s="61"/>
    </row>
    <row r="178" spans="53:86">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row>
    <row r="179" spans="53:86">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row>
    <row r="180" spans="53:86">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row>
    <row r="181" spans="53:86">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row>
    <row r="182" spans="53:86">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row>
    <row r="183" spans="53:86">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row>
    <row r="184" spans="53:86">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row>
  </sheetData>
  <mergeCells count="1">
    <mergeCell ref="C15:I15"/>
  </mergeCells>
  <dataValidations count="6">
    <dataValidation type="textLength" showInputMessage="1" showErrorMessage="1" sqref="J4:J10">
      <formula1>0</formula1>
      <formula2>150</formula2>
    </dataValidation>
    <dataValidation type="list" allowBlank="1" showInputMessage="1" showErrorMessage="1" sqref="F4:H12">
      <formula1>#REF!</formula1>
    </dataValidation>
    <dataValidation type="list" allowBlank="1" showInputMessage="1" showErrorMessage="1" sqref="D4:D12">
      <formula1>$BA$15:$BA$28</formula1>
    </dataValidation>
    <dataValidation type="list" allowBlank="1" showInputMessage="1" showErrorMessage="1" sqref="A4:A12">
      <formula1>$BB$2:$BB$12</formula1>
    </dataValidation>
    <dataValidation type="list" allowBlank="1" showInputMessage="1" showErrorMessage="1" sqref="C4:C12">
      <formula1>#REF!</formula1>
    </dataValidation>
    <dataValidation type="list" allowBlank="1" showInputMessage="1" showErrorMessage="1" sqref="E4:E5 E11:E12 E7:E9">
      <formula1>#REF!</formula1>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[4]Custom_lists!#REF!</xm:f>
          </x14:formula1>
          <xm:sqref>E4:E5 E7:E9 E11:E12</xm:sqref>
        </x14:dataValidation>
        <x14:dataValidation type="list" allowBlank="1" showInputMessage="1" showErrorMessage="1">
          <x14:formula1>
            <xm:f>[4]Custom_lists!#REF!</xm:f>
          </x14:formula1>
          <xm:sqref>D4:D12</xm:sqref>
        </x14:dataValidation>
        <x14:dataValidation type="list" allowBlank="1" showInputMessage="1" showErrorMessage="1">
          <x14:formula1>
            <xm:f>[4]Custom_lists!#REF!</xm:f>
          </x14:formula1>
          <xm:sqref>C4:C12</xm:sqref>
        </x14:dataValidation>
        <x14:dataValidation type="list" allowBlank="1" showInputMessage="1" showErrorMessage="1">
          <x14:formula1>
            <xm:f>[4]Custom_lists!#REF!</xm:f>
          </x14:formula1>
          <xm:sqref>A4:A12</xm:sqref>
        </x14:dataValidation>
      </x14:dataValidation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92D050"/>
    <pageSetUpPr fitToPage="1"/>
  </sheetPr>
  <dimension ref="A1:IU7820"/>
  <sheetViews>
    <sheetView topLeftCell="A214" zoomScaleSheetLayoutView="90" workbookViewId="0">
      <selection activeCell="N28" sqref="N28"/>
    </sheetView>
  </sheetViews>
  <sheetFormatPr defaultColWidth="5.7109375" defaultRowHeight="20.100000000000001" customHeight="1"/>
  <cols>
    <col min="1" max="1" width="10.42578125" style="1" customWidth="1"/>
    <col min="2" max="2" width="21.140625" style="5" customWidth="1"/>
    <col min="3" max="3" width="28.42578125" style="5" customWidth="1"/>
    <col min="4" max="4" width="13.42578125" style="5" bestFit="1" customWidth="1"/>
    <col min="5" max="5" width="13.42578125" style="34" customWidth="1"/>
    <col min="6" max="6" width="15.28515625" style="34" customWidth="1"/>
    <col min="7" max="7" width="13.7109375" style="34" customWidth="1"/>
    <col min="8" max="8" width="14.42578125" style="34" customWidth="1"/>
    <col min="9" max="9" width="12" style="34" customWidth="1"/>
    <col min="10" max="10" width="13.85546875" style="34" customWidth="1"/>
    <col min="11" max="11" width="10.85546875" style="34" customWidth="1"/>
    <col min="12" max="52" width="5.7109375" style="35" customWidth="1"/>
    <col min="53" max="64" width="5.7109375" style="35"/>
    <col min="65" max="65" width="39.42578125" style="35" bestFit="1" customWidth="1"/>
    <col min="66" max="66" width="5.7109375" style="35" customWidth="1"/>
    <col min="67" max="16384" width="5.7109375" style="35"/>
  </cols>
  <sheetData>
    <row r="1" spans="1:255" ht="21.6" customHeight="1" thickBot="1">
      <c r="A1" s="7" t="s">
        <v>88</v>
      </c>
      <c r="B1" s="36"/>
      <c r="C1" s="36"/>
      <c r="D1" s="37"/>
      <c r="E1" s="37"/>
      <c r="F1" s="37"/>
      <c r="G1" s="37"/>
      <c r="H1" s="222"/>
      <c r="J1" s="71" t="s">
        <v>0</v>
      </c>
      <c r="K1" s="72" t="s">
        <v>1071</v>
      </c>
      <c r="BA1" s="158" t="s">
        <v>422</v>
      </c>
      <c r="BB1" s="241" t="s">
        <v>835</v>
      </c>
      <c r="BC1" s="61"/>
      <c r="BD1" s="157" t="s">
        <v>434</v>
      </c>
      <c r="BE1" s="159"/>
      <c r="BF1" s="159"/>
      <c r="BG1" s="61"/>
      <c r="BH1" s="61" t="s">
        <v>469</v>
      </c>
      <c r="BI1" s="61"/>
      <c r="BJ1" s="61"/>
      <c r="BK1" s="61"/>
      <c r="BL1" s="61"/>
      <c r="BM1" s="157" t="s">
        <v>649</v>
      </c>
      <c r="BN1" s="61"/>
      <c r="BO1" s="61" t="s">
        <v>672</v>
      </c>
      <c r="BP1" s="61"/>
      <c r="BQ1" s="61"/>
      <c r="BR1" s="61"/>
      <c r="BS1" s="61"/>
      <c r="BT1" s="61"/>
      <c r="BU1" s="157" t="s">
        <v>709</v>
      </c>
      <c r="BV1" s="61"/>
      <c r="BW1" s="61"/>
      <c r="BX1" s="61"/>
      <c r="BY1" s="61"/>
      <c r="BZ1" s="61" t="s">
        <v>726</v>
      </c>
      <c r="CA1" s="61"/>
      <c r="CB1" s="61"/>
      <c r="CC1" s="61" t="s">
        <v>754</v>
      </c>
      <c r="CD1" s="61"/>
      <c r="CE1" s="61"/>
      <c r="CF1" s="61"/>
      <c r="CG1" s="61"/>
      <c r="CH1" s="61"/>
    </row>
    <row r="2" spans="1:255" ht="26.25" thickBot="1">
      <c r="A2" s="110"/>
      <c r="B2" s="111"/>
      <c r="C2" s="111"/>
      <c r="D2" s="111"/>
      <c r="E2" s="111"/>
      <c r="F2" s="223" t="s">
        <v>759</v>
      </c>
      <c r="G2" s="224" t="s">
        <v>1482</v>
      </c>
      <c r="H2" s="225" t="s">
        <v>1482</v>
      </c>
      <c r="I2" s="225" t="s">
        <v>1482</v>
      </c>
      <c r="J2" s="170" t="s">
        <v>256</v>
      </c>
      <c r="K2" s="75" t="s">
        <v>961</v>
      </c>
      <c r="BA2" s="160" t="s">
        <v>343</v>
      </c>
      <c r="BB2" s="160" t="s">
        <v>344</v>
      </c>
      <c r="BC2" s="61"/>
      <c r="BD2" s="61" t="s">
        <v>439</v>
      </c>
      <c r="BE2" s="159"/>
      <c r="BF2" s="159"/>
      <c r="BG2" s="61"/>
      <c r="BH2" s="61" t="s">
        <v>468</v>
      </c>
      <c r="BI2" s="61"/>
      <c r="BJ2" s="61"/>
      <c r="BK2" s="61"/>
      <c r="BL2" s="61"/>
      <c r="BM2" s="161" t="s">
        <v>481</v>
      </c>
      <c r="BN2" s="61"/>
      <c r="BO2" s="61" t="s">
        <v>118</v>
      </c>
      <c r="BP2" s="61"/>
      <c r="BQ2" s="61"/>
      <c r="BR2" s="61"/>
      <c r="BS2" s="61"/>
      <c r="BT2" s="61"/>
      <c r="BU2" s="56" t="s">
        <v>712</v>
      </c>
      <c r="BV2" s="56"/>
      <c r="BW2" s="56"/>
      <c r="BX2" s="56"/>
      <c r="BY2" s="56"/>
      <c r="BZ2" s="56" t="s">
        <v>181</v>
      </c>
      <c r="CA2" s="56"/>
      <c r="CB2" s="56"/>
      <c r="CC2" s="61" t="s">
        <v>271</v>
      </c>
      <c r="CD2" s="61"/>
      <c r="CE2" s="61"/>
      <c r="CF2" s="61"/>
      <c r="CG2" s="61"/>
      <c r="CH2" s="61"/>
    </row>
    <row r="3" spans="1:255" ht="51" customHeight="1" thickBot="1">
      <c r="A3" s="112" t="s">
        <v>1</v>
      </c>
      <c r="B3" s="113" t="s">
        <v>75</v>
      </c>
      <c r="C3" s="114" t="s">
        <v>9</v>
      </c>
      <c r="D3" s="115" t="s">
        <v>305</v>
      </c>
      <c r="E3" s="116" t="s">
        <v>89</v>
      </c>
      <c r="F3" s="116" t="s">
        <v>76</v>
      </c>
      <c r="G3" s="118" t="s">
        <v>90</v>
      </c>
      <c r="H3" s="226" t="s">
        <v>760</v>
      </c>
      <c r="I3" s="227" t="s">
        <v>91</v>
      </c>
      <c r="J3" s="116" t="s">
        <v>92</v>
      </c>
      <c r="K3" s="117" t="s">
        <v>308</v>
      </c>
      <c r="BA3" s="160" t="s">
        <v>345</v>
      </c>
      <c r="BB3" s="160" t="s">
        <v>346</v>
      </c>
      <c r="BC3" s="61"/>
      <c r="BD3" s="61" t="s">
        <v>223</v>
      </c>
      <c r="BE3" s="159"/>
      <c r="BF3" s="159"/>
      <c r="BG3" s="61"/>
      <c r="BH3" s="61" t="s">
        <v>470</v>
      </c>
      <c r="BI3" s="61"/>
      <c r="BJ3" s="61"/>
      <c r="BK3" s="61"/>
      <c r="BL3" s="61"/>
      <c r="BM3" s="161"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c r="IT3"/>
      <c r="IU3"/>
    </row>
    <row r="4" spans="1:255" s="34" customFormat="1" ht="13.35" customHeight="1">
      <c r="A4" s="616" t="s">
        <v>338</v>
      </c>
      <c r="B4" s="617" t="s">
        <v>485</v>
      </c>
      <c r="C4" s="617" t="s">
        <v>18</v>
      </c>
      <c r="D4" s="617" t="s">
        <v>7</v>
      </c>
      <c r="E4" s="618" t="s">
        <v>849</v>
      </c>
      <c r="F4" s="617" t="s">
        <v>842</v>
      </c>
      <c r="G4" s="619">
        <v>444</v>
      </c>
      <c r="H4" s="617"/>
      <c r="I4" s="620" t="s">
        <v>1225</v>
      </c>
      <c r="J4" s="621" t="s">
        <v>64</v>
      </c>
      <c r="K4" s="271"/>
      <c r="BA4" s="160" t="s">
        <v>347</v>
      </c>
      <c r="BB4" s="160" t="s">
        <v>348</v>
      </c>
      <c r="BC4" s="61"/>
      <c r="BD4" s="61" t="s">
        <v>440</v>
      </c>
      <c r="BE4" s="159"/>
      <c r="BF4" s="159"/>
      <c r="BG4" s="61"/>
      <c r="BH4" s="61" t="s">
        <v>475</v>
      </c>
      <c r="BI4" s="61"/>
      <c r="BJ4" s="61"/>
      <c r="BK4" s="61"/>
      <c r="BL4" s="61"/>
      <c r="BM4" s="161" t="s">
        <v>483</v>
      </c>
      <c r="BN4" s="61"/>
      <c r="BO4" s="61" t="s">
        <v>124</v>
      </c>
      <c r="BP4" s="61"/>
      <c r="BQ4" s="61"/>
      <c r="BR4" s="61"/>
      <c r="BS4" s="61"/>
      <c r="BT4" s="61"/>
      <c r="BU4" s="56" t="s">
        <v>714</v>
      </c>
      <c r="BV4" s="56"/>
      <c r="BW4" s="56"/>
      <c r="BX4" s="56"/>
      <c r="BY4" s="56"/>
      <c r="BZ4" s="56" t="s">
        <v>56</v>
      </c>
      <c r="CA4" s="56"/>
      <c r="CB4" s="56"/>
      <c r="CC4" s="61" t="s">
        <v>273</v>
      </c>
      <c r="CD4" s="61"/>
      <c r="CE4" s="61"/>
      <c r="CF4" s="61"/>
      <c r="CG4" s="61"/>
      <c r="CH4" s="61"/>
    </row>
    <row r="5" spans="1:255" s="34" customFormat="1" ht="13.35" customHeight="1">
      <c r="A5" s="622" t="s">
        <v>338</v>
      </c>
      <c r="B5" s="623" t="s">
        <v>503</v>
      </c>
      <c r="C5" s="623" t="s">
        <v>18</v>
      </c>
      <c r="D5" s="623" t="s">
        <v>7</v>
      </c>
      <c r="E5" s="624" t="s">
        <v>1226</v>
      </c>
      <c r="F5" s="623" t="s">
        <v>842</v>
      </c>
      <c r="G5" s="625" t="s">
        <v>761</v>
      </c>
      <c r="H5" s="625" t="s">
        <v>761</v>
      </c>
      <c r="I5" s="625" t="s">
        <v>1227</v>
      </c>
      <c r="J5" s="626" t="s">
        <v>766</v>
      </c>
      <c r="K5" s="179"/>
      <c r="BA5" s="160" t="s">
        <v>351</v>
      </c>
      <c r="BB5" s="160" t="s">
        <v>352</v>
      </c>
      <c r="BC5" s="61"/>
      <c r="BD5" s="61" t="s">
        <v>227</v>
      </c>
      <c r="BE5" s="159"/>
      <c r="BF5" s="159"/>
      <c r="BG5" s="61"/>
      <c r="BH5" s="61" t="s">
        <v>467</v>
      </c>
      <c r="BI5" s="61"/>
      <c r="BJ5" s="61"/>
      <c r="BK5" s="61"/>
      <c r="BL5" s="61"/>
      <c r="BM5" s="162" t="s">
        <v>484</v>
      </c>
      <c r="BN5" s="61"/>
      <c r="BO5" s="61"/>
      <c r="BP5" s="61"/>
      <c r="BQ5" s="61"/>
      <c r="BR5" s="61"/>
      <c r="BS5" s="61"/>
      <c r="BT5" s="61"/>
      <c r="BU5" s="56" t="s">
        <v>688</v>
      </c>
      <c r="BV5" s="56"/>
      <c r="BW5" s="56"/>
      <c r="BX5" s="56"/>
      <c r="BY5" s="56"/>
      <c r="BZ5" s="56" t="s">
        <v>739</v>
      </c>
      <c r="CA5" s="56"/>
      <c r="CB5" s="56"/>
      <c r="CC5" s="61" t="s">
        <v>274</v>
      </c>
      <c r="CD5" s="61"/>
      <c r="CE5" s="61"/>
      <c r="CF5" s="61"/>
      <c r="CG5" s="61"/>
      <c r="CH5" s="61"/>
    </row>
    <row r="6" spans="1:255" s="34" customFormat="1" ht="13.35" customHeight="1">
      <c r="A6" s="622" t="s">
        <v>338</v>
      </c>
      <c r="B6" s="623" t="s">
        <v>503</v>
      </c>
      <c r="C6" s="623" t="s">
        <v>18</v>
      </c>
      <c r="D6" s="623" t="s">
        <v>7</v>
      </c>
      <c r="E6" s="624" t="s">
        <v>930</v>
      </c>
      <c r="F6" s="623" t="s">
        <v>842</v>
      </c>
      <c r="G6" s="625" t="s">
        <v>761</v>
      </c>
      <c r="H6" s="625" t="s">
        <v>761</v>
      </c>
      <c r="I6" s="625" t="s">
        <v>1227</v>
      </c>
      <c r="J6" s="626" t="s">
        <v>766</v>
      </c>
      <c r="K6" s="179"/>
      <c r="BA6" s="160" t="s">
        <v>353</v>
      </c>
      <c r="BB6" s="160" t="s">
        <v>354</v>
      </c>
      <c r="BC6" s="61"/>
      <c r="BD6" s="61" t="s">
        <v>435</v>
      </c>
      <c r="BE6" s="159"/>
      <c r="BF6" s="159"/>
      <c r="BG6" s="61"/>
      <c r="BH6" s="61" t="s">
        <v>471</v>
      </c>
      <c r="BI6" s="61"/>
      <c r="BJ6" s="61"/>
      <c r="BK6" s="61"/>
      <c r="BL6" s="61"/>
      <c r="BM6" s="161" t="s">
        <v>659</v>
      </c>
      <c r="BN6" s="61"/>
      <c r="BO6" s="61"/>
      <c r="BP6" s="61"/>
      <c r="BQ6" s="61"/>
      <c r="BR6" s="61"/>
      <c r="BS6" s="61"/>
      <c r="BT6" s="61"/>
      <c r="BU6" s="56" t="s">
        <v>689</v>
      </c>
      <c r="BV6" s="56"/>
      <c r="BW6" s="56"/>
      <c r="BX6" s="56"/>
      <c r="BY6" s="56"/>
      <c r="BZ6" s="56" t="s">
        <v>737</v>
      </c>
      <c r="CA6" s="56"/>
      <c r="CB6" s="56"/>
      <c r="CC6" s="61" t="s">
        <v>751</v>
      </c>
      <c r="CD6" s="61"/>
      <c r="CE6" s="61"/>
      <c r="CF6" s="61"/>
      <c r="CG6" s="61"/>
      <c r="CH6" s="61"/>
    </row>
    <row r="7" spans="1:255" s="34" customFormat="1" ht="13.35" customHeight="1">
      <c r="A7" s="622" t="s">
        <v>338</v>
      </c>
      <c r="B7" s="623" t="s">
        <v>503</v>
      </c>
      <c r="C7" s="623" t="s">
        <v>18</v>
      </c>
      <c r="D7" s="623" t="s">
        <v>7</v>
      </c>
      <c r="E7" s="624" t="s">
        <v>1228</v>
      </c>
      <c r="F7" s="623" t="s">
        <v>842</v>
      </c>
      <c r="G7" s="625" t="s">
        <v>761</v>
      </c>
      <c r="H7" s="625" t="s">
        <v>761</v>
      </c>
      <c r="I7" s="625" t="s">
        <v>1227</v>
      </c>
      <c r="J7" s="626" t="s">
        <v>766</v>
      </c>
      <c r="K7" s="179"/>
      <c r="BA7" s="160" t="s">
        <v>360</v>
      </c>
      <c r="BB7" s="160" t="s">
        <v>342</v>
      </c>
      <c r="BC7" s="61"/>
      <c r="BD7" s="61" t="s">
        <v>436</v>
      </c>
      <c r="BE7" s="159"/>
      <c r="BF7" s="159"/>
      <c r="BG7" s="61"/>
      <c r="BH7" s="61" t="s">
        <v>472</v>
      </c>
      <c r="BI7" s="61"/>
      <c r="BJ7" s="61"/>
      <c r="BK7" s="61"/>
      <c r="BL7" s="61"/>
      <c r="BM7" s="161" t="s">
        <v>485</v>
      </c>
      <c r="BN7" s="61"/>
      <c r="BO7" s="61" t="s">
        <v>673</v>
      </c>
      <c r="BP7" s="61"/>
      <c r="BQ7" s="61"/>
      <c r="BR7" s="61"/>
      <c r="BS7" s="61"/>
      <c r="BT7" s="61"/>
      <c r="BU7" s="56" t="s">
        <v>715</v>
      </c>
      <c r="BV7" s="56"/>
      <c r="BW7" s="56"/>
      <c r="BX7" s="56"/>
      <c r="BY7" s="56"/>
      <c r="BZ7" s="56" t="s">
        <v>183</v>
      </c>
      <c r="CA7" s="56"/>
      <c r="CB7" s="56"/>
      <c r="CC7" s="61" t="s">
        <v>752</v>
      </c>
      <c r="CD7" s="61"/>
      <c r="CE7" s="61"/>
      <c r="CF7" s="61"/>
      <c r="CG7" s="61"/>
      <c r="CH7" s="61"/>
    </row>
    <row r="8" spans="1:255" s="34" customFormat="1" ht="13.35" customHeight="1">
      <c r="A8" s="378" t="s">
        <v>338</v>
      </c>
      <c r="B8" s="379" t="s">
        <v>503</v>
      </c>
      <c r="C8" s="379" t="s">
        <v>18</v>
      </c>
      <c r="D8" s="379" t="s">
        <v>7</v>
      </c>
      <c r="E8" s="394" t="s">
        <v>1072</v>
      </c>
      <c r="F8" s="379" t="s">
        <v>842</v>
      </c>
      <c r="G8" s="382">
        <v>3826</v>
      </c>
      <c r="H8" s="382">
        <v>14</v>
      </c>
      <c r="I8" s="385" t="s">
        <v>1229</v>
      </c>
      <c r="J8" s="388" t="s">
        <v>64</v>
      </c>
      <c r="K8" s="179"/>
      <c r="BA8" s="160" t="s">
        <v>355</v>
      </c>
      <c r="BB8" s="160" t="s">
        <v>338</v>
      </c>
      <c r="BC8" s="61"/>
      <c r="BD8" s="61" t="s">
        <v>437</v>
      </c>
      <c r="BE8" s="159"/>
      <c r="BF8" s="159"/>
      <c r="BG8" s="61"/>
      <c r="BH8" s="61" t="s">
        <v>473</v>
      </c>
      <c r="BI8" s="61"/>
      <c r="BJ8" s="61"/>
      <c r="BK8" s="61"/>
      <c r="BL8" s="61"/>
      <c r="BM8" s="161" t="s">
        <v>486</v>
      </c>
      <c r="BN8" s="61"/>
      <c r="BO8" s="61" t="s">
        <v>119</v>
      </c>
      <c r="BP8" s="61"/>
      <c r="BQ8" s="61"/>
      <c r="BR8" s="61"/>
      <c r="BS8" s="61"/>
      <c r="BT8" s="61"/>
      <c r="BU8" s="56" t="s">
        <v>690</v>
      </c>
      <c r="BV8" s="56"/>
      <c r="BW8" s="56"/>
      <c r="BX8" s="56"/>
      <c r="BY8" s="56"/>
      <c r="BZ8" s="56" t="s">
        <v>727</v>
      </c>
      <c r="CA8" s="56"/>
      <c r="CB8" s="56"/>
      <c r="CC8" s="61" t="s">
        <v>753</v>
      </c>
      <c r="CD8" s="61"/>
      <c r="CE8" s="61"/>
      <c r="CF8" s="61"/>
      <c r="CG8" s="61"/>
      <c r="CH8" s="61"/>
    </row>
    <row r="9" spans="1:255" s="5" customFormat="1" ht="13.35" customHeight="1">
      <c r="A9" s="622" t="s">
        <v>338</v>
      </c>
      <c r="B9" s="623" t="s">
        <v>503</v>
      </c>
      <c r="C9" s="623" t="s">
        <v>18</v>
      </c>
      <c r="D9" s="623" t="s">
        <v>7</v>
      </c>
      <c r="E9" s="624" t="s">
        <v>1230</v>
      </c>
      <c r="F9" s="623" t="s">
        <v>842</v>
      </c>
      <c r="G9" s="625" t="s">
        <v>1231</v>
      </c>
      <c r="H9" s="625" t="s">
        <v>1232</v>
      </c>
      <c r="I9" s="625" t="s">
        <v>1227</v>
      </c>
      <c r="J9" s="626" t="s">
        <v>766</v>
      </c>
      <c r="K9" s="179"/>
      <c r="BA9" s="160" t="s">
        <v>385</v>
      </c>
      <c r="BB9" s="160" t="s">
        <v>39</v>
      </c>
      <c r="BC9" s="61"/>
      <c r="BD9" s="61" t="s">
        <v>438</v>
      </c>
      <c r="BE9" s="159"/>
      <c r="BF9" s="159"/>
      <c r="BG9" s="61"/>
      <c r="BH9" s="61" t="s">
        <v>474</v>
      </c>
      <c r="BI9" s="61"/>
      <c r="BJ9" s="61"/>
      <c r="BK9" s="61"/>
      <c r="BL9" s="61"/>
      <c r="BM9" s="161" t="s">
        <v>660</v>
      </c>
      <c r="BN9" s="61"/>
      <c r="BO9" s="61" t="s">
        <v>676</v>
      </c>
      <c r="BP9" s="61"/>
      <c r="BQ9" s="61"/>
      <c r="BR9" s="61"/>
      <c r="BS9" s="61"/>
      <c r="BT9" s="61"/>
      <c r="BU9" s="56" t="s">
        <v>140</v>
      </c>
      <c r="BV9" s="56"/>
      <c r="BW9" s="56"/>
      <c r="BX9" s="56"/>
      <c r="BY9" s="56"/>
      <c r="BZ9" s="56" t="s">
        <v>728</v>
      </c>
      <c r="CA9" s="56"/>
      <c r="CB9" s="56"/>
      <c r="CC9" s="61" t="s">
        <v>203</v>
      </c>
      <c r="CD9" s="61"/>
      <c r="CE9" s="61"/>
      <c r="CF9" s="61"/>
      <c r="CG9" s="61"/>
      <c r="CH9" s="61"/>
      <c r="IT9" s="61"/>
      <c r="IU9" s="61"/>
    </row>
    <row r="10" spans="1:255" s="5" customFormat="1" ht="13.35" customHeight="1">
      <c r="A10" s="622" t="s">
        <v>338</v>
      </c>
      <c r="B10" s="623" t="s">
        <v>1233</v>
      </c>
      <c r="C10" s="623" t="s">
        <v>18</v>
      </c>
      <c r="D10" s="623" t="s">
        <v>7</v>
      </c>
      <c r="E10" s="624" t="s">
        <v>908</v>
      </c>
      <c r="F10" s="623" t="s">
        <v>846</v>
      </c>
      <c r="G10" s="625" t="s">
        <v>761</v>
      </c>
      <c r="H10" s="625" t="s">
        <v>761</v>
      </c>
      <c r="I10" s="627">
        <v>0</v>
      </c>
      <c r="J10" s="626" t="s">
        <v>766</v>
      </c>
      <c r="K10" s="180"/>
      <c r="BA10" s="160" t="s">
        <v>356</v>
      </c>
      <c r="BB10" s="160" t="s">
        <v>357</v>
      </c>
      <c r="BC10" s="61"/>
      <c r="BD10" s="61"/>
      <c r="BE10" s="159"/>
      <c r="BF10" s="159"/>
      <c r="BG10" s="61"/>
      <c r="BH10" s="61"/>
      <c r="BI10" s="61"/>
      <c r="BJ10" s="61"/>
      <c r="BK10" s="61"/>
      <c r="BL10" s="61"/>
      <c r="BM10" s="161" t="s">
        <v>661</v>
      </c>
      <c r="BN10" s="61"/>
      <c r="BO10" s="61" t="s">
        <v>119</v>
      </c>
      <c r="BP10" s="61"/>
      <c r="BQ10" s="61"/>
      <c r="BR10" s="61"/>
      <c r="BS10" s="61"/>
      <c r="BT10" s="61"/>
      <c r="BU10" s="56" t="s">
        <v>691</v>
      </c>
      <c r="BV10" s="56"/>
      <c r="BW10" s="56"/>
      <c r="BX10" s="56"/>
      <c r="BY10" s="56"/>
      <c r="BZ10" s="56" t="s">
        <v>729</v>
      </c>
      <c r="CA10" s="56"/>
      <c r="CB10" s="56"/>
      <c r="CC10" s="61" t="s">
        <v>204</v>
      </c>
      <c r="CD10" s="61"/>
      <c r="CE10" s="61"/>
      <c r="CF10" s="61"/>
      <c r="CG10" s="61"/>
      <c r="CH10" s="61"/>
      <c r="IT10" s="61"/>
      <c r="IU10" s="61"/>
    </row>
    <row r="11" spans="1:255" s="5" customFormat="1" ht="13.35" customHeight="1">
      <c r="A11" s="622" t="s">
        <v>338</v>
      </c>
      <c r="B11" s="623" t="s">
        <v>520</v>
      </c>
      <c r="C11" s="623" t="s">
        <v>18</v>
      </c>
      <c r="D11" s="623" t="s">
        <v>7</v>
      </c>
      <c r="E11" s="624" t="s">
        <v>908</v>
      </c>
      <c r="F11" s="623" t="s">
        <v>846</v>
      </c>
      <c r="G11" s="625" t="s">
        <v>1232</v>
      </c>
      <c r="H11" s="625" t="s">
        <v>761</v>
      </c>
      <c r="I11" s="627">
        <v>0</v>
      </c>
      <c r="J11" s="626" t="s">
        <v>766</v>
      </c>
      <c r="K11" s="180"/>
      <c r="BA11" s="160" t="s">
        <v>358</v>
      </c>
      <c r="BB11" s="160" t="s">
        <v>125</v>
      </c>
      <c r="BC11" s="61"/>
      <c r="BD11" s="61"/>
      <c r="BE11" s="159"/>
      <c r="BF11" s="159"/>
      <c r="BG11" s="61"/>
      <c r="BH11" s="61"/>
      <c r="BI11" s="61"/>
      <c r="BJ11" s="61"/>
      <c r="BK11" s="61"/>
      <c r="BL11" s="61"/>
      <c r="BM11" s="161" t="s">
        <v>487</v>
      </c>
      <c r="BN11" s="61"/>
      <c r="BO11" s="61" t="s">
        <v>121</v>
      </c>
      <c r="BP11" s="61"/>
      <c r="BQ11" s="61"/>
      <c r="BR11" s="61"/>
      <c r="BS11" s="61"/>
      <c r="BT11" s="61"/>
      <c r="BU11" s="56" t="s">
        <v>692</v>
      </c>
      <c r="BV11" s="56"/>
      <c r="BW11" s="56"/>
      <c r="BX11" s="56"/>
      <c r="BY11" s="56"/>
      <c r="BZ11" s="56" t="s">
        <v>194</v>
      </c>
      <c r="CA11" s="56"/>
      <c r="CB11" s="56"/>
      <c r="CC11" s="61"/>
      <c r="CD11" s="61"/>
      <c r="CE11" s="61"/>
      <c r="CF11" s="61"/>
      <c r="CG11" s="61"/>
      <c r="CH11" s="61"/>
      <c r="IT11" s="61"/>
      <c r="IU11" s="61"/>
    </row>
    <row r="12" spans="1:255" s="5" customFormat="1" ht="13.35" customHeight="1">
      <c r="A12" s="378" t="s">
        <v>338</v>
      </c>
      <c r="B12" s="379" t="s">
        <v>93</v>
      </c>
      <c r="C12" s="379" t="s">
        <v>18</v>
      </c>
      <c r="D12" s="379" t="s">
        <v>7</v>
      </c>
      <c r="E12" s="372" t="s">
        <v>862</v>
      </c>
      <c r="F12" s="379" t="s">
        <v>842</v>
      </c>
      <c r="G12" s="385" t="s">
        <v>1234</v>
      </c>
      <c r="H12" s="385" t="s">
        <v>1235</v>
      </c>
      <c r="I12" s="382">
        <v>22</v>
      </c>
      <c r="J12" s="388" t="s">
        <v>64</v>
      </c>
      <c r="K12" s="180"/>
      <c r="BA12" s="160" t="s">
        <v>359</v>
      </c>
      <c r="BB12" s="160" t="s">
        <v>48</v>
      </c>
      <c r="BC12" s="61"/>
      <c r="BD12" s="157" t="s">
        <v>442</v>
      </c>
      <c r="BE12" s="159"/>
      <c r="BF12" s="159"/>
      <c r="BG12" s="61"/>
      <c r="BH12" s="157" t="s">
        <v>72</v>
      </c>
      <c r="BI12" s="61"/>
      <c r="BJ12" s="61"/>
      <c r="BK12" s="157" t="s">
        <v>828</v>
      </c>
      <c r="BL12" s="61"/>
      <c r="BM12" s="161" t="s">
        <v>488</v>
      </c>
      <c r="BN12" s="61"/>
      <c r="BO12" s="61" t="s">
        <v>122</v>
      </c>
      <c r="BP12" s="61"/>
      <c r="BQ12" s="61"/>
      <c r="BR12" s="61"/>
      <c r="BS12" s="61"/>
      <c r="BT12" s="61"/>
      <c r="BU12" s="56" t="s">
        <v>716</v>
      </c>
      <c r="BV12" s="56"/>
      <c r="BW12" s="56"/>
      <c r="BX12" s="56"/>
      <c r="BY12" s="56"/>
      <c r="BZ12" s="56" t="s">
        <v>730</v>
      </c>
      <c r="CA12" s="56"/>
      <c r="CB12" s="56"/>
      <c r="CC12" s="61"/>
      <c r="CD12" s="61"/>
      <c r="CE12" s="61"/>
      <c r="CF12" s="61"/>
      <c r="CG12" s="61"/>
      <c r="CH12" s="61"/>
      <c r="IT12" s="61"/>
      <c r="IU12" s="61"/>
    </row>
    <row r="13" spans="1:255" s="5" customFormat="1" ht="13.35" customHeight="1">
      <c r="A13" s="378" t="s">
        <v>338</v>
      </c>
      <c r="B13" s="379" t="s">
        <v>93</v>
      </c>
      <c r="C13" s="379" t="s">
        <v>18</v>
      </c>
      <c r="D13" s="379" t="s">
        <v>7</v>
      </c>
      <c r="E13" s="372" t="s">
        <v>860</v>
      </c>
      <c r="F13" s="379" t="s">
        <v>842</v>
      </c>
      <c r="G13" s="385" t="s">
        <v>1236</v>
      </c>
      <c r="H13" s="385" t="s">
        <v>1225</v>
      </c>
      <c r="I13" s="382">
        <v>50</v>
      </c>
      <c r="J13" s="388" t="s">
        <v>64</v>
      </c>
      <c r="K13" s="180"/>
      <c r="BA13" s="160" t="s">
        <v>387</v>
      </c>
      <c r="BB13" s="160" t="s">
        <v>339</v>
      </c>
      <c r="BC13" s="61"/>
      <c r="BD13" s="61" t="s">
        <v>54</v>
      </c>
      <c r="BE13" s="159"/>
      <c r="BF13" s="159"/>
      <c r="BG13" s="61"/>
      <c r="BH13" s="61" t="s">
        <v>64</v>
      </c>
      <c r="BI13" s="61"/>
      <c r="BJ13" s="61"/>
      <c r="BK13" t="s">
        <v>64</v>
      </c>
      <c r="BL13" s="61"/>
      <c r="BM13" s="161" t="s">
        <v>489</v>
      </c>
      <c r="BN13" s="61"/>
      <c r="BO13" s="61" t="s">
        <v>123</v>
      </c>
      <c r="BP13" s="61"/>
      <c r="BQ13" s="61"/>
      <c r="BR13" s="61"/>
      <c r="BS13" s="61"/>
      <c r="BT13" s="61"/>
      <c r="BU13" s="56" t="s">
        <v>693</v>
      </c>
      <c r="BV13" s="56"/>
      <c r="BW13" s="56"/>
      <c r="BX13" s="56"/>
      <c r="BY13" s="56"/>
      <c r="BZ13" s="56" t="s">
        <v>740</v>
      </c>
      <c r="CA13" s="56"/>
      <c r="CB13" s="56"/>
      <c r="CC13" s="61"/>
      <c r="CD13" s="61"/>
      <c r="CE13" s="61"/>
      <c r="CF13" s="61"/>
      <c r="CG13" s="61"/>
      <c r="CH13" s="61"/>
      <c r="IT13" s="61"/>
      <c r="IU13" s="61"/>
    </row>
    <row r="14" spans="1:255" s="5" customFormat="1" ht="13.35" customHeight="1">
      <c r="A14" s="378" t="s">
        <v>338</v>
      </c>
      <c r="B14" s="379" t="s">
        <v>546</v>
      </c>
      <c r="C14" s="379" t="s">
        <v>18</v>
      </c>
      <c r="D14" s="379" t="s">
        <v>7</v>
      </c>
      <c r="E14" s="372" t="s">
        <v>860</v>
      </c>
      <c r="F14" s="379" t="s">
        <v>846</v>
      </c>
      <c r="G14" s="385" t="s">
        <v>1237</v>
      </c>
      <c r="H14" s="385" t="s">
        <v>761</v>
      </c>
      <c r="I14" s="382">
        <v>62</v>
      </c>
      <c r="J14" s="388" t="s">
        <v>64</v>
      </c>
      <c r="K14" s="180"/>
      <c r="BA14" s="160" t="s">
        <v>361</v>
      </c>
      <c r="BB14" s="160" t="s">
        <v>362</v>
      </c>
      <c r="BC14" s="61"/>
      <c r="BD14" s="61" t="s">
        <v>443</v>
      </c>
      <c r="BE14" s="159"/>
      <c r="BF14" s="159"/>
      <c r="BG14" s="61"/>
      <c r="BH14" s="61" t="s">
        <v>73</v>
      </c>
      <c r="BI14" s="61"/>
      <c r="BJ14" s="61"/>
      <c r="BK14" t="s">
        <v>766</v>
      </c>
      <c r="BL14" s="61"/>
      <c r="BM14" s="161" t="s">
        <v>490</v>
      </c>
      <c r="BN14" s="61"/>
      <c r="BO14" s="61" t="s">
        <v>678</v>
      </c>
      <c r="BP14" s="61"/>
      <c r="BQ14" s="61"/>
      <c r="BR14" s="61"/>
      <c r="BS14" s="61"/>
      <c r="BT14" s="61"/>
      <c r="BU14" s="56" t="s">
        <v>717</v>
      </c>
      <c r="BV14" s="56"/>
      <c r="BW14" s="56"/>
      <c r="BX14" s="56"/>
      <c r="BY14" s="56"/>
      <c r="BZ14" s="56" t="s">
        <v>731</v>
      </c>
      <c r="CA14" s="56"/>
      <c r="CB14" s="56"/>
      <c r="CC14" s="61"/>
      <c r="CD14" s="61"/>
      <c r="CE14" s="61"/>
      <c r="CF14" s="61"/>
      <c r="CG14" s="61"/>
      <c r="CH14" s="61"/>
      <c r="IT14" s="61"/>
      <c r="IU14" s="61"/>
    </row>
    <row r="15" spans="1:255" s="5" customFormat="1" ht="13.35" customHeight="1">
      <c r="A15" s="622" t="s">
        <v>338</v>
      </c>
      <c r="B15" s="623" t="s">
        <v>577</v>
      </c>
      <c r="C15" s="623" t="s">
        <v>18</v>
      </c>
      <c r="D15" s="623" t="s">
        <v>7</v>
      </c>
      <c r="E15" s="624" t="s">
        <v>908</v>
      </c>
      <c r="F15" s="623" t="s">
        <v>846</v>
      </c>
      <c r="G15" s="625" t="s">
        <v>1238</v>
      </c>
      <c r="H15" s="625" t="s">
        <v>761</v>
      </c>
      <c r="I15" s="627">
        <v>0</v>
      </c>
      <c r="J15" s="626" t="s">
        <v>766</v>
      </c>
      <c r="K15" s="180"/>
      <c r="BA15" s="160" t="s">
        <v>349</v>
      </c>
      <c r="BB15" s="160" t="s">
        <v>350</v>
      </c>
      <c r="BC15" s="61"/>
      <c r="BD15" s="61" t="s">
        <v>183</v>
      </c>
      <c r="BE15" s="159"/>
      <c r="BF15" s="159"/>
      <c r="BG15" s="61"/>
      <c r="BH15" s="61" t="s">
        <v>756</v>
      </c>
      <c r="BI15" s="61"/>
      <c r="BJ15" s="61"/>
      <c r="BK15" s="61"/>
      <c r="BL15" s="61"/>
      <c r="BM15" s="161" t="s">
        <v>491</v>
      </c>
      <c r="BN15" s="61"/>
      <c r="BO15" s="61" t="s">
        <v>677</v>
      </c>
      <c r="BP15" s="61"/>
      <c r="BQ15" s="61"/>
      <c r="BR15" s="61"/>
      <c r="BS15" s="61"/>
      <c r="BT15" s="61"/>
      <c r="BU15" s="56" t="s">
        <v>694</v>
      </c>
      <c r="BV15" s="56"/>
      <c r="BW15" s="56"/>
      <c r="BX15" s="56"/>
      <c r="BY15" s="56"/>
      <c r="BZ15" s="56" t="s">
        <v>732</v>
      </c>
      <c r="CA15" s="56"/>
      <c r="CB15" s="56"/>
      <c r="CC15" s="61"/>
      <c r="CD15" s="61"/>
      <c r="CE15" s="61"/>
      <c r="CF15" s="61"/>
      <c r="CG15" s="61"/>
      <c r="CH15" s="61"/>
      <c r="IT15" s="61"/>
      <c r="IU15" s="61"/>
    </row>
    <row r="16" spans="1:255" s="5" customFormat="1" ht="13.35" customHeight="1">
      <c r="A16" s="408" t="s">
        <v>338</v>
      </c>
      <c r="B16" s="340" t="s">
        <v>580</v>
      </c>
      <c r="C16" s="340" t="s">
        <v>18</v>
      </c>
      <c r="D16" s="340" t="s">
        <v>7</v>
      </c>
      <c r="E16" s="400" t="s">
        <v>849</v>
      </c>
      <c r="F16" s="340" t="s">
        <v>846</v>
      </c>
      <c r="G16" s="355" t="s">
        <v>1239</v>
      </c>
      <c r="H16" s="355" t="s">
        <v>761</v>
      </c>
      <c r="I16" s="402">
        <v>10</v>
      </c>
      <c r="J16" s="407" t="s">
        <v>64</v>
      </c>
      <c r="K16" s="180"/>
      <c r="BA16" s="160" t="s">
        <v>363</v>
      </c>
      <c r="BB16" s="160" t="s">
        <v>364</v>
      </c>
      <c r="BC16" s="61"/>
      <c r="BD16" s="61" t="s">
        <v>444</v>
      </c>
      <c r="BE16" s="159"/>
      <c r="BF16" s="159"/>
      <c r="BG16" s="61"/>
      <c r="BH16" s="61"/>
      <c r="BI16" s="61"/>
      <c r="BJ16" s="61"/>
      <c r="BK16" s="61"/>
      <c r="BL16" s="61"/>
      <c r="BM16" s="161" t="s">
        <v>662</v>
      </c>
      <c r="BN16" s="61"/>
      <c r="BO16" s="61" t="s">
        <v>679</v>
      </c>
      <c r="BP16" s="61"/>
      <c r="BQ16" s="61"/>
      <c r="BR16" s="61"/>
      <c r="BS16" s="61"/>
      <c r="BT16" s="61"/>
      <c r="BU16" s="56" t="s">
        <v>143</v>
      </c>
      <c r="BV16" s="56"/>
      <c r="BW16" s="56"/>
      <c r="BX16" s="56"/>
      <c r="BY16" s="56"/>
      <c r="BZ16" s="56" t="s">
        <v>743</v>
      </c>
      <c r="CA16" s="56"/>
      <c r="CB16" s="56"/>
      <c r="CC16" s="61"/>
      <c r="CD16" s="61"/>
      <c r="CE16" s="61"/>
      <c r="CF16" s="61"/>
      <c r="CG16" s="61"/>
      <c r="CH16" s="61"/>
      <c r="IT16" s="61"/>
      <c r="IU16" s="61"/>
    </row>
    <row r="17" spans="1:255" s="5" customFormat="1" ht="13.35" customHeight="1">
      <c r="A17" s="378" t="s">
        <v>338</v>
      </c>
      <c r="B17" s="379" t="s">
        <v>885</v>
      </c>
      <c r="C17" s="379" t="s">
        <v>18</v>
      </c>
      <c r="D17" s="379" t="s">
        <v>7</v>
      </c>
      <c r="E17" s="372" t="s">
        <v>849</v>
      </c>
      <c r="F17" s="379" t="s">
        <v>846</v>
      </c>
      <c r="G17" s="385" t="s">
        <v>1240</v>
      </c>
      <c r="H17" s="385" t="s">
        <v>1241</v>
      </c>
      <c r="I17" s="382">
        <v>78</v>
      </c>
      <c r="J17" s="388" t="s">
        <v>64</v>
      </c>
      <c r="K17" s="180"/>
      <c r="BA17" s="160" t="s">
        <v>365</v>
      </c>
      <c r="BB17" s="160" t="s">
        <v>366</v>
      </c>
      <c r="BC17" s="61"/>
      <c r="BD17" s="61" t="s">
        <v>194</v>
      </c>
      <c r="BE17" s="159"/>
      <c r="BF17" s="159"/>
      <c r="BG17" s="61"/>
      <c r="BH17" s="61"/>
      <c r="BI17" s="61"/>
      <c r="BJ17" s="61"/>
      <c r="BK17" s="61"/>
      <c r="BL17" s="61"/>
      <c r="BM17" s="161" t="s">
        <v>98</v>
      </c>
      <c r="BN17" s="61"/>
      <c r="BO17" s="61" t="s">
        <v>680</v>
      </c>
      <c r="BP17" s="61"/>
      <c r="BQ17" s="61"/>
      <c r="BR17" s="61"/>
      <c r="BS17" s="61"/>
      <c r="BT17" s="61"/>
      <c r="BU17" s="56" t="s">
        <v>718</v>
      </c>
      <c r="BV17" s="56"/>
      <c r="BW17" s="56"/>
      <c r="BX17" s="56"/>
      <c r="BY17" s="56"/>
      <c r="BZ17" s="56" t="s">
        <v>733</v>
      </c>
      <c r="CA17" s="56"/>
      <c r="CB17" s="56"/>
      <c r="CC17" s="61"/>
      <c r="CD17" s="61"/>
      <c r="CE17" s="61"/>
      <c r="CF17" s="61"/>
      <c r="CG17" s="61"/>
      <c r="CH17" s="61"/>
      <c r="IT17" s="61"/>
      <c r="IU17" s="61"/>
    </row>
    <row r="18" spans="1:255" s="5" customFormat="1" ht="13.35" customHeight="1">
      <c r="A18" s="622" t="s">
        <v>338</v>
      </c>
      <c r="B18" s="623" t="s">
        <v>587</v>
      </c>
      <c r="C18" s="623" t="s">
        <v>18</v>
      </c>
      <c r="D18" s="623" t="s">
        <v>7</v>
      </c>
      <c r="E18" s="624" t="s">
        <v>860</v>
      </c>
      <c r="F18" s="623" t="s">
        <v>846</v>
      </c>
      <c r="G18" s="625" t="s">
        <v>1242</v>
      </c>
      <c r="H18" s="625" t="s">
        <v>761</v>
      </c>
      <c r="I18" s="627">
        <v>36</v>
      </c>
      <c r="J18" s="626" t="s">
        <v>766</v>
      </c>
      <c r="K18" s="180"/>
      <c r="BA18" s="160" t="s">
        <v>367</v>
      </c>
      <c r="BB18" s="160" t="s">
        <v>97</v>
      </c>
      <c r="BC18" s="61"/>
      <c r="BD18" s="61" t="s">
        <v>445</v>
      </c>
      <c r="BE18" s="159"/>
      <c r="BF18" s="159"/>
      <c r="BG18" s="61"/>
      <c r="BH18" s="61"/>
      <c r="BI18" s="61"/>
      <c r="BJ18" s="61"/>
      <c r="BK18" s="61"/>
      <c r="BL18" s="61"/>
      <c r="BM18" s="161" t="s">
        <v>492</v>
      </c>
      <c r="BN18" s="61"/>
      <c r="BO18" s="61" t="s">
        <v>681</v>
      </c>
      <c r="BP18" s="61"/>
      <c r="BQ18" s="61"/>
      <c r="BR18" s="61"/>
      <c r="BS18" s="61"/>
      <c r="BT18" s="61"/>
      <c r="BU18" s="56" t="s">
        <v>747</v>
      </c>
      <c r="BV18" s="56"/>
      <c r="BW18" s="56"/>
      <c r="BX18" s="56"/>
      <c r="BY18" s="56"/>
      <c r="BZ18" s="56" t="s">
        <v>734</v>
      </c>
      <c r="CA18" s="56"/>
      <c r="CB18" s="56"/>
      <c r="CC18" s="61"/>
      <c r="CD18" s="61"/>
      <c r="CE18" s="61"/>
      <c r="CF18" s="61"/>
      <c r="CG18" s="61"/>
      <c r="CH18" s="61"/>
      <c r="IT18" s="61"/>
      <c r="IU18" s="61"/>
    </row>
    <row r="19" spans="1:255" ht="14.25" customHeight="1">
      <c r="A19" s="622" t="s">
        <v>338</v>
      </c>
      <c r="B19" s="623" t="s">
        <v>604</v>
      </c>
      <c r="C19" s="623" t="s">
        <v>18</v>
      </c>
      <c r="D19" s="623" t="s">
        <v>7</v>
      </c>
      <c r="E19" s="628" t="s">
        <v>1243</v>
      </c>
      <c r="F19" s="625" t="s">
        <v>842</v>
      </c>
      <c r="G19" s="625" t="s">
        <v>761</v>
      </c>
      <c r="H19" s="625" t="s">
        <v>761</v>
      </c>
      <c r="I19" s="625" t="s">
        <v>1227</v>
      </c>
      <c r="J19" s="626" t="s">
        <v>766</v>
      </c>
      <c r="K19" s="179"/>
      <c r="BA19" s="160" t="s">
        <v>369</v>
      </c>
      <c r="BB19" s="160" t="s">
        <v>341</v>
      </c>
      <c r="BC19" s="61"/>
      <c r="BD19" s="61" t="s">
        <v>446</v>
      </c>
      <c r="BE19" s="159"/>
      <c r="BF19" s="159"/>
      <c r="BG19" s="61"/>
      <c r="BH19" s="61"/>
      <c r="BI19" s="61"/>
      <c r="BJ19" s="61"/>
      <c r="BK19" s="61"/>
      <c r="BL19" s="61"/>
      <c r="BM19" s="161" t="s">
        <v>493</v>
      </c>
      <c r="BN19" s="61"/>
      <c r="BO19" s="61" t="s">
        <v>682</v>
      </c>
      <c r="BP19" s="61"/>
      <c r="BQ19" s="61"/>
      <c r="BR19" s="61"/>
      <c r="BS19" s="61"/>
      <c r="BT19" s="61"/>
      <c r="BU19" s="56" t="s">
        <v>748</v>
      </c>
      <c r="BV19" s="56"/>
      <c r="BW19" s="56"/>
      <c r="BX19" s="56"/>
      <c r="BY19" s="56"/>
      <c r="BZ19" s="56" t="s">
        <v>742</v>
      </c>
      <c r="CA19" s="56"/>
      <c r="CB19" s="56"/>
      <c r="CC19" s="61"/>
      <c r="CD19" s="61"/>
      <c r="CE19" s="61"/>
      <c r="CF19" s="61"/>
      <c r="CG19" s="61"/>
      <c r="CH19" s="61"/>
    </row>
    <row r="20" spans="1:255" ht="14.25" customHeight="1">
      <c r="A20" s="378" t="s">
        <v>338</v>
      </c>
      <c r="B20" s="379" t="s">
        <v>604</v>
      </c>
      <c r="C20" s="379" t="s">
        <v>18</v>
      </c>
      <c r="D20" s="379" t="s">
        <v>7</v>
      </c>
      <c r="E20" s="372" t="s">
        <v>890</v>
      </c>
      <c r="F20" s="379" t="s">
        <v>842</v>
      </c>
      <c r="G20" s="385" t="s">
        <v>1244</v>
      </c>
      <c r="H20" s="385" t="s">
        <v>1245</v>
      </c>
      <c r="I20" s="385" t="s">
        <v>1246</v>
      </c>
      <c r="J20" s="388" t="s">
        <v>64</v>
      </c>
      <c r="K20" s="179"/>
      <c r="BA20" s="160" t="s">
        <v>370</v>
      </c>
      <c r="BB20" s="160" t="s">
        <v>371</v>
      </c>
      <c r="BC20" s="61"/>
      <c r="BD20" s="61" t="s">
        <v>447</v>
      </c>
      <c r="BE20" s="159"/>
      <c r="BF20" s="159"/>
      <c r="BG20" s="61"/>
      <c r="BH20" s="61"/>
      <c r="BI20" s="61"/>
      <c r="BJ20" s="61"/>
      <c r="BK20" s="61"/>
      <c r="BL20" s="61"/>
      <c r="BM20" s="161" t="s">
        <v>494</v>
      </c>
      <c r="BN20" s="61"/>
      <c r="BO20" s="61" t="s">
        <v>683</v>
      </c>
      <c r="BP20" s="61"/>
      <c r="BQ20" s="61"/>
      <c r="BR20" s="61"/>
      <c r="BS20" s="61"/>
      <c r="BT20" s="61"/>
      <c r="BU20" s="56" t="s">
        <v>749</v>
      </c>
      <c r="BV20" s="56"/>
      <c r="BW20" s="56"/>
      <c r="BX20" s="56"/>
      <c r="BY20" s="56"/>
      <c r="BZ20" s="56" t="s">
        <v>741</v>
      </c>
      <c r="CA20" s="56"/>
      <c r="CB20" s="56"/>
      <c r="CC20" s="61"/>
      <c r="CD20" s="61"/>
      <c r="CE20" s="61"/>
      <c r="CF20" s="61"/>
      <c r="CG20" s="61"/>
      <c r="CH20" s="61"/>
    </row>
    <row r="21" spans="1:255" ht="14.25" customHeight="1">
      <c r="A21" s="622" t="s">
        <v>338</v>
      </c>
      <c r="B21" s="623" t="s">
        <v>605</v>
      </c>
      <c r="C21" s="623" t="s">
        <v>18</v>
      </c>
      <c r="D21" s="623" t="s">
        <v>7</v>
      </c>
      <c r="E21" s="624" t="s">
        <v>849</v>
      </c>
      <c r="F21" s="623" t="s">
        <v>846</v>
      </c>
      <c r="G21" s="625" t="s">
        <v>1229</v>
      </c>
      <c r="H21" s="625" t="s">
        <v>761</v>
      </c>
      <c r="I21" s="625" t="s">
        <v>1247</v>
      </c>
      <c r="J21" s="626" t="s">
        <v>766</v>
      </c>
      <c r="K21" s="179"/>
      <c r="BA21" s="160" t="s">
        <v>368</v>
      </c>
      <c r="BB21" s="160" t="s">
        <v>337</v>
      </c>
      <c r="BC21" s="61"/>
      <c r="BD21" s="61" t="s">
        <v>448</v>
      </c>
      <c r="BE21" s="159"/>
      <c r="BF21" s="159"/>
      <c r="BG21" s="61"/>
      <c r="BH21" s="171" t="s">
        <v>762</v>
      </c>
      <c r="BI21" t="s">
        <v>817</v>
      </c>
      <c r="BJ21" s="61"/>
      <c r="BK21" s="61"/>
      <c r="BL21" s="61"/>
      <c r="BM21" s="161" t="s">
        <v>495</v>
      </c>
      <c r="BN21" s="61"/>
      <c r="BO21" s="61" t="s">
        <v>684</v>
      </c>
      <c r="BP21" s="61"/>
      <c r="BQ21" s="61"/>
      <c r="BR21" s="61"/>
      <c r="BS21" s="61"/>
      <c r="BT21" s="61"/>
      <c r="BU21" s="56" t="s">
        <v>750</v>
      </c>
      <c r="BV21" s="56"/>
      <c r="BW21" s="56"/>
      <c r="BX21" s="56"/>
      <c r="BY21" s="56"/>
      <c r="BZ21" s="56" t="s">
        <v>735</v>
      </c>
      <c r="CA21" s="56"/>
      <c r="CB21" s="56"/>
      <c r="CC21" s="61"/>
      <c r="CD21" s="61"/>
      <c r="CE21" s="61"/>
      <c r="CF21" s="61"/>
      <c r="CG21" s="61"/>
      <c r="CH21" s="61"/>
    </row>
    <row r="22" spans="1:255" ht="14.25" customHeight="1">
      <c r="A22" s="622" t="s">
        <v>338</v>
      </c>
      <c r="B22" s="623" t="s">
        <v>606</v>
      </c>
      <c r="C22" s="623" t="s">
        <v>18</v>
      </c>
      <c r="D22" s="623" t="s">
        <v>7</v>
      </c>
      <c r="E22" s="624" t="s">
        <v>908</v>
      </c>
      <c r="F22" s="623" t="s">
        <v>846</v>
      </c>
      <c r="G22" s="625" t="s">
        <v>761</v>
      </c>
      <c r="H22" s="625" t="s">
        <v>761</v>
      </c>
      <c r="I22" s="625" t="s">
        <v>1227</v>
      </c>
      <c r="J22" s="626" t="s">
        <v>766</v>
      </c>
      <c r="K22" s="179"/>
      <c r="BA22" s="160" t="s">
        <v>372</v>
      </c>
      <c r="BB22" s="160" t="s">
        <v>373</v>
      </c>
      <c r="BC22" s="61"/>
      <c r="BD22" s="61" t="s">
        <v>120</v>
      </c>
      <c r="BE22" s="159"/>
      <c r="BF22" s="159"/>
      <c r="BG22" s="61"/>
      <c r="BH22" s="61"/>
      <c r="BI22" s="61"/>
      <c r="BJ22" s="61"/>
      <c r="BK22" s="61"/>
      <c r="BL22" s="61"/>
      <c r="BM22" s="161" t="s">
        <v>496</v>
      </c>
      <c r="BN22" s="61"/>
      <c r="BO22" s="61" t="s">
        <v>685</v>
      </c>
      <c r="BP22" s="61"/>
      <c r="BQ22" s="61"/>
      <c r="BR22" s="61"/>
      <c r="BS22" s="61"/>
      <c r="BT22" s="61"/>
      <c r="BU22" s="56" t="s">
        <v>695</v>
      </c>
      <c r="BV22" s="56"/>
      <c r="BW22" s="56"/>
      <c r="BX22" s="56"/>
      <c r="BY22" s="56"/>
      <c r="BZ22" s="56" t="s">
        <v>461</v>
      </c>
      <c r="CA22" s="56"/>
      <c r="CB22" s="56"/>
      <c r="CC22" s="61"/>
      <c r="CD22" s="61"/>
      <c r="CE22" s="61"/>
      <c r="CF22" s="61"/>
      <c r="CG22" s="61"/>
      <c r="CH22" s="61"/>
    </row>
    <row r="23" spans="1:255" ht="14.25" customHeight="1">
      <c r="A23" s="622" t="s">
        <v>338</v>
      </c>
      <c r="B23" s="623" t="s">
        <v>613</v>
      </c>
      <c r="C23" s="623" t="s">
        <v>18</v>
      </c>
      <c r="D23" s="623" t="s">
        <v>7</v>
      </c>
      <c r="E23" s="624" t="s">
        <v>860</v>
      </c>
      <c r="F23" s="623" t="s">
        <v>842</v>
      </c>
      <c r="G23" s="625" t="s">
        <v>957</v>
      </c>
      <c r="H23" s="625" t="s">
        <v>761</v>
      </c>
      <c r="I23" s="625" t="s">
        <v>1248</v>
      </c>
      <c r="J23" s="626" t="s">
        <v>766</v>
      </c>
      <c r="K23" s="180"/>
      <c r="BA23" s="160" t="s">
        <v>374</v>
      </c>
      <c r="BB23" s="160" t="s">
        <v>340</v>
      </c>
      <c r="BC23" s="61"/>
      <c r="BD23" s="61" t="s">
        <v>449</v>
      </c>
      <c r="BE23" s="159"/>
      <c r="BF23" s="159"/>
      <c r="BG23" s="61"/>
      <c r="BH23" s="61"/>
      <c r="BI23" s="61"/>
      <c r="BJ23" s="61"/>
      <c r="BK23" s="61"/>
      <c r="BL23" s="61"/>
      <c r="BM23" s="161" t="s">
        <v>497</v>
      </c>
      <c r="BN23" s="61"/>
      <c r="BO23" s="61" t="s">
        <v>686</v>
      </c>
      <c r="BP23" s="61"/>
      <c r="BQ23" s="61"/>
      <c r="BR23" s="61"/>
      <c r="BS23" s="61"/>
      <c r="BT23" s="61"/>
      <c r="BU23" s="56" t="s">
        <v>696</v>
      </c>
      <c r="BV23" s="56"/>
      <c r="BW23" s="56"/>
      <c r="BX23" s="56"/>
      <c r="BY23" s="56"/>
      <c r="BZ23" s="56" t="s">
        <v>736</v>
      </c>
      <c r="CA23" s="56"/>
      <c r="CB23" s="56"/>
      <c r="CC23" s="61"/>
      <c r="CD23" s="61"/>
      <c r="CE23" s="61"/>
      <c r="CF23" s="61"/>
      <c r="CG23" s="61"/>
      <c r="CH23" s="61"/>
    </row>
    <row r="24" spans="1:255" ht="14.25" customHeight="1">
      <c r="A24" s="378" t="s">
        <v>338</v>
      </c>
      <c r="B24" s="379" t="s">
        <v>80</v>
      </c>
      <c r="C24" s="379" t="s">
        <v>18</v>
      </c>
      <c r="D24" s="379" t="s">
        <v>7</v>
      </c>
      <c r="E24" s="372" t="s">
        <v>860</v>
      </c>
      <c r="F24" s="379" t="s">
        <v>842</v>
      </c>
      <c r="G24" s="385" t="s">
        <v>1249</v>
      </c>
      <c r="H24" s="385" t="s">
        <v>1250</v>
      </c>
      <c r="I24" s="385" t="s">
        <v>1251</v>
      </c>
      <c r="J24" s="388" t="s">
        <v>64</v>
      </c>
      <c r="K24" s="180"/>
      <c r="BA24" s="160" t="s">
        <v>375</v>
      </c>
      <c r="BB24" s="160" t="s">
        <v>376</v>
      </c>
      <c r="BC24" s="61"/>
      <c r="BD24" s="61"/>
      <c r="BE24" s="159"/>
      <c r="BF24" s="159"/>
      <c r="BG24" s="61"/>
      <c r="BH24" s="61"/>
      <c r="BI24" s="61"/>
      <c r="BJ24" s="61"/>
      <c r="BK24" s="61"/>
      <c r="BL24" s="61"/>
      <c r="BM24" s="161" t="s">
        <v>498</v>
      </c>
      <c r="BN24" s="61"/>
      <c r="BO24" s="61" t="s">
        <v>674</v>
      </c>
      <c r="BP24" s="61"/>
      <c r="BQ24" s="61"/>
      <c r="BR24" s="61"/>
      <c r="BS24" s="61"/>
      <c r="BT24" s="61"/>
      <c r="BU24" s="56" t="s">
        <v>697</v>
      </c>
      <c r="BV24" s="56"/>
      <c r="BW24" s="56"/>
      <c r="BX24" s="56"/>
      <c r="BY24" s="56"/>
      <c r="BZ24" s="61"/>
      <c r="CA24" s="56"/>
      <c r="CB24" s="56"/>
      <c r="CC24" s="61"/>
      <c r="CD24" s="61"/>
      <c r="CE24" s="61"/>
      <c r="CF24" s="61"/>
      <c r="CG24" s="61"/>
      <c r="CH24" s="61"/>
    </row>
    <row r="25" spans="1:255" ht="14.25" customHeight="1">
      <c r="A25" s="378" t="s">
        <v>338</v>
      </c>
      <c r="B25" s="379" t="s">
        <v>628</v>
      </c>
      <c r="C25" s="379" t="s">
        <v>18</v>
      </c>
      <c r="D25" s="379" t="s">
        <v>7</v>
      </c>
      <c r="E25" s="372" t="s">
        <v>849</v>
      </c>
      <c r="F25" s="379" t="s">
        <v>846</v>
      </c>
      <c r="G25" s="385" t="s">
        <v>1252</v>
      </c>
      <c r="H25" s="385" t="s">
        <v>1238</v>
      </c>
      <c r="I25" s="385" t="s">
        <v>1238</v>
      </c>
      <c r="J25" s="388" t="s">
        <v>64</v>
      </c>
      <c r="K25" s="180"/>
      <c r="BA25" s="160" t="s">
        <v>377</v>
      </c>
      <c r="BB25" s="160" t="s">
        <v>378</v>
      </c>
      <c r="BC25" s="61"/>
      <c r="BD25" s="61"/>
      <c r="BE25" s="159"/>
      <c r="BF25" s="159"/>
      <c r="BG25" s="61"/>
      <c r="BH25" s="61"/>
      <c r="BI25" s="61"/>
      <c r="BJ25" s="61"/>
      <c r="BK25" s="61"/>
      <c r="BL25" s="61"/>
      <c r="BM25" s="161" t="s">
        <v>499</v>
      </c>
      <c r="BN25" s="61"/>
      <c r="BO25" s="61" t="s">
        <v>687</v>
      </c>
      <c r="BP25" s="61"/>
      <c r="BQ25" s="61"/>
      <c r="BR25" s="61"/>
      <c r="BS25" s="61"/>
      <c r="BT25" s="61"/>
      <c r="BU25" s="56" t="s">
        <v>698</v>
      </c>
      <c r="BV25" s="56"/>
      <c r="BW25" s="56"/>
      <c r="BX25" s="56"/>
      <c r="BY25" s="56"/>
      <c r="BZ25" s="56"/>
      <c r="CA25" s="56"/>
      <c r="CB25" s="56"/>
      <c r="CC25" s="61"/>
      <c r="CD25" s="61"/>
      <c r="CE25" s="61"/>
      <c r="CF25" s="61"/>
      <c r="CG25" s="61"/>
      <c r="CH25" s="61"/>
    </row>
    <row r="26" spans="1:255" ht="14.25" customHeight="1">
      <c r="A26" s="622" t="s">
        <v>338</v>
      </c>
      <c r="B26" s="629" t="s">
        <v>481</v>
      </c>
      <c r="C26" s="630" t="s">
        <v>22</v>
      </c>
      <c r="D26" s="629" t="s">
        <v>7</v>
      </c>
      <c r="E26" s="631" t="s">
        <v>1253</v>
      </c>
      <c r="F26" s="629" t="s">
        <v>846</v>
      </c>
      <c r="G26" s="629" t="s">
        <v>761</v>
      </c>
      <c r="H26" s="625" t="s">
        <v>761</v>
      </c>
      <c r="I26" s="625" t="s">
        <v>1227</v>
      </c>
      <c r="J26" s="626" t="s">
        <v>766</v>
      </c>
      <c r="K26" s="180"/>
      <c r="BA26" s="160" t="s">
        <v>379</v>
      </c>
      <c r="BB26" s="160" t="s">
        <v>380</v>
      </c>
      <c r="BC26" s="61"/>
      <c r="BD26" s="157" t="s">
        <v>441</v>
      </c>
      <c r="BE26" s="159"/>
      <c r="BF26" s="159"/>
      <c r="BG26" s="61"/>
      <c r="BH26" s="157" t="s">
        <v>480</v>
      </c>
      <c r="BI26" s="61"/>
      <c r="BJ26" s="61"/>
      <c r="BK26" s="61"/>
      <c r="BL26" s="61"/>
      <c r="BM26" s="161" t="s">
        <v>500</v>
      </c>
      <c r="BN26" s="61"/>
      <c r="BO26" s="61" t="s">
        <v>675</v>
      </c>
      <c r="BP26" s="61"/>
      <c r="BQ26" s="61"/>
      <c r="BR26" s="61"/>
      <c r="BS26" s="61"/>
      <c r="BT26" s="61"/>
      <c r="BU26" s="56" t="s">
        <v>719</v>
      </c>
      <c r="BV26" s="56"/>
      <c r="BW26" s="56"/>
      <c r="BX26" s="56"/>
      <c r="BY26" s="56"/>
      <c r="BZ26" s="56" t="s">
        <v>744</v>
      </c>
      <c r="CA26" s="56"/>
      <c r="CB26" s="56"/>
      <c r="CC26" s="61"/>
      <c r="CD26" s="53" t="s">
        <v>220</v>
      </c>
      <c r="CE26" s="54"/>
      <c r="CF26" s="53" t="s">
        <v>221</v>
      </c>
      <c r="CG26" s="85"/>
      <c r="CH26" s="85"/>
    </row>
    <row r="27" spans="1:255" ht="14.25" customHeight="1">
      <c r="A27" s="622" t="s">
        <v>338</v>
      </c>
      <c r="B27" s="629" t="s">
        <v>845</v>
      </c>
      <c r="C27" s="630" t="s">
        <v>22</v>
      </c>
      <c r="D27" s="629" t="s">
        <v>7</v>
      </c>
      <c r="E27" s="631" t="s">
        <v>1254</v>
      </c>
      <c r="F27" s="629" t="s">
        <v>846</v>
      </c>
      <c r="G27" s="629" t="s">
        <v>761</v>
      </c>
      <c r="H27" s="625" t="s">
        <v>761</v>
      </c>
      <c r="I27" s="625" t="s">
        <v>1227</v>
      </c>
      <c r="J27" s="626" t="s">
        <v>766</v>
      </c>
      <c r="K27" s="180"/>
      <c r="BA27" s="160" t="s">
        <v>381</v>
      </c>
      <c r="BB27" s="160" t="s">
        <v>382</v>
      </c>
      <c r="BC27" s="61"/>
      <c r="BD27" s="61" t="s">
        <v>450</v>
      </c>
      <c r="BE27" s="159"/>
      <c r="BF27" s="159"/>
      <c r="BG27" s="61"/>
      <c r="BH27" s="61" t="s">
        <v>479</v>
      </c>
      <c r="BI27" s="61"/>
      <c r="BJ27" s="61"/>
      <c r="BK27" s="61"/>
      <c r="BL27" s="61"/>
      <c r="BM27" s="161" t="s">
        <v>501</v>
      </c>
      <c r="BN27" s="61"/>
      <c r="BO27" s="61"/>
      <c r="BP27" s="61"/>
      <c r="BQ27" s="61"/>
      <c r="BR27" s="61"/>
      <c r="BS27" s="61"/>
      <c r="BT27" s="61"/>
      <c r="BU27" s="56" t="s">
        <v>699</v>
      </c>
      <c r="BV27" s="56"/>
      <c r="BW27" s="56"/>
      <c r="BX27" s="56"/>
      <c r="BY27" s="56"/>
      <c r="BZ27" s="56" t="s">
        <v>181</v>
      </c>
      <c r="CA27" s="56"/>
      <c r="CB27" s="56"/>
      <c r="CC27" s="61"/>
      <c r="CD27" s="54" t="s">
        <v>222</v>
      </c>
      <c r="CE27" s="54"/>
      <c r="CF27" s="54" t="s">
        <v>223</v>
      </c>
      <c r="CG27" s="85"/>
      <c r="CH27" s="85"/>
    </row>
    <row r="28" spans="1:255" ht="14.25" customHeight="1">
      <c r="A28" s="622" t="s">
        <v>338</v>
      </c>
      <c r="B28" s="629" t="s">
        <v>1255</v>
      </c>
      <c r="C28" s="630" t="s">
        <v>22</v>
      </c>
      <c r="D28" s="629" t="s">
        <v>7</v>
      </c>
      <c r="E28" s="631" t="s">
        <v>1256</v>
      </c>
      <c r="F28" s="629" t="s">
        <v>842</v>
      </c>
      <c r="G28" s="629" t="s">
        <v>761</v>
      </c>
      <c r="H28" s="625"/>
      <c r="I28" s="625" t="s">
        <v>1227</v>
      </c>
      <c r="J28" s="626" t="s">
        <v>766</v>
      </c>
      <c r="K28" s="180"/>
      <c r="BA28" s="160" t="s">
        <v>383</v>
      </c>
      <c r="BB28" s="160" t="s">
        <v>384</v>
      </c>
      <c r="BC28" s="61"/>
      <c r="BD28" s="61" t="s">
        <v>451</v>
      </c>
      <c r="BE28" s="159"/>
      <c r="BF28" s="159"/>
      <c r="BG28" s="61"/>
      <c r="BH28" s="61" t="s">
        <v>282</v>
      </c>
      <c r="BI28" s="61"/>
      <c r="BJ28" s="61"/>
      <c r="BK28" s="61"/>
      <c r="BL28" s="61"/>
      <c r="BM28" s="161" t="s">
        <v>502</v>
      </c>
      <c r="BN28" s="61"/>
      <c r="BO28" s="61"/>
      <c r="BP28" s="61"/>
      <c r="BQ28" s="61"/>
      <c r="BR28" s="61"/>
      <c r="BS28" s="61"/>
      <c r="BT28" s="61"/>
      <c r="BU28" s="56" t="s">
        <v>700</v>
      </c>
      <c r="BV28" s="56"/>
      <c r="BW28" s="56"/>
      <c r="BX28" s="56"/>
      <c r="BY28" s="56"/>
      <c r="BZ28" s="56" t="s">
        <v>738</v>
      </c>
      <c r="CA28" s="56"/>
      <c r="CB28" s="56"/>
      <c r="CC28" s="61"/>
      <c r="CD28" s="54" t="s">
        <v>224</v>
      </c>
      <c r="CE28" s="54"/>
      <c r="CF28" s="54" t="s">
        <v>225</v>
      </c>
      <c r="CG28" s="85"/>
      <c r="CH28" s="85"/>
    </row>
    <row r="29" spans="1:255" ht="14.25" customHeight="1">
      <c r="A29" s="622" t="s">
        <v>338</v>
      </c>
      <c r="B29" s="629" t="s">
        <v>1257</v>
      </c>
      <c r="C29" s="630" t="s">
        <v>22</v>
      </c>
      <c r="D29" s="629" t="s">
        <v>7</v>
      </c>
      <c r="E29" s="631" t="s">
        <v>1256</v>
      </c>
      <c r="F29" s="629" t="s">
        <v>842</v>
      </c>
      <c r="G29" s="629" t="s">
        <v>761</v>
      </c>
      <c r="H29" s="625" t="s">
        <v>761</v>
      </c>
      <c r="I29" s="625" t="s">
        <v>1227</v>
      </c>
      <c r="J29" s="626" t="s">
        <v>766</v>
      </c>
      <c r="K29" s="180"/>
      <c r="BA29" s="160" t="s">
        <v>386</v>
      </c>
      <c r="BB29" s="160" t="s">
        <v>4</v>
      </c>
      <c r="BC29" s="61"/>
      <c r="BD29" s="61" t="s">
        <v>56</v>
      </c>
      <c r="BE29" s="159"/>
      <c r="BF29" s="159"/>
      <c r="BG29" s="61"/>
      <c r="BH29" s="61" t="s">
        <v>478</v>
      </c>
      <c r="BI29" s="61"/>
      <c r="BJ29" s="61"/>
      <c r="BK29" s="61"/>
      <c r="BL29" s="61"/>
      <c r="BM29" s="161" t="s">
        <v>503</v>
      </c>
      <c r="BN29" s="61"/>
      <c r="BO29" s="61"/>
      <c r="BP29" s="61"/>
      <c r="BQ29" s="61"/>
      <c r="BR29" s="61"/>
      <c r="BS29" s="61"/>
      <c r="BT29" s="61"/>
      <c r="BU29" s="56" t="s">
        <v>701</v>
      </c>
      <c r="BV29" s="56"/>
      <c r="BW29" s="56"/>
      <c r="BX29" s="56"/>
      <c r="BY29" s="56"/>
      <c r="BZ29" s="56" t="s">
        <v>56</v>
      </c>
      <c r="CA29" s="56"/>
      <c r="CB29" s="56"/>
      <c r="CC29" s="61"/>
      <c r="CD29" s="54" t="s">
        <v>226</v>
      </c>
      <c r="CE29" s="54"/>
      <c r="CF29" s="54" t="s">
        <v>227</v>
      </c>
      <c r="CG29" s="85"/>
      <c r="CH29" s="85"/>
    </row>
    <row r="30" spans="1:255" ht="14.25" customHeight="1">
      <c r="A30" s="622" t="s">
        <v>338</v>
      </c>
      <c r="B30" s="629" t="s">
        <v>1258</v>
      </c>
      <c r="C30" s="630" t="s">
        <v>22</v>
      </c>
      <c r="D30" s="629" t="s">
        <v>7</v>
      </c>
      <c r="E30" s="631" t="s">
        <v>1256</v>
      </c>
      <c r="F30" s="629" t="s">
        <v>846</v>
      </c>
      <c r="G30" s="629" t="s">
        <v>761</v>
      </c>
      <c r="H30" s="625" t="s">
        <v>761</v>
      </c>
      <c r="I30" s="625" t="s">
        <v>1227</v>
      </c>
      <c r="J30" s="626" t="s">
        <v>766</v>
      </c>
      <c r="K30" s="180"/>
      <c r="BA30" s="61"/>
      <c r="BB30" s="61"/>
      <c r="BC30" s="61"/>
      <c r="BD30" s="61" t="s">
        <v>452</v>
      </c>
      <c r="BE30" s="61"/>
      <c r="BF30" s="61"/>
      <c r="BG30" s="61"/>
      <c r="BH30" s="61" t="s">
        <v>476</v>
      </c>
      <c r="BI30" s="61"/>
      <c r="BJ30" s="61"/>
      <c r="BK30" s="61"/>
      <c r="BL30" s="61"/>
      <c r="BM30" s="161" t="s">
        <v>504</v>
      </c>
      <c r="BN30" s="61"/>
      <c r="BO30" s="61"/>
      <c r="BP30" s="61"/>
      <c r="BQ30" s="61"/>
      <c r="BR30" s="61"/>
      <c r="BS30" s="61"/>
      <c r="BT30" s="61"/>
      <c r="BU30" s="56" t="s">
        <v>702</v>
      </c>
      <c r="BV30" s="56"/>
      <c r="BW30" s="56"/>
      <c r="BX30" s="56"/>
      <c r="BY30" s="56"/>
      <c r="BZ30" s="56" t="s">
        <v>746</v>
      </c>
      <c r="CA30" s="56"/>
      <c r="CB30" s="56"/>
      <c r="CC30" s="61"/>
      <c r="CD30" s="54" t="s">
        <v>228</v>
      </c>
      <c r="CE30" s="54"/>
      <c r="CF30" s="54" t="s">
        <v>229</v>
      </c>
      <c r="CG30" s="85"/>
      <c r="CH30" s="85"/>
    </row>
    <row r="31" spans="1:255" ht="14.25" customHeight="1">
      <c r="A31" s="622" t="s">
        <v>338</v>
      </c>
      <c r="B31" s="629" t="s">
        <v>1259</v>
      </c>
      <c r="C31" s="630" t="s">
        <v>22</v>
      </c>
      <c r="D31" s="629" t="s">
        <v>7</v>
      </c>
      <c r="E31" s="631" t="s">
        <v>1256</v>
      </c>
      <c r="F31" s="629" t="s">
        <v>846</v>
      </c>
      <c r="G31" s="629" t="s">
        <v>761</v>
      </c>
      <c r="H31" s="625" t="s">
        <v>761</v>
      </c>
      <c r="I31" s="625" t="s">
        <v>1227</v>
      </c>
      <c r="J31" s="626" t="s">
        <v>766</v>
      </c>
      <c r="K31" s="180"/>
      <c r="BA31" s="61"/>
      <c r="BB31" s="61"/>
      <c r="BC31" s="61"/>
      <c r="BD31" s="61" t="s">
        <v>453</v>
      </c>
      <c r="BE31" s="61"/>
      <c r="BF31" s="61"/>
      <c r="BG31" s="61"/>
      <c r="BH31" s="61" t="s">
        <v>477</v>
      </c>
      <c r="BI31" s="61"/>
      <c r="BJ31" s="61"/>
      <c r="BK31" s="61"/>
      <c r="BL31" s="61"/>
      <c r="BM31" s="161" t="s">
        <v>505</v>
      </c>
      <c r="BN31" s="61"/>
      <c r="BO31" s="61"/>
      <c r="BP31" s="61"/>
      <c r="BQ31" s="61"/>
      <c r="BR31" s="61"/>
      <c r="BS31" s="61"/>
      <c r="BT31" s="61"/>
      <c r="BU31" s="56" t="s">
        <v>703</v>
      </c>
      <c r="BV31" s="56"/>
      <c r="BW31" s="56"/>
      <c r="BX31" s="56"/>
      <c r="BY31" s="56"/>
      <c r="BZ31" s="56" t="s">
        <v>737</v>
      </c>
      <c r="CA31" s="56"/>
      <c r="CB31" s="56"/>
      <c r="CC31" s="61"/>
      <c r="CD31" s="54" t="s">
        <v>230</v>
      </c>
      <c r="CE31" s="54"/>
      <c r="CF31" s="54" t="s">
        <v>216</v>
      </c>
      <c r="CG31" s="85"/>
      <c r="CH31" s="85"/>
    </row>
    <row r="32" spans="1:255" ht="14.25" customHeight="1">
      <c r="A32" s="622" t="s">
        <v>338</v>
      </c>
      <c r="B32" s="629" t="s">
        <v>490</v>
      </c>
      <c r="C32" s="630" t="s">
        <v>22</v>
      </c>
      <c r="D32" s="629" t="s">
        <v>7</v>
      </c>
      <c r="E32" s="631" t="s">
        <v>1256</v>
      </c>
      <c r="F32" s="629" t="s">
        <v>846</v>
      </c>
      <c r="G32" s="629" t="s">
        <v>761</v>
      </c>
      <c r="H32" s="625" t="s">
        <v>761</v>
      </c>
      <c r="I32" s="625" t="s">
        <v>1227</v>
      </c>
      <c r="J32" s="626" t="s">
        <v>766</v>
      </c>
      <c r="K32" s="179"/>
      <c r="BA32" s="157" t="s">
        <v>432</v>
      </c>
      <c r="BB32" s="61"/>
      <c r="BC32" s="61"/>
      <c r="BD32" s="61" t="s">
        <v>183</v>
      </c>
      <c r="BE32" s="61"/>
      <c r="BF32" s="61"/>
      <c r="BG32" s="61"/>
      <c r="BH32" s="61" t="s">
        <v>283</v>
      </c>
      <c r="BI32" s="61"/>
      <c r="BJ32" s="61"/>
      <c r="BK32" s="61"/>
      <c r="BL32" s="61"/>
      <c r="BM32" s="161" t="s">
        <v>506</v>
      </c>
      <c r="BN32" s="61"/>
      <c r="BO32" s="61"/>
      <c r="BP32" s="61"/>
      <c r="BQ32" s="61"/>
      <c r="BR32" s="61"/>
      <c r="BS32" s="61"/>
      <c r="BT32" s="61"/>
      <c r="BU32" s="56" t="s">
        <v>720</v>
      </c>
      <c r="BV32" s="56"/>
      <c r="BW32" s="56"/>
      <c r="BX32" s="56"/>
      <c r="BY32" s="56"/>
      <c r="BZ32" s="56" t="s">
        <v>183</v>
      </c>
      <c r="CA32" s="56"/>
      <c r="CB32" s="56"/>
      <c r="CC32" s="61"/>
      <c r="CD32" s="54" t="s">
        <v>231</v>
      </c>
      <c r="CE32" s="54"/>
      <c r="CF32" s="54" t="s">
        <v>214</v>
      </c>
      <c r="CG32" s="85"/>
      <c r="CH32" s="85"/>
    </row>
    <row r="33" spans="1:86" ht="14.25" customHeight="1">
      <c r="A33" s="622" t="s">
        <v>338</v>
      </c>
      <c r="B33" s="629" t="s">
        <v>1260</v>
      </c>
      <c r="C33" s="630" t="s">
        <v>22</v>
      </c>
      <c r="D33" s="629" t="s">
        <v>7</v>
      </c>
      <c r="E33" s="631" t="s">
        <v>1261</v>
      </c>
      <c r="F33" s="629" t="s">
        <v>842</v>
      </c>
      <c r="G33" s="629" t="s">
        <v>761</v>
      </c>
      <c r="H33" s="625" t="s">
        <v>761</v>
      </c>
      <c r="I33" s="625" t="s">
        <v>1227</v>
      </c>
      <c r="J33" s="626" t="s">
        <v>766</v>
      </c>
      <c r="K33" s="179"/>
      <c r="BA33" s="61" t="s">
        <v>18</v>
      </c>
      <c r="BB33" s="61"/>
      <c r="BC33" s="61"/>
      <c r="BD33" s="61" t="s">
        <v>444</v>
      </c>
      <c r="BE33" s="61"/>
      <c r="BF33" s="61"/>
      <c r="BG33" s="61"/>
      <c r="BH33" s="61"/>
      <c r="BI33" s="61"/>
      <c r="BJ33" s="61"/>
      <c r="BK33" s="61"/>
      <c r="BL33" s="61"/>
      <c r="BM33" s="161" t="s">
        <v>507</v>
      </c>
      <c r="BN33" s="61"/>
      <c r="BO33" s="61"/>
      <c r="BP33" s="61"/>
      <c r="BQ33" s="61"/>
      <c r="BR33" s="61"/>
      <c r="BS33" s="61"/>
      <c r="BT33" s="61"/>
      <c r="BU33" s="56" t="s">
        <v>704</v>
      </c>
      <c r="BV33" s="56"/>
      <c r="BW33" s="56"/>
      <c r="BX33" s="56"/>
      <c r="BY33" s="56"/>
      <c r="BZ33" s="56" t="s">
        <v>745</v>
      </c>
      <c r="CA33" s="56"/>
      <c r="CB33" s="56"/>
      <c r="CC33" s="61"/>
      <c r="CD33" s="54" t="s">
        <v>232</v>
      </c>
      <c r="CE33" s="54"/>
      <c r="CF33" s="54" t="s">
        <v>233</v>
      </c>
      <c r="CG33" s="85"/>
      <c r="CH33" s="85"/>
    </row>
    <row r="34" spans="1:86" ht="14.25" customHeight="1">
      <c r="A34" s="622" t="s">
        <v>338</v>
      </c>
      <c r="B34" s="629" t="s">
        <v>1260</v>
      </c>
      <c r="C34" s="630" t="s">
        <v>22</v>
      </c>
      <c r="D34" s="629" t="s">
        <v>7</v>
      </c>
      <c r="E34" s="631" t="s">
        <v>1262</v>
      </c>
      <c r="F34" s="629" t="s">
        <v>842</v>
      </c>
      <c r="G34" s="629" t="s">
        <v>761</v>
      </c>
      <c r="H34" s="625" t="s">
        <v>761</v>
      </c>
      <c r="I34" s="625" t="s">
        <v>1227</v>
      </c>
      <c r="J34" s="626" t="s">
        <v>766</v>
      </c>
      <c r="K34" s="179"/>
      <c r="BA34" s="61" t="s">
        <v>20</v>
      </c>
      <c r="BB34" s="61"/>
      <c r="BC34" s="61"/>
      <c r="BD34" s="61" t="s">
        <v>454</v>
      </c>
      <c r="BE34" s="61"/>
      <c r="BF34" s="61"/>
      <c r="BG34" s="61"/>
      <c r="BH34" s="61"/>
      <c r="BI34" s="61"/>
      <c r="BJ34" s="61"/>
      <c r="BK34" s="61"/>
      <c r="BL34" s="61"/>
      <c r="BM34" s="161" t="s">
        <v>508</v>
      </c>
      <c r="BN34" s="61"/>
      <c r="BO34" s="61"/>
      <c r="BP34" s="61"/>
      <c r="BQ34" s="61"/>
      <c r="BR34" s="61"/>
      <c r="BS34" s="61"/>
      <c r="BT34" s="61"/>
      <c r="BU34" s="56" t="s">
        <v>721</v>
      </c>
      <c r="BV34" s="56"/>
      <c r="BW34" s="56"/>
      <c r="BX34" s="56"/>
      <c r="BY34" s="56"/>
      <c r="BZ34" s="56" t="s">
        <v>194</v>
      </c>
      <c r="CA34" s="56"/>
      <c r="CB34" s="56"/>
      <c r="CC34" s="61"/>
      <c r="CD34" s="54" t="s">
        <v>234</v>
      </c>
      <c r="CE34" s="54"/>
      <c r="CF34" s="54" t="s">
        <v>215</v>
      </c>
      <c r="CG34" s="85"/>
      <c r="CH34" s="85"/>
    </row>
    <row r="35" spans="1:86" ht="14.25" customHeight="1">
      <c r="A35" s="622" t="s">
        <v>338</v>
      </c>
      <c r="B35" s="629" t="s">
        <v>1263</v>
      </c>
      <c r="C35" s="630" t="s">
        <v>22</v>
      </c>
      <c r="D35" s="629" t="s">
        <v>7</v>
      </c>
      <c r="E35" s="631" t="s">
        <v>1256</v>
      </c>
      <c r="F35" s="629" t="s">
        <v>846</v>
      </c>
      <c r="G35" s="629" t="s">
        <v>761</v>
      </c>
      <c r="H35" s="625" t="s">
        <v>761</v>
      </c>
      <c r="I35" s="625" t="s">
        <v>1227</v>
      </c>
      <c r="J35" s="626" t="s">
        <v>766</v>
      </c>
      <c r="K35" s="179"/>
      <c r="BA35" s="61" t="s">
        <v>22</v>
      </c>
      <c r="BB35" s="61"/>
      <c r="BC35" s="61"/>
      <c r="BD35" s="61" t="s">
        <v>455</v>
      </c>
      <c r="BE35" s="61"/>
      <c r="BF35" s="61"/>
      <c r="BG35" s="61"/>
      <c r="BH35" s="157" t="s">
        <v>650</v>
      </c>
      <c r="BI35" s="61"/>
      <c r="BJ35" s="61"/>
      <c r="BK35" s="61"/>
      <c r="BL35" s="61"/>
      <c r="BM35" s="161" t="s">
        <v>509</v>
      </c>
      <c r="BN35" s="61"/>
      <c r="BO35" s="61"/>
      <c r="BP35" s="61"/>
      <c r="BQ35" s="61"/>
      <c r="BR35" s="61"/>
      <c r="BS35" s="61"/>
      <c r="BT35" s="61"/>
      <c r="BU35" s="56" t="s">
        <v>705</v>
      </c>
      <c r="BV35" s="56"/>
      <c r="BW35" s="56"/>
      <c r="BX35" s="56"/>
      <c r="BY35" s="56"/>
      <c r="BZ35" s="56" t="s">
        <v>730</v>
      </c>
      <c r="CA35" s="56"/>
      <c r="CB35" s="56"/>
      <c r="CC35" s="61"/>
      <c r="CD35" s="54" t="s">
        <v>235</v>
      </c>
      <c r="CE35" s="54"/>
      <c r="CF35" s="54"/>
      <c r="CG35" s="85"/>
      <c r="CH35" s="85"/>
    </row>
    <row r="36" spans="1:86" ht="14.25" customHeight="1">
      <c r="A36" s="622" t="s">
        <v>338</v>
      </c>
      <c r="B36" s="629" t="s">
        <v>1264</v>
      </c>
      <c r="C36" s="630" t="s">
        <v>22</v>
      </c>
      <c r="D36" s="629" t="s">
        <v>7</v>
      </c>
      <c r="E36" s="631" t="s">
        <v>1256</v>
      </c>
      <c r="F36" s="629" t="s">
        <v>842</v>
      </c>
      <c r="G36" s="629" t="s">
        <v>761</v>
      </c>
      <c r="H36" s="625" t="s">
        <v>761</v>
      </c>
      <c r="I36" s="625" t="s">
        <v>1227</v>
      </c>
      <c r="J36" s="626" t="s">
        <v>766</v>
      </c>
      <c r="K36" s="180"/>
      <c r="BA36" s="61" t="s">
        <v>24</v>
      </c>
      <c r="BB36" s="61"/>
      <c r="BC36" s="61"/>
      <c r="BD36" s="56" t="s">
        <v>457</v>
      </c>
      <c r="BE36" s="61"/>
      <c r="BF36" s="61"/>
      <c r="BG36" s="61"/>
      <c r="BH36" s="61" t="s">
        <v>757</v>
      </c>
      <c r="BI36" s="61"/>
      <c r="BJ36" s="61"/>
      <c r="BK36" s="61"/>
      <c r="BL36" s="61"/>
      <c r="BM36" s="161" t="s">
        <v>510</v>
      </c>
      <c r="BN36" s="61"/>
      <c r="BO36" s="61"/>
      <c r="BP36" s="61"/>
      <c r="BQ36" s="61"/>
      <c r="BR36" s="61"/>
      <c r="BS36" s="61"/>
      <c r="BT36" s="61"/>
      <c r="BU36" s="56" t="s">
        <v>722</v>
      </c>
      <c r="BV36" s="56"/>
      <c r="BW36" s="56"/>
      <c r="BX36" s="56"/>
      <c r="BY36" s="56"/>
      <c r="BZ36" s="56" t="s">
        <v>740</v>
      </c>
      <c r="CA36" s="56"/>
      <c r="CB36" s="56"/>
      <c r="CC36" s="61"/>
      <c r="CD36" s="54" t="s">
        <v>236</v>
      </c>
      <c r="CE36" s="54"/>
      <c r="CF36" s="54"/>
      <c r="CG36" s="85"/>
      <c r="CH36" s="85"/>
    </row>
    <row r="37" spans="1:86" ht="14.25" customHeight="1">
      <c r="A37" s="622" t="s">
        <v>338</v>
      </c>
      <c r="B37" s="629" t="s">
        <v>1265</v>
      </c>
      <c r="C37" s="630" t="s">
        <v>22</v>
      </c>
      <c r="D37" s="629" t="s">
        <v>7</v>
      </c>
      <c r="E37" s="631" t="s">
        <v>1256</v>
      </c>
      <c r="F37" s="629" t="s">
        <v>842</v>
      </c>
      <c r="G37" s="629" t="s">
        <v>761</v>
      </c>
      <c r="H37" s="625" t="s">
        <v>761</v>
      </c>
      <c r="I37" s="625" t="s">
        <v>1227</v>
      </c>
      <c r="J37" s="626" t="s">
        <v>766</v>
      </c>
      <c r="K37" s="180"/>
      <c r="BA37" s="61" t="s">
        <v>421</v>
      </c>
      <c r="BB37" s="61"/>
      <c r="BC37" s="61"/>
      <c r="BD37" s="56" t="s">
        <v>456</v>
      </c>
      <c r="BE37" s="61"/>
      <c r="BF37" s="61"/>
      <c r="BG37" s="61"/>
      <c r="BH37" s="61" t="s">
        <v>651</v>
      </c>
      <c r="BI37" s="61"/>
      <c r="BJ37" s="61"/>
      <c r="BK37" s="61"/>
      <c r="BL37" s="61"/>
      <c r="BM37" s="161" t="s">
        <v>511</v>
      </c>
      <c r="BN37" s="61"/>
      <c r="BO37" s="61"/>
      <c r="BP37" s="61"/>
      <c r="BQ37" s="61"/>
      <c r="BR37" s="61"/>
      <c r="BS37" s="61"/>
      <c r="BT37" s="61"/>
      <c r="BU37" s="56" t="s">
        <v>706</v>
      </c>
      <c r="BV37" s="56"/>
      <c r="BW37" s="56"/>
      <c r="BX37" s="56"/>
      <c r="BY37" s="56"/>
      <c r="BZ37" s="56" t="s">
        <v>731</v>
      </c>
      <c r="CA37" s="56"/>
      <c r="CB37" s="56"/>
      <c r="CC37" s="61"/>
      <c r="CD37" s="54" t="s">
        <v>237</v>
      </c>
      <c r="CE37" s="54"/>
      <c r="CF37" s="54"/>
      <c r="CG37" s="85"/>
      <c r="CH37" s="85"/>
    </row>
    <row r="38" spans="1:86" ht="14.25" customHeight="1">
      <c r="A38" s="622" t="s">
        <v>338</v>
      </c>
      <c r="B38" s="629" t="s">
        <v>1266</v>
      </c>
      <c r="C38" s="630" t="s">
        <v>22</v>
      </c>
      <c r="D38" s="629" t="s">
        <v>7</v>
      </c>
      <c r="E38" s="631" t="s">
        <v>1256</v>
      </c>
      <c r="F38" s="629" t="s">
        <v>842</v>
      </c>
      <c r="G38" s="629" t="s">
        <v>761</v>
      </c>
      <c r="H38" s="625" t="s">
        <v>761</v>
      </c>
      <c r="I38" s="625" t="s">
        <v>1227</v>
      </c>
      <c r="J38" s="626" t="s">
        <v>766</v>
      </c>
      <c r="K38" s="180"/>
      <c r="BA38" s="61"/>
      <c r="BB38" s="61"/>
      <c r="BC38" s="61"/>
      <c r="BD38" s="56" t="s">
        <v>458</v>
      </c>
      <c r="BE38" s="61"/>
      <c r="BF38" s="61"/>
      <c r="BG38" s="61"/>
      <c r="BH38" s="61" t="s">
        <v>652</v>
      </c>
      <c r="BI38" s="61"/>
      <c r="BJ38" s="61"/>
      <c r="BK38" s="61"/>
      <c r="BL38" s="61"/>
      <c r="BM38" s="161" t="s">
        <v>512</v>
      </c>
      <c r="BN38" s="61"/>
      <c r="BO38" s="61"/>
      <c r="BP38" s="61"/>
      <c r="BQ38" s="61"/>
      <c r="BR38" s="61"/>
      <c r="BS38" s="61"/>
      <c r="BT38" s="61"/>
      <c r="BU38" s="56" t="s">
        <v>723</v>
      </c>
      <c r="BV38" s="56"/>
      <c r="BW38" s="56"/>
      <c r="BX38" s="56"/>
      <c r="BY38" s="56"/>
      <c r="BZ38" s="56" t="s">
        <v>732</v>
      </c>
      <c r="CA38" s="56"/>
      <c r="CB38" s="56"/>
      <c r="CC38" s="61"/>
      <c r="CD38" s="54" t="s">
        <v>238</v>
      </c>
      <c r="CE38" s="54"/>
      <c r="CF38" s="54"/>
      <c r="CG38" s="85"/>
      <c r="CH38" s="85"/>
    </row>
    <row r="39" spans="1:86" ht="14.25" customHeight="1">
      <c r="A39" s="622" t="s">
        <v>338</v>
      </c>
      <c r="B39" s="629" t="s">
        <v>857</v>
      </c>
      <c r="C39" s="630" t="s">
        <v>22</v>
      </c>
      <c r="D39" s="629" t="s">
        <v>7</v>
      </c>
      <c r="E39" s="631" t="s">
        <v>1254</v>
      </c>
      <c r="F39" s="629" t="s">
        <v>842</v>
      </c>
      <c r="G39" s="629" t="s">
        <v>761</v>
      </c>
      <c r="H39" s="625" t="s">
        <v>761</v>
      </c>
      <c r="I39" s="625" t="s">
        <v>1227</v>
      </c>
      <c r="J39" s="626" t="s">
        <v>766</v>
      </c>
      <c r="K39" s="180"/>
      <c r="BA39" s="61"/>
      <c r="BB39" s="61"/>
      <c r="BC39" s="61"/>
      <c r="BD39" s="56" t="s">
        <v>459</v>
      </c>
      <c r="BE39" s="61"/>
      <c r="BF39" s="61"/>
      <c r="BG39" s="61"/>
      <c r="BH39" s="61" t="s">
        <v>653</v>
      </c>
      <c r="BI39" s="61"/>
      <c r="BJ39" s="61"/>
      <c r="BK39" s="61"/>
      <c r="BL39" s="61"/>
      <c r="BM39" s="161" t="s">
        <v>513</v>
      </c>
      <c r="BN39" s="61"/>
      <c r="BO39" s="61"/>
      <c r="BP39" s="61"/>
      <c r="BQ39" s="61"/>
      <c r="BR39" s="61"/>
      <c r="BS39" s="61"/>
      <c r="BT39" s="61"/>
      <c r="BU39" s="56" t="s">
        <v>724</v>
      </c>
      <c r="BV39" s="56"/>
      <c r="BW39" s="56"/>
      <c r="BX39" s="56"/>
      <c r="BY39" s="56"/>
      <c r="BZ39" s="56" t="s">
        <v>743</v>
      </c>
      <c r="CA39" s="56"/>
      <c r="CB39" s="56"/>
      <c r="CC39" s="61"/>
      <c r="CD39" s="54" t="s">
        <v>239</v>
      </c>
      <c r="CE39" s="54"/>
      <c r="CF39" s="54"/>
      <c r="CG39" s="85"/>
      <c r="CH39" s="85"/>
    </row>
    <row r="40" spans="1:86" ht="14.25" customHeight="1">
      <c r="A40" s="622" t="s">
        <v>338</v>
      </c>
      <c r="B40" s="629" t="s">
        <v>857</v>
      </c>
      <c r="C40" s="630" t="s">
        <v>22</v>
      </c>
      <c r="D40" s="629" t="s">
        <v>7</v>
      </c>
      <c r="E40" s="631" t="s">
        <v>1267</v>
      </c>
      <c r="F40" s="629" t="s">
        <v>842</v>
      </c>
      <c r="G40" s="629" t="s">
        <v>761</v>
      </c>
      <c r="H40" s="625" t="s">
        <v>761</v>
      </c>
      <c r="I40" s="625" t="s">
        <v>1227</v>
      </c>
      <c r="J40" s="626" t="s">
        <v>766</v>
      </c>
      <c r="K40" s="180"/>
      <c r="BA40" s="61" t="s">
        <v>433</v>
      </c>
      <c r="BB40" s="61"/>
      <c r="BC40" s="61"/>
      <c r="BD40" s="56" t="s">
        <v>460</v>
      </c>
      <c r="BE40" s="61"/>
      <c r="BF40" s="61"/>
      <c r="BG40" s="61"/>
      <c r="BH40" s="61" t="s">
        <v>654</v>
      </c>
      <c r="BI40" s="61"/>
      <c r="BJ40" s="61"/>
      <c r="BK40" s="61"/>
      <c r="BL40" s="61"/>
      <c r="BM40" s="161" t="s">
        <v>514</v>
      </c>
      <c r="BN40" s="61"/>
      <c r="BO40" s="61"/>
      <c r="BP40" s="61"/>
      <c r="BQ40" s="61"/>
      <c r="BR40" s="61"/>
      <c r="BS40" s="61"/>
      <c r="BT40" s="61"/>
      <c r="BU40" s="56" t="s">
        <v>725</v>
      </c>
      <c r="BV40" s="56"/>
      <c r="BW40" s="56"/>
      <c r="BX40" s="56"/>
      <c r="BY40" s="56"/>
      <c r="BZ40" s="56" t="s">
        <v>733</v>
      </c>
      <c r="CA40" s="56"/>
      <c r="CB40" s="56"/>
      <c r="CC40" s="61"/>
      <c r="CD40" s="61"/>
      <c r="CE40" s="61"/>
      <c r="CF40" s="61"/>
      <c r="CG40" s="61"/>
      <c r="CH40" s="61"/>
    </row>
    <row r="41" spans="1:86" ht="14.25" customHeight="1">
      <c r="A41" s="622" t="s">
        <v>338</v>
      </c>
      <c r="B41" s="629" t="s">
        <v>857</v>
      </c>
      <c r="C41" s="630" t="s">
        <v>22</v>
      </c>
      <c r="D41" s="629" t="s">
        <v>7</v>
      </c>
      <c r="E41" s="631" t="s">
        <v>1268</v>
      </c>
      <c r="F41" s="629" t="s">
        <v>842</v>
      </c>
      <c r="G41" s="629" t="s">
        <v>761</v>
      </c>
      <c r="H41" s="625" t="s">
        <v>761</v>
      </c>
      <c r="I41" s="625" t="s">
        <v>1227</v>
      </c>
      <c r="J41" s="626" t="s">
        <v>766</v>
      </c>
      <c r="K41" s="180"/>
      <c r="BA41" s="61" t="s">
        <v>40</v>
      </c>
      <c r="BB41" s="61"/>
      <c r="BC41" s="61"/>
      <c r="BD41" s="56" t="s">
        <v>461</v>
      </c>
      <c r="BE41" s="61"/>
      <c r="BF41" s="61"/>
      <c r="BG41" s="61"/>
      <c r="BH41" s="61" t="s">
        <v>655</v>
      </c>
      <c r="BI41" s="61"/>
      <c r="BJ41" s="61"/>
      <c r="BK41" s="61"/>
      <c r="BL41" s="61"/>
      <c r="BM41" s="161" t="s">
        <v>515</v>
      </c>
      <c r="BN41" s="61"/>
      <c r="BO41" s="61"/>
      <c r="BP41" s="61"/>
      <c r="BQ41" s="61"/>
      <c r="BR41" s="61"/>
      <c r="BS41" s="61"/>
      <c r="BT41" s="61"/>
      <c r="BU41" s="56" t="s">
        <v>707</v>
      </c>
      <c r="BV41" s="56"/>
      <c r="BW41" s="56"/>
      <c r="BX41" s="56"/>
      <c r="BY41" s="56"/>
      <c r="BZ41" s="56" t="s">
        <v>735</v>
      </c>
      <c r="CA41" s="56"/>
      <c r="CB41" s="56"/>
      <c r="CC41" s="61"/>
      <c r="CD41" s="61"/>
      <c r="CE41" s="61"/>
      <c r="CF41" s="61"/>
      <c r="CG41" s="61"/>
      <c r="CH41" s="61"/>
    </row>
    <row r="42" spans="1:86" ht="14.25" customHeight="1">
      <c r="A42" s="622" t="s">
        <v>338</v>
      </c>
      <c r="B42" s="629" t="s">
        <v>857</v>
      </c>
      <c r="C42" s="630" t="s">
        <v>22</v>
      </c>
      <c r="D42" s="629" t="s">
        <v>7</v>
      </c>
      <c r="E42" s="631" t="s">
        <v>94</v>
      </c>
      <c r="F42" s="629" t="s">
        <v>842</v>
      </c>
      <c r="G42" s="629" t="s">
        <v>761</v>
      </c>
      <c r="H42" s="625" t="s">
        <v>761</v>
      </c>
      <c r="I42" s="625" t="s">
        <v>1227</v>
      </c>
      <c r="J42" s="626" t="s">
        <v>766</v>
      </c>
      <c r="K42" s="180"/>
      <c r="BA42" s="61" t="s">
        <v>24</v>
      </c>
      <c r="BB42" s="61"/>
      <c r="BC42" s="61"/>
      <c r="BD42" s="56" t="s">
        <v>462</v>
      </c>
      <c r="BE42" s="61"/>
      <c r="BF42" s="61"/>
      <c r="BG42" s="61"/>
      <c r="BH42" s="61" t="s">
        <v>656</v>
      </c>
      <c r="BI42" s="61"/>
      <c r="BJ42" s="61"/>
      <c r="BK42" s="61"/>
      <c r="BL42" s="61"/>
      <c r="BM42" s="161" t="s">
        <v>516</v>
      </c>
      <c r="BN42" s="61"/>
      <c r="BO42" s="61"/>
      <c r="BP42" s="61"/>
      <c r="BQ42" s="61"/>
      <c r="BR42" s="61"/>
      <c r="BS42" s="61"/>
      <c r="BT42" s="61"/>
      <c r="BU42" s="56" t="s">
        <v>708</v>
      </c>
      <c r="BV42" s="56"/>
      <c r="BW42" s="56"/>
      <c r="BX42" s="56"/>
      <c r="BY42" s="56"/>
      <c r="BZ42" s="56" t="s">
        <v>461</v>
      </c>
      <c r="CA42" s="56"/>
      <c r="CB42" s="56"/>
      <c r="CC42" s="61"/>
      <c r="CD42" s="61"/>
      <c r="CE42" s="61"/>
      <c r="CF42" s="61"/>
      <c r="CG42" s="61"/>
      <c r="CH42" s="61"/>
    </row>
    <row r="43" spans="1:86" ht="14.25" customHeight="1">
      <c r="A43" s="622" t="s">
        <v>338</v>
      </c>
      <c r="B43" s="629" t="s">
        <v>857</v>
      </c>
      <c r="C43" s="630" t="s">
        <v>22</v>
      </c>
      <c r="D43" s="629" t="s">
        <v>7</v>
      </c>
      <c r="E43" s="631" t="s">
        <v>1269</v>
      </c>
      <c r="F43" s="629" t="s">
        <v>842</v>
      </c>
      <c r="G43" s="629" t="s">
        <v>761</v>
      </c>
      <c r="H43" s="625" t="s">
        <v>761</v>
      </c>
      <c r="I43" s="625" t="s">
        <v>1227</v>
      </c>
      <c r="J43" s="626" t="s">
        <v>766</v>
      </c>
      <c r="K43" s="180"/>
      <c r="BA43" s="61" t="s">
        <v>421</v>
      </c>
      <c r="BB43" s="61"/>
      <c r="BC43" s="61"/>
      <c r="BD43" s="56" t="s">
        <v>463</v>
      </c>
      <c r="BE43" s="61"/>
      <c r="BF43" s="61"/>
      <c r="BG43" s="61"/>
      <c r="BH43" s="61" t="s">
        <v>657</v>
      </c>
      <c r="BI43" s="61"/>
      <c r="BJ43" s="61"/>
      <c r="BK43" s="61"/>
      <c r="BL43" s="61"/>
      <c r="BM43" s="161" t="s">
        <v>517</v>
      </c>
      <c r="BN43" s="61"/>
      <c r="BO43" s="61"/>
      <c r="BP43" s="61"/>
      <c r="BQ43" s="61"/>
      <c r="BR43" s="61"/>
      <c r="BS43" s="61"/>
      <c r="BT43" s="61"/>
      <c r="BU43" s="56" t="s">
        <v>710</v>
      </c>
      <c r="BV43" s="56"/>
      <c r="BW43" s="56"/>
      <c r="BX43" s="56"/>
      <c r="BY43" s="56"/>
      <c r="BZ43" s="56" t="s">
        <v>736</v>
      </c>
      <c r="CA43" s="56"/>
      <c r="CB43" s="56"/>
      <c r="CC43" s="61"/>
      <c r="CD43" s="61"/>
      <c r="CE43" s="61"/>
      <c r="CF43" s="61"/>
      <c r="CG43" s="61"/>
      <c r="CH43" s="61"/>
    </row>
    <row r="44" spans="1:86" ht="14.25" customHeight="1">
      <c r="A44" s="622" t="s">
        <v>338</v>
      </c>
      <c r="B44" s="629" t="s">
        <v>1270</v>
      </c>
      <c r="C44" s="630" t="s">
        <v>22</v>
      </c>
      <c r="D44" s="629" t="s">
        <v>7</v>
      </c>
      <c r="E44" s="631" t="s">
        <v>1271</v>
      </c>
      <c r="F44" s="629" t="s">
        <v>846</v>
      </c>
      <c r="G44" s="629" t="s">
        <v>761</v>
      </c>
      <c r="H44" s="625" t="s">
        <v>761</v>
      </c>
      <c r="I44" s="625" t="s">
        <v>1227</v>
      </c>
      <c r="J44" s="626" t="s">
        <v>766</v>
      </c>
      <c r="K44" s="180"/>
      <c r="BA44" s="61"/>
      <c r="BB44" s="61"/>
      <c r="BC44" s="61"/>
      <c r="BD44" s="61" t="s">
        <v>449</v>
      </c>
      <c r="BE44" s="61"/>
      <c r="BF44" s="61"/>
      <c r="BG44" s="61"/>
      <c r="BH44" s="61" t="s">
        <v>658</v>
      </c>
      <c r="BI44" s="61"/>
      <c r="BJ44" s="61"/>
      <c r="BK44" s="61"/>
      <c r="BL44" s="61"/>
      <c r="BM44" s="161" t="s">
        <v>518</v>
      </c>
      <c r="BN44" s="61"/>
      <c r="BO44" s="61"/>
      <c r="BP44" s="61"/>
      <c r="BQ44" s="61"/>
      <c r="BR44" s="61"/>
      <c r="BS44" s="61"/>
      <c r="BT44" s="61"/>
      <c r="BU44" s="56" t="s">
        <v>711</v>
      </c>
      <c r="BV44" s="56"/>
      <c r="BW44" s="56"/>
      <c r="BX44" s="56"/>
      <c r="BY44" s="56"/>
      <c r="BZ44" s="61"/>
      <c r="CA44" s="56"/>
      <c r="CB44" s="56"/>
      <c r="CC44" s="61"/>
      <c r="CD44" s="61"/>
      <c r="CE44" s="61"/>
      <c r="CF44" s="61"/>
      <c r="CG44" s="61"/>
      <c r="CH44" s="61"/>
    </row>
    <row r="45" spans="1:86" ht="14.25" customHeight="1">
      <c r="A45" s="622" t="s">
        <v>338</v>
      </c>
      <c r="B45" s="629" t="s">
        <v>1270</v>
      </c>
      <c r="C45" s="630" t="s">
        <v>22</v>
      </c>
      <c r="D45" s="629" t="s">
        <v>7</v>
      </c>
      <c r="E45" s="631" t="s">
        <v>5</v>
      </c>
      <c r="F45" s="629" t="s">
        <v>846</v>
      </c>
      <c r="G45" s="629" t="s">
        <v>761</v>
      </c>
      <c r="H45" s="625" t="s">
        <v>761</v>
      </c>
      <c r="I45" s="625" t="s">
        <v>1227</v>
      </c>
      <c r="J45" s="626" t="s">
        <v>766</v>
      </c>
      <c r="K45" s="179"/>
      <c r="BA45" s="61"/>
      <c r="BB45" s="61"/>
      <c r="BC45" s="61"/>
      <c r="BD45" s="61"/>
      <c r="BE45" s="61"/>
      <c r="BF45" s="61"/>
      <c r="BG45" s="61"/>
      <c r="BH45" s="61" t="s">
        <v>114</v>
      </c>
      <c r="BI45" s="61"/>
      <c r="BJ45" s="61"/>
      <c r="BK45" s="61"/>
      <c r="BL45" s="61"/>
      <c r="BM45" s="161" t="s">
        <v>519</v>
      </c>
      <c r="BN45" s="61"/>
      <c r="BO45" s="61"/>
      <c r="BP45" s="61"/>
      <c r="BQ45" s="61"/>
      <c r="BR45" s="61"/>
      <c r="BS45" s="61"/>
      <c r="BT45" s="61"/>
      <c r="BU45" s="61"/>
      <c r="BV45" s="56"/>
      <c r="BW45" s="56"/>
      <c r="BX45" s="56"/>
      <c r="BY45" s="56"/>
      <c r="BZ45" s="61"/>
      <c r="CA45" s="56"/>
      <c r="CB45" s="56"/>
      <c r="CC45" s="61"/>
      <c r="CD45" s="61"/>
      <c r="CE45" s="61"/>
      <c r="CF45" s="61"/>
      <c r="CG45" s="61"/>
      <c r="CH45" s="61"/>
    </row>
    <row r="46" spans="1:86" ht="14.25" customHeight="1">
      <c r="A46" s="622" t="s">
        <v>338</v>
      </c>
      <c r="B46" s="629" t="s">
        <v>1272</v>
      </c>
      <c r="C46" s="630" t="s">
        <v>22</v>
      </c>
      <c r="D46" s="629" t="s">
        <v>7</v>
      </c>
      <c r="E46" s="631" t="s">
        <v>1256</v>
      </c>
      <c r="F46" s="629" t="s">
        <v>842</v>
      </c>
      <c r="G46" s="629" t="s">
        <v>761</v>
      </c>
      <c r="H46" s="625" t="s">
        <v>761</v>
      </c>
      <c r="I46" s="625" t="s">
        <v>1227</v>
      </c>
      <c r="J46" s="626" t="s">
        <v>766</v>
      </c>
      <c r="K46" s="179"/>
      <c r="BA46" s="157" t="s">
        <v>305</v>
      </c>
      <c r="BB46" s="61"/>
      <c r="BC46" s="61"/>
      <c r="BD46" s="61"/>
      <c r="BE46" s="61"/>
      <c r="BF46" s="61"/>
      <c r="BG46" s="61"/>
      <c r="BH46" s="61" t="s">
        <v>115</v>
      </c>
      <c r="BI46" s="61"/>
      <c r="BJ46" s="61"/>
      <c r="BK46" s="61"/>
      <c r="BL46" s="61"/>
      <c r="BM46" s="161" t="s">
        <v>520</v>
      </c>
      <c r="BN46" s="61"/>
      <c r="BO46" s="61"/>
      <c r="BP46" s="61"/>
      <c r="BQ46" s="61"/>
      <c r="BR46" s="61"/>
      <c r="BS46" s="61"/>
      <c r="BT46" s="61"/>
      <c r="BU46" s="61"/>
      <c r="BV46" s="56"/>
      <c r="BW46" s="56"/>
      <c r="BX46" s="56"/>
      <c r="BY46" s="56"/>
      <c r="BZ46" s="56"/>
      <c r="CA46" s="56"/>
      <c r="CB46" s="56"/>
      <c r="CC46" s="61"/>
      <c r="CD46" s="61"/>
      <c r="CE46" s="61"/>
      <c r="CF46" s="61"/>
      <c r="CG46" s="61"/>
      <c r="CH46" s="61"/>
    </row>
    <row r="47" spans="1:86" ht="14.25" customHeight="1">
      <c r="A47" s="622" t="s">
        <v>338</v>
      </c>
      <c r="B47" s="629" t="s">
        <v>512</v>
      </c>
      <c r="C47" s="630" t="s">
        <v>22</v>
      </c>
      <c r="D47" s="629" t="s">
        <v>7</v>
      </c>
      <c r="E47" s="631" t="s">
        <v>1256</v>
      </c>
      <c r="F47" s="629" t="s">
        <v>842</v>
      </c>
      <c r="G47" s="629" t="s">
        <v>761</v>
      </c>
      <c r="H47" s="625" t="s">
        <v>761</v>
      </c>
      <c r="I47" s="625" t="s">
        <v>1227</v>
      </c>
      <c r="J47" s="626" t="s">
        <v>766</v>
      </c>
      <c r="K47" s="179"/>
      <c r="BA47" s="61" t="s">
        <v>7</v>
      </c>
      <c r="BB47" s="61"/>
      <c r="BC47" s="61"/>
      <c r="BD47" s="157" t="s">
        <v>290</v>
      </c>
      <c r="BE47" s="61"/>
      <c r="BF47" s="61"/>
      <c r="BG47" s="61"/>
      <c r="BH47" s="61" t="s">
        <v>116</v>
      </c>
      <c r="BI47" s="61"/>
      <c r="BJ47" s="61"/>
      <c r="BK47" s="61"/>
      <c r="BL47" s="61"/>
      <c r="BM47" s="161" t="s">
        <v>521</v>
      </c>
      <c r="BN47" s="61"/>
      <c r="BO47" s="61"/>
      <c r="BP47" s="61"/>
      <c r="BQ47" s="61"/>
      <c r="BR47" s="61"/>
      <c r="BS47" s="61"/>
      <c r="BT47" s="61"/>
      <c r="BU47" s="56"/>
      <c r="BV47" s="56"/>
      <c r="BW47" s="56"/>
      <c r="BX47" s="56"/>
      <c r="BY47" s="56"/>
      <c r="BZ47" s="56"/>
      <c r="CA47" s="56"/>
      <c r="CB47" s="56"/>
      <c r="CC47" s="61"/>
      <c r="CD47" s="61"/>
      <c r="CE47" s="61"/>
      <c r="CF47" s="61"/>
      <c r="CG47" s="61"/>
      <c r="CH47" s="61"/>
    </row>
    <row r="48" spans="1:86" ht="14.25" customHeight="1">
      <c r="A48" s="622" t="s">
        <v>338</v>
      </c>
      <c r="B48" s="629" t="s">
        <v>1273</v>
      </c>
      <c r="C48" s="630" t="s">
        <v>22</v>
      </c>
      <c r="D48" s="629" t="s">
        <v>7</v>
      </c>
      <c r="E48" s="631" t="s">
        <v>1274</v>
      </c>
      <c r="F48" s="629" t="s">
        <v>846</v>
      </c>
      <c r="G48" s="629" t="s">
        <v>761</v>
      </c>
      <c r="H48" s="625" t="s">
        <v>761</v>
      </c>
      <c r="I48" s="625" t="s">
        <v>1227</v>
      </c>
      <c r="J48" s="626" t="s">
        <v>766</v>
      </c>
      <c r="K48" s="179"/>
      <c r="BA48" s="61" t="s">
        <v>99</v>
      </c>
      <c r="BB48" s="61"/>
      <c r="BC48" s="61"/>
      <c r="BD48" s="61" t="s">
        <v>464</v>
      </c>
      <c r="BE48" s="61"/>
      <c r="BF48" s="61"/>
      <c r="BG48" s="61"/>
      <c r="BH48" s="61"/>
      <c r="BI48" s="61"/>
      <c r="BJ48" s="61"/>
      <c r="BK48" s="61"/>
      <c r="BL48" s="61"/>
      <c r="BM48" s="161" t="s">
        <v>522</v>
      </c>
      <c r="BN48" s="61"/>
      <c r="BO48" s="61"/>
      <c r="BP48" s="61"/>
      <c r="BQ48" s="61"/>
      <c r="BR48" s="61"/>
      <c r="BS48" s="61"/>
      <c r="BT48" s="61"/>
      <c r="BU48" s="61"/>
      <c r="BV48" s="56"/>
      <c r="BW48" s="56"/>
      <c r="BX48" s="56"/>
      <c r="BY48" s="56"/>
      <c r="BZ48" s="56"/>
      <c r="CA48" s="56"/>
      <c r="CB48" s="56"/>
      <c r="CC48" s="61"/>
      <c r="CD48" s="61"/>
      <c r="CE48" s="61"/>
      <c r="CF48" s="61"/>
      <c r="CG48" s="61"/>
      <c r="CH48" s="61"/>
    </row>
    <row r="49" spans="1:86" ht="14.25" customHeight="1">
      <c r="A49" s="622" t="s">
        <v>338</v>
      </c>
      <c r="B49" s="629" t="s">
        <v>1273</v>
      </c>
      <c r="C49" s="630" t="s">
        <v>22</v>
      </c>
      <c r="D49" s="629" t="s">
        <v>7</v>
      </c>
      <c r="E49" s="631" t="s">
        <v>1275</v>
      </c>
      <c r="F49" s="629" t="s">
        <v>846</v>
      </c>
      <c r="G49" s="629" t="s">
        <v>761</v>
      </c>
      <c r="H49" s="625" t="s">
        <v>761</v>
      </c>
      <c r="I49" s="625" t="s">
        <v>1227</v>
      </c>
      <c r="J49" s="626" t="s">
        <v>766</v>
      </c>
      <c r="K49" s="180"/>
      <c r="BA49" s="61" t="s">
        <v>211</v>
      </c>
      <c r="BB49" s="61"/>
      <c r="BC49" s="61"/>
      <c r="BD49" s="61" t="s">
        <v>465</v>
      </c>
      <c r="BE49" s="61"/>
      <c r="BF49" s="61"/>
      <c r="BG49" s="61"/>
      <c r="BH49" s="61"/>
      <c r="BI49" s="61"/>
      <c r="BJ49" s="61"/>
      <c r="BK49" s="61"/>
      <c r="BL49" s="61"/>
      <c r="BM49" s="161" t="s">
        <v>523</v>
      </c>
      <c r="BN49" s="61"/>
      <c r="BO49" s="61"/>
      <c r="BP49" s="61"/>
      <c r="BQ49" s="61"/>
      <c r="BR49" s="61"/>
      <c r="BS49" s="61"/>
      <c r="BT49" s="61"/>
      <c r="BU49" s="61"/>
      <c r="BV49" s="56"/>
      <c r="BW49" s="56"/>
      <c r="BX49" s="56"/>
      <c r="BY49" s="56"/>
      <c r="BZ49" s="56"/>
      <c r="CA49" s="56"/>
      <c r="CB49" s="56"/>
      <c r="CC49" s="61"/>
      <c r="CD49" s="61"/>
      <c r="CE49" s="61"/>
      <c r="CF49" s="61"/>
      <c r="CG49" s="61"/>
      <c r="CH49" s="61"/>
    </row>
    <row r="50" spans="1:86" ht="14.25" customHeight="1">
      <c r="A50" s="622" t="s">
        <v>338</v>
      </c>
      <c r="B50" s="629" t="s">
        <v>514</v>
      </c>
      <c r="C50" s="630" t="s">
        <v>22</v>
      </c>
      <c r="D50" s="629" t="s">
        <v>7</v>
      </c>
      <c r="E50" s="631" t="s">
        <v>1276</v>
      </c>
      <c r="F50" s="629" t="s">
        <v>846</v>
      </c>
      <c r="G50" s="629" t="s">
        <v>761</v>
      </c>
      <c r="H50" s="625" t="s">
        <v>761</v>
      </c>
      <c r="I50" s="625" t="s">
        <v>1227</v>
      </c>
      <c r="J50" s="626" t="s">
        <v>766</v>
      </c>
      <c r="K50" s="180"/>
      <c r="BA50" s="61" t="s">
        <v>423</v>
      </c>
      <c r="BB50" s="61"/>
      <c r="BC50" s="61"/>
      <c r="BD50" s="61" t="s">
        <v>466</v>
      </c>
      <c r="BE50" s="61"/>
      <c r="BF50" s="61"/>
      <c r="BG50" s="61"/>
      <c r="BH50" s="61"/>
      <c r="BI50" s="61"/>
      <c r="BJ50" s="61"/>
      <c r="BK50" s="61"/>
      <c r="BL50" s="61"/>
      <c r="BM50" s="161" t="s">
        <v>524</v>
      </c>
      <c r="BN50" s="61"/>
      <c r="BO50" s="61"/>
      <c r="BP50" s="61"/>
      <c r="BQ50" s="61"/>
      <c r="BR50" s="61"/>
      <c r="BS50" s="61"/>
      <c r="BT50" s="61"/>
      <c r="BU50" s="61"/>
      <c r="BV50" s="56"/>
      <c r="BW50" s="56"/>
      <c r="BX50" s="56"/>
      <c r="BY50" s="56"/>
      <c r="BZ50" s="56"/>
      <c r="CA50" s="56"/>
      <c r="CB50" s="56"/>
      <c r="CC50" s="61"/>
      <c r="CD50" s="61"/>
      <c r="CE50" s="61"/>
      <c r="CF50" s="61"/>
      <c r="CG50" s="61"/>
      <c r="CH50" s="61"/>
    </row>
    <row r="51" spans="1:86" ht="14.25" customHeight="1">
      <c r="A51" s="622" t="s">
        <v>338</v>
      </c>
      <c r="B51" s="629" t="s">
        <v>1277</v>
      </c>
      <c r="C51" s="630" t="s">
        <v>22</v>
      </c>
      <c r="D51" s="629" t="s">
        <v>7</v>
      </c>
      <c r="E51" s="631" t="s">
        <v>1278</v>
      </c>
      <c r="F51" s="629" t="s">
        <v>842</v>
      </c>
      <c r="G51" s="629" t="s">
        <v>761</v>
      </c>
      <c r="H51" s="625" t="s">
        <v>761</v>
      </c>
      <c r="I51" s="625" t="s">
        <v>1227</v>
      </c>
      <c r="J51" s="626" t="s">
        <v>766</v>
      </c>
      <c r="K51" s="180"/>
      <c r="BA51" s="61" t="s">
        <v>424</v>
      </c>
      <c r="BB51" s="61"/>
      <c r="BC51" s="61"/>
      <c r="BD51" s="61"/>
      <c r="BE51" s="61"/>
      <c r="BF51" s="61"/>
      <c r="BG51" s="61"/>
      <c r="BH51" s="61"/>
      <c r="BI51" s="61"/>
      <c r="BJ51" s="61"/>
      <c r="BK51" s="61"/>
      <c r="BL51" s="61"/>
      <c r="BM51" s="161" t="s">
        <v>93</v>
      </c>
      <c r="BN51" s="61"/>
      <c r="BO51" s="61"/>
      <c r="BP51" s="61"/>
      <c r="BQ51" s="61"/>
      <c r="BR51" s="61"/>
      <c r="BS51" s="61"/>
      <c r="BT51" s="61"/>
      <c r="BU51" s="61"/>
      <c r="BV51" s="56"/>
      <c r="BW51" s="56"/>
      <c r="BX51" s="56"/>
      <c r="BY51" s="56"/>
      <c r="BZ51" s="56"/>
      <c r="CA51" s="56"/>
      <c r="CB51" s="56"/>
      <c r="CC51" s="61"/>
      <c r="CD51" s="61"/>
      <c r="CE51" s="61"/>
      <c r="CF51" s="61"/>
      <c r="CG51" s="61"/>
      <c r="CH51" s="61"/>
    </row>
    <row r="52" spans="1:86" ht="14.25" customHeight="1">
      <c r="A52" s="622" t="s">
        <v>338</v>
      </c>
      <c r="B52" s="629" t="s">
        <v>1277</v>
      </c>
      <c r="C52" s="630" t="s">
        <v>22</v>
      </c>
      <c r="D52" s="629" t="s">
        <v>7</v>
      </c>
      <c r="E52" s="631" t="s">
        <v>1279</v>
      </c>
      <c r="F52" s="629" t="s">
        <v>842</v>
      </c>
      <c r="G52" s="629" t="s">
        <v>761</v>
      </c>
      <c r="H52" s="625" t="s">
        <v>761</v>
      </c>
      <c r="I52" s="625" t="s">
        <v>1227</v>
      </c>
      <c r="J52" s="626" t="s">
        <v>766</v>
      </c>
      <c r="K52" s="180"/>
      <c r="BA52" s="61" t="s">
        <v>276</v>
      </c>
      <c r="BB52" s="61"/>
      <c r="BC52" s="61"/>
      <c r="BD52" s="61"/>
      <c r="BE52" s="61"/>
      <c r="BF52" s="61"/>
      <c r="BG52" s="61"/>
      <c r="BH52" s="61"/>
      <c r="BI52" s="61"/>
      <c r="BJ52" s="61"/>
      <c r="BK52" s="61"/>
      <c r="BL52" s="61"/>
      <c r="BM52" s="161" t="s">
        <v>525</v>
      </c>
      <c r="BN52" s="61"/>
      <c r="BO52" s="61"/>
      <c r="BP52" s="61"/>
      <c r="BQ52" s="61"/>
      <c r="BR52" s="61"/>
      <c r="BS52" s="61"/>
      <c r="BT52" s="61"/>
      <c r="BU52" s="61"/>
      <c r="BV52" s="61"/>
      <c r="BW52" s="61"/>
      <c r="BX52" s="61"/>
      <c r="BY52" s="61"/>
      <c r="BZ52" s="61"/>
      <c r="CA52" s="61"/>
      <c r="CB52" s="61"/>
      <c r="CC52" s="61"/>
      <c r="CD52" s="61"/>
      <c r="CE52" s="61"/>
      <c r="CF52" s="61"/>
      <c r="CG52" s="61"/>
      <c r="CH52" s="61"/>
    </row>
    <row r="53" spans="1:86" ht="14.25" customHeight="1">
      <c r="A53" s="622" t="s">
        <v>338</v>
      </c>
      <c r="B53" s="629" t="s">
        <v>1280</v>
      </c>
      <c r="C53" s="630" t="s">
        <v>22</v>
      </c>
      <c r="D53" s="629" t="s">
        <v>7</v>
      </c>
      <c r="E53" s="631" t="s">
        <v>1281</v>
      </c>
      <c r="F53" s="629" t="s">
        <v>846</v>
      </c>
      <c r="G53" s="629" t="s">
        <v>761</v>
      </c>
      <c r="H53" s="625" t="s">
        <v>761</v>
      </c>
      <c r="I53" s="625" t="s">
        <v>1227</v>
      </c>
      <c r="J53" s="626" t="s">
        <v>766</v>
      </c>
      <c r="K53" s="180"/>
      <c r="BA53" s="61" t="s">
        <v>425</v>
      </c>
      <c r="BB53" s="61"/>
      <c r="BC53" s="61"/>
      <c r="BD53" s="61"/>
      <c r="BE53" s="61"/>
      <c r="BF53" s="61"/>
      <c r="BG53" s="61"/>
      <c r="BH53" s="61"/>
      <c r="BI53" s="61"/>
      <c r="BJ53" s="61"/>
      <c r="BK53" s="61"/>
      <c r="BL53" s="61"/>
      <c r="BM53" s="161" t="s">
        <v>526</v>
      </c>
      <c r="BN53" s="61"/>
      <c r="BO53" s="61"/>
      <c r="BP53" s="61"/>
      <c r="BQ53" s="61"/>
      <c r="BR53" s="61"/>
      <c r="BS53" s="61"/>
      <c r="BT53" s="61"/>
      <c r="BU53" s="61"/>
      <c r="BV53" s="61"/>
      <c r="BW53" s="61"/>
      <c r="BX53" s="61"/>
      <c r="BY53" s="61"/>
      <c r="BZ53" s="61"/>
      <c r="CA53" s="61"/>
      <c r="CB53" s="61"/>
      <c r="CC53" s="61"/>
      <c r="CD53" s="61"/>
      <c r="CE53" s="61"/>
      <c r="CF53" s="61"/>
      <c r="CG53" s="61"/>
      <c r="CH53" s="61"/>
    </row>
    <row r="54" spans="1:86" ht="14.25" customHeight="1">
      <c r="A54" s="622" t="s">
        <v>338</v>
      </c>
      <c r="B54" s="629" t="s">
        <v>864</v>
      </c>
      <c r="C54" s="630" t="s">
        <v>22</v>
      </c>
      <c r="D54" s="629" t="s">
        <v>7</v>
      </c>
      <c r="E54" s="631" t="s">
        <v>1282</v>
      </c>
      <c r="F54" s="629" t="s">
        <v>842</v>
      </c>
      <c r="G54" s="629" t="s">
        <v>761</v>
      </c>
      <c r="H54" s="625" t="s">
        <v>761</v>
      </c>
      <c r="I54" s="625" t="s">
        <v>1227</v>
      </c>
      <c r="J54" s="626" t="s">
        <v>766</v>
      </c>
      <c r="K54" s="180"/>
      <c r="BA54" s="61" t="s">
        <v>426</v>
      </c>
      <c r="BB54" s="61"/>
      <c r="BC54" s="61"/>
      <c r="BD54" s="61"/>
      <c r="BE54" s="61"/>
      <c r="BF54" s="61"/>
      <c r="BG54" s="61"/>
      <c r="BH54" s="61"/>
      <c r="BI54" s="61"/>
      <c r="BJ54" s="61"/>
      <c r="BK54" s="61"/>
      <c r="BL54" s="61"/>
      <c r="BM54" s="161" t="s">
        <v>527</v>
      </c>
      <c r="BN54" s="61"/>
      <c r="BO54" s="61"/>
      <c r="BP54" s="61"/>
      <c r="BQ54" s="61"/>
      <c r="BR54" s="61"/>
      <c r="BS54" s="61"/>
      <c r="BT54" s="61"/>
      <c r="BU54" s="61"/>
      <c r="BV54" s="61"/>
      <c r="BW54" s="61"/>
      <c r="BX54" s="61"/>
      <c r="BY54" s="61"/>
      <c r="BZ54" s="61"/>
      <c r="CA54" s="61"/>
      <c r="CB54" s="61"/>
      <c r="CC54" s="61"/>
      <c r="CD54" s="61"/>
      <c r="CE54" s="61"/>
      <c r="CF54" s="61"/>
      <c r="CG54" s="61"/>
      <c r="CH54" s="61"/>
    </row>
    <row r="55" spans="1:86" ht="14.25" customHeight="1">
      <c r="A55" s="622" t="s">
        <v>338</v>
      </c>
      <c r="B55" s="629" t="s">
        <v>864</v>
      </c>
      <c r="C55" s="630" t="s">
        <v>22</v>
      </c>
      <c r="D55" s="629" t="s">
        <v>211</v>
      </c>
      <c r="E55" s="631" t="s">
        <v>1283</v>
      </c>
      <c r="F55" s="629" t="s">
        <v>842</v>
      </c>
      <c r="G55" s="629" t="s">
        <v>761</v>
      </c>
      <c r="H55" s="625" t="s">
        <v>761</v>
      </c>
      <c r="I55" s="625" t="s">
        <v>1227</v>
      </c>
      <c r="J55" s="626" t="s">
        <v>766</v>
      </c>
      <c r="K55" s="180"/>
      <c r="BA55" s="61" t="s">
        <v>427</v>
      </c>
      <c r="BB55" s="61"/>
      <c r="BC55" s="61"/>
      <c r="BD55" s="61"/>
      <c r="BE55" s="61"/>
      <c r="BF55" s="61"/>
      <c r="BG55" s="61"/>
      <c r="BH55" s="61"/>
      <c r="BI55" s="61"/>
      <c r="BJ55" s="61"/>
      <c r="BK55" s="61"/>
      <c r="BL55" s="61"/>
      <c r="BM55" s="161" t="s">
        <v>528</v>
      </c>
      <c r="BN55" s="61"/>
      <c r="BO55" s="61"/>
      <c r="BP55" s="61"/>
      <c r="BQ55" s="61"/>
      <c r="BR55" s="61"/>
      <c r="BS55" s="61"/>
      <c r="BT55" s="61"/>
      <c r="BU55" s="61"/>
      <c r="BV55" s="61"/>
      <c r="BW55" s="61"/>
      <c r="BX55" s="61"/>
      <c r="BY55" s="61"/>
      <c r="BZ55" s="61"/>
      <c r="CA55" s="61"/>
      <c r="CB55" s="61"/>
      <c r="CC55" s="61"/>
      <c r="CD55" s="61"/>
      <c r="CE55" s="61"/>
      <c r="CF55" s="61"/>
      <c r="CG55" s="61"/>
      <c r="CH55" s="61"/>
    </row>
    <row r="56" spans="1:86" ht="14.25" customHeight="1">
      <c r="A56" s="622" t="s">
        <v>338</v>
      </c>
      <c r="B56" s="629" t="s">
        <v>864</v>
      </c>
      <c r="C56" s="630" t="s">
        <v>22</v>
      </c>
      <c r="D56" s="629" t="s">
        <v>211</v>
      </c>
      <c r="E56" s="631" t="s">
        <v>1284</v>
      </c>
      <c r="F56" s="629" t="s">
        <v>842</v>
      </c>
      <c r="G56" s="629" t="s">
        <v>761</v>
      </c>
      <c r="H56" s="625" t="s">
        <v>761</v>
      </c>
      <c r="I56" s="625" t="s">
        <v>1227</v>
      </c>
      <c r="J56" s="626" t="s">
        <v>766</v>
      </c>
      <c r="K56" s="180"/>
      <c r="BA56" s="61" t="s">
        <v>428</v>
      </c>
      <c r="BB56" s="61"/>
      <c r="BC56" s="61"/>
      <c r="BD56" s="61"/>
      <c r="BE56" s="61"/>
      <c r="BF56" s="61"/>
      <c r="BG56" s="61"/>
      <c r="BH56" s="61"/>
      <c r="BI56" s="61"/>
      <c r="BJ56" s="61"/>
      <c r="BK56" s="61"/>
      <c r="BL56" s="61"/>
      <c r="BM56" s="161" t="s">
        <v>529</v>
      </c>
      <c r="BN56" s="61"/>
      <c r="BO56" s="61"/>
      <c r="BP56" s="61"/>
      <c r="BQ56" s="61"/>
      <c r="BR56" s="61"/>
      <c r="BS56" s="61"/>
      <c r="BT56" s="61"/>
      <c r="BU56" s="61"/>
      <c r="BV56" s="61"/>
      <c r="BW56" s="61"/>
      <c r="BX56" s="61"/>
      <c r="BY56" s="61"/>
      <c r="BZ56" s="61"/>
      <c r="CA56" s="61"/>
      <c r="CB56" s="61"/>
      <c r="CC56" s="61"/>
      <c r="CD56" s="61"/>
      <c r="CE56" s="61"/>
      <c r="CF56" s="61"/>
      <c r="CG56" s="61"/>
      <c r="CH56" s="61"/>
    </row>
    <row r="57" spans="1:86" ht="14.25" customHeight="1">
      <c r="A57" s="622" t="s">
        <v>338</v>
      </c>
      <c r="B57" s="629" t="s">
        <v>864</v>
      </c>
      <c r="C57" s="630" t="s">
        <v>22</v>
      </c>
      <c r="D57" s="629" t="s">
        <v>211</v>
      </c>
      <c r="E57" s="631" t="s">
        <v>1285</v>
      </c>
      <c r="F57" s="629" t="s">
        <v>842</v>
      </c>
      <c r="G57" s="629" t="s">
        <v>761</v>
      </c>
      <c r="H57" s="625" t="s">
        <v>761</v>
      </c>
      <c r="I57" s="625" t="s">
        <v>1227</v>
      </c>
      <c r="J57" s="626" t="s">
        <v>766</v>
      </c>
      <c r="K57" s="180"/>
      <c r="BA57" s="61" t="s">
        <v>429</v>
      </c>
      <c r="BB57" s="61"/>
      <c r="BC57" s="61"/>
      <c r="BD57" s="61"/>
      <c r="BE57" s="61"/>
      <c r="BF57" s="61"/>
      <c r="BG57" s="61"/>
      <c r="BH57" s="61"/>
      <c r="BI57" s="61"/>
      <c r="BJ57" s="61"/>
      <c r="BK57" s="61"/>
      <c r="BL57" s="61"/>
      <c r="BM57" s="161" t="s">
        <v>530</v>
      </c>
      <c r="BN57" s="61"/>
      <c r="BO57" s="61"/>
      <c r="BP57" s="61"/>
      <c r="BQ57" s="61"/>
      <c r="BR57" s="61"/>
      <c r="BS57" s="61"/>
      <c r="BT57" s="61"/>
      <c r="BU57" s="61"/>
      <c r="BV57" s="61"/>
      <c r="BW57" s="61"/>
      <c r="BX57" s="61"/>
      <c r="BY57" s="61"/>
      <c r="BZ57" s="61"/>
      <c r="CA57" s="61"/>
      <c r="CB57" s="61"/>
      <c r="CC57" s="61"/>
      <c r="CD57" s="61"/>
      <c r="CE57" s="61"/>
      <c r="CF57" s="61"/>
      <c r="CG57" s="61"/>
      <c r="CH57" s="61"/>
    </row>
    <row r="58" spans="1:86" ht="14.25" customHeight="1">
      <c r="A58" s="622" t="s">
        <v>338</v>
      </c>
      <c r="B58" s="629" t="s">
        <v>864</v>
      </c>
      <c r="C58" s="630" t="s">
        <v>22</v>
      </c>
      <c r="D58" s="629" t="s">
        <v>211</v>
      </c>
      <c r="E58" s="631" t="s">
        <v>1286</v>
      </c>
      <c r="F58" s="629" t="s">
        <v>846</v>
      </c>
      <c r="G58" s="629" t="s">
        <v>761</v>
      </c>
      <c r="H58" s="625" t="s">
        <v>761</v>
      </c>
      <c r="I58" s="625" t="s">
        <v>1227</v>
      </c>
      <c r="J58" s="626" t="s">
        <v>766</v>
      </c>
      <c r="K58" s="179"/>
      <c r="BA58" s="61" t="s">
        <v>430</v>
      </c>
      <c r="BB58" s="61"/>
      <c r="BC58" s="61"/>
      <c r="BD58" s="61"/>
      <c r="BE58" s="61"/>
      <c r="BF58" s="61"/>
      <c r="BG58" s="61"/>
      <c r="BH58" s="61"/>
      <c r="BI58" s="61"/>
      <c r="BJ58" s="61"/>
      <c r="BK58" s="61"/>
      <c r="BL58" s="61"/>
      <c r="BM58" s="161" t="s">
        <v>531</v>
      </c>
      <c r="BN58" s="61"/>
      <c r="BO58" s="61"/>
      <c r="BP58" s="61"/>
      <c r="BQ58" s="61"/>
      <c r="BR58" s="61"/>
      <c r="BS58" s="61"/>
      <c r="BT58" s="61"/>
      <c r="BU58" s="61"/>
      <c r="BV58" s="61"/>
      <c r="BW58" s="61"/>
      <c r="BX58" s="61"/>
      <c r="BY58" s="61"/>
      <c r="BZ58" s="61"/>
      <c r="CA58" s="61"/>
      <c r="CB58" s="61"/>
      <c r="CC58" s="61"/>
      <c r="CD58" s="61"/>
      <c r="CE58" s="61"/>
      <c r="CF58" s="61"/>
      <c r="CG58" s="61"/>
      <c r="CH58" s="61"/>
    </row>
    <row r="59" spans="1:86" ht="14.25" customHeight="1">
      <c r="A59" s="622" t="s">
        <v>338</v>
      </c>
      <c r="B59" s="629" t="s">
        <v>864</v>
      </c>
      <c r="C59" s="630" t="s">
        <v>22</v>
      </c>
      <c r="D59" s="629" t="s">
        <v>211</v>
      </c>
      <c r="E59" s="631" t="s">
        <v>1287</v>
      </c>
      <c r="F59" s="629" t="s">
        <v>842</v>
      </c>
      <c r="G59" s="629" t="s">
        <v>761</v>
      </c>
      <c r="H59" s="625" t="s">
        <v>761</v>
      </c>
      <c r="I59" s="625" t="s">
        <v>1227</v>
      </c>
      <c r="J59" s="626" t="s">
        <v>766</v>
      </c>
      <c r="K59" s="179"/>
      <c r="BA59" s="61" t="s">
        <v>431</v>
      </c>
      <c r="BB59" s="61"/>
      <c r="BC59" s="61"/>
      <c r="BD59" s="61"/>
      <c r="BE59" s="61"/>
      <c r="BF59" s="61"/>
      <c r="BG59" s="61"/>
      <c r="BH59" s="61"/>
      <c r="BI59" s="61"/>
      <c r="BJ59" s="61"/>
      <c r="BK59" s="61"/>
      <c r="BL59" s="61"/>
      <c r="BM59" s="161" t="s">
        <v>532</v>
      </c>
      <c r="BN59" s="61"/>
      <c r="BO59" s="61"/>
      <c r="BP59" s="61"/>
      <c r="BQ59" s="61"/>
      <c r="BR59" s="61"/>
      <c r="BS59" s="61"/>
      <c r="BT59" s="61"/>
      <c r="BU59" s="61"/>
      <c r="BV59" s="61"/>
      <c r="BW59" s="61"/>
      <c r="BX59" s="61"/>
      <c r="BY59" s="61"/>
      <c r="BZ59" s="61"/>
      <c r="CA59" s="61"/>
      <c r="CB59" s="61"/>
      <c r="CC59" s="61"/>
      <c r="CD59" s="61"/>
      <c r="CE59" s="61"/>
      <c r="CF59" s="61"/>
      <c r="CG59" s="61"/>
      <c r="CH59" s="61"/>
    </row>
    <row r="60" spans="1:86" ht="14.25" customHeight="1">
      <c r="A60" s="622" t="s">
        <v>338</v>
      </c>
      <c r="B60" s="629" t="s">
        <v>868</v>
      </c>
      <c r="C60" s="630" t="s">
        <v>22</v>
      </c>
      <c r="D60" s="629" t="s">
        <v>7</v>
      </c>
      <c r="E60" s="631" t="s">
        <v>939</v>
      </c>
      <c r="F60" s="629" t="s">
        <v>846</v>
      </c>
      <c r="G60" s="629" t="s">
        <v>761</v>
      </c>
      <c r="H60" s="625" t="s">
        <v>761</v>
      </c>
      <c r="I60" s="625" t="s">
        <v>1227</v>
      </c>
      <c r="J60" s="626" t="s">
        <v>766</v>
      </c>
      <c r="K60" s="179"/>
      <c r="BA60" s="61"/>
      <c r="BB60" s="61"/>
      <c r="BC60" s="61"/>
      <c r="BD60" s="61"/>
      <c r="BE60" s="61"/>
      <c r="BF60" s="61"/>
      <c r="BG60" s="61"/>
      <c r="BH60" s="61"/>
      <c r="BI60" s="61"/>
      <c r="BJ60" s="61"/>
      <c r="BK60" s="61"/>
      <c r="BL60" s="61"/>
      <c r="BM60" s="161" t="s">
        <v>533</v>
      </c>
      <c r="BN60" s="61"/>
      <c r="BO60" s="61"/>
      <c r="BP60" s="61"/>
      <c r="BQ60" s="61"/>
      <c r="BR60" s="61"/>
      <c r="BS60" s="61"/>
      <c r="BT60" s="61"/>
      <c r="BU60" s="61"/>
      <c r="BV60" s="61"/>
      <c r="BW60" s="61"/>
      <c r="BX60" s="61"/>
      <c r="BY60" s="61"/>
      <c r="BZ60" s="61"/>
      <c r="CA60" s="61"/>
      <c r="CB60" s="61"/>
      <c r="CC60" s="61"/>
      <c r="CD60" s="61"/>
      <c r="CE60" s="61"/>
      <c r="CF60" s="61"/>
      <c r="CG60" s="61"/>
      <c r="CH60" s="61"/>
    </row>
    <row r="61" spans="1:86" ht="14.25" customHeight="1">
      <c r="A61" s="622" t="s">
        <v>338</v>
      </c>
      <c r="B61" s="629" t="s">
        <v>868</v>
      </c>
      <c r="C61" s="630" t="s">
        <v>22</v>
      </c>
      <c r="D61" s="629" t="s">
        <v>211</v>
      </c>
      <c r="E61" s="631" t="s">
        <v>1285</v>
      </c>
      <c r="F61" s="629" t="s">
        <v>846</v>
      </c>
      <c r="G61" s="629" t="s">
        <v>761</v>
      </c>
      <c r="H61" s="625" t="s">
        <v>761</v>
      </c>
      <c r="I61" s="625" t="s">
        <v>1227</v>
      </c>
      <c r="J61" s="626" t="s">
        <v>766</v>
      </c>
      <c r="K61" s="179"/>
      <c r="BA61" s="61"/>
      <c r="BB61" s="61"/>
      <c r="BC61" s="61"/>
      <c r="BD61" s="61"/>
      <c r="BE61" s="61"/>
      <c r="BF61" s="61"/>
      <c r="BG61" s="61"/>
      <c r="BH61" s="61"/>
      <c r="BI61" s="61"/>
      <c r="BJ61" s="61"/>
      <c r="BK61" s="61"/>
      <c r="BL61" s="61"/>
      <c r="BM61" s="161" t="s">
        <v>534</v>
      </c>
      <c r="BN61" s="61"/>
      <c r="BO61" s="61"/>
      <c r="BP61" s="61"/>
      <c r="BQ61" s="61"/>
      <c r="BR61" s="61"/>
      <c r="BS61" s="61"/>
      <c r="BT61" s="61"/>
      <c r="BU61" s="61"/>
      <c r="BV61" s="61"/>
      <c r="BW61" s="61"/>
      <c r="BX61" s="61"/>
      <c r="BY61" s="61"/>
      <c r="BZ61" s="61"/>
      <c r="CA61" s="61"/>
      <c r="CB61" s="61"/>
      <c r="CC61" s="61"/>
      <c r="CD61" s="61"/>
      <c r="CE61" s="61"/>
      <c r="CF61" s="61"/>
      <c r="CG61" s="61"/>
      <c r="CH61" s="61"/>
    </row>
    <row r="62" spans="1:86" ht="14.25" customHeight="1">
      <c r="A62" s="622" t="s">
        <v>338</v>
      </c>
      <c r="B62" s="629" t="s">
        <v>1288</v>
      </c>
      <c r="C62" s="630" t="s">
        <v>22</v>
      </c>
      <c r="D62" s="629" t="s">
        <v>7</v>
      </c>
      <c r="E62" s="631" t="s">
        <v>1256</v>
      </c>
      <c r="F62" s="629" t="s">
        <v>846</v>
      </c>
      <c r="G62" s="629" t="s">
        <v>761</v>
      </c>
      <c r="H62" s="625" t="s">
        <v>761</v>
      </c>
      <c r="I62" s="625" t="s">
        <v>1227</v>
      </c>
      <c r="J62" s="626" t="s">
        <v>766</v>
      </c>
      <c r="K62" s="180"/>
      <c r="BA62" s="174" t="s">
        <v>767</v>
      </c>
      <c r="BB62" s="61"/>
      <c r="BC62" s="61"/>
      <c r="BD62" s="61"/>
      <c r="BE62" s="61"/>
      <c r="BF62" s="61"/>
      <c r="BG62" s="61"/>
      <c r="BH62" s="61"/>
      <c r="BI62" s="61"/>
      <c r="BJ62" s="61"/>
      <c r="BK62" s="61"/>
      <c r="BL62" s="61"/>
      <c r="BM62" s="161" t="s">
        <v>663</v>
      </c>
      <c r="BN62" s="61"/>
      <c r="BO62" s="61"/>
      <c r="BP62" s="61"/>
      <c r="BQ62" s="61"/>
      <c r="BR62" s="61"/>
      <c r="BS62" s="61"/>
      <c r="BT62" s="61"/>
      <c r="BU62" s="61"/>
      <c r="BV62" s="61"/>
      <c r="BW62" s="61"/>
      <c r="BX62" s="61"/>
      <c r="BY62" s="61"/>
      <c r="BZ62" s="61"/>
      <c r="CA62" s="61"/>
      <c r="CB62" s="61"/>
      <c r="CC62" s="61"/>
      <c r="CD62" s="61"/>
      <c r="CE62" s="61"/>
      <c r="CF62" s="61"/>
      <c r="CG62" s="61"/>
      <c r="CH62" s="61"/>
    </row>
    <row r="63" spans="1:86" ht="14.25" customHeight="1">
      <c r="A63" s="622" t="s">
        <v>338</v>
      </c>
      <c r="B63" s="629" t="s">
        <v>1289</v>
      </c>
      <c r="C63" s="630" t="s">
        <v>22</v>
      </c>
      <c r="D63" s="629" t="s">
        <v>211</v>
      </c>
      <c r="E63" s="631" t="s">
        <v>1290</v>
      </c>
      <c r="F63" s="629" t="s">
        <v>842</v>
      </c>
      <c r="G63" s="629" t="s">
        <v>761</v>
      </c>
      <c r="H63" s="625" t="s">
        <v>761</v>
      </c>
      <c r="I63" s="625" t="s">
        <v>1227</v>
      </c>
      <c r="J63" s="626" t="s">
        <v>766</v>
      </c>
      <c r="K63" s="180"/>
      <c r="BA63" s="175" t="s">
        <v>768</v>
      </c>
      <c r="BB63" s="61"/>
      <c r="BC63" s="61"/>
      <c r="BD63" s="61"/>
      <c r="BE63" s="61"/>
      <c r="BF63" s="61"/>
      <c r="BG63" s="61"/>
      <c r="BH63" s="61"/>
      <c r="BI63" s="61"/>
      <c r="BJ63" s="61"/>
      <c r="BK63" s="61"/>
      <c r="BL63" s="61"/>
      <c r="BM63" s="162" t="s">
        <v>535</v>
      </c>
      <c r="BN63" s="61"/>
      <c r="BO63" s="61"/>
      <c r="BP63" s="61"/>
      <c r="BQ63" s="61"/>
      <c r="BR63" s="61"/>
      <c r="BS63" s="61"/>
      <c r="BT63" s="61"/>
      <c r="BU63" s="61"/>
      <c r="BV63" s="61"/>
      <c r="BW63" s="61"/>
      <c r="BX63" s="61"/>
      <c r="BY63" s="61"/>
      <c r="BZ63" s="61"/>
      <c r="CA63" s="61"/>
      <c r="CB63" s="61"/>
      <c r="CC63" s="61"/>
      <c r="CD63" s="61"/>
      <c r="CE63" s="61"/>
      <c r="CF63" s="61"/>
      <c r="CG63" s="61"/>
      <c r="CH63" s="61"/>
    </row>
    <row r="64" spans="1:86" ht="14.25" customHeight="1">
      <c r="A64" s="622" t="s">
        <v>338</v>
      </c>
      <c r="B64" s="629" t="s">
        <v>1289</v>
      </c>
      <c r="C64" s="630" t="s">
        <v>22</v>
      </c>
      <c r="D64" s="629" t="s">
        <v>211</v>
      </c>
      <c r="E64" s="631" t="s">
        <v>1284</v>
      </c>
      <c r="F64" s="629" t="s">
        <v>842</v>
      </c>
      <c r="G64" s="629" t="s">
        <v>761</v>
      </c>
      <c r="H64" s="625" t="s">
        <v>761</v>
      </c>
      <c r="I64" s="625" t="s">
        <v>1227</v>
      </c>
      <c r="J64" s="626" t="s">
        <v>766</v>
      </c>
      <c r="K64" s="180"/>
      <c r="BA64" s="176" t="s">
        <v>210</v>
      </c>
      <c r="BB64" s="61"/>
      <c r="BC64" s="61"/>
      <c r="BD64" s="61"/>
      <c r="BE64" s="61"/>
      <c r="BF64" s="61"/>
      <c r="BG64" s="61"/>
      <c r="BH64" s="61"/>
      <c r="BI64" s="61"/>
      <c r="BJ64" s="61"/>
      <c r="BK64" s="61"/>
      <c r="BL64" s="61"/>
      <c r="BM64" s="161" t="s">
        <v>536</v>
      </c>
      <c r="BN64" s="61"/>
      <c r="BO64" s="61"/>
      <c r="BP64" s="61"/>
      <c r="BQ64" s="61"/>
      <c r="BR64" s="61"/>
      <c r="BS64" s="61"/>
      <c r="BT64" s="61"/>
      <c r="BU64" s="61"/>
      <c r="BV64" s="61"/>
      <c r="BW64" s="61"/>
      <c r="BX64" s="61"/>
      <c r="BY64" s="61"/>
      <c r="BZ64" s="61"/>
      <c r="CA64" s="61"/>
      <c r="CB64" s="61"/>
      <c r="CC64" s="61"/>
      <c r="CD64" s="61"/>
      <c r="CE64" s="61"/>
      <c r="CF64" s="61"/>
      <c r="CG64" s="61"/>
      <c r="CH64" s="61"/>
    </row>
    <row r="65" spans="1:86" ht="14.25" customHeight="1">
      <c r="A65" s="622" t="s">
        <v>338</v>
      </c>
      <c r="B65" s="629" t="s">
        <v>1291</v>
      </c>
      <c r="C65" s="630" t="s">
        <v>22</v>
      </c>
      <c r="D65" s="629" t="s">
        <v>7</v>
      </c>
      <c r="E65" s="631" t="s">
        <v>1256</v>
      </c>
      <c r="F65" s="629" t="s">
        <v>846</v>
      </c>
      <c r="G65" s="629" t="s">
        <v>761</v>
      </c>
      <c r="H65" s="625" t="s">
        <v>761</v>
      </c>
      <c r="I65" s="625" t="s">
        <v>1227</v>
      </c>
      <c r="J65" s="626" t="s">
        <v>766</v>
      </c>
      <c r="K65" s="180"/>
      <c r="BA65" s="176" t="s">
        <v>825</v>
      </c>
      <c r="BB65" s="61"/>
      <c r="BC65" s="61"/>
      <c r="BD65" s="61"/>
      <c r="BE65" s="61"/>
      <c r="BF65" s="61"/>
      <c r="BG65" s="61"/>
      <c r="BH65" s="61"/>
      <c r="BI65" s="61"/>
      <c r="BJ65" s="61"/>
      <c r="BK65" s="61"/>
      <c r="BL65" s="61"/>
      <c r="BM65" s="161" t="s">
        <v>537</v>
      </c>
      <c r="BN65" s="61"/>
      <c r="BO65" s="61"/>
      <c r="BP65" s="61"/>
      <c r="BQ65" s="61"/>
      <c r="BR65" s="61"/>
      <c r="BS65" s="61"/>
      <c r="BT65" s="61"/>
      <c r="BU65" s="61"/>
      <c r="BV65" s="61"/>
      <c r="BW65" s="61"/>
      <c r="BX65" s="61"/>
      <c r="BY65" s="61"/>
      <c r="BZ65" s="61"/>
      <c r="CA65" s="61"/>
      <c r="CB65" s="61"/>
      <c r="CC65" s="61"/>
      <c r="CD65" s="61"/>
      <c r="CE65" s="61"/>
      <c r="CF65" s="61"/>
      <c r="CG65" s="61"/>
      <c r="CH65" s="61"/>
    </row>
    <row r="66" spans="1:86" ht="14.25" customHeight="1">
      <c r="A66" s="622" t="s">
        <v>338</v>
      </c>
      <c r="B66" s="629" t="s">
        <v>1292</v>
      </c>
      <c r="C66" s="630" t="s">
        <v>22</v>
      </c>
      <c r="D66" s="629" t="s">
        <v>7</v>
      </c>
      <c r="E66" s="631" t="s">
        <v>1256</v>
      </c>
      <c r="F66" s="629" t="s">
        <v>842</v>
      </c>
      <c r="G66" s="629" t="s">
        <v>761</v>
      </c>
      <c r="H66" s="625" t="s">
        <v>761</v>
      </c>
      <c r="I66" s="625" t="s">
        <v>1227</v>
      </c>
      <c r="J66" s="626" t="s">
        <v>766</v>
      </c>
      <c r="K66" s="180"/>
      <c r="BA66" s="176" t="s">
        <v>826</v>
      </c>
      <c r="BB66" s="61"/>
      <c r="BC66" s="61"/>
      <c r="BD66" s="61"/>
      <c r="BE66" s="61"/>
      <c r="BF66" s="61"/>
      <c r="BG66" s="61"/>
      <c r="BH66" s="61"/>
      <c r="BI66" s="61"/>
      <c r="BJ66" s="61"/>
      <c r="BK66" s="61"/>
      <c r="BL66" s="61"/>
      <c r="BM66" s="161" t="s">
        <v>538</v>
      </c>
      <c r="BN66" s="61"/>
      <c r="BO66" s="61"/>
      <c r="BP66" s="61"/>
      <c r="BQ66" s="61"/>
      <c r="BR66" s="61"/>
      <c r="BS66" s="61"/>
      <c r="BT66" s="61"/>
      <c r="BU66" s="61"/>
      <c r="BV66" s="61"/>
      <c r="BW66" s="61"/>
      <c r="BX66" s="61"/>
      <c r="BY66" s="61"/>
      <c r="BZ66" s="61"/>
      <c r="CA66" s="61"/>
      <c r="CB66" s="61"/>
      <c r="CC66" s="61"/>
      <c r="CD66" s="61"/>
      <c r="CE66" s="61"/>
      <c r="CF66" s="61"/>
      <c r="CG66" s="61"/>
      <c r="CH66" s="61"/>
    </row>
    <row r="67" spans="1:86" ht="14.25" customHeight="1">
      <c r="A67" s="622" t="s">
        <v>338</v>
      </c>
      <c r="B67" s="629" t="s">
        <v>539</v>
      </c>
      <c r="C67" s="630" t="s">
        <v>22</v>
      </c>
      <c r="D67" s="629" t="s">
        <v>7</v>
      </c>
      <c r="E67" s="631" t="s">
        <v>1293</v>
      </c>
      <c r="F67" s="629" t="s">
        <v>846</v>
      </c>
      <c r="G67" s="629" t="s">
        <v>761</v>
      </c>
      <c r="H67" s="625" t="s">
        <v>761</v>
      </c>
      <c r="I67" s="625" t="s">
        <v>1227</v>
      </c>
      <c r="J67" s="626" t="s">
        <v>766</v>
      </c>
      <c r="K67" s="180"/>
      <c r="BA67" s="176" t="s">
        <v>63</v>
      </c>
      <c r="BB67" s="61"/>
      <c r="BC67" s="61"/>
      <c r="BD67" s="61"/>
      <c r="BE67" s="61"/>
      <c r="BF67" s="61"/>
      <c r="BG67" s="61"/>
      <c r="BH67" s="61"/>
      <c r="BI67" s="61"/>
      <c r="BJ67" s="61"/>
      <c r="BK67" s="61"/>
      <c r="BL67" s="61"/>
      <c r="BM67" s="161" t="s">
        <v>539</v>
      </c>
      <c r="BN67" s="61"/>
      <c r="BO67" s="61"/>
      <c r="BP67" s="61"/>
      <c r="BQ67" s="61"/>
      <c r="BR67" s="61"/>
      <c r="BS67" s="61"/>
      <c r="BT67" s="61"/>
      <c r="BU67" s="61"/>
      <c r="BV67" s="61"/>
      <c r="BW67" s="61"/>
      <c r="BX67" s="61"/>
      <c r="BY67" s="61"/>
      <c r="BZ67" s="61"/>
      <c r="CA67" s="61"/>
      <c r="CB67" s="61"/>
      <c r="CC67" s="61"/>
      <c r="CD67" s="61"/>
      <c r="CE67" s="61"/>
      <c r="CF67" s="61"/>
      <c r="CG67" s="61"/>
      <c r="CH67" s="61"/>
    </row>
    <row r="68" spans="1:86" ht="14.25" customHeight="1">
      <c r="A68" s="622" t="s">
        <v>338</v>
      </c>
      <c r="B68" s="629" t="s">
        <v>1294</v>
      </c>
      <c r="C68" s="630" t="s">
        <v>22</v>
      </c>
      <c r="D68" s="629" t="s">
        <v>7</v>
      </c>
      <c r="E68" s="631" t="s">
        <v>1295</v>
      </c>
      <c r="F68" s="629" t="s">
        <v>842</v>
      </c>
      <c r="G68" s="629" t="s">
        <v>761</v>
      </c>
      <c r="H68" s="625" t="s">
        <v>761</v>
      </c>
      <c r="I68" s="625" t="s">
        <v>1227</v>
      </c>
      <c r="J68" s="626" t="s">
        <v>766</v>
      </c>
      <c r="K68" s="180"/>
      <c r="BA68" s="176" t="s">
        <v>827</v>
      </c>
      <c r="BB68" s="61"/>
      <c r="BC68" s="61"/>
      <c r="BD68" s="61"/>
      <c r="BE68" s="61"/>
      <c r="BF68" s="61"/>
      <c r="BG68" s="61"/>
      <c r="BH68" s="61"/>
      <c r="BI68" s="61"/>
      <c r="BJ68" s="61"/>
      <c r="BK68" s="61"/>
      <c r="BL68" s="61"/>
      <c r="BM68" s="161" t="s">
        <v>540</v>
      </c>
      <c r="BN68" s="61"/>
      <c r="BO68" s="61"/>
      <c r="BP68" s="61"/>
      <c r="BQ68" s="61"/>
      <c r="BR68" s="61"/>
      <c r="BS68" s="61"/>
      <c r="BT68" s="61"/>
      <c r="BU68" s="61"/>
      <c r="BV68" s="61"/>
      <c r="BW68" s="61"/>
      <c r="BX68" s="61"/>
      <c r="BY68" s="61"/>
      <c r="BZ68" s="61"/>
      <c r="CA68" s="61"/>
      <c r="CB68" s="61"/>
      <c r="CC68" s="61"/>
      <c r="CD68" s="61"/>
      <c r="CE68" s="61"/>
      <c r="CF68" s="61"/>
      <c r="CG68" s="61"/>
      <c r="CH68" s="61"/>
    </row>
    <row r="69" spans="1:86" ht="14.25" customHeight="1">
      <c r="A69" s="622" t="s">
        <v>338</v>
      </c>
      <c r="B69" s="629" t="s">
        <v>1296</v>
      </c>
      <c r="C69" s="630" t="s">
        <v>22</v>
      </c>
      <c r="D69" s="629" t="s">
        <v>7</v>
      </c>
      <c r="E69" s="631" t="s">
        <v>1297</v>
      </c>
      <c r="F69" s="629" t="s">
        <v>842</v>
      </c>
      <c r="G69" s="629" t="s">
        <v>761</v>
      </c>
      <c r="H69" s="625" t="s">
        <v>761</v>
      </c>
      <c r="I69" s="625" t="s">
        <v>1227</v>
      </c>
      <c r="J69" s="626" t="s">
        <v>766</v>
      </c>
      <c r="K69" s="180"/>
      <c r="BA69" s="175" t="s">
        <v>769</v>
      </c>
      <c r="BB69" s="61"/>
      <c r="BC69" s="61"/>
      <c r="BD69" s="61"/>
      <c r="BE69" s="61"/>
      <c r="BF69" s="61"/>
      <c r="BG69" s="61"/>
      <c r="BH69" s="61"/>
      <c r="BI69" s="61"/>
      <c r="BJ69" s="61"/>
      <c r="BK69" s="61"/>
      <c r="BL69" s="61"/>
      <c r="BM69" s="161" t="s">
        <v>541</v>
      </c>
      <c r="BN69" s="61"/>
      <c r="BO69" s="61"/>
      <c r="BP69" s="61"/>
      <c r="BQ69" s="61"/>
      <c r="BR69" s="61"/>
      <c r="BS69" s="61"/>
      <c r="BT69" s="61"/>
      <c r="BU69" s="61"/>
      <c r="BV69" s="61"/>
      <c r="BW69" s="61"/>
      <c r="BX69" s="61"/>
      <c r="BY69" s="61"/>
      <c r="BZ69" s="61"/>
      <c r="CA69" s="61"/>
      <c r="CB69" s="61"/>
      <c r="CC69" s="61"/>
      <c r="CD69" s="61"/>
      <c r="CE69" s="61"/>
      <c r="CF69" s="61"/>
      <c r="CG69" s="61"/>
      <c r="CH69" s="61"/>
    </row>
    <row r="70" spans="1:86" ht="14.25" customHeight="1">
      <c r="A70" s="622" t="s">
        <v>338</v>
      </c>
      <c r="B70" s="629" t="s">
        <v>1298</v>
      </c>
      <c r="C70" s="630" t="s">
        <v>22</v>
      </c>
      <c r="D70" s="629" t="s">
        <v>211</v>
      </c>
      <c r="E70" s="631" t="s">
        <v>1290</v>
      </c>
      <c r="F70" s="629" t="s">
        <v>846</v>
      </c>
      <c r="G70" s="629" t="s">
        <v>761</v>
      </c>
      <c r="H70" s="625" t="s">
        <v>761</v>
      </c>
      <c r="I70" s="625" t="s">
        <v>1227</v>
      </c>
      <c r="J70" s="626" t="s">
        <v>766</v>
      </c>
      <c r="K70" s="180"/>
      <c r="BA70" t="s">
        <v>770</v>
      </c>
      <c r="BB70" s="61"/>
      <c r="BC70" s="61"/>
      <c r="BD70" s="61"/>
      <c r="BE70" s="61"/>
      <c r="BF70" s="61"/>
      <c r="BG70" s="61"/>
      <c r="BH70" s="61"/>
      <c r="BI70" s="61"/>
      <c r="BJ70" s="61"/>
      <c r="BK70" s="61"/>
      <c r="BL70" s="61"/>
      <c r="BM70" s="161" t="s">
        <v>542</v>
      </c>
      <c r="BN70" s="61"/>
      <c r="BO70" s="61"/>
      <c r="BP70" s="61"/>
      <c r="BQ70" s="61"/>
      <c r="BR70" s="61"/>
      <c r="BS70" s="61"/>
      <c r="BT70" s="61"/>
      <c r="BU70" s="61"/>
      <c r="BV70" s="61"/>
      <c r="BW70" s="61"/>
      <c r="BX70" s="61"/>
      <c r="BY70" s="61"/>
      <c r="BZ70" s="61"/>
      <c r="CA70" s="61"/>
      <c r="CB70" s="61"/>
      <c r="CC70" s="61"/>
      <c r="CD70" s="61"/>
      <c r="CE70" s="61"/>
      <c r="CF70" s="61"/>
      <c r="CG70" s="61"/>
      <c r="CH70" s="61"/>
    </row>
    <row r="71" spans="1:86" ht="14.25" customHeight="1">
      <c r="A71" s="622" t="s">
        <v>338</v>
      </c>
      <c r="B71" s="629" t="s">
        <v>546</v>
      </c>
      <c r="C71" s="630" t="s">
        <v>22</v>
      </c>
      <c r="D71" s="629" t="s">
        <v>7</v>
      </c>
      <c r="E71" s="631" t="s">
        <v>1299</v>
      </c>
      <c r="F71" s="629" t="s">
        <v>846</v>
      </c>
      <c r="G71" s="629" t="s">
        <v>761</v>
      </c>
      <c r="H71" s="625" t="s">
        <v>761</v>
      </c>
      <c r="I71" s="625" t="s">
        <v>1227</v>
      </c>
      <c r="J71" s="626" t="s">
        <v>766</v>
      </c>
      <c r="K71" s="179"/>
      <c r="BA71" t="s">
        <v>771</v>
      </c>
      <c r="BB71" s="61"/>
      <c r="BC71" s="61"/>
      <c r="BD71" s="61"/>
      <c r="BE71" s="61"/>
      <c r="BF71" s="61"/>
      <c r="BG71" s="61"/>
      <c r="BH71" s="61"/>
      <c r="BI71" s="61"/>
      <c r="BJ71" s="61"/>
      <c r="BK71" s="61"/>
      <c r="BL71" s="61"/>
      <c r="BM71" s="161" t="s">
        <v>543</v>
      </c>
      <c r="BN71" s="61"/>
      <c r="BO71" s="61"/>
      <c r="BP71" s="61"/>
      <c r="BQ71" s="61"/>
      <c r="BR71" s="61"/>
      <c r="BS71" s="61"/>
      <c r="BT71" s="61"/>
      <c r="BU71" s="61"/>
      <c r="BV71" s="61"/>
      <c r="BW71" s="61"/>
      <c r="BX71" s="61"/>
      <c r="BY71" s="61"/>
      <c r="BZ71" s="61"/>
      <c r="CA71" s="61"/>
      <c r="CB71" s="61"/>
      <c r="CC71" s="61"/>
      <c r="CD71" s="61"/>
      <c r="CE71" s="61"/>
      <c r="CF71" s="61"/>
      <c r="CG71" s="61"/>
      <c r="CH71" s="61"/>
    </row>
    <row r="72" spans="1:86" ht="14.25" customHeight="1">
      <c r="A72" s="622" t="s">
        <v>338</v>
      </c>
      <c r="B72" s="629" t="s">
        <v>1300</v>
      </c>
      <c r="C72" s="630" t="s">
        <v>22</v>
      </c>
      <c r="D72" s="629" t="s">
        <v>7</v>
      </c>
      <c r="E72" s="631" t="s">
        <v>1301</v>
      </c>
      <c r="F72" s="629" t="s">
        <v>846</v>
      </c>
      <c r="G72" s="629" t="s">
        <v>761</v>
      </c>
      <c r="H72" s="625" t="s">
        <v>761</v>
      </c>
      <c r="I72" s="625" t="s">
        <v>1227</v>
      </c>
      <c r="J72" s="626" t="s">
        <v>766</v>
      </c>
      <c r="K72" s="179"/>
      <c r="BA72" t="s">
        <v>772</v>
      </c>
      <c r="BB72" s="61"/>
      <c r="BC72" s="61"/>
      <c r="BD72" s="61"/>
      <c r="BE72" s="61"/>
      <c r="BF72" s="61"/>
      <c r="BG72" s="61"/>
      <c r="BH72" s="61"/>
      <c r="BI72" s="61"/>
      <c r="BJ72" s="61"/>
      <c r="BK72" s="61"/>
      <c r="BL72" s="61"/>
      <c r="BM72" s="161" t="s">
        <v>544</v>
      </c>
      <c r="BN72" s="61"/>
      <c r="BO72" s="61"/>
      <c r="BP72" s="61"/>
      <c r="BQ72" s="61"/>
      <c r="BR72" s="61"/>
      <c r="BS72" s="61"/>
      <c r="BT72" s="61"/>
      <c r="BU72" s="61"/>
      <c r="BV72" s="61"/>
      <c r="BW72" s="61"/>
      <c r="BX72" s="61"/>
      <c r="BY72" s="61"/>
      <c r="BZ72" s="61"/>
      <c r="CA72" s="61"/>
      <c r="CB72" s="61"/>
      <c r="CC72" s="61"/>
      <c r="CD72" s="61"/>
      <c r="CE72" s="61"/>
      <c r="CF72" s="61"/>
      <c r="CG72" s="61"/>
      <c r="CH72" s="61"/>
    </row>
    <row r="73" spans="1:86" ht="14.25" customHeight="1">
      <c r="A73" s="622" t="s">
        <v>338</v>
      </c>
      <c r="B73" s="629" t="s">
        <v>1300</v>
      </c>
      <c r="C73" s="630" t="s">
        <v>22</v>
      </c>
      <c r="D73" s="629" t="s">
        <v>7</v>
      </c>
      <c r="E73" s="631" t="s">
        <v>1295</v>
      </c>
      <c r="F73" s="629" t="s">
        <v>846</v>
      </c>
      <c r="G73" s="629" t="s">
        <v>761</v>
      </c>
      <c r="H73" s="625" t="s">
        <v>761</v>
      </c>
      <c r="I73" s="625" t="s">
        <v>1227</v>
      </c>
      <c r="J73" s="626" t="s">
        <v>766</v>
      </c>
      <c r="K73" s="179"/>
      <c r="BA73" t="s">
        <v>773</v>
      </c>
      <c r="BB73" s="61"/>
      <c r="BC73" s="61"/>
      <c r="BD73" s="61"/>
      <c r="BE73" s="61"/>
      <c r="BF73" s="61"/>
      <c r="BG73" s="61"/>
      <c r="BH73" s="61"/>
      <c r="BI73" s="61"/>
      <c r="BJ73" s="61"/>
      <c r="BK73" s="61"/>
      <c r="BL73" s="61"/>
      <c r="BM73" s="161" t="s">
        <v>545</v>
      </c>
      <c r="BN73" s="61"/>
      <c r="BO73" s="61"/>
      <c r="BP73" s="61"/>
      <c r="BQ73" s="61"/>
      <c r="BR73" s="61"/>
      <c r="BS73" s="61"/>
      <c r="BT73" s="61"/>
      <c r="BU73" s="61"/>
      <c r="BV73" s="61"/>
      <c r="BW73" s="61"/>
      <c r="BX73" s="61"/>
      <c r="BY73" s="61"/>
      <c r="BZ73" s="61"/>
      <c r="CA73" s="61"/>
      <c r="CB73" s="61"/>
      <c r="CC73" s="61"/>
      <c r="CD73" s="61"/>
      <c r="CE73" s="61"/>
      <c r="CF73" s="61"/>
      <c r="CG73" s="61"/>
      <c r="CH73" s="61"/>
    </row>
    <row r="74" spans="1:86" ht="14.25" customHeight="1">
      <c r="A74" s="622" t="s">
        <v>338</v>
      </c>
      <c r="B74" s="629" t="s">
        <v>1302</v>
      </c>
      <c r="C74" s="630" t="s">
        <v>22</v>
      </c>
      <c r="D74" s="629" t="s">
        <v>7</v>
      </c>
      <c r="E74" s="631" t="s">
        <v>1303</v>
      </c>
      <c r="F74" s="629" t="s">
        <v>842</v>
      </c>
      <c r="G74" s="629" t="s">
        <v>761</v>
      </c>
      <c r="H74" s="625" t="s">
        <v>761</v>
      </c>
      <c r="I74" s="625" t="s">
        <v>1227</v>
      </c>
      <c r="J74" s="626" t="s">
        <v>766</v>
      </c>
      <c r="K74" s="179"/>
      <c r="BA74" t="s">
        <v>774</v>
      </c>
      <c r="BB74" s="61"/>
      <c r="BC74" s="61"/>
      <c r="BD74" s="61"/>
      <c r="BE74" s="61"/>
      <c r="BF74" s="61"/>
      <c r="BG74" s="61"/>
      <c r="BH74" s="61"/>
      <c r="BI74" s="61"/>
      <c r="BJ74" s="61"/>
      <c r="BK74" s="61"/>
      <c r="BL74" s="61"/>
      <c r="BM74" s="161" t="s">
        <v>546</v>
      </c>
      <c r="BN74" s="61"/>
      <c r="BO74" s="61"/>
      <c r="BP74" s="61"/>
      <c r="BQ74" s="61"/>
      <c r="BR74" s="61"/>
      <c r="BS74" s="61"/>
      <c r="BT74" s="61"/>
      <c r="BU74" s="61"/>
      <c r="BV74" s="61"/>
      <c r="BW74" s="61"/>
      <c r="BX74" s="61"/>
      <c r="BY74" s="61"/>
      <c r="BZ74" s="61"/>
      <c r="CA74" s="61"/>
      <c r="CB74" s="61"/>
      <c r="CC74" s="61"/>
      <c r="CD74" s="61"/>
      <c r="CE74" s="61"/>
      <c r="CF74" s="61"/>
      <c r="CG74" s="61"/>
      <c r="CH74" s="61"/>
    </row>
    <row r="75" spans="1:86" ht="14.25" customHeight="1">
      <c r="A75" s="622" t="s">
        <v>338</v>
      </c>
      <c r="B75" s="629" t="s">
        <v>1302</v>
      </c>
      <c r="C75" s="630" t="s">
        <v>22</v>
      </c>
      <c r="D75" s="629" t="s">
        <v>7</v>
      </c>
      <c r="E75" s="631" t="s">
        <v>1295</v>
      </c>
      <c r="F75" s="629" t="s">
        <v>842</v>
      </c>
      <c r="G75" s="629" t="s">
        <v>761</v>
      </c>
      <c r="H75" s="625" t="s">
        <v>761</v>
      </c>
      <c r="I75" s="625" t="s">
        <v>1227</v>
      </c>
      <c r="J75" s="626" t="s">
        <v>766</v>
      </c>
      <c r="K75" s="180"/>
      <c r="BA75" t="s">
        <v>775</v>
      </c>
      <c r="BB75" s="61"/>
      <c r="BC75" s="61"/>
      <c r="BD75" s="61"/>
      <c r="BE75" s="61"/>
      <c r="BF75" s="61"/>
      <c r="BG75" s="61"/>
      <c r="BH75" s="61"/>
      <c r="BI75" s="61"/>
      <c r="BJ75" s="61"/>
      <c r="BK75" s="61"/>
      <c r="BL75" s="61"/>
      <c r="BM75" s="161" t="s">
        <v>547</v>
      </c>
      <c r="BN75" s="61"/>
      <c r="BO75" s="61"/>
      <c r="BP75" s="61"/>
      <c r="BQ75" s="61"/>
      <c r="BR75" s="61"/>
      <c r="BS75" s="61"/>
      <c r="BT75" s="61"/>
      <c r="BU75" s="61"/>
      <c r="BV75" s="61"/>
      <c r="BW75" s="61"/>
      <c r="BX75" s="61"/>
      <c r="BY75" s="61"/>
      <c r="BZ75" s="61"/>
      <c r="CA75" s="61"/>
      <c r="CB75" s="61"/>
      <c r="CC75" s="61"/>
      <c r="CD75" s="61"/>
      <c r="CE75" s="61"/>
      <c r="CF75" s="61"/>
      <c r="CG75" s="61"/>
      <c r="CH75" s="61"/>
    </row>
    <row r="76" spans="1:86" ht="14.25" customHeight="1">
      <c r="A76" s="622" t="s">
        <v>338</v>
      </c>
      <c r="B76" s="629" t="s">
        <v>1304</v>
      </c>
      <c r="C76" s="630" t="s">
        <v>22</v>
      </c>
      <c r="D76" s="629" t="s">
        <v>7</v>
      </c>
      <c r="E76" s="631" t="s">
        <v>1303</v>
      </c>
      <c r="F76" s="629" t="s">
        <v>842</v>
      </c>
      <c r="G76" s="629" t="s">
        <v>761</v>
      </c>
      <c r="H76" s="625" t="s">
        <v>761</v>
      </c>
      <c r="I76" s="625" t="s">
        <v>1227</v>
      </c>
      <c r="J76" s="626" t="s">
        <v>766</v>
      </c>
      <c r="K76" s="180"/>
      <c r="BA76" t="s">
        <v>776</v>
      </c>
      <c r="BB76" s="61"/>
      <c r="BC76" s="61"/>
      <c r="BD76" s="61"/>
      <c r="BE76" s="61"/>
      <c r="BF76" s="61"/>
      <c r="BG76" s="61"/>
      <c r="BH76" s="61"/>
      <c r="BI76" s="61"/>
      <c r="BJ76" s="61"/>
      <c r="BK76" s="61"/>
      <c r="BL76" s="61"/>
      <c r="BM76" s="161" t="s">
        <v>548</v>
      </c>
      <c r="BN76" s="61"/>
      <c r="BO76" s="61"/>
      <c r="BP76" s="61"/>
      <c r="BQ76" s="61"/>
      <c r="BR76" s="61"/>
      <c r="BS76" s="61"/>
      <c r="BT76" s="61"/>
      <c r="BU76" s="61"/>
      <c r="BV76" s="61"/>
      <c r="BW76" s="61"/>
      <c r="BX76" s="61"/>
      <c r="BY76" s="61"/>
      <c r="BZ76" s="61"/>
      <c r="CA76" s="61"/>
      <c r="CB76" s="61"/>
      <c r="CC76" s="61"/>
      <c r="CD76" s="61"/>
      <c r="CE76" s="61"/>
      <c r="CF76" s="61"/>
      <c r="CG76" s="61"/>
      <c r="CH76" s="61"/>
    </row>
    <row r="77" spans="1:86" ht="14.25" customHeight="1">
      <c r="A77" s="622" t="s">
        <v>338</v>
      </c>
      <c r="B77" s="629" t="s">
        <v>1304</v>
      </c>
      <c r="C77" s="630" t="s">
        <v>22</v>
      </c>
      <c r="D77" s="629" t="s">
        <v>7</v>
      </c>
      <c r="E77" s="631" t="s">
        <v>1295</v>
      </c>
      <c r="F77" s="629" t="s">
        <v>842</v>
      </c>
      <c r="G77" s="629" t="s">
        <v>761</v>
      </c>
      <c r="H77" s="625" t="s">
        <v>761</v>
      </c>
      <c r="I77" s="625" t="s">
        <v>1227</v>
      </c>
      <c r="J77" s="626" t="s">
        <v>766</v>
      </c>
      <c r="K77" s="180"/>
      <c r="BA77" t="s">
        <v>777</v>
      </c>
      <c r="BB77" s="61"/>
      <c r="BC77" s="61"/>
      <c r="BD77" s="61"/>
      <c r="BE77" s="61"/>
      <c r="BF77" s="61"/>
      <c r="BG77" s="61"/>
      <c r="BH77" s="61"/>
      <c r="BI77" s="61"/>
      <c r="BJ77" s="61"/>
      <c r="BK77" s="61"/>
      <c r="BL77" s="61"/>
      <c r="BM77" s="161" t="s">
        <v>549</v>
      </c>
      <c r="BN77" s="61"/>
      <c r="BO77" s="61"/>
      <c r="BP77" s="61"/>
      <c r="BQ77" s="61"/>
      <c r="BR77" s="61"/>
      <c r="BS77" s="61"/>
      <c r="BT77" s="61"/>
      <c r="BU77" s="61"/>
      <c r="BV77" s="61"/>
      <c r="BW77" s="61"/>
      <c r="BX77" s="61"/>
      <c r="BY77" s="61"/>
      <c r="BZ77" s="61"/>
      <c r="CA77" s="61"/>
      <c r="CB77" s="61"/>
      <c r="CC77" s="61"/>
      <c r="CD77" s="61"/>
      <c r="CE77" s="61"/>
      <c r="CF77" s="61"/>
      <c r="CG77" s="61"/>
      <c r="CH77" s="61"/>
    </row>
    <row r="78" spans="1:86" ht="14.25" customHeight="1">
      <c r="A78" s="622" t="s">
        <v>338</v>
      </c>
      <c r="B78" s="629" t="s">
        <v>1305</v>
      </c>
      <c r="C78" s="630" t="s">
        <v>22</v>
      </c>
      <c r="D78" s="629" t="s">
        <v>211</v>
      </c>
      <c r="E78" s="631" t="s">
        <v>1306</v>
      </c>
      <c r="F78" s="629" t="s">
        <v>846</v>
      </c>
      <c r="G78" s="629" t="s">
        <v>761</v>
      </c>
      <c r="H78" s="625" t="s">
        <v>761</v>
      </c>
      <c r="I78" s="625" t="s">
        <v>1227</v>
      </c>
      <c r="J78" s="626" t="s">
        <v>766</v>
      </c>
      <c r="K78" s="180"/>
      <c r="BA78" t="s">
        <v>778</v>
      </c>
      <c r="BB78" s="61"/>
      <c r="BC78" s="61"/>
      <c r="BD78" s="61"/>
      <c r="BE78" s="61"/>
      <c r="BF78" s="61"/>
      <c r="BG78" s="61"/>
      <c r="BH78" s="61"/>
      <c r="BI78" s="61"/>
      <c r="BJ78" s="61"/>
      <c r="BK78" s="61"/>
      <c r="BL78" s="61"/>
      <c r="BM78" s="161" t="s">
        <v>550</v>
      </c>
      <c r="BN78" s="61"/>
      <c r="BO78" s="61"/>
      <c r="BP78" s="61"/>
      <c r="BQ78" s="61"/>
      <c r="BR78" s="61"/>
      <c r="BS78" s="61"/>
      <c r="BT78" s="61"/>
      <c r="BU78" s="61"/>
      <c r="BV78" s="61"/>
      <c r="BW78" s="61"/>
      <c r="BX78" s="61"/>
      <c r="BY78" s="61"/>
      <c r="BZ78" s="61"/>
      <c r="CA78" s="61"/>
      <c r="CB78" s="61"/>
      <c r="CC78" s="61"/>
      <c r="CD78" s="61"/>
      <c r="CE78" s="61"/>
      <c r="CF78" s="61"/>
      <c r="CG78" s="61"/>
      <c r="CH78" s="61"/>
    </row>
    <row r="79" spans="1:86" ht="14.25" customHeight="1">
      <c r="A79" s="622" t="s">
        <v>338</v>
      </c>
      <c r="B79" s="629" t="s">
        <v>1307</v>
      </c>
      <c r="C79" s="630" t="s">
        <v>22</v>
      </c>
      <c r="D79" s="629" t="s">
        <v>7</v>
      </c>
      <c r="E79" s="631" t="s">
        <v>1308</v>
      </c>
      <c r="F79" s="629" t="s">
        <v>846</v>
      </c>
      <c r="G79" s="629" t="s">
        <v>761</v>
      </c>
      <c r="H79" s="625" t="s">
        <v>761</v>
      </c>
      <c r="I79" s="625" t="s">
        <v>1227</v>
      </c>
      <c r="J79" s="626" t="s">
        <v>766</v>
      </c>
      <c r="K79" s="180"/>
      <c r="BA79" s="175" t="s">
        <v>821</v>
      </c>
      <c r="BB79" s="61"/>
      <c r="BC79" s="61"/>
      <c r="BD79" s="61"/>
      <c r="BE79" s="61"/>
      <c r="BF79" s="61"/>
      <c r="BG79" s="61"/>
      <c r="BH79" s="61"/>
      <c r="BI79" s="61"/>
      <c r="BJ79" s="61"/>
      <c r="BK79" s="61"/>
      <c r="BL79" s="61"/>
      <c r="BM79" s="162" t="s">
        <v>551</v>
      </c>
      <c r="BN79" s="61"/>
      <c r="BO79" s="61"/>
      <c r="BP79" s="61"/>
      <c r="BQ79" s="61"/>
      <c r="BR79" s="61"/>
      <c r="BS79" s="61"/>
      <c r="BT79" s="61"/>
      <c r="BU79" s="61"/>
      <c r="BV79" s="61"/>
      <c r="BW79" s="61"/>
      <c r="BX79" s="61"/>
      <c r="BY79" s="61"/>
      <c r="BZ79" s="61"/>
      <c r="CA79" s="61"/>
      <c r="CB79" s="61"/>
      <c r="CC79" s="61"/>
      <c r="CD79" s="61"/>
      <c r="CE79" s="61"/>
      <c r="CF79" s="61"/>
      <c r="CG79" s="61"/>
      <c r="CH79" s="61"/>
    </row>
    <row r="80" spans="1:86" ht="14.25" customHeight="1">
      <c r="A80" s="622" t="s">
        <v>338</v>
      </c>
      <c r="B80" s="629" t="s">
        <v>873</v>
      </c>
      <c r="C80" s="630" t="s">
        <v>22</v>
      </c>
      <c r="D80" s="629" t="s">
        <v>7</v>
      </c>
      <c r="E80" s="631" t="s">
        <v>1309</v>
      </c>
      <c r="F80" s="629" t="s">
        <v>842</v>
      </c>
      <c r="G80" s="629" t="s">
        <v>761</v>
      </c>
      <c r="H80" s="625" t="s">
        <v>761</v>
      </c>
      <c r="I80" s="625" t="s">
        <v>1227</v>
      </c>
      <c r="J80" s="626" t="s">
        <v>766</v>
      </c>
      <c r="K80" s="180"/>
      <c r="BA80" t="s">
        <v>818</v>
      </c>
      <c r="BB80" s="61"/>
      <c r="BC80" s="61"/>
      <c r="BD80" s="61"/>
      <c r="BE80" s="61"/>
      <c r="BF80" s="61"/>
      <c r="BG80" s="61"/>
      <c r="BH80" s="61"/>
      <c r="BI80" s="61"/>
      <c r="BJ80" s="61"/>
      <c r="BK80" s="61"/>
      <c r="BL80" s="61"/>
      <c r="BM80" s="161" t="s">
        <v>552</v>
      </c>
      <c r="BN80" s="61"/>
      <c r="BO80" s="61"/>
      <c r="BP80" s="61"/>
      <c r="BQ80" s="61"/>
      <c r="BR80" s="61"/>
      <c r="BS80" s="61"/>
      <c r="BT80" s="61"/>
      <c r="BU80" s="61"/>
      <c r="BV80" s="61"/>
      <c r="BW80" s="61"/>
      <c r="BX80" s="61"/>
      <c r="BY80" s="61"/>
      <c r="BZ80" s="61"/>
      <c r="CA80" s="61"/>
      <c r="CB80" s="61"/>
      <c r="CC80" s="61"/>
      <c r="CD80" s="61"/>
      <c r="CE80" s="61"/>
      <c r="CF80" s="61"/>
      <c r="CG80" s="61"/>
      <c r="CH80" s="61"/>
    </row>
    <row r="81" spans="1:86" ht="14.25" customHeight="1">
      <c r="A81" s="622" t="s">
        <v>338</v>
      </c>
      <c r="B81" s="629" t="s">
        <v>873</v>
      </c>
      <c r="C81" s="630" t="s">
        <v>22</v>
      </c>
      <c r="D81" s="629" t="s">
        <v>7</v>
      </c>
      <c r="E81" s="631" t="s">
        <v>1310</v>
      </c>
      <c r="F81" s="629" t="s">
        <v>842</v>
      </c>
      <c r="G81" s="629" t="s">
        <v>761</v>
      </c>
      <c r="H81" s="625" t="s">
        <v>761</v>
      </c>
      <c r="I81" s="625" t="s">
        <v>1227</v>
      </c>
      <c r="J81" s="626" t="s">
        <v>766</v>
      </c>
      <c r="K81" s="180"/>
      <c r="BA81" t="s">
        <v>819</v>
      </c>
      <c r="BB81" s="61"/>
      <c r="BC81" s="61"/>
      <c r="BD81" s="61"/>
      <c r="BE81" s="61"/>
      <c r="BF81" s="61"/>
      <c r="BG81" s="61"/>
      <c r="BH81" s="61"/>
      <c r="BI81" s="61"/>
      <c r="BJ81" s="61"/>
      <c r="BK81" s="61"/>
      <c r="BL81" s="61"/>
      <c r="BM81" s="161" t="s">
        <v>553</v>
      </c>
      <c r="BN81" s="61"/>
      <c r="BO81" s="61"/>
      <c r="BP81" s="61"/>
      <c r="BQ81" s="61"/>
      <c r="BR81" s="61"/>
      <c r="BS81" s="61"/>
      <c r="BT81" s="61"/>
      <c r="BU81" s="61"/>
      <c r="BV81" s="61"/>
      <c r="BW81" s="61"/>
      <c r="BX81" s="61"/>
      <c r="BY81" s="61"/>
      <c r="BZ81" s="61"/>
      <c r="CA81" s="61"/>
      <c r="CB81" s="61"/>
      <c r="CC81" s="61"/>
      <c r="CD81" s="61"/>
      <c r="CE81" s="61"/>
      <c r="CF81" s="61"/>
      <c r="CG81" s="61"/>
      <c r="CH81" s="61"/>
    </row>
    <row r="82" spans="1:86" ht="14.25" customHeight="1">
      <c r="A82" s="622" t="s">
        <v>338</v>
      </c>
      <c r="B82" s="629" t="s">
        <v>875</v>
      </c>
      <c r="C82" s="630" t="s">
        <v>22</v>
      </c>
      <c r="D82" s="629" t="s">
        <v>7</v>
      </c>
      <c r="E82" s="631" t="s">
        <v>1311</v>
      </c>
      <c r="F82" s="629" t="s">
        <v>846</v>
      </c>
      <c r="G82" s="629" t="s">
        <v>761</v>
      </c>
      <c r="H82" s="625" t="s">
        <v>761</v>
      </c>
      <c r="I82" s="625" t="s">
        <v>1227</v>
      </c>
      <c r="J82" s="626" t="s">
        <v>766</v>
      </c>
      <c r="K82" s="180"/>
      <c r="BA82" t="s">
        <v>820</v>
      </c>
      <c r="BB82" s="61"/>
      <c r="BC82" s="61"/>
      <c r="BD82" s="61"/>
      <c r="BE82" s="61"/>
      <c r="BF82" s="61"/>
      <c r="BG82" s="61"/>
      <c r="BH82" s="61"/>
      <c r="BI82" s="61"/>
      <c r="BJ82" s="61"/>
      <c r="BK82" s="61"/>
      <c r="BL82" s="61"/>
      <c r="BM82" s="161" t="s">
        <v>554</v>
      </c>
      <c r="BN82" s="61"/>
      <c r="BO82" s="61"/>
      <c r="BP82" s="61"/>
      <c r="BQ82" s="61"/>
      <c r="BR82" s="61"/>
      <c r="BS82" s="61"/>
      <c r="BT82" s="61"/>
      <c r="BU82" s="61"/>
      <c r="BV82" s="61"/>
      <c r="BW82" s="61"/>
      <c r="BX82" s="61"/>
      <c r="BY82" s="61"/>
      <c r="BZ82" s="61"/>
      <c r="CA82" s="61"/>
      <c r="CB82" s="61"/>
      <c r="CC82" s="61"/>
      <c r="CD82" s="61"/>
      <c r="CE82" s="61"/>
      <c r="CF82" s="61"/>
      <c r="CG82" s="61"/>
      <c r="CH82" s="61"/>
    </row>
    <row r="83" spans="1:86" ht="14.25" customHeight="1">
      <c r="A83" s="622" t="s">
        <v>338</v>
      </c>
      <c r="B83" s="629" t="s">
        <v>875</v>
      </c>
      <c r="C83" s="630" t="s">
        <v>22</v>
      </c>
      <c r="D83" s="629" t="s">
        <v>7</v>
      </c>
      <c r="E83" s="631" t="s">
        <v>1312</v>
      </c>
      <c r="F83" s="629" t="s">
        <v>842</v>
      </c>
      <c r="G83" s="629" t="s">
        <v>761</v>
      </c>
      <c r="H83" s="625" t="s">
        <v>761</v>
      </c>
      <c r="I83" s="625" t="s">
        <v>1227</v>
      </c>
      <c r="J83" s="626" t="s">
        <v>766</v>
      </c>
      <c r="K83" s="180"/>
      <c r="BA83" s="175" t="s">
        <v>779</v>
      </c>
      <c r="BB83" s="61"/>
      <c r="BC83" s="61"/>
      <c r="BD83" s="61"/>
      <c r="BE83" s="61"/>
      <c r="BF83" s="61"/>
      <c r="BG83" s="61"/>
      <c r="BH83" s="61"/>
      <c r="BI83" s="61"/>
      <c r="BJ83" s="61"/>
      <c r="BK83" s="61"/>
      <c r="BL83" s="61"/>
      <c r="BM83" s="161" t="s">
        <v>555</v>
      </c>
      <c r="BN83" s="61"/>
      <c r="BO83" s="61"/>
      <c r="BP83" s="61"/>
      <c r="BQ83" s="61"/>
      <c r="BR83" s="61"/>
      <c r="BS83" s="61"/>
      <c r="BT83" s="61"/>
      <c r="BU83" s="61"/>
      <c r="BV83" s="61"/>
      <c r="BW83" s="61"/>
      <c r="BX83" s="61"/>
      <c r="BY83" s="61"/>
      <c r="BZ83" s="61"/>
      <c r="CA83" s="61"/>
      <c r="CB83" s="61"/>
      <c r="CC83" s="61"/>
      <c r="CD83" s="61"/>
      <c r="CE83" s="61"/>
      <c r="CF83" s="61"/>
      <c r="CG83" s="61"/>
      <c r="CH83" s="61"/>
    </row>
    <row r="84" spans="1:86" ht="14.25" customHeight="1">
      <c r="A84" s="622" t="s">
        <v>338</v>
      </c>
      <c r="B84" s="629" t="s">
        <v>876</v>
      </c>
      <c r="C84" s="630" t="s">
        <v>22</v>
      </c>
      <c r="D84" s="629" t="s">
        <v>7</v>
      </c>
      <c r="E84" s="631" t="s">
        <v>1313</v>
      </c>
      <c r="F84" s="629" t="s">
        <v>842</v>
      </c>
      <c r="G84" s="629" t="s">
        <v>761</v>
      </c>
      <c r="H84" s="625" t="s">
        <v>761</v>
      </c>
      <c r="I84" s="625" t="s">
        <v>1227</v>
      </c>
      <c r="J84" s="626" t="s">
        <v>766</v>
      </c>
      <c r="K84" s="179"/>
      <c r="BA84" t="s">
        <v>780</v>
      </c>
      <c r="BB84" s="61"/>
      <c r="BC84" s="61"/>
      <c r="BD84" s="61"/>
      <c r="BE84" s="61"/>
      <c r="BF84" s="61"/>
      <c r="BG84" s="61"/>
      <c r="BH84" s="61"/>
      <c r="BI84" s="61"/>
      <c r="BJ84" s="61"/>
      <c r="BK84" s="61"/>
      <c r="BL84" s="61"/>
      <c r="BM84" s="161" t="s">
        <v>100</v>
      </c>
      <c r="BN84" s="61"/>
      <c r="BO84" s="61"/>
      <c r="BP84" s="61"/>
      <c r="BQ84" s="61"/>
      <c r="BR84" s="61"/>
      <c r="BS84" s="61"/>
      <c r="BT84" s="61"/>
      <c r="BU84" s="61"/>
      <c r="BV84" s="61"/>
      <c r="BW84" s="61"/>
      <c r="BX84" s="61"/>
      <c r="BY84" s="61"/>
      <c r="BZ84" s="61"/>
      <c r="CA84" s="61"/>
      <c r="CB84" s="61"/>
      <c r="CC84" s="61"/>
      <c r="CD84" s="61"/>
      <c r="CE84" s="61"/>
      <c r="CF84" s="61"/>
      <c r="CG84" s="61"/>
      <c r="CH84" s="61"/>
    </row>
    <row r="85" spans="1:86" ht="14.25" customHeight="1">
      <c r="A85" s="622" t="s">
        <v>338</v>
      </c>
      <c r="B85" s="629" t="s">
        <v>1314</v>
      </c>
      <c r="C85" s="630" t="s">
        <v>22</v>
      </c>
      <c r="D85" s="629" t="s">
        <v>7</v>
      </c>
      <c r="E85" s="631" t="s">
        <v>1256</v>
      </c>
      <c r="F85" s="629" t="s">
        <v>846</v>
      </c>
      <c r="G85" s="629" t="s">
        <v>761</v>
      </c>
      <c r="H85" s="625" t="s">
        <v>761</v>
      </c>
      <c r="I85" s="625" t="s">
        <v>1227</v>
      </c>
      <c r="J85" s="626" t="s">
        <v>766</v>
      </c>
      <c r="K85" s="179"/>
      <c r="BA85" t="s">
        <v>781</v>
      </c>
      <c r="BB85" s="61"/>
      <c r="BC85" s="61"/>
      <c r="BD85" s="61"/>
      <c r="BE85" s="61"/>
      <c r="BF85" s="61"/>
      <c r="BG85" s="61"/>
      <c r="BH85" s="61"/>
      <c r="BI85" s="61"/>
      <c r="BJ85" s="61"/>
      <c r="BK85" s="61"/>
      <c r="BL85" s="61"/>
      <c r="BM85" s="161" t="s">
        <v>664</v>
      </c>
      <c r="BN85" s="61"/>
      <c r="BO85" s="61"/>
      <c r="BP85" s="61"/>
      <c r="BQ85" s="61"/>
      <c r="BR85" s="61"/>
      <c r="BS85" s="61"/>
      <c r="BT85" s="61"/>
      <c r="BU85" s="61"/>
      <c r="BV85" s="61"/>
      <c r="BW85" s="61"/>
      <c r="BX85" s="61"/>
      <c r="BY85" s="61"/>
      <c r="BZ85" s="61"/>
      <c r="CA85" s="61"/>
      <c r="CB85" s="61"/>
      <c r="CC85" s="61"/>
      <c r="CD85" s="61"/>
      <c r="CE85" s="61"/>
      <c r="CF85" s="61"/>
      <c r="CG85" s="61"/>
      <c r="CH85" s="61"/>
    </row>
    <row r="86" spans="1:86" ht="14.25" customHeight="1">
      <c r="A86" s="622" t="s">
        <v>338</v>
      </c>
      <c r="B86" s="629" t="s">
        <v>877</v>
      </c>
      <c r="C86" s="630" t="s">
        <v>22</v>
      </c>
      <c r="D86" s="629" t="s">
        <v>7</v>
      </c>
      <c r="E86" s="631" t="s">
        <v>853</v>
      </c>
      <c r="F86" s="629" t="s">
        <v>842</v>
      </c>
      <c r="G86" s="632" t="s">
        <v>1315</v>
      </c>
      <c r="H86" s="623" t="s">
        <v>1316</v>
      </c>
      <c r="I86" s="623" t="s">
        <v>1317</v>
      </c>
      <c r="J86" s="633" t="s">
        <v>766</v>
      </c>
      <c r="K86" s="179"/>
      <c r="BA86" t="s">
        <v>782</v>
      </c>
      <c r="BB86" s="61"/>
      <c r="BC86" s="61"/>
      <c r="BD86" s="61"/>
      <c r="BE86" s="61"/>
      <c r="BF86" s="61"/>
      <c r="BG86" s="61"/>
      <c r="BH86" s="61"/>
      <c r="BI86" s="61"/>
      <c r="BJ86" s="61"/>
      <c r="BK86" s="61"/>
      <c r="BL86" s="61"/>
      <c r="BM86" s="161" t="s">
        <v>556</v>
      </c>
      <c r="BN86" s="61"/>
      <c r="BO86" s="61"/>
      <c r="BP86" s="61"/>
      <c r="BQ86" s="61"/>
      <c r="BR86" s="61"/>
      <c r="BS86" s="61"/>
      <c r="BT86" s="61"/>
      <c r="BU86" s="61"/>
      <c r="BV86" s="61"/>
      <c r="BW86" s="61"/>
      <c r="BX86" s="61"/>
      <c r="BY86" s="61"/>
      <c r="BZ86" s="61"/>
      <c r="CA86" s="61"/>
      <c r="CB86" s="61"/>
      <c r="CC86" s="61"/>
      <c r="CD86" s="61"/>
      <c r="CE86" s="61"/>
      <c r="CF86" s="61"/>
      <c r="CG86" s="61"/>
      <c r="CH86" s="61"/>
    </row>
    <row r="87" spans="1:86" ht="14.25" customHeight="1">
      <c r="A87" s="622" t="s">
        <v>338</v>
      </c>
      <c r="B87" s="629" t="s">
        <v>1080</v>
      </c>
      <c r="C87" s="630" t="s">
        <v>22</v>
      </c>
      <c r="D87" s="629" t="s">
        <v>7</v>
      </c>
      <c r="E87" s="631" t="s">
        <v>1256</v>
      </c>
      <c r="F87" s="629" t="s">
        <v>846</v>
      </c>
      <c r="G87" s="629" t="s">
        <v>761</v>
      </c>
      <c r="H87" s="625" t="s">
        <v>761</v>
      </c>
      <c r="I87" s="625" t="s">
        <v>1227</v>
      </c>
      <c r="J87" s="626" t="s">
        <v>766</v>
      </c>
      <c r="K87" s="179"/>
      <c r="BA87" t="s">
        <v>783</v>
      </c>
      <c r="BB87" s="61"/>
      <c r="BC87" s="61"/>
      <c r="BD87" s="61"/>
      <c r="BE87" s="61"/>
      <c r="BF87" s="61"/>
      <c r="BG87" s="61"/>
      <c r="BH87" s="61"/>
      <c r="BI87" s="61"/>
      <c r="BJ87" s="61"/>
      <c r="BK87" s="61"/>
      <c r="BL87" s="61"/>
      <c r="BM87" s="161" t="s">
        <v>557</v>
      </c>
      <c r="BN87" s="61"/>
      <c r="BO87" s="61"/>
      <c r="BP87" s="61"/>
      <c r="BQ87" s="61"/>
      <c r="BR87" s="61"/>
      <c r="BS87" s="61"/>
      <c r="BT87" s="61"/>
      <c r="BU87" s="61"/>
      <c r="BV87" s="61"/>
      <c r="BW87" s="61"/>
      <c r="BX87" s="61"/>
      <c r="BY87" s="61"/>
      <c r="BZ87" s="61"/>
      <c r="CA87" s="61"/>
      <c r="CB87" s="61"/>
      <c r="CC87" s="61"/>
      <c r="CD87" s="61"/>
      <c r="CE87" s="61"/>
      <c r="CF87" s="61"/>
      <c r="CG87" s="61"/>
      <c r="CH87" s="61"/>
    </row>
    <row r="88" spans="1:86" ht="14.25" customHeight="1">
      <c r="A88" s="622" t="s">
        <v>338</v>
      </c>
      <c r="B88" s="629" t="s">
        <v>1318</v>
      </c>
      <c r="C88" s="630" t="s">
        <v>22</v>
      </c>
      <c r="D88" s="629" t="s">
        <v>7</v>
      </c>
      <c r="E88" s="631" t="s">
        <v>1271</v>
      </c>
      <c r="F88" s="629" t="s">
        <v>842</v>
      </c>
      <c r="G88" s="629" t="s">
        <v>761</v>
      </c>
      <c r="H88" s="625" t="s">
        <v>761</v>
      </c>
      <c r="I88" s="625" t="s">
        <v>1227</v>
      </c>
      <c r="J88" s="626" t="s">
        <v>766</v>
      </c>
      <c r="K88" s="180"/>
      <c r="BA88" t="s">
        <v>81</v>
      </c>
      <c r="BB88" s="61"/>
      <c r="BC88" s="61"/>
      <c r="BD88" s="61"/>
      <c r="BE88" s="61"/>
      <c r="BF88" s="61"/>
      <c r="BG88" s="61"/>
      <c r="BH88" s="61"/>
      <c r="BI88" s="61"/>
      <c r="BJ88" s="61"/>
      <c r="BK88" s="61"/>
      <c r="BL88" s="61"/>
      <c r="BM88" s="161" t="s">
        <v>558</v>
      </c>
      <c r="BN88" s="61"/>
      <c r="BO88" s="61"/>
      <c r="BP88" s="61"/>
      <c r="BQ88" s="61"/>
      <c r="BR88" s="61"/>
      <c r="BS88" s="61"/>
      <c r="BT88" s="61"/>
      <c r="BU88" s="61"/>
      <c r="BV88" s="61"/>
      <c r="BW88" s="61"/>
      <c r="BX88" s="61"/>
      <c r="BY88" s="61"/>
      <c r="BZ88" s="61"/>
      <c r="CA88" s="61"/>
      <c r="CB88" s="61"/>
      <c r="CC88" s="61"/>
      <c r="CD88" s="61"/>
      <c r="CE88" s="61"/>
      <c r="CF88" s="61"/>
      <c r="CG88" s="61"/>
      <c r="CH88" s="61"/>
    </row>
    <row r="89" spans="1:86" ht="14.25" customHeight="1">
      <c r="A89" s="622" t="s">
        <v>338</v>
      </c>
      <c r="B89" s="629" t="s">
        <v>1318</v>
      </c>
      <c r="C89" s="630" t="s">
        <v>22</v>
      </c>
      <c r="D89" s="629" t="s">
        <v>7</v>
      </c>
      <c r="E89" s="631" t="s">
        <v>5</v>
      </c>
      <c r="F89" s="629" t="s">
        <v>842</v>
      </c>
      <c r="G89" s="629" t="s">
        <v>761</v>
      </c>
      <c r="H89" s="625" t="s">
        <v>761</v>
      </c>
      <c r="I89" s="625" t="s">
        <v>1227</v>
      </c>
      <c r="J89" s="626" t="s">
        <v>766</v>
      </c>
      <c r="K89" s="180"/>
      <c r="BA89" t="s">
        <v>784</v>
      </c>
      <c r="BB89" s="61"/>
      <c r="BC89" s="61"/>
      <c r="BD89" s="61"/>
      <c r="BE89" s="61"/>
      <c r="BF89" s="61"/>
      <c r="BG89" s="61"/>
      <c r="BH89" s="61"/>
      <c r="BI89" s="61"/>
      <c r="BJ89" s="61"/>
      <c r="BK89" s="61"/>
      <c r="BL89" s="61"/>
      <c r="BM89" s="161" t="s">
        <v>559</v>
      </c>
      <c r="BN89" s="61"/>
      <c r="BO89" s="61"/>
      <c r="BP89" s="61"/>
      <c r="BQ89" s="61"/>
      <c r="BR89" s="61"/>
      <c r="BS89" s="61"/>
      <c r="BT89" s="61"/>
      <c r="BU89" s="61"/>
      <c r="BV89" s="61"/>
      <c r="BW89" s="61"/>
      <c r="BX89" s="61"/>
      <c r="BY89" s="61"/>
      <c r="BZ89" s="61"/>
      <c r="CA89" s="61"/>
      <c r="CB89" s="61"/>
      <c r="CC89" s="61"/>
      <c r="CD89" s="61"/>
      <c r="CE89" s="61"/>
      <c r="CF89" s="61"/>
      <c r="CG89" s="61"/>
      <c r="CH89" s="61"/>
    </row>
    <row r="90" spans="1:86" ht="14.25" customHeight="1">
      <c r="A90" s="622" t="s">
        <v>338</v>
      </c>
      <c r="B90" s="629" t="s">
        <v>1084</v>
      </c>
      <c r="C90" s="630" t="s">
        <v>22</v>
      </c>
      <c r="D90" s="629" t="s">
        <v>7</v>
      </c>
      <c r="E90" s="631" t="s">
        <v>1256</v>
      </c>
      <c r="F90" s="629" t="s">
        <v>846</v>
      </c>
      <c r="G90" s="629" t="s">
        <v>761</v>
      </c>
      <c r="H90" s="625" t="s">
        <v>761</v>
      </c>
      <c r="I90" s="625" t="s">
        <v>1227</v>
      </c>
      <c r="J90" s="626" t="s">
        <v>766</v>
      </c>
      <c r="K90" s="180"/>
      <c r="BA90" t="s">
        <v>785</v>
      </c>
      <c r="BB90" s="61"/>
      <c r="BC90" s="61"/>
      <c r="BD90" s="61"/>
      <c r="BE90" s="61"/>
      <c r="BF90" s="61"/>
      <c r="BG90" s="61"/>
      <c r="BH90" s="61"/>
      <c r="BI90" s="61"/>
      <c r="BJ90" s="61"/>
      <c r="BK90" s="61"/>
      <c r="BL90" s="61"/>
      <c r="BM90" s="161" t="s">
        <v>560</v>
      </c>
      <c r="BN90" s="61"/>
      <c r="BO90" s="61"/>
      <c r="BP90" s="61"/>
      <c r="BQ90" s="61"/>
      <c r="BR90" s="61"/>
      <c r="BS90" s="61"/>
      <c r="BT90" s="61"/>
      <c r="BU90" s="61"/>
      <c r="BV90" s="61"/>
      <c r="BW90" s="61"/>
      <c r="BX90" s="61"/>
      <c r="BY90" s="61"/>
      <c r="BZ90" s="61"/>
      <c r="CA90" s="61"/>
      <c r="CB90" s="61"/>
      <c r="CC90" s="61"/>
      <c r="CD90" s="61"/>
      <c r="CE90" s="61"/>
      <c r="CF90" s="61"/>
      <c r="CG90" s="61"/>
      <c r="CH90" s="61"/>
    </row>
    <row r="91" spans="1:86" ht="14.25" customHeight="1">
      <c r="A91" s="622" t="s">
        <v>338</v>
      </c>
      <c r="B91" s="629" t="s">
        <v>1319</v>
      </c>
      <c r="C91" s="630" t="s">
        <v>22</v>
      </c>
      <c r="D91" s="629" t="s">
        <v>7</v>
      </c>
      <c r="E91" s="631" t="s">
        <v>1256</v>
      </c>
      <c r="F91" s="629" t="s">
        <v>846</v>
      </c>
      <c r="G91" s="629" t="s">
        <v>761</v>
      </c>
      <c r="H91" s="625" t="s">
        <v>761</v>
      </c>
      <c r="I91" s="625" t="s">
        <v>1227</v>
      </c>
      <c r="J91" s="626" t="s">
        <v>766</v>
      </c>
      <c r="K91" s="180"/>
      <c r="BA91" t="s">
        <v>786</v>
      </c>
      <c r="BB91" s="61"/>
      <c r="BC91" s="61"/>
      <c r="BD91" s="61"/>
      <c r="BE91" s="61"/>
      <c r="BF91" s="61"/>
      <c r="BG91" s="61"/>
      <c r="BH91" s="61"/>
      <c r="BI91" s="61"/>
      <c r="BJ91" s="61"/>
      <c r="BK91" s="61"/>
      <c r="BL91" s="61"/>
      <c r="BM91" s="162" t="s">
        <v>561</v>
      </c>
      <c r="BN91" s="61"/>
      <c r="BO91" s="61"/>
      <c r="BP91" s="61"/>
      <c r="BQ91" s="61"/>
      <c r="BR91" s="61"/>
      <c r="BS91" s="61"/>
      <c r="BT91" s="61"/>
      <c r="BU91" s="61"/>
      <c r="BV91" s="61"/>
      <c r="BW91" s="61"/>
      <c r="BX91" s="61"/>
      <c r="BY91" s="61"/>
      <c r="BZ91" s="61"/>
      <c r="CA91" s="61"/>
      <c r="CB91" s="61"/>
      <c r="CC91" s="61"/>
      <c r="CD91" s="61"/>
      <c r="CE91" s="61"/>
      <c r="CF91" s="61"/>
      <c r="CG91" s="61"/>
      <c r="CH91" s="61"/>
    </row>
    <row r="92" spans="1:86" ht="14.25" customHeight="1">
      <c r="A92" s="622" t="s">
        <v>338</v>
      </c>
      <c r="B92" s="629" t="s">
        <v>881</v>
      </c>
      <c r="C92" s="630" t="s">
        <v>22</v>
      </c>
      <c r="D92" s="629" t="s">
        <v>7</v>
      </c>
      <c r="E92" s="631" t="s">
        <v>1320</v>
      </c>
      <c r="F92" s="629" t="s">
        <v>842</v>
      </c>
      <c r="G92" s="629" t="s">
        <v>761</v>
      </c>
      <c r="H92" s="625" t="s">
        <v>761</v>
      </c>
      <c r="I92" s="625" t="s">
        <v>1227</v>
      </c>
      <c r="J92" s="626" t="s">
        <v>766</v>
      </c>
      <c r="K92" s="180"/>
      <c r="BA92" t="s">
        <v>787</v>
      </c>
      <c r="BB92" s="61"/>
      <c r="BC92" s="61"/>
      <c r="BD92" s="61"/>
      <c r="BE92" s="61"/>
      <c r="BF92" s="61"/>
      <c r="BG92" s="61"/>
      <c r="BH92" s="61"/>
      <c r="BI92" s="61"/>
      <c r="BJ92" s="61"/>
      <c r="BK92" s="61"/>
      <c r="BL92" s="61"/>
      <c r="BM92" s="161" t="s">
        <v>562</v>
      </c>
      <c r="BN92" s="61"/>
      <c r="BO92" s="61"/>
      <c r="BP92" s="61"/>
      <c r="BQ92" s="61"/>
      <c r="BR92" s="61"/>
      <c r="BS92" s="61"/>
      <c r="BT92" s="61"/>
      <c r="BU92" s="61"/>
      <c r="BV92" s="61"/>
      <c r="BW92" s="61"/>
      <c r="BX92" s="61"/>
      <c r="BY92" s="61"/>
      <c r="BZ92" s="61"/>
      <c r="CA92" s="61"/>
      <c r="CB92" s="61"/>
      <c r="CC92" s="61"/>
      <c r="CD92" s="61"/>
      <c r="CE92" s="61"/>
      <c r="CF92" s="61"/>
      <c r="CG92" s="61"/>
      <c r="CH92" s="61"/>
    </row>
    <row r="93" spans="1:86" ht="14.25" customHeight="1">
      <c r="A93" s="622" t="s">
        <v>338</v>
      </c>
      <c r="B93" s="629" t="s">
        <v>881</v>
      </c>
      <c r="C93" s="630" t="s">
        <v>22</v>
      </c>
      <c r="D93" s="629" t="s">
        <v>7</v>
      </c>
      <c r="E93" s="631" t="s">
        <v>1321</v>
      </c>
      <c r="F93" s="629" t="s">
        <v>842</v>
      </c>
      <c r="G93" s="629" t="s">
        <v>761</v>
      </c>
      <c r="H93" s="625" t="s">
        <v>761</v>
      </c>
      <c r="I93" s="625" t="s">
        <v>1227</v>
      </c>
      <c r="J93" s="626" t="s">
        <v>766</v>
      </c>
      <c r="K93" s="180"/>
      <c r="BA93" t="s">
        <v>788</v>
      </c>
      <c r="BB93" s="61"/>
      <c r="BC93" s="61"/>
      <c r="BD93" s="61"/>
      <c r="BE93" s="61"/>
      <c r="BF93" s="61"/>
      <c r="BG93" s="61"/>
      <c r="BH93" s="61"/>
      <c r="BI93" s="61"/>
      <c r="BJ93" s="61"/>
      <c r="BK93" s="61"/>
      <c r="BL93" s="61"/>
      <c r="BM93" s="161" t="s">
        <v>563</v>
      </c>
      <c r="BN93" s="61"/>
      <c r="BO93" s="61"/>
      <c r="BP93" s="61"/>
      <c r="BQ93" s="61"/>
      <c r="BR93" s="61"/>
      <c r="BS93" s="61"/>
      <c r="BT93" s="61"/>
      <c r="BU93" s="61"/>
      <c r="BV93" s="61"/>
      <c r="BW93" s="61"/>
      <c r="BX93" s="61"/>
      <c r="BY93" s="61"/>
      <c r="BZ93" s="61"/>
      <c r="CA93" s="61"/>
      <c r="CB93" s="61"/>
      <c r="CC93" s="61"/>
      <c r="CD93" s="61"/>
      <c r="CE93" s="61"/>
      <c r="CF93" s="61"/>
      <c r="CG93" s="61"/>
      <c r="CH93" s="61"/>
    </row>
    <row r="94" spans="1:86" ht="14.25" customHeight="1">
      <c r="A94" s="622" t="s">
        <v>338</v>
      </c>
      <c r="B94" s="629" t="s">
        <v>881</v>
      </c>
      <c r="C94" s="630" t="s">
        <v>22</v>
      </c>
      <c r="D94" s="629" t="s">
        <v>7</v>
      </c>
      <c r="E94" s="631" t="s">
        <v>1322</v>
      </c>
      <c r="F94" s="629" t="s">
        <v>842</v>
      </c>
      <c r="G94" s="629" t="s">
        <v>761</v>
      </c>
      <c r="H94" s="625" t="s">
        <v>761</v>
      </c>
      <c r="I94" s="625" t="s">
        <v>1227</v>
      </c>
      <c r="J94" s="626" t="s">
        <v>766</v>
      </c>
      <c r="K94" s="180"/>
      <c r="BA94" t="s">
        <v>789</v>
      </c>
      <c r="BB94" s="61"/>
      <c r="BC94" s="61"/>
      <c r="BD94" s="61"/>
      <c r="BE94" s="61"/>
      <c r="BF94" s="61"/>
      <c r="BG94" s="61"/>
      <c r="BH94" s="61"/>
      <c r="BI94" s="61"/>
      <c r="BJ94" s="61"/>
      <c r="BK94" s="61"/>
      <c r="BL94" s="61"/>
      <c r="BM94" s="161" t="s">
        <v>564</v>
      </c>
      <c r="BN94" s="61"/>
      <c r="BO94" s="61"/>
      <c r="BP94" s="61"/>
      <c r="BQ94" s="61"/>
      <c r="BR94" s="61"/>
      <c r="BS94" s="61"/>
      <c r="BT94" s="61"/>
      <c r="BU94" s="61"/>
      <c r="BV94" s="61"/>
      <c r="BW94" s="61"/>
      <c r="BX94" s="61"/>
      <c r="BY94" s="61"/>
      <c r="BZ94" s="61"/>
      <c r="CA94" s="61"/>
      <c r="CB94" s="61"/>
      <c r="CC94" s="61"/>
      <c r="CD94" s="61"/>
      <c r="CE94" s="61"/>
      <c r="CF94" s="61"/>
      <c r="CG94" s="61"/>
      <c r="CH94" s="61"/>
    </row>
    <row r="95" spans="1:86" ht="14.25" customHeight="1">
      <c r="A95" s="622" t="s">
        <v>338</v>
      </c>
      <c r="B95" s="629" t="s">
        <v>1323</v>
      </c>
      <c r="C95" s="630" t="s">
        <v>22</v>
      </c>
      <c r="D95" s="629" t="s">
        <v>7</v>
      </c>
      <c r="E95" s="631" t="s">
        <v>1301</v>
      </c>
      <c r="F95" s="629" t="s">
        <v>846</v>
      </c>
      <c r="G95" s="629" t="s">
        <v>761</v>
      </c>
      <c r="H95" s="625" t="s">
        <v>761</v>
      </c>
      <c r="I95" s="625" t="s">
        <v>1227</v>
      </c>
      <c r="J95" s="626" t="s">
        <v>766</v>
      </c>
      <c r="K95" s="180"/>
      <c r="BA95" t="s">
        <v>790</v>
      </c>
      <c r="BB95" s="61"/>
      <c r="BC95" s="61"/>
      <c r="BD95" s="61"/>
      <c r="BE95" s="61"/>
      <c r="BF95" s="61"/>
      <c r="BG95" s="61"/>
      <c r="BH95" s="61"/>
      <c r="BI95" s="61"/>
      <c r="BJ95" s="61"/>
      <c r="BK95" s="61"/>
      <c r="BL95" s="61"/>
      <c r="BM95" s="161" t="s">
        <v>565</v>
      </c>
      <c r="BN95" s="61"/>
      <c r="BO95" s="61"/>
      <c r="BP95" s="61"/>
      <c r="BQ95" s="61"/>
      <c r="BR95" s="61"/>
      <c r="BS95" s="61"/>
      <c r="BT95" s="61"/>
      <c r="BU95" s="61"/>
      <c r="BV95" s="61"/>
      <c r="BW95" s="61"/>
      <c r="BX95" s="61"/>
      <c r="BY95" s="61"/>
      <c r="BZ95" s="61"/>
      <c r="CA95" s="61"/>
      <c r="CB95" s="61"/>
      <c r="CC95" s="61"/>
      <c r="CD95" s="61"/>
      <c r="CE95" s="61"/>
      <c r="CF95" s="61"/>
      <c r="CG95" s="61"/>
      <c r="CH95" s="61"/>
    </row>
    <row r="96" spans="1:86" ht="14.25" customHeight="1">
      <c r="A96" s="622" t="s">
        <v>338</v>
      </c>
      <c r="B96" s="629" t="s">
        <v>1323</v>
      </c>
      <c r="C96" s="630" t="s">
        <v>22</v>
      </c>
      <c r="D96" s="629" t="s">
        <v>7</v>
      </c>
      <c r="E96" s="631" t="s">
        <v>1295</v>
      </c>
      <c r="F96" s="629" t="s">
        <v>846</v>
      </c>
      <c r="G96" s="629" t="s">
        <v>761</v>
      </c>
      <c r="H96" s="625" t="s">
        <v>761</v>
      </c>
      <c r="I96" s="625" t="s">
        <v>1227</v>
      </c>
      <c r="J96" s="626" t="s">
        <v>766</v>
      </c>
      <c r="K96" s="180"/>
      <c r="BA96" t="s">
        <v>791</v>
      </c>
      <c r="BB96" s="61"/>
      <c r="BC96" s="61"/>
      <c r="BD96" s="61"/>
      <c r="BE96" s="61"/>
      <c r="BF96" s="61"/>
      <c r="BG96" s="61"/>
      <c r="BH96" s="61"/>
      <c r="BI96" s="61"/>
      <c r="BJ96" s="61"/>
      <c r="BK96" s="61"/>
      <c r="BL96" s="61"/>
      <c r="BM96" s="161" t="s">
        <v>566</v>
      </c>
      <c r="BN96" s="61"/>
      <c r="BO96" s="61"/>
      <c r="BP96" s="61"/>
      <c r="BQ96" s="61"/>
      <c r="BR96" s="61"/>
      <c r="BS96" s="61"/>
      <c r="BT96" s="61"/>
      <c r="BU96" s="61"/>
      <c r="BV96" s="61"/>
      <c r="BW96" s="61"/>
      <c r="BX96" s="61"/>
      <c r="BY96" s="61"/>
      <c r="BZ96" s="61"/>
      <c r="CA96" s="61"/>
      <c r="CB96" s="61"/>
      <c r="CC96" s="61"/>
      <c r="CD96" s="61"/>
      <c r="CE96" s="61"/>
      <c r="CF96" s="61"/>
      <c r="CG96" s="61"/>
      <c r="CH96" s="61"/>
    </row>
    <row r="97" spans="1:86" ht="14.25" customHeight="1">
      <c r="A97" s="622" t="s">
        <v>338</v>
      </c>
      <c r="B97" s="629" t="s">
        <v>571</v>
      </c>
      <c r="C97" s="630" t="s">
        <v>22</v>
      </c>
      <c r="D97" s="629" t="s">
        <v>7</v>
      </c>
      <c r="E97" s="631" t="s">
        <v>1324</v>
      </c>
      <c r="F97" s="629" t="s">
        <v>842</v>
      </c>
      <c r="G97" s="629" t="s">
        <v>761</v>
      </c>
      <c r="H97" s="625" t="s">
        <v>761</v>
      </c>
      <c r="I97" s="625" t="s">
        <v>1227</v>
      </c>
      <c r="J97" s="626" t="s">
        <v>766</v>
      </c>
      <c r="K97" s="179"/>
      <c r="BA97" t="s">
        <v>792</v>
      </c>
      <c r="BB97" s="61"/>
      <c r="BC97" s="61"/>
      <c r="BD97" s="61"/>
      <c r="BE97" s="61"/>
      <c r="BF97" s="61"/>
      <c r="BG97" s="61"/>
      <c r="BH97" s="61"/>
      <c r="BI97" s="61"/>
      <c r="BJ97" s="61"/>
      <c r="BK97" s="61"/>
      <c r="BL97" s="61"/>
      <c r="BM97" s="161" t="s">
        <v>665</v>
      </c>
      <c r="BN97" s="61"/>
      <c r="BO97" s="61"/>
      <c r="BP97" s="61"/>
      <c r="BQ97" s="61"/>
      <c r="BR97" s="61"/>
      <c r="BS97" s="61"/>
      <c r="BT97" s="61"/>
      <c r="BU97" s="61"/>
      <c r="BV97" s="61"/>
      <c r="BW97" s="61"/>
      <c r="BX97" s="61"/>
      <c r="BY97" s="61"/>
      <c r="BZ97" s="61"/>
      <c r="CA97" s="61"/>
      <c r="CB97" s="61"/>
      <c r="CC97" s="61"/>
      <c r="CD97" s="61"/>
      <c r="CE97" s="61"/>
      <c r="CF97" s="61"/>
      <c r="CG97" s="61"/>
      <c r="CH97" s="61"/>
    </row>
    <row r="98" spans="1:86" ht="14.25" customHeight="1">
      <c r="A98" s="622" t="s">
        <v>338</v>
      </c>
      <c r="B98" s="629" t="s">
        <v>1325</v>
      </c>
      <c r="C98" s="630" t="s">
        <v>22</v>
      </c>
      <c r="D98" s="629" t="s">
        <v>7</v>
      </c>
      <c r="E98" s="631" t="s">
        <v>1326</v>
      </c>
      <c r="F98" s="629" t="s">
        <v>846</v>
      </c>
      <c r="G98" s="632" t="s">
        <v>761</v>
      </c>
      <c r="H98" s="625" t="s">
        <v>761</v>
      </c>
      <c r="I98" s="625" t="s">
        <v>1227</v>
      </c>
      <c r="J98" s="626" t="s">
        <v>766</v>
      </c>
      <c r="K98" s="179"/>
      <c r="BA98" t="s">
        <v>793</v>
      </c>
      <c r="BB98" s="61"/>
      <c r="BC98" s="61"/>
      <c r="BD98" s="61"/>
      <c r="BE98" s="61"/>
      <c r="BF98" s="61"/>
      <c r="BG98" s="61"/>
      <c r="BH98" s="61"/>
      <c r="BI98" s="61"/>
      <c r="BJ98" s="61"/>
      <c r="BK98" s="61"/>
      <c r="BL98" s="61"/>
      <c r="BM98" s="161" t="s">
        <v>567</v>
      </c>
      <c r="BN98" s="61"/>
      <c r="BO98" s="61"/>
      <c r="BP98" s="61"/>
      <c r="BQ98" s="61"/>
      <c r="BR98" s="61"/>
      <c r="BS98" s="61"/>
      <c r="BT98" s="61"/>
      <c r="BU98" s="61"/>
      <c r="BV98" s="61"/>
      <c r="BW98" s="61"/>
      <c r="BX98" s="61"/>
      <c r="BY98" s="61"/>
      <c r="BZ98" s="61"/>
      <c r="CA98" s="61"/>
      <c r="CB98" s="61"/>
      <c r="CC98" s="61"/>
      <c r="CD98" s="61"/>
      <c r="CE98" s="61"/>
      <c r="CF98" s="61"/>
      <c r="CG98" s="61"/>
      <c r="CH98" s="61"/>
    </row>
    <row r="99" spans="1:86" ht="14.25" customHeight="1">
      <c r="A99" s="622" t="s">
        <v>338</v>
      </c>
      <c r="B99" s="629" t="s">
        <v>1325</v>
      </c>
      <c r="C99" s="630" t="s">
        <v>22</v>
      </c>
      <c r="D99" s="629" t="s">
        <v>211</v>
      </c>
      <c r="E99" s="631" t="s">
        <v>1327</v>
      </c>
      <c r="F99" s="629" t="s">
        <v>842</v>
      </c>
      <c r="G99" s="629" t="s">
        <v>761</v>
      </c>
      <c r="H99" s="625" t="s">
        <v>761</v>
      </c>
      <c r="I99" s="625" t="s">
        <v>1227</v>
      </c>
      <c r="J99" s="626" t="s">
        <v>766</v>
      </c>
      <c r="K99" s="179"/>
      <c r="BA99" t="s">
        <v>794</v>
      </c>
      <c r="BB99" s="61"/>
      <c r="BC99" s="61"/>
      <c r="BD99" s="61"/>
      <c r="BE99" s="61"/>
      <c r="BF99" s="61"/>
      <c r="BG99" s="61"/>
      <c r="BH99" s="61"/>
      <c r="BI99" s="61"/>
      <c r="BJ99" s="61"/>
      <c r="BK99" s="61"/>
      <c r="BL99" s="61"/>
      <c r="BM99" s="161" t="s">
        <v>96</v>
      </c>
      <c r="BN99" s="61"/>
      <c r="BO99" s="61"/>
      <c r="BP99" s="61"/>
      <c r="BQ99" s="61"/>
      <c r="BR99" s="61"/>
      <c r="BS99" s="61"/>
      <c r="BT99" s="61"/>
      <c r="BU99" s="61"/>
      <c r="BV99" s="61"/>
      <c r="BW99" s="61"/>
      <c r="BX99" s="61"/>
      <c r="BY99" s="61"/>
      <c r="BZ99" s="61"/>
      <c r="CA99" s="61"/>
      <c r="CB99" s="61"/>
      <c r="CC99" s="61"/>
      <c r="CD99" s="61"/>
      <c r="CE99" s="61"/>
      <c r="CF99" s="61"/>
      <c r="CG99" s="61"/>
      <c r="CH99" s="61"/>
    </row>
    <row r="100" spans="1:86" ht="14.25" customHeight="1">
      <c r="A100" s="622" t="s">
        <v>338</v>
      </c>
      <c r="B100" s="629" t="s">
        <v>1325</v>
      </c>
      <c r="C100" s="630" t="s">
        <v>22</v>
      </c>
      <c r="D100" s="629" t="s">
        <v>211</v>
      </c>
      <c r="E100" s="631" t="s">
        <v>1284</v>
      </c>
      <c r="F100" s="629" t="s">
        <v>842</v>
      </c>
      <c r="G100" s="629" t="s">
        <v>761</v>
      </c>
      <c r="H100" s="625" t="s">
        <v>761</v>
      </c>
      <c r="I100" s="625" t="s">
        <v>1227</v>
      </c>
      <c r="J100" s="626" t="s">
        <v>766</v>
      </c>
      <c r="K100" s="179"/>
      <c r="BA100" t="s">
        <v>795</v>
      </c>
      <c r="BB100" s="61"/>
      <c r="BC100" s="61"/>
      <c r="BD100" s="61"/>
      <c r="BE100" s="61"/>
      <c r="BF100" s="61"/>
      <c r="BG100" s="61"/>
      <c r="BH100" s="61"/>
      <c r="BI100" s="61"/>
      <c r="BJ100" s="61"/>
      <c r="BK100" s="61"/>
      <c r="BL100" s="61"/>
      <c r="BM100" s="161" t="s">
        <v>568</v>
      </c>
      <c r="BN100" s="61"/>
      <c r="BO100" s="61"/>
      <c r="BP100" s="61"/>
      <c r="BQ100" s="61"/>
      <c r="BR100" s="61"/>
      <c r="BS100" s="61"/>
      <c r="BT100" s="61"/>
      <c r="BU100" s="61"/>
      <c r="BV100" s="61"/>
      <c r="BW100" s="61"/>
      <c r="BX100" s="61"/>
      <c r="BY100" s="61"/>
      <c r="BZ100" s="61"/>
      <c r="CA100" s="61"/>
      <c r="CB100" s="61"/>
      <c r="CC100" s="61"/>
      <c r="CD100" s="61"/>
      <c r="CE100" s="61"/>
      <c r="CF100" s="61"/>
      <c r="CG100" s="61"/>
      <c r="CH100" s="61"/>
    </row>
    <row r="101" spans="1:86" ht="14.25" customHeight="1">
      <c r="A101" s="622" t="s">
        <v>338</v>
      </c>
      <c r="B101" s="629" t="s">
        <v>1328</v>
      </c>
      <c r="C101" s="630" t="s">
        <v>22</v>
      </c>
      <c r="D101" s="629" t="s">
        <v>7</v>
      </c>
      <c r="E101" s="631" t="s">
        <v>1293</v>
      </c>
      <c r="F101" s="629" t="s">
        <v>846</v>
      </c>
      <c r="G101" s="629" t="s">
        <v>761</v>
      </c>
      <c r="H101" s="625" t="s">
        <v>761</v>
      </c>
      <c r="I101" s="625" t="s">
        <v>1227</v>
      </c>
      <c r="J101" s="626" t="s">
        <v>766</v>
      </c>
      <c r="K101" s="180"/>
      <c r="BA101" t="s">
        <v>796</v>
      </c>
      <c r="BB101" s="61"/>
      <c r="BC101" s="61"/>
      <c r="BD101" s="61"/>
      <c r="BE101" s="61"/>
      <c r="BF101" s="61"/>
      <c r="BG101" s="61"/>
      <c r="BH101" s="61"/>
      <c r="BI101" s="61"/>
      <c r="BJ101" s="61"/>
      <c r="BK101" s="61"/>
      <c r="BL101" s="61"/>
      <c r="BM101" s="161" t="s">
        <v>569</v>
      </c>
      <c r="BN101" s="61"/>
      <c r="BO101" s="61"/>
      <c r="BP101" s="61"/>
      <c r="BQ101" s="61"/>
      <c r="BR101" s="61"/>
      <c r="BS101" s="61"/>
      <c r="BT101" s="61"/>
      <c r="BU101" s="61"/>
      <c r="BV101" s="61"/>
      <c r="BW101" s="61"/>
      <c r="BX101" s="61"/>
      <c r="BY101" s="61"/>
      <c r="BZ101" s="61"/>
      <c r="CA101" s="61"/>
      <c r="CB101" s="61"/>
      <c r="CC101" s="61"/>
      <c r="CD101" s="61"/>
      <c r="CE101" s="61"/>
      <c r="CF101" s="61"/>
      <c r="CG101" s="61"/>
      <c r="CH101" s="61"/>
    </row>
    <row r="102" spans="1:86" ht="14.25" customHeight="1">
      <c r="A102" s="622" t="s">
        <v>338</v>
      </c>
      <c r="B102" s="629" t="s">
        <v>1329</v>
      </c>
      <c r="C102" s="630" t="s">
        <v>22</v>
      </c>
      <c r="D102" s="629" t="s">
        <v>7</v>
      </c>
      <c r="E102" s="631" t="s">
        <v>1256</v>
      </c>
      <c r="F102" s="629" t="s">
        <v>846</v>
      </c>
      <c r="G102" s="629" t="s">
        <v>761</v>
      </c>
      <c r="H102" s="625" t="s">
        <v>761</v>
      </c>
      <c r="I102" s="625" t="s">
        <v>1227</v>
      </c>
      <c r="J102" s="626" t="s">
        <v>766</v>
      </c>
      <c r="K102" s="180"/>
      <c r="BA102" t="s">
        <v>797</v>
      </c>
      <c r="BB102" s="61"/>
      <c r="BC102" s="61"/>
      <c r="BD102" s="61"/>
      <c r="BE102" s="61"/>
      <c r="BF102" s="61"/>
      <c r="BG102" s="61"/>
      <c r="BH102" s="61"/>
      <c r="BI102" s="61"/>
      <c r="BJ102" s="61"/>
      <c r="BK102" s="61"/>
      <c r="BL102" s="61"/>
      <c r="BM102" s="161" t="s">
        <v>570</v>
      </c>
      <c r="BN102" s="61"/>
      <c r="BO102" s="61"/>
      <c r="BP102" s="61"/>
      <c r="BQ102" s="61"/>
      <c r="BR102" s="61"/>
      <c r="BS102" s="61"/>
      <c r="BT102" s="61"/>
      <c r="BU102" s="61"/>
      <c r="BV102" s="61"/>
      <c r="BW102" s="61"/>
      <c r="BX102" s="61"/>
      <c r="BY102" s="61"/>
      <c r="BZ102" s="61"/>
      <c r="CA102" s="61"/>
      <c r="CB102" s="61"/>
      <c r="CC102" s="61"/>
      <c r="CD102" s="61"/>
      <c r="CE102" s="61"/>
      <c r="CF102" s="61"/>
      <c r="CG102" s="61"/>
      <c r="CH102" s="61"/>
    </row>
    <row r="103" spans="1:86" ht="14.25" customHeight="1">
      <c r="A103" s="622" t="s">
        <v>338</v>
      </c>
      <c r="B103" s="629" t="s">
        <v>1330</v>
      </c>
      <c r="C103" s="630" t="s">
        <v>22</v>
      </c>
      <c r="D103" s="629" t="s">
        <v>7</v>
      </c>
      <c r="E103" s="631" t="s">
        <v>1256</v>
      </c>
      <c r="F103" s="629" t="s">
        <v>846</v>
      </c>
      <c r="G103" s="629" t="s">
        <v>761</v>
      </c>
      <c r="H103" s="625" t="s">
        <v>761</v>
      </c>
      <c r="I103" s="625" t="s">
        <v>1227</v>
      </c>
      <c r="J103" s="626" t="s">
        <v>766</v>
      </c>
      <c r="K103" s="180"/>
      <c r="BA103" s="175" t="s">
        <v>798</v>
      </c>
      <c r="BB103" s="61"/>
      <c r="BC103" s="61"/>
      <c r="BD103" s="61"/>
      <c r="BE103" s="61"/>
      <c r="BF103" s="61"/>
      <c r="BG103" s="61"/>
      <c r="BH103" s="61"/>
      <c r="BI103" s="61"/>
      <c r="BJ103" s="61"/>
      <c r="BK103" s="61"/>
      <c r="BL103" s="61"/>
      <c r="BM103" s="161" t="s">
        <v>571</v>
      </c>
      <c r="BN103" s="61"/>
      <c r="BO103" s="61"/>
      <c r="BP103" s="61"/>
      <c r="BQ103" s="61"/>
      <c r="BR103" s="61"/>
      <c r="BS103" s="61"/>
      <c r="BT103" s="61"/>
      <c r="BU103" s="61"/>
      <c r="BV103" s="61"/>
      <c r="BW103" s="61"/>
      <c r="BX103" s="61"/>
      <c r="BY103" s="61"/>
      <c r="BZ103" s="61"/>
      <c r="CA103" s="61"/>
      <c r="CB103" s="61"/>
      <c r="CC103" s="61"/>
      <c r="CD103" s="61"/>
      <c r="CE103" s="61"/>
      <c r="CF103" s="61"/>
      <c r="CG103" s="61"/>
      <c r="CH103" s="61"/>
    </row>
    <row r="104" spans="1:86" ht="14.25" customHeight="1">
      <c r="A104" s="622" t="s">
        <v>338</v>
      </c>
      <c r="B104" s="629" t="s">
        <v>885</v>
      </c>
      <c r="C104" s="630" t="s">
        <v>22</v>
      </c>
      <c r="D104" s="629" t="s">
        <v>7</v>
      </c>
      <c r="E104" s="631" t="s">
        <v>1331</v>
      </c>
      <c r="F104" s="629" t="s">
        <v>842</v>
      </c>
      <c r="G104" s="629" t="s">
        <v>761</v>
      </c>
      <c r="H104" s="625" t="s">
        <v>761</v>
      </c>
      <c r="I104" s="625" t="s">
        <v>1227</v>
      </c>
      <c r="J104" s="626" t="s">
        <v>766</v>
      </c>
      <c r="K104" s="180"/>
      <c r="BA104" t="s">
        <v>822</v>
      </c>
      <c r="BB104" s="61"/>
      <c r="BC104" s="61"/>
      <c r="BD104" s="61"/>
      <c r="BE104" s="61"/>
      <c r="BF104" s="61"/>
      <c r="BG104" s="61"/>
      <c r="BH104" s="61"/>
      <c r="BI104" s="61"/>
      <c r="BJ104" s="61"/>
      <c r="BK104" s="61"/>
      <c r="BL104" s="61"/>
      <c r="BM104" s="161" t="s">
        <v>572</v>
      </c>
      <c r="BN104" s="61"/>
      <c r="BO104" s="61"/>
      <c r="BP104" s="61"/>
      <c r="BQ104" s="61"/>
      <c r="BR104" s="61"/>
      <c r="BS104" s="61"/>
      <c r="BT104" s="61"/>
      <c r="BU104" s="61"/>
      <c r="BV104" s="61"/>
      <c r="BW104" s="61"/>
      <c r="BX104" s="61"/>
      <c r="BY104" s="61"/>
      <c r="BZ104" s="61"/>
      <c r="CA104" s="61"/>
      <c r="CB104" s="61"/>
      <c r="CC104" s="61"/>
      <c r="CD104" s="61"/>
      <c r="CE104" s="61"/>
      <c r="CF104" s="61"/>
      <c r="CG104" s="61"/>
      <c r="CH104" s="61"/>
    </row>
    <row r="105" spans="1:86" ht="14.25" customHeight="1">
      <c r="A105" s="622" t="s">
        <v>338</v>
      </c>
      <c r="B105" s="629" t="s">
        <v>885</v>
      </c>
      <c r="C105" s="630" t="s">
        <v>22</v>
      </c>
      <c r="D105" s="629" t="s">
        <v>7</v>
      </c>
      <c r="E105" s="631" t="s">
        <v>1332</v>
      </c>
      <c r="F105" s="629" t="s">
        <v>842</v>
      </c>
      <c r="G105" s="629" t="s">
        <v>761</v>
      </c>
      <c r="H105" s="625" t="s">
        <v>761</v>
      </c>
      <c r="I105" s="625" t="s">
        <v>1227</v>
      </c>
      <c r="J105" s="626" t="s">
        <v>766</v>
      </c>
      <c r="K105" s="180"/>
      <c r="BA105" t="s">
        <v>823</v>
      </c>
      <c r="BB105" s="61"/>
      <c r="BC105" s="61"/>
      <c r="BD105" s="61"/>
      <c r="BE105" s="61"/>
      <c r="BF105" s="61"/>
      <c r="BG105" s="61"/>
      <c r="BH105" s="61"/>
      <c r="BI105" s="61"/>
      <c r="BJ105" s="61"/>
      <c r="BK105" s="61"/>
      <c r="BL105" s="61"/>
      <c r="BM105" s="161" t="s">
        <v>573</v>
      </c>
      <c r="BN105" s="61"/>
      <c r="BO105" s="61"/>
      <c r="BP105" s="61"/>
      <c r="BQ105" s="61"/>
      <c r="BR105" s="61"/>
      <c r="BS105" s="61"/>
      <c r="BT105" s="61"/>
      <c r="BU105" s="61"/>
      <c r="BV105" s="61"/>
      <c r="BW105" s="61"/>
      <c r="BX105" s="61"/>
      <c r="BY105" s="61"/>
      <c r="BZ105" s="61"/>
      <c r="CA105" s="61"/>
      <c r="CB105" s="61"/>
      <c r="CC105" s="61"/>
      <c r="CD105" s="61"/>
      <c r="CE105" s="61"/>
      <c r="CF105" s="61"/>
      <c r="CG105" s="61"/>
      <c r="CH105" s="61"/>
    </row>
    <row r="106" spans="1:86" ht="14.25" customHeight="1">
      <c r="A106" s="622" t="s">
        <v>338</v>
      </c>
      <c r="B106" s="629" t="s">
        <v>1333</v>
      </c>
      <c r="C106" s="630" t="s">
        <v>22</v>
      </c>
      <c r="D106" s="629" t="s">
        <v>7</v>
      </c>
      <c r="E106" s="631" t="s">
        <v>1334</v>
      </c>
      <c r="F106" s="629" t="s">
        <v>846</v>
      </c>
      <c r="G106" s="629" t="s">
        <v>761</v>
      </c>
      <c r="H106" s="625" t="s">
        <v>761</v>
      </c>
      <c r="I106" s="625" t="s">
        <v>1227</v>
      </c>
      <c r="J106" s="626" t="s">
        <v>766</v>
      </c>
      <c r="K106" s="180"/>
      <c r="BA106" t="s">
        <v>824</v>
      </c>
      <c r="BB106" s="61"/>
      <c r="BC106" s="61"/>
      <c r="BD106" s="61"/>
      <c r="BE106" s="61"/>
      <c r="BF106" s="61"/>
      <c r="BG106" s="61"/>
      <c r="BH106" s="61"/>
      <c r="BI106" s="61"/>
      <c r="BJ106" s="61"/>
      <c r="BK106" s="61"/>
      <c r="BL106" s="61"/>
      <c r="BM106" s="161" t="s">
        <v>666</v>
      </c>
      <c r="BN106" s="61"/>
      <c r="BO106" s="61"/>
      <c r="BP106" s="61"/>
      <c r="BQ106" s="61"/>
      <c r="BR106" s="61"/>
      <c r="BS106" s="61"/>
      <c r="BT106" s="61"/>
      <c r="BU106" s="61"/>
      <c r="BV106" s="61"/>
      <c r="BW106" s="61"/>
      <c r="BX106" s="61"/>
      <c r="BY106" s="61"/>
      <c r="BZ106" s="61"/>
      <c r="CA106" s="61"/>
      <c r="CB106" s="61"/>
      <c r="CC106" s="61"/>
      <c r="CD106" s="61"/>
      <c r="CE106" s="61"/>
      <c r="CF106" s="61"/>
      <c r="CG106" s="61"/>
      <c r="CH106" s="61"/>
    </row>
    <row r="107" spans="1:86" ht="14.25" customHeight="1">
      <c r="A107" s="622" t="s">
        <v>338</v>
      </c>
      <c r="B107" s="629" t="s">
        <v>1333</v>
      </c>
      <c r="C107" s="630" t="s">
        <v>22</v>
      </c>
      <c r="D107" s="629" t="s">
        <v>7</v>
      </c>
      <c r="E107" s="631" t="s">
        <v>1335</v>
      </c>
      <c r="F107" s="629" t="s">
        <v>846</v>
      </c>
      <c r="G107" s="629" t="s">
        <v>761</v>
      </c>
      <c r="H107" s="625" t="s">
        <v>761</v>
      </c>
      <c r="I107" s="625" t="s">
        <v>1227</v>
      </c>
      <c r="J107" s="626" t="s">
        <v>766</v>
      </c>
      <c r="K107" s="180"/>
      <c r="BA107" s="175" t="s">
        <v>799</v>
      </c>
      <c r="BB107" s="61"/>
      <c r="BC107" s="61"/>
      <c r="BD107" s="61"/>
      <c r="BE107" s="61"/>
      <c r="BF107" s="61"/>
      <c r="BG107" s="61"/>
      <c r="BH107" s="61"/>
      <c r="BI107" s="61"/>
      <c r="BJ107" s="61"/>
      <c r="BK107" s="61"/>
      <c r="BL107" s="61"/>
      <c r="BM107" s="161" t="s">
        <v>82</v>
      </c>
      <c r="BN107" s="61"/>
      <c r="BO107" s="61"/>
      <c r="BP107" s="61"/>
      <c r="BQ107" s="61"/>
      <c r="BR107" s="61"/>
      <c r="BS107" s="61"/>
      <c r="BT107" s="61"/>
      <c r="BU107" s="61"/>
      <c r="BV107" s="61"/>
      <c r="BW107" s="61"/>
      <c r="BX107" s="61"/>
      <c r="BY107" s="61"/>
      <c r="BZ107" s="61"/>
      <c r="CA107" s="61"/>
      <c r="CB107" s="61"/>
      <c r="CC107" s="61"/>
      <c r="CD107" s="61"/>
      <c r="CE107" s="61"/>
      <c r="CF107" s="61"/>
      <c r="CG107" s="61"/>
      <c r="CH107" s="61"/>
    </row>
    <row r="108" spans="1:86" ht="14.25" customHeight="1">
      <c r="A108" s="622" t="s">
        <v>338</v>
      </c>
      <c r="B108" s="629" t="s">
        <v>886</v>
      </c>
      <c r="C108" s="630" t="s">
        <v>22</v>
      </c>
      <c r="D108" s="629" t="s">
        <v>7</v>
      </c>
      <c r="E108" s="631" t="s">
        <v>1336</v>
      </c>
      <c r="F108" s="629" t="s">
        <v>842</v>
      </c>
      <c r="G108" s="629" t="s">
        <v>761</v>
      </c>
      <c r="H108" s="625" t="s">
        <v>761</v>
      </c>
      <c r="I108" s="625" t="s">
        <v>1227</v>
      </c>
      <c r="J108" s="626" t="s">
        <v>766</v>
      </c>
      <c r="K108" s="180"/>
      <c r="BA108" t="s">
        <v>800</v>
      </c>
      <c r="BB108" s="61"/>
      <c r="BC108" s="61"/>
      <c r="BD108" s="61"/>
      <c r="BE108" s="61"/>
      <c r="BF108" s="61"/>
      <c r="BG108" s="61"/>
      <c r="BH108" s="61"/>
      <c r="BI108" s="61"/>
      <c r="BJ108" s="61"/>
      <c r="BK108" s="61"/>
      <c r="BL108" s="61"/>
      <c r="BM108" s="161" t="s">
        <v>574</v>
      </c>
      <c r="BN108" s="61"/>
      <c r="BO108" s="61"/>
      <c r="BP108" s="61"/>
      <c r="BQ108" s="61"/>
      <c r="BR108" s="61"/>
      <c r="BS108" s="61"/>
      <c r="BT108" s="61"/>
      <c r="BU108" s="61"/>
      <c r="BV108" s="61"/>
      <c r="BW108" s="61"/>
      <c r="BX108" s="61"/>
      <c r="BY108" s="61"/>
      <c r="BZ108" s="61"/>
      <c r="CA108" s="61"/>
      <c r="CB108" s="61"/>
      <c r="CC108" s="61"/>
      <c r="CD108" s="61"/>
      <c r="CE108" s="61"/>
      <c r="CF108" s="61"/>
      <c r="CG108" s="61"/>
      <c r="CH108" s="61"/>
    </row>
    <row r="109" spans="1:86" ht="14.25" customHeight="1">
      <c r="A109" s="622" t="s">
        <v>338</v>
      </c>
      <c r="B109" s="629" t="s">
        <v>886</v>
      </c>
      <c r="C109" s="630" t="s">
        <v>22</v>
      </c>
      <c r="D109" s="629" t="s">
        <v>7</v>
      </c>
      <c r="E109" s="631" t="s">
        <v>1337</v>
      </c>
      <c r="F109" s="629" t="s">
        <v>842</v>
      </c>
      <c r="G109" s="634" t="s">
        <v>761</v>
      </c>
      <c r="H109" s="625" t="s">
        <v>761</v>
      </c>
      <c r="I109" s="625" t="s">
        <v>1227</v>
      </c>
      <c r="J109" s="626" t="s">
        <v>766</v>
      </c>
      <c r="K109" s="180"/>
      <c r="BA109" s="175" t="s">
        <v>801</v>
      </c>
      <c r="BB109" s="61"/>
      <c r="BC109" s="61"/>
      <c r="BD109" s="61"/>
      <c r="BE109" s="61"/>
      <c r="BF109" s="61"/>
      <c r="BG109" s="61"/>
      <c r="BH109" s="61"/>
      <c r="BI109" s="61"/>
      <c r="BJ109" s="61"/>
      <c r="BK109" s="61"/>
      <c r="BL109" s="61"/>
      <c r="BM109" s="161" t="s">
        <v>575</v>
      </c>
      <c r="BN109" s="61"/>
      <c r="BO109" s="61"/>
      <c r="BP109" s="61"/>
      <c r="BQ109" s="61"/>
      <c r="BR109" s="61"/>
      <c r="BS109" s="61"/>
      <c r="BT109" s="61"/>
      <c r="BU109" s="61"/>
      <c r="BV109" s="61"/>
      <c r="BW109" s="61"/>
      <c r="BX109" s="61"/>
      <c r="BY109" s="61"/>
      <c r="BZ109" s="61"/>
      <c r="CA109" s="61"/>
      <c r="CB109" s="61"/>
      <c r="CC109" s="61"/>
      <c r="CD109" s="61"/>
      <c r="CE109" s="61"/>
      <c r="CF109" s="61"/>
      <c r="CG109" s="61"/>
      <c r="CH109" s="61"/>
    </row>
    <row r="110" spans="1:86" ht="14.25" customHeight="1">
      <c r="A110" s="622" t="s">
        <v>338</v>
      </c>
      <c r="B110" s="629" t="s">
        <v>886</v>
      </c>
      <c r="C110" s="630" t="s">
        <v>22</v>
      </c>
      <c r="D110" s="629" t="s">
        <v>7</v>
      </c>
      <c r="E110" s="631" t="s">
        <v>887</v>
      </c>
      <c r="F110" s="629" t="s">
        <v>842</v>
      </c>
      <c r="G110" s="629" t="s">
        <v>761</v>
      </c>
      <c r="H110" s="625" t="s">
        <v>761</v>
      </c>
      <c r="I110" s="625" t="s">
        <v>1227</v>
      </c>
      <c r="J110" s="626" t="s">
        <v>766</v>
      </c>
      <c r="K110" s="179"/>
      <c r="BA110" t="s">
        <v>802</v>
      </c>
      <c r="BB110" s="61"/>
      <c r="BC110" s="61"/>
      <c r="BD110" s="61"/>
      <c r="BE110" s="61"/>
      <c r="BF110" s="61"/>
      <c r="BG110" s="61"/>
      <c r="BH110" s="61"/>
      <c r="BI110" s="61"/>
      <c r="BJ110" s="61"/>
      <c r="BK110" s="61"/>
      <c r="BL110" s="61"/>
      <c r="BM110" s="161" t="s">
        <v>576</v>
      </c>
      <c r="BN110" s="61"/>
      <c r="BO110" s="61"/>
      <c r="BP110" s="61"/>
      <c r="BQ110" s="61"/>
      <c r="BR110" s="61"/>
      <c r="BS110" s="61"/>
      <c r="BT110" s="61"/>
      <c r="BU110" s="61"/>
      <c r="BV110" s="61"/>
      <c r="BW110" s="61"/>
      <c r="BX110" s="61"/>
      <c r="BY110" s="61"/>
      <c r="BZ110" s="61"/>
      <c r="CA110" s="61"/>
      <c r="CB110" s="61"/>
      <c r="CC110" s="61"/>
      <c r="CD110" s="61"/>
      <c r="CE110" s="61"/>
      <c r="CF110" s="61"/>
      <c r="CG110" s="61"/>
      <c r="CH110" s="61"/>
    </row>
    <row r="111" spans="1:86" ht="14.25" customHeight="1">
      <c r="A111" s="622" t="s">
        <v>338</v>
      </c>
      <c r="B111" s="629" t="s">
        <v>886</v>
      </c>
      <c r="C111" s="630" t="s">
        <v>22</v>
      </c>
      <c r="D111" s="629" t="s">
        <v>7</v>
      </c>
      <c r="E111" s="631" t="s">
        <v>1338</v>
      </c>
      <c r="F111" s="629" t="s">
        <v>846</v>
      </c>
      <c r="G111" s="629" t="s">
        <v>761</v>
      </c>
      <c r="H111" s="625" t="s">
        <v>761</v>
      </c>
      <c r="I111" s="625" t="s">
        <v>1227</v>
      </c>
      <c r="J111" s="626" t="s">
        <v>766</v>
      </c>
      <c r="K111" s="179"/>
      <c r="BA111" t="s">
        <v>803</v>
      </c>
      <c r="BB111" s="61"/>
      <c r="BC111" s="61"/>
      <c r="BD111" s="61"/>
      <c r="BE111" s="61"/>
      <c r="BF111" s="61"/>
      <c r="BG111" s="61"/>
      <c r="BH111" s="61"/>
      <c r="BI111" s="61"/>
      <c r="BJ111" s="61"/>
      <c r="BK111" s="61"/>
      <c r="BL111" s="61"/>
      <c r="BM111" s="161" t="s">
        <v>577</v>
      </c>
      <c r="BN111" s="61"/>
      <c r="BO111" s="61"/>
      <c r="BP111" s="61"/>
      <c r="BQ111" s="61"/>
      <c r="BR111" s="61"/>
      <c r="BS111" s="61"/>
      <c r="BT111" s="61"/>
      <c r="BU111" s="61"/>
      <c r="BV111" s="61"/>
      <c r="BW111" s="61"/>
      <c r="BX111" s="61"/>
      <c r="BY111" s="61"/>
      <c r="BZ111" s="61"/>
      <c r="CA111" s="61"/>
      <c r="CB111" s="61"/>
      <c r="CC111" s="61"/>
      <c r="CD111" s="61"/>
      <c r="CE111" s="61"/>
      <c r="CF111" s="61"/>
      <c r="CG111" s="61"/>
      <c r="CH111" s="61"/>
    </row>
    <row r="112" spans="1:86" ht="14.25" customHeight="1">
      <c r="A112" s="622" t="s">
        <v>338</v>
      </c>
      <c r="B112" s="629" t="s">
        <v>1339</v>
      </c>
      <c r="C112" s="630" t="s">
        <v>22</v>
      </c>
      <c r="D112" s="629" t="s">
        <v>7</v>
      </c>
      <c r="E112" s="631" t="s">
        <v>5</v>
      </c>
      <c r="F112" s="629" t="s">
        <v>846</v>
      </c>
      <c r="G112" s="629" t="s">
        <v>761</v>
      </c>
      <c r="H112" s="625" t="s">
        <v>761</v>
      </c>
      <c r="I112" s="625" t="s">
        <v>1227</v>
      </c>
      <c r="J112" s="626" t="s">
        <v>766</v>
      </c>
      <c r="K112" s="179"/>
      <c r="BA112" t="s">
        <v>804</v>
      </c>
      <c r="BB112" s="61"/>
      <c r="BC112" s="61"/>
      <c r="BD112" s="61"/>
      <c r="BE112" s="61"/>
      <c r="BF112" s="61"/>
      <c r="BG112" s="61"/>
      <c r="BH112" s="61"/>
      <c r="BI112" s="61"/>
      <c r="BJ112" s="61"/>
      <c r="BK112" s="61"/>
      <c r="BL112" s="61"/>
      <c r="BM112" s="161" t="s">
        <v>578</v>
      </c>
      <c r="BN112" s="61"/>
      <c r="BO112" s="61"/>
      <c r="BP112" s="61"/>
      <c r="BQ112" s="61"/>
      <c r="BR112" s="61"/>
      <c r="BS112" s="61"/>
      <c r="BT112" s="61"/>
      <c r="BU112" s="61"/>
      <c r="BV112" s="61"/>
      <c r="BW112" s="61"/>
      <c r="BX112" s="61"/>
      <c r="BY112" s="61"/>
      <c r="BZ112" s="61"/>
      <c r="CA112" s="61"/>
      <c r="CB112" s="61"/>
      <c r="CC112" s="61"/>
      <c r="CD112" s="61"/>
      <c r="CE112" s="61"/>
      <c r="CF112" s="61"/>
      <c r="CG112" s="61"/>
      <c r="CH112" s="61"/>
    </row>
    <row r="113" spans="1:86" ht="14.25" customHeight="1">
      <c r="A113" s="622" t="s">
        <v>338</v>
      </c>
      <c r="B113" s="629" t="s">
        <v>587</v>
      </c>
      <c r="C113" s="630" t="s">
        <v>22</v>
      </c>
      <c r="D113" s="629" t="s">
        <v>7</v>
      </c>
      <c r="E113" s="631" t="s">
        <v>1256</v>
      </c>
      <c r="F113" s="629" t="s">
        <v>846</v>
      </c>
      <c r="G113" s="629" t="s">
        <v>761</v>
      </c>
      <c r="H113" s="625" t="s">
        <v>761</v>
      </c>
      <c r="I113" s="625" t="s">
        <v>1227</v>
      </c>
      <c r="J113" s="626" t="s">
        <v>766</v>
      </c>
      <c r="K113" s="179"/>
      <c r="BA113" t="s">
        <v>805</v>
      </c>
      <c r="BB113" s="61"/>
      <c r="BC113" s="61"/>
      <c r="BD113" s="61"/>
      <c r="BE113" s="61"/>
      <c r="BF113" s="61"/>
      <c r="BG113" s="61"/>
      <c r="BH113" s="61"/>
      <c r="BI113" s="61"/>
      <c r="BJ113" s="61"/>
      <c r="BK113" s="61"/>
      <c r="BL113" s="61"/>
      <c r="BM113" s="161" t="s">
        <v>579</v>
      </c>
      <c r="BN113" s="61"/>
      <c r="BO113" s="61"/>
      <c r="BP113" s="61"/>
      <c r="BQ113" s="61"/>
      <c r="BR113" s="61"/>
      <c r="BS113" s="61"/>
      <c r="BT113" s="61"/>
      <c r="BU113" s="61"/>
      <c r="BV113" s="61"/>
      <c r="BW113" s="61"/>
      <c r="BX113" s="61"/>
      <c r="BY113" s="61"/>
      <c r="BZ113" s="61"/>
      <c r="CA113" s="61"/>
      <c r="CB113" s="61"/>
      <c r="CC113" s="61"/>
      <c r="CD113" s="61"/>
      <c r="CE113" s="61"/>
      <c r="CF113" s="61"/>
      <c r="CG113" s="61"/>
      <c r="CH113" s="61"/>
    </row>
    <row r="114" spans="1:86" ht="14.25" customHeight="1">
      <c r="A114" s="622" t="s">
        <v>338</v>
      </c>
      <c r="B114" s="629" t="s">
        <v>1340</v>
      </c>
      <c r="C114" s="630" t="s">
        <v>22</v>
      </c>
      <c r="D114" s="629" t="s">
        <v>7</v>
      </c>
      <c r="E114" s="631" t="s">
        <v>1256</v>
      </c>
      <c r="F114" s="629" t="s">
        <v>842</v>
      </c>
      <c r="G114" s="629" t="s">
        <v>761</v>
      </c>
      <c r="H114" s="625" t="s">
        <v>761</v>
      </c>
      <c r="I114" s="625" t="s">
        <v>1227</v>
      </c>
      <c r="J114" s="626" t="s">
        <v>766</v>
      </c>
      <c r="K114" s="180"/>
      <c r="BA114" s="175" t="s">
        <v>806</v>
      </c>
      <c r="BB114" s="61"/>
      <c r="BC114" s="61"/>
      <c r="BD114" s="61"/>
      <c r="BE114" s="61"/>
      <c r="BF114" s="61"/>
      <c r="BG114" s="61"/>
      <c r="BH114" s="61"/>
      <c r="BI114" s="61"/>
      <c r="BJ114" s="61"/>
      <c r="BK114" s="61"/>
      <c r="BL114" s="61"/>
      <c r="BM114" s="161" t="s">
        <v>580</v>
      </c>
      <c r="BN114" s="61"/>
      <c r="BO114" s="61"/>
      <c r="BP114" s="61"/>
      <c r="BQ114" s="61"/>
      <c r="BR114" s="61"/>
      <c r="BS114" s="61"/>
      <c r="BT114" s="61"/>
      <c r="BU114" s="61"/>
      <c r="BV114" s="61"/>
      <c r="BW114" s="61"/>
      <c r="BX114" s="61"/>
      <c r="BY114" s="61"/>
      <c r="BZ114" s="61"/>
      <c r="CA114" s="61"/>
      <c r="CB114" s="61"/>
      <c r="CC114" s="61"/>
      <c r="CD114" s="61"/>
      <c r="CE114" s="61"/>
      <c r="CF114" s="61"/>
      <c r="CG114" s="61"/>
      <c r="CH114" s="61"/>
    </row>
    <row r="115" spans="1:86" ht="14.25" customHeight="1">
      <c r="A115" s="622" t="s">
        <v>338</v>
      </c>
      <c r="B115" s="629" t="s">
        <v>1341</v>
      </c>
      <c r="C115" s="630" t="s">
        <v>22</v>
      </c>
      <c r="D115" s="629" t="s">
        <v>7</v>
      </c>
      <c r="E115" s="631" t="s">
        <v>1256</v>
      </c>
      <c r="F115" s="629" t="s">
        <v>842</v>
      </c>
      <c r="G115" s="629" t="s">
        <v>761</v>
      </c>
      <c r="H115" s="625" t="s">
        <v>761</v>
      </c>
      <c r="I115" s="625" t="s">
        <v>1227</v>
      </c>
      <c r="J115" s="626" t="s">
        <v>766</v>
      </c>
      <c r="K115" s="180"/>
      <c r="BA115" t="s">
        <v>807</v>
      </c>
      <c r="BB115" s="61"/>
      <c r="BC115" s="61"/>
      <c r="BD115" s="61"/>
      <c r="BE115" s="61"/>
      <c r="BF115" s="61"/>
      <c r="BG115" s="61"/>
      <c r="BH115" s="61"/>
      <c r="BI115" s="61"/>
      <c r="BJ115" s="61"/>
      <c r="BK115" s="61"/>
      <c r="BL115" s="61"/>
      <c r="BM115" s="161" t="s">
        <v>83</v>
      </c>
      <c r="BN115" s="61"/>
      <c r="BO115" s="61"/>
      <c r="BP115" s="61"/>
      <c r="BQ115" s="61"/>
      <c r="BR115" s="61"/>
      <c r="BS115" s="61"/>
      <c r="BT115" s="61"/>
      <c r="BU115" s="61"/>
      <c r="BV115" s="61"/>
      <c r="BW115" s="61"/>
      <c r="BX115" s="61"/>
      <c r="BY115" s="61"/>
      <c r="BZ115" s="61"/>
      <c r="CA115" s="61"/>
      <c r="CB115" s="61"/>
      <c r="CC115" s="61"/>
      <c r="CD115" s="61"/>
      <c r="CE115" s="61"/>
      <c r="CF115" s="61"/>
      <c r="CG115" s="61"/>
      <c r="CH115" s="61"/>
    </row>
    <row r="116" spans="1:86" ht="14.25" customHeight="1">
      <c r="A116" s="622" t="s">
        <v>338</v>
      </c>
      <c r="B116" s="629" t="s">
        <v>1342</v>
      </c>
      <c r="C116" s="630" t="s">
        <v>22</v>
      </c>
      <c r="D116" s="629" t="s">
        <v>7</v>
      </c>
      <c r="E116" s="631" t="s">
        <v>1256</v>
      </c>
      <c r="F116" s="629" t="s">
        <v>842</v>
      </c>
      <c r="G116" s="629" t="s">
        <v>761</v>
      </c>
      <c r="H116" s="625" t="s">
        <v>761</v>
      </c>
      <c r="I116" s="625" t="s">
        <v>1227</v>
      </c>
      <c r="J116" s="626" t="s">
        <v>766</v>
      </c>
      <c r="K116" s="180"/>
      <c r="BA116" t="s">
        <v>808</v>
      </c>
      <c r="BB116" s="61"/>
      <c r="BC116" s="61"/>
      <c r="BD116" s="61"/>
      <c r="BE116" s="61"/>
      <c r="BF116" s="61"/>
      <c r="BG116" s="61"/>
      <c r="BH116" s="61"/>
      <c r="BI116" s="61"/>
      <c r="BJ116" s="61"/>
      <c r="BK116" s="61"/>
      <c r="BL116" s="61"/>
      <c r="BM116" s="161" t="s">
        <v>581</v>
      </c>
      <c r="BN116" s="61"/>
      <c r="BO116" s="61"/>
      <c r="BP116" s="61"/>
      <c r="BQ116" s="61"/>
      <c r="BR116" s="61"/>
      <c r="BS116" s="61"/>
      <c r="BT116" s="61"/>
      <c r="BU116" s="61"/>
      <c r="BV116" s="61"/>
      <c r="BW116" s="61"/>
      <c r="BX116" s="61"/>
      <c r="BY116" s="61"/>
      <c r="BZ116" s="61"/>
      <c r="CA116" s="61"/>
      <c r="CB116" s="61"/>
      <c r="CC116" s="61"/>
      <c r="CD116" s="61"/>
      <c r="CE116" s="61"/>
      <c r="CF116" s="61"/>
      <c r="CG116" s="61"/>
      <c r="CH116" s="61"/>
    </row>
    <row r="117" spans="1:86" ht="14.25" customHeight="1">
      <c r="A117" s="622" t="s">
        <v>338</v>
      </c>
      <c r="B117" s="629" t="s">
        <v>1343</v>
      </c>
      <c r="C117" s="630" t="s">
        <v>22</v>
      </c>
      <c r="D117" s="629" t="s">
        <v>7</v>
      </c>
      <c r="E117" s="631" t="s">
        <v>1256</v>
      </c>
      <c r="F117" s="629" t="s">
        <v>842</v>
      </c>
      <c r="G117" s="629" t="s">
        <v>761</v>
      </c>
      <c r="H117" s="625" t="s">
        <v>761</v>
      </c>
      <c r="I117" s="625" t="s">
        <v>1227</v>
      </c>
      <c r="J117" s="626" t="s">
        <v>766</v>
      </c>
      <c r="K117" s="180"/>
      <c r="BA117" t="s">
        <v>809</v>
      </c>
      <c r="BB117" s="61"/>
      <c r="BC117" s="61"/>
      <c r="BD117" s="61"/>
      <c r="BE117" s="61"/>
      <c r="BF117" s="61"/>
      <c r="BG117" s="61"/>
      <c r="BH117" s="61"/>
      <c r="BI117" s="61"/>
      <c r="BJ117" s="61"/>
      <c r="BK117" s="61"/>
      <c r="BL117" s="61"/>
      <c r="BM117" s="161" t="s">
        <v>582</v>
      </c>
      <c r="BN117" s="61"/>
      <c r="BO117" s="61"/>
      <c r="BP117" s="61"/>
      <c r="BQ117" s="61"/>
      <c r="BR117" s="61"/>
      <c r="BS117" s="61"/>
      <c r="BT117" s="61"/>
      <c r="BU117" s="61"/>
      <c r="BV117" s="61"/>
      <c r="BW117" s="61"/>
      <c r="BX117" s="61"/>
      <c r="BY117" s="61"/>
      <c r="BZ117" s="61"/>
      <c r="CA117" s="61"/>
      <c r="CB117" s="61"/>
      <c r="CC117" s="61"/>
      <c r="CD117" s="61"/>
      <c r="CE117" s="61"/>
      <c r="CF117" s="61"/>
      <c r="CG117" s="61"/>
      <c r="CH117" s="61"/>
    </row>
    <row r="118" spans="1:86" ht="14.25" customHeight="1">
      <c r="A118" s="622" t="s">
        <v>338</v>
      </c>
      <c r="B118" s="629" t="s">
        <v>1344</v>
      </c>
      <c r="C118" s="630" t="s">
        <v>22</v>
      </c>
      <c r="D118" s="629" t="s">
        <v>211</v>
      </c>
      <c r="E118" s="631" t="s">
        <v>1345</v>
      </c>
      <c r="F118" s="629" t="s">
        <v>842</v>
      </c>
      <c r="G118" s="629" t="s">
        <v>761</v>
      </c>
      <c r="H118" s="625" t="s">
        <v>761</v>
      </c>
      <c r="I118" s="625" t="s">
        <v>1227</v>
      </c>
      <c r="J118" s="626" t="s">
        <v>766</v>
      </c>
      <c r="K118" s="180"/>
      <c r="BA118" t="s">
        <v>810</v>
      </c>
      <c r="BB118" s="61"/>
      <c r="BC118" s="61"/>
      <c r="BD118" s="61"/>
      <c r="BE118" s="61"/>
      <c r="BF118" s="61"/>
      <c r="BG118" s="61"/>
      <c r="BH118" s="61"/>
      <c r="BI118" s="61"/>
      <c r="BJ118" s="61"/>
      <c r="BK118" s="61"/>
      <c r="BL118" s="61"/>
      <c r="BM118" s="161" t="s">
        <v>583</v>
      </c>
      <c r="BN118" s="61"/>
      <c r="BO118" s="61"/>
      <c r="BP118" s="61"/>
      <c r="BQ118" s="61"/>
      <c r="BR118" s="61"/>
      <c r="BS118" s="61"/>
      <c r="BT118" s="61"/>
      <c r="BU118" s="61"/>
      <c r="BV118" s="61"/>
      <c r="BW118" s="61"/>
      <c r="BX118" s="61"/>
      <c r="BY118" s="61"/>
      <c r="BZ118" s="61"/>
      <c r="CA118" s="61"/>
      <c r="CB118" s="61"/>
      <c r="CC118" s="61"/>
      <c r="CD118" s="61"/>
      <c r="CE118" s="61"/>
      <c r="CF118" s="61"/>
      <c r="CG118" s="61"/>
      <c r="CH118" s="61"/>
    </row>
    <row r="119" spans="1:86" ht="14.25" customHeight="1">
      <c r="A119" s="622" t="s">
        <v>338</v>
      </c>
      <c r="B119" s="629" t="s">
        <v>1346</v>
      </c>
      <c r="C119" s="630" t="s">
        <v>22</v>
      </c>
      <c r="D119" s="629" t="s">
        <v>7</v>
      </c>
      <c r="E119" s="631" t="s">
        <v>1256</v>
      </c>
      <c r="F119" s="629" t="s">
        <v>842</v>
      </c>
      <c r="G119" s="629" t="s">
        <v>761</v>
      </c>
      <c r="H119" s="625" t="s">
        <v>761</v>
      </c>
      <c r="I119" s="625" t="s">
        <v>1227</v>
      </c>
      <c r="J119" s="626" t="s">
        <v>766</v>
      </c>
      <c r="K119" s="180"/>
      <c r="BA119" t="s">
        <v>811</v>
      </c>
      <c r="BB119" s="61"/>
      <c r="BC119" s="61"/>
      <c r="BD119" s="61"/>
      <c r="BE119" s="61"/>
      <c r="BF119" s="61"/>
      <c r="BG119" s="61"/>
      <c r="BH119" s="61"/>
      <c r="BI119" s="61"/>
      <c r="BJ119" s="61"/>
      <c r="BK119" s="61"/>
      <c r="BL119" s="61"/>
      <c r="BM119" s="161" t="s">
        <v>584</v>
      </c>
      <c r="BN119" s="61"/>
      <c r="BO119" s="61"/>
      <c r="BP119" s="61"/>
      <c r="BQ119" s="61"/>
      <c r="BR119" s="61"/>
      <c r="BS119" s="61"/>
      <c r="BT119" s="61"/>
      <c r="BU119" s="61"/>
      <c r="BV119" s="61"/>
      <c r="BW119" s="61"/>
      <c r="BX119" s="61"/>
      <c r="BY119" s="61"/>
      <c r="BZ119" s="61"/>
      <c r="CA119" s="61"/>
      <c r="CB119" s="61"/>
      <c r="CC119" s="61"/>
      <c r="CD119" s="61"/>
      <c r="CE119" s="61"/>
      <c r="CF119" s="61"/>
      <c r="CG119" s="61"/>
      <c r="CH119" s="61"/>
    </row>
    <row r="120" spans="1:86" ht="14.25" customHeight="1">
      <c r="A120" s="622" t="s">
        <v>338</v>
      </c>
      <c r="B120" s="629" t="s">
        <v>1347</v>
      </c>
      <c r="C120" s="630" t="s">
        <v>22</v>
      </c>
      <c r="D120" s="629" t="s">
        <v>7</v>
      </c>
      <c r="E120" s="631" t="s">
        <v>1348</v>
      </c>
      <c r="F120" s="629" t="s">
        <v>842</v>
      </c>
      <c r="G120" s="629" t="s">
        <v>761</v>
      </c>
      <c r="H120" s="625" t="s">
        <v>761</v>
      </c>
      <c r="I120" s="625" t="s">
        <v>1227</v>
      </c>
      <c r="J120" s="626" t="s">
        <v>766</v>
      </c>
      <c r="K120" s="180"/>
      <c r="BA120" t="s">
        <v>812</v>
      </c>
      <c r="BB120" s="61"/>
      <c r="BC120" s="61"/>
      <c r="BD120" s="61"/>
      <c r="BE120" s="61"/>
      <c r="BF120" s="61"/>
      <c r="BG120" s="61"/>
      <c r="BH120" s="61"/>
      <c r="BI120" s="61"/>
      <c r="BJ120" s="61"/>
      <c r="BK120" s="61"/>
      <c r="BL120" s="61"/>
      <c r="BM120" s="161" t="s">
        <v>585</v>
      </c>
      <c r="BN120" s="61"/>
      <c r="BO120" s="61"/>
      <c r="BP120" s="61"/>
      <c r="BQ120" s="61"/>
      <c r="BR120" s="61"/>
      <c r="BS120" s="61"/>
      <c r="BT120" s="61"/>
      <c r="BU120" s="61"/>
      <c r="BV120" s="61"/>
      <c r="BW120" s="61"/>
      <c r="BX120" s="61"/>
      <c r="BY120" s="61"/>
      <c r="BZ120" s="61"/>
      <c r="CA120" s="61"/>
      <c r="CB120" s="61"/>
      <c r="CC120" s="61"/>
      <c r="CD120" s="61"/>
      <c r="CE120" s="61"/>
      <c r="CF120" s="61"/>
      <c r="CG120" s="61"/>
      <c r="CH120" s="61"/>
    </row>
    <row r="121" spans="1:86" ht="14.25" customHeight="1">
      <c r="A121" s="622" t="s">
        <v>338</v>
      </c>
      <c r="B121" s="629" t="s">
        <v>1347</v>
      </c>
      <c r="C121" s="630" t="s">
        <v>22</v>
      </c>
      <c r="D121" s="629" t="s">
        <v>211</v>
      </c>
      <c r="E121" s="631" t="s">
        <v>1349</v>
      </c>
      <c r="F121" s="629" t="s">
        <v>842</v>
      </c>
      <c r="G121" s="629" t="s">
        <v>761</v>
      </c>
      <c r="H121" s="625" t="s">
        <v>761</v>
      </c>
      <c r="I121" s="625" t="s">
        <v>1227</v>
      </c>
      <c r="J121" s="626" t="s">
        <v>766</v>
      </c>
      <c r="K121" s="180"/>
      <c r="BA121" s="175" t="s">
        <v>813</v>
      </c>
      <c r="BB121" s="61"/>
      <c r="BC121" s="61"/>
      <c r="BD121" s="61"/>
      <c r="BE121" s="61"/>
      <c r="BF121" s="61"/>
      <c r="BG121" s="61"/>
      <c r="BH121" s="61"/>
      <c r="BI121" s="61"/>
      <c r="BJ121" s="61"/>
      <c r="BK121" s="61"/>
      <c r="BL121" s="61"/>
      <c r="BM121" s="161" t="s">
        <v>586</v>
      </c>
      <c r="BN121" s="61"/>
      <c r="BO121" s="61"/>
      <c r="BP121" s="61"/>
      <c r="BQ121" s="61"/>
      <c r="BR121" s="61"/>
      <c r="BS121" s="61"/>
      <c r="BT121" s="61"/>
      <c r="BU121" s="61"/>
      <c r="BV121" s="61"/>
      <c r="BW121" s="61"/>
      <c r="BX121" s="61"/>
      <c r="BY121" s="61"/>
      <c r="BZ121" s="61"/>
      <c r="CA121" s="61"/>
      <c r="CB121" s="61"/>
      <c r="CC121" s="61"/>
      <c r="CD121" s="61"/>
      <c r="CE121" s="61"/>
      <c r="CF121" s="61"/>
      <c r="CG121" s="61"/>
      <c r="CH121" s="61"/>
    </row>
    <row r="122" spans="1:86" ht="14.25" customHeight="1">
      <c r="A122" s="622" t="s">
        <v>338</v>
      </c>
      <c r="B122" s="629" t="s">
        <v>1347</v>
      </c>
      <c r="C122" s="630" t="s">
        <v>22</v>
      </c>
      <c r="D122" s="629" t="s">
        <v>211</v>
      </c>
      <c r="E122" s="631" t="s">
        <v>1287</v>
      </c>
      <c r="F122" s="629" t="s">
        <v>842</v>
      </c>
      <c r="G122" s="629" t="s">
        <v>761</v>
      </c>
      <c r="H122" s="625" t="s">
        <v>761</v>
      </c>
      <c r="I122" s="625" t="s">
        <v>1227</v>
      </c>
      <c r="J122" s="626" t="s">
        <v>766</v>
      </c>
      <c r="K122" s="180"/>
      <c r="BA122" t="s">
        <v>814</v>
      </c>
      <c r="BB122" s="61"/>
      <c r="BC122" s="61"/>
      <c r="BD122" s="61"/>
      <c r="BE122" s="61"/>
      <c r="BF122" s="61"/>
      <c r="BG122" s="61"/>
      <c r="BH122" s="61"/>
      <c r="BI122" s="61"/>
      <c r="BJ122" s="61"/>
      <c r="BK122" s="61"/>
      <c r="BL122" s="61"/>
      <c r="BM122" s="161" t="s">
        <v>587</v>
      </c>
      <c r="BN122" s="61"/>
      <c r="BO122" s="61"/>
      <c r="BP122" s="61"/>
      <c r="BQ122" s="61"/>
      <c r="BR122" s="61"/>
      <c r="BS122" s="61"/>
      <c r="BT122" s="61"/>
      <c r="BU122" s="61"/>
      <c r="BV122" s="61"/>
      <c r="BW122" s="61"/>
      <c r="BX122" s="61"/>
      <c r="BY122" s="61"/>
      <c r="BZ122" s="61"/>
      <c r="CA122" s="61"/>
      <c r="CB122" s="61"/>
      <c r="CC122" s="61"/>
      <c r="CD122" s="61"/>
      <c r="CE122" s="61"/>
      <c r="CF122" s="61"/>
      <c r="CG122" s="61"/>
      <c r="CH122" s="61"/>
    </row>
    <row r="123" spans="1:86" ht="14.25" customHeight="1">
      <c r="A123" s="622" t="s">
        <v>338</v>
      </c>
      <c r="B123" s="629" t="s">
        <v>1350</v>
      </c>
      <c r="C123" s="630" t="s">
        <v>22</v>
      </c>
      <c r="D123" s="629" t="s">
        <v>7</v>
      </c>
      <c r="E123" s="631" t="s">
        <v>1256</v>
      </c>
      <c r="F123" s="629" t="s">
        <v>842</v>
      </c>
      <c r="G123" s="629" t="s">
        <v>761</v>
      </c>
      <c r="H123" s="625" t="s">
        <v>761</v>
      </c>
      <c r="I123" s="625" t="s">
        <v>1227</v>
      </c>
      <c r="J123" s="626" t="s">
        <v>766</v>
      </c>
      <c r="K123" s="179"/>
      <c r="BA123" s="175" t="s">
        <v>815</v>
      </c>
      <c r="BB123" s="61"/>
      <c r="BC123" s="61"/>
      <c r="BD123" s="61"/>
      <c r="BE123" s="61"/>
      <c r="BF123" s="61"/>
      <c r="BG123" s="61"/>
      <c r="BH123" s="61"/>
      <c r="BI123" s="61"/>
      <c r="BJ123" s="61"/>
      <c r="BK123" s="61"/>
      <c r="BL123" s="61"/>
      <c r="BM123" s="161" t="s">
        <v>588</v>
      </c>
      <c r="BN123" s="61"/>
      <c r="BO123" s="61"/>
      <c r="BP123" s="61"/>
      <c r="BQ123" s="61"/>
      <c r="BR123" s="61"/>
      <c r="BS123" s="61"/>
      <c r="BT123" s="61"/>
      <c r="BU123" s="61"/>
      <c r="BV123" s="61"/>
      <c r="BW123" s="61"/>
      <c r="BX123" s="61"/>
      <c r="BY123" s="61"/>
      <c r="BZ123" s="61"/>
      <c r="CA123" s="61"/>
      <c r="CB123" s="61"/>
      <c r="CC123" s="61"/>
      <c r="CD123" s="61"/>
      <c r="CE123" s="61"/>
      <c r="CF123" s="61"/>
      <c r="CG123" s="61"/>
      <c r="CH123" s="61"/>
    </row>
    <row r="124" spans="1:86" ht="14.25" customHeight="1">
      <c r="A124" s="622" t="s">
        <v>338</v>
      </c>
      <c r="B124" s="629" t="s">
        <v>1350</v>
      </c>
      <c r="C124" s="630" t="s">
        <v>22</v>
      </c>
      <c r="D124" s="629" t="s">
        <v>211</v>
      </c>
      <c r="E124" s="631" t="s">
        <v>1351</v>
      </c>
      <c r="F124" s="629" t="s">
        <v>842</v>
      </c>
      <c r="G124" s="629" t="s">
        <v>761</v>
      </c>
      <c r="H124" s="625" t="s">
        <v>761</v>
      </c>
      <c r="I124" s="625" t="s">
        <v>1227</v>
      </c>
      <c r="J124" s="626" t="s">
        <v>766</v>
      </c>
      <c r="K124" s="179"/>
      <c r="BA124" t="s">
        <v>816</v>
      </c>
      <c r="BB124" s="61"/>
      <c r="BC124" s="61"/>
      <c r="BD124" s="61"/>
      <c r="BE124" s="61"/>
      <c r="BF124" s="61"/>
      <c r="BG124" s="61"/>
      <c r="BH124" s="61"/>
      <c r="BI124" s="61"/>
      <c r="BJ124" s="61"/>
      <c r="BK124" s="61"/>
      <c r="BL124" s="61"/>
      <c r="BM124" s="161" t="s">
        <v>589</v>
      </c>
      <c r="BN124" s="61"/>
      <c r="BO124" s="61"/>
      <c r="BP124" s="61"/>
      <c r="BQ124" s="61"/>
      <c r="BR124" s="61"/>
      <c r="BS124" s="61"/>
      <c r="BT124" s="61"/>
      <c r="BU124" s="61"/>
      <c r="BV124" s="61"/>
      <c r="BW124" s="61"/>
      <c r="BX124" s="61"/>
      <c r="BY124" s="61"/>
      <c r="BZ124" s="61"/>
      <c r="CA124" s="61"/>
      <c r="CB124" s="61"/>
      <c r="CC124" s="61"/>
      <c r="CD124" s="61"/>
      <c r="CE124" s="61"/>
      <c r="CF124" s="61"/>
      <c r="CG124" s="61"/>
      <c r="CH124" s="61"/>
    </row>
    <row r="125" spans="1:86" ht="14.25" customHeight="1">
      <c r="A125" s="622" t="s">
        <v>338</v>
      </c>
      <c r="B125" s="629" t="s">
        <v>1352</v>
      </c>
      <c r="C125" s="630" t="s">
        <v>22</v>
      </c>
      <c r="D125" s="629" t="s">
        <v>7</v>
      </c>
      <c r="E125" s="631" t="s">
        <v>1295</v>
      </c>
      <c r="F125" s="629" t="s">
        <v>842</v>
      </c>
      <c r="G125" s="629" t="s">
        <v>761</v>
      </c>
      <c r="H125" s="625" t="s">
        <v>761</v>
      </c>
      <c r="I125" s="625" t="s">
        <v>1227</v>
      </c>
      <c r="J125" s="626" t="s">
        <v>766</v>
      </c>
      <c r="K125" s="179"/>
      <c r="BA125" s="61"/>
      <c r="BB125" s="61"/>
      <c r="BC125" s="61"/>
      <c r="BD125" s="61"/>
      <c r="BE125" s="61"/>
      <c r="BF125" s="61"/>
      <c r="BG125" s="61"/>
      <c r="BH125" s="61"/>
      <c r="BI125" s="61"/>
      <c r="BJ125" s="61"/>
      <c r="BK125" s="61"/>
      <c r="BL125" s="61"/>
      <c r="BM125" s="161" t="s">
        <v>590</v>
      </c>
      <c r="BN125" s="61"/>
      <c r="BO125" s="61"/>
      <c r="BP125" s="61"/>
      <c r="BQ125" s="61"/>
      <c r="BR125" s="61"/>
      <c r="BS125" s="61"/>
      <c r="BT125" s="61"/>
      <c r="BU125" s="61"/>
      <c r="BV125" s="61"/>
      <c r="BW125" s="61"/>
      <c r="BX125" s="61"/>
      <c r="BY125" s="61"/>
      <c r="BZ125" s="61"/>
      <c r="CA125" s="61"/>
      <c r="CB125" s="61"/>
      <c r="CC125" s="61"/>
      <c r="CD125" s="61"/>
      <c r="CE125" s="61"/>
      <c r="CF125" s="61"/>
      <c r="CG125" s="61"/>
      <c r="CH125" s="61"/>
    </row>
    <row r="126" spans="1:86" ht="14.25" customHeight="1">
      <c r="A126" s="622" t="s">
        <v>338</v>
      </c>
      <c r="B126" s="629" t="s">
        <v>1352</v>
      </c>
      <c r="C126" s="630" t="s">
        <v>22</v>
      </c>
      <c r="D126" s="629" t="s">
        <v>7</v>
      </c>
      <c r="E126" s="631" t="s">
        <v>1353</v>
      </c>
      <c r="F126" s="629" t="s">
        <v>842</v>
      </c>
      <c r="G126" s="634" t="s">
        <v>1354</v>
      </c>
      <c r="H126" s="625" t="s">
        <v>761</v>
      </c>
      <c r="I126" s="625" t="s">
        <v>1227</v>
      </c>
      <c r="J126" s="626" t="s">
        <v>766</v>
      </c>
      <c r="K126" s="179"/>
      <c r="BA126" s="61"/>
      <c r="BB126" s="61"/>
      <c r="BC126" s="61"/>
      <c r="BD126" s="61"/>
      <c r="BE126" s="61"/>
      <c r="BF126" s="61"/>
      <c r="BG126" s="61"/>
      <c r="BH126" s="61"/>
      <c r="BI126" s="61"/>
      <c r="BJ126" s="61"/>
      <c r="BK126" s="61"/>
      <c r="BL126" s="61"/>
      <c r="BM126" s="161" t="s">
        <v>591</v>
      </c>
      <c r="BN126" s="61"/>
      <c r="BO126" s="61"/>
      <c r="BP126" s="61"/>
      <c r="BQ126" s="61"/>
      <c r="BR126" s="61"/>
      <c r="BS126" s="61"/>
      <c r="BT126" s="61"/>
      <c r="BU126" s="61"/>
      <c r="BV126" s="61"/>
      <c r="BW126" s="61"/>
      <c r="BX126" s="61"/>
      <c r="BY126" s="61"/>
      <c r="BZ126" s="61"/>
      <c r="CA126" s="61"/>
      <c r="CB126" s="61"/>
      <c r="CC126" s="61"/>
      <c r="CD126" s="61"/>
      <c r="CE126" s="61"/>
      <c r="CF126" s="61"/>
      <c r="CG126" s="61"/>
      <c r="CH126" s="61"/>
    </row>
    <row r="127" spans="1:86" ht="14.25" customHeight="1">
      <c r="A127" s="622" t="s">
        <v>338</v>
      </c>
      <c r="B127" s="629" t="s">
        <v>1355</v>
      </c>
      <c r="C127" s="630" t="s">
        <v>22</v>
      </c>
      <c r="D127" s="629" t="s">
        <v>7</v>
      </c>
      <c r="E127" s="631" t="s">
        <v>1356</v>
      </c>
      <c r="F127" s="629" t="s">
        <v>846</v>
      </c>
      <c r="G127" s="629" t="s">
        <v>761</v>
      </c>
      <c r="H127" s="625" t="s">
        <v>761</v>
      </c>
      <c r="I127" s="625" t="s">
        <v>1227</v>
      </c>
      <c r="J127" s="626" t="s">
        <v>766</v>
      </c>
      <c r="K127" s="180"/>
      <c r="BA127" s="61"/>
      <c r="BB127" s="61"/>
      <c r="BC127" s="61"/>
      <c r="BD127" s="61"/>
      <c r="BE127" s="61"/>
      <c r="BF127" s="61"/>
      <c r="BG127" s="61"/>
      <c r="BH127" s="61"/>
      <c r="BI127" s="61"/>
      <c r="BJ127" s="61"/>
      <c r="BK127" s="61"/>
      <c r="BL127" s="61"/>
      <c r="BM127" s="161" t="s">
        <v>592</v>
      </c>
      <c r="BN127" s="61"/>
      <c r="BO127" s="61"/>
      <c r="BP127" s="61"/>
      <c r="BQ127" s="61"/>
      <c r="BR127" s="61"/>
      <c r="BS127" s="61"/>
      <c r="BT127" s="61"/>
      <c r="BU127" s="61"/>
      <c r="BV127" s="61"/>
      <c r="BW127" s="61"/>
      <c r="BX127" s="61"/>
      <c r="BY127" s="61"/>
      <c r="BZ127" s="61"/>
      <c r="CA127" s="61"/>
      <c r="CB127" s="61"/>
      <c r="CC127" s="61"/>
      <c r="CD127" s="61"/>
      <c r="CE127" s="61"/>
      <c r="CF127" s="61"/>
      <c r="CG127" s="61"/>
      <c r="CH127" s="61"/>
    </row>
    <row r="128" spans="1:86" ht="14.25" customHeight="1">
      <c r="A128" s="622" t="s">
        <v>338</v>
      </c>
      <c r="B128" s="629" t="s">
        <v>892</v>
      </c>
      <c r="C128" s="630" t="s">
        <v>22</v>
      </c>
      <c r="D128" s="629" t="s">
        <v>7</v>
      </c>
      <c r="E128" s="631" t="s">
        <v>893</v>
      </c>
      <c r="F128" s="629" t="s">
        <v>842</v>
      </c>
      <c r="G128" s="634" t="s">
        <v>1357</v>
      </c>
      <c r="H128" s="625" t="s">
        <v>761</v>
      </c>
      <c r="I128" s="625" t="s">
        <v>1227</v>
      </c>
      <c r="J128" s="626" t="s">
        <v>766</v>
      </c>
      <c r="K128" s="180"/>
      <c r="BA128" s="61"/>
      <c r="BB128" s="61"/>
      <c r="BC128" s="61"/>
      <c r="BD128" s="61"/>
      <c r="BE128" s="61"/>
      <c r="BF128" s="61"/>
      <c r="BG128" s="61"/>
      <c r="BH128" s="61"/>
      <c r="BI128" s="61"/>
      <c r="BJ128" s="61"/>
      <c r="BK128" s="61"/>
      <c r="BL128" s="61"/>
      <c r="BM128" s="161" t="s">
        <v>593</v>
      </c>
      <c r="BN128" s="61"/>
      <c r="BO128" s="61"/>
      <c r="BP128" s="61"/>
      <c r="BQ128" s="61"/>
      <c r="BR128" s="61"/>
      <c r="BS128" s="61"/>
      <c r="BT128" s="61"/>
      <c r="BU128" s="61"/>
      <c r="BV128" s="61"/>
      <c r="BW128" s="61"/>
      <c r="BX128" s="61"/>
      <c r="BY128" s="61"/>
      <c r="BZ128" s="61"/>
      <c r="CA128" s="61"/>
      <c r="CB128" s="61"/>
      <c r="CC128" s="61"/>
      <c r="CD128" s="61"/>
      <c r="CE128" s="61"/>
      <c r="CF128" s="61"/>
      <c r="CG128" s="61"/>
      <c r="CH128" s="61"/>
    </row>
    <row r="129" spans="1:86" ht="14.25" customHeight="1">
      <c r="A129" s="622" t="s">
        <v>338</v>
      </c>
      <c r="B129" s="629" t="s">
        <v>1358</v>
      </c>
      <c r="C129" s="630" t="s">
        <v>22</v>
      </c>
      <c r="D129" s="629" t="s">
        <v>7</v>
      </c>
      <c r="E129" s="631" t="s">
        <v>1256</v>
      </c>
      <c r="F129" s="629" t="s">
        <v>846</v>
      </c>
      <c r="G129" s="629" t="s">
        <v>761</v>
      </c>
      <c r="H129" s="625" t="s">
        <v>761</v>
      </c>
      <c r="I129" s="625" t="s">
        <v>1227</v>
      </c>
      <c r="J129" s="626" t="s">
        <v>766</v>
      </c>
      <c r="K129" s="180"/>
      <c r="BA129" s="61"/>
      <c r="BB129" s="61"/>
      <c r="BC129" s="61"/>
      <c r="BD129" s="61"/>
      <c r="BE129" s="61"/>
      <c r="BF129" s="61"/>
      <c r="BG129" s="61"/>
      <c r="BH129" s="61"/>
      <c r="BI129" s="61"/>
      <c r="BJ129" s="61"/>
      <c r="BK129" s="61"/>
      <c r="BL129" s="61"/>
      <c r="BM129" s="161" t="s">
        <v>594</v>
      </c>
      <c r="BN129" s="61"/>
      <c r="BO129" s="61"/>
      <c r="BP129" s="61"/>
      <c r="BQ129" s="61"/>
      <c r="BR129" s="61"/>
      <c r="BS129" s="61"/>
      <c r="BT129" s="61"/>
      <c r="BU129" s="61"/>
      <c r="BV129" s="61"/>
      <c r="BW129" s="61"/>
      <c r="BX129" s="61"/>
      <c r="BY129" s="61"/>
      <c r="BZ129" s="61"/>
      <c r="CA129" s="61"/>
      <c r="CB129" s="61"/>
      <c r="CC129" s="61"/>
      <c r="CD129" s="61"/>
      <c r="CE129" s="61"/>
      <c r="CF129" s="61"/>
      <c r="CG129" s="61"/>
      <c r="CH129" s="61"/>
    </row>
    <row r="130" spans="1:86" ht="14.25" customHeight="1">
      <c r="A130" s="622" t="s">
        <v>338</v>
      </c>
      <c r="B130" s="629" t="s">
        <v>616</v>
      </c>
      <c r="C130" s="630" t="s">
        <v>22</v>
      </c>
      <c r="D130" s="629" t="s">
        <v>7</v>
      </c>
      <c r="E130" s="631" t="s">
        <v>1359</v>
      </c>
      <c r="F130" s="629" t="s">
        <v>842</v>
      </c>
      <c r="G130" s="629" t="s">
        <v>761</v>
      </c>
      <c r="H130" s="625" t="s">
        <v>761</v>
      </c>
      <c r="I130" s="625" t="s">
        <v>1227</v>
      </c>
      <c r="J130" s="626" t="s">
        <v>766</v>
      </c>
      <c r="K130" s="180"/>
      <c r="BA130" s="61"/>
      <c r="BB130" s="61"/>
      <c r="BC130" s="61"/>
      <c r="BD130" s="61"/>
      <c r="BE130" s="61"/>
      <c r="BF130" s="61"/>
      <c r="BG130" s="61"/>
      <c r="BH130" s="61"/>
      <c r="BI130" s="61"/>
      <c r="BJ130" s="61"/>
      <c r="BK130" s="61"/>
      <c r="BL130" s="61"/>
      <c r="BM130" s="161" t="s">
        <v>595</v>
      </c>
      <c r="BN130" s="61"/>
      <c r="BO130" s="61"/>
      <c r="BP130" s="61"/>
      <c r="BQ130" s="61"/>
      <c r="BR130" s="61"/>
      <c r="BS130" s="61"/>
      <c r="BT130" s="61"/>
      <c r="BU130" s="61"/>
      <c r="BV130" s="61"/>
      <c r="BW130" s="61"/>
      <c r="BX130" s="61"/>
      <c r="BY130" s="61"/>
      <c r="BZ130" s="61"/>
      <c r="CA130" s="61"/>
      <c r="CB130" s="61"/>
      <c r="CC130" s="61"/>
      <c r="CD130" s="61"/>
      <c r="CE130" s="61"/>
      <c r="CF130" s="61"/>
      <c r="CG130" s="61"/>
      <c r="CH130" s="61"/>
    </row>
    <row r="131" spans="1:86" ht="14.25" customHeight="1">
      <c r="A131" s="622" t="s">
        <v>338</v>
      </c>
      <c r="B131" s="629" t="s">
        <v>617</v>
      </c>
      <c r="C131" s="630" t="s">
        <v>22</v>
      </c>
      <c r="D131" s="629" t="s">
        <v>7</v>
      </c>
      <c r="E131" s="631" t="s">
        <v>1360</v>
      </c>
      <c r="F131" s="629" t="s">
        <v>842</v>
      </c>
      <c r="G131" s="629" t="s">
        <v>761</v>
      </c>
      <c r="H131" s="625" t="s">
        <v>761</v>
      </c>
      <c r="I131" s="625" t="s">
        <v>1227</v>
      </c>
      <c r="J131" s="626" t="s">
        <v>766</v>
      </c>
      <c r="K131" s="180"/>
      <c r="BA131" s="61"/>
      <c r="BB131" s="61"/>
      <c r="BC131" s="61"/>
      <c r="BD131" s="61"/>
      <c r="BE131" s="61"/>
      <c r="BF131" s="61"/>
      <c r="BG131" s="61"/>
      <c r="BH131" s="61"/>
      <c r="BI131" s="61"/>
      <c r="BJ131" s="61"/>
      <c r="BK131" s="61"/>
      <c r="BL131" s="61"/>
      <c r="BM131" s="161" t="s">
        <v>596</v>
      </c>
      <c r="BN131" s="61"/>
      <c r="BO131" s="61"/>
      <c r="BP131" s="61"/>
      <c r="BQ131" s="61"/>
      <c r="BR131" s="61"/>
      <c r="BS131" s="61"/>
      <c r="BT131" s="61"/>
      <c r="BU131" s="61"/>
      <c r="BV131" s="61"/>
      <c r="BW131" s="61"/>
      <c r="BX131" s="61"/>
      <c r="BY131" s="61"/>
      <c r="BZ131" s="61"/>
      <c r="CA131" s="61"/>
      <c r="CB131" s="61"/>
      <c r="CC131" s="61"/>
      <c r="CD131" s="61"/>
      <c r="CE131" s="61"/>
      <c r="CF131" s="61"/>
      <c r="CG131" s="61"/>
      <c r="CH131" s="61"/>
    </row>
    <row r="132" spans="1:86" ht="14.25" customHeight="1">
      <c r="A132" s="622" t="s">
        <v>338</v>
      </c>
      <c r="B132" s="629" t="s">
        <v>1361</v>
      </c>
      <c r="C132" s="630" t="s">
        <v>22</v>
      </c>
      <c r="D132" s="629" t="s">
        <v>211</v>
      </c>
      <c r="E132" s="631" t="s">
        <v>1287</v>
      </c>
      <c r="F132" s="629" t="s">
        <v>842</v>
      </c>
      <c r="G132" s="629" t="s">
        <v>761</v>
      </c>
      <c r="H132" s="625" t="s">
        <v>761</v>
      </c>
      <c r="I132" s="625" t="s">
        <v>1227</v>
      </c>
      <c r="J132" s="626" t="s">
        <v>766</v>
      </c>
      <c r="K132" s="180"/>
      <c r="BA132" s="61"/>
      <c r="BB132" s="61"/>
      <c r="BC132" s="61"/>
      <c r="BD132" s="61"/>
      <c r="BE132" s="61"/>
      <c r="BF132" s="61"/>
      <c r="BG132" s="61"/>
      <c r="BH132" s="61"/>
      <c r="BI132" s="61"/>
      <c r="BJ132" s="61"/>
      <c r="BK132" s="61"/>
      <c r="BL132" s="61"/>
      <c r="BM132" s="161" t="s">
        <v>597</v>
      </c>
      <c r="BN132" s="61"/>
      <c r="BO132" s="61"/>
      <c r="BP132" s="61"/>
      <c r="BQ132" s="61"/>
      <c r="BR132" s="61"/>
      <c r="BS132" s="61"/>
      <c r="BT132" s="61"/>
      <c r="BU132" s="61"/>
      <c r="BV132" s="61"/>
      <c r="BW132" s="61"/>
      <c r="BX132" s="61"/>
      <c r="BY132" s="61"/>
      <c r="BZ132" s="61"/>
      <c r="CA132" s="61"/>
      <c r="CB132" s="61"/>
      <c r="CC132" s="61"/>
      <c r="CD132" s="61"/>
      <c r="CE132" s="61"/>
      <c r="CF132" s="61"/>
      <c r="CG132" s="61"/>
      <c r="CH132" s="61"/>
    </row>
    <row r="133" spans="1:86" ht="14.25" customHeight="1">
      <c r="A133" s="622" t="s">
        <v>338</v>
      </c>
      <c r="B133" s="629" t="s">
        <v>1362</v>
      </c>
      <c r="C133" s="630" t="s">
        <v>22</v>
      </c>
      <c r="D133" s="629" t="s">
        <v>211</v>
      </c>
      <c r="E133" s="631" t="s">
        <v>1363</v>
      </c>
      <c r="F133" s="629" t="s">
        <v>842</v>
      </c>
      <c r="G133" s="629" t="s">
        <v>761</v>
      </c>
      <c r="H133" s="625" t="s">
        <v>761</v>
      </c>
      <c r="I133" s="625" t="s">
        <v>1227</v>
      </c>
      <c r="J133" s="626" t="s">
        <v>766</v>
      </c>
      <c r="K133" s="180"/>
      <c r="BA133" s="61"/>
      <c r="BB133" s="61"/>
      <c r="BC133" s="61"/>
      <c r="BD133" s="61"/>
      <c r="BE133" s="61"/>
      <c r="BF133" s="61"/>
      <c r="BG133" s="61"/>
      <c r="BH133" s="61"/>
      <c r="BI133" s="61"/>
      <c r="BJ133" s="61"/>
      <c r="BK133" s="61"/>
      <c r="BL133" s="61"/>
      <c r="BM133" s="161" t="s">
        <v>667</v>
      </c>
      <c r="BN133" s="61"/>
      <c r="BO133" s="61"/>
      <c r="BP133" s="61"/>
      <c r="BQ133" s="61"/>
      <c r="BR133" s="61"/>
      <c r="BS133" s="61"/>
      <c r="BT133" s="61"/>
      <c r="BU133" s="61"/>
      <c r="BV133" s="61"/>
      <c r="BW133" s="61"/>
      <c r="BX133" s="61"/>
      <c r="BY133" s="61"/>
      <c r="BZ133" s="61"/>
      <c r="CA133" s="61"/>
      <c r="CB133" s="61"/>
      <c r="CC133" s="61"/>
      <c r="CD133" s="61"/>
      <c r="CE133" s="61"/>
      <c r="CF133" s="61"/>
      <c r="CG133" s="61"/>
      <c r="CH133" s="61"/>
    </row>
    <row r="134" spans="1:86" ht="14.25" customHeight="1">
      <c r="A134" s="622" t="s">
        <v>338</v>
      </c>
      <c r="B134" s="629" t="s">
        <v>1362</v>
      </c>
      <c r="C134" s="630" t="s">
        <v>22</v>
      </c>
      <c r="D134" s="629" t="s">
        <v>211</v>
      </c>
      <c r="E134" s="631" t="s">
        <v>1284</v>
      </c>
      <c r="F134" s="629" t="s">
        <v>842</v>
      </c>
      <c r="G134" s="629" t="s">
        <v>761</v>
      </c>
      <c r="H134" s="625" t="s">
        <v>761</v>
      </c>
      <c r="I134" s="625" t="s">
        <v>1227</v>
      </c>
      <c r="J134" s="626" t="s">
        <v>766</v>
      </c>
      <c r="K134" s="180"/>
      <c r="BA134" s="61"/>
      <c r="BB134" s="61"/>
      <c r="BC134" s="61"/>
      <c r="BD134" s="61"/>
      <c r="BE134" s="61"/>
      <c r="BF134" s="61"/>
      <c r="BG134" s="61"/>
      <c r="BH134" s="61"/>
      <c r="BI134" s="61"/>
      <c r="BJ134" s="61"/>
      <c r="BK134" s="61"/>
      <c r="BL134" s="61"/>
      <c r="BM134" s="161" t="s">
        <v>598</v>
      </c>
      <c r="BN134" s="61"/>
      <c r="BO134" s="61"/>
      <c r="BP134" s="61"/>
      <c r="BQ134" s="61"/>
      <c r="BR134" s="61"/>
      <c r="BS134" s="61"/>
      <c r="BT134" s="61"/>
      <c r="BU134" s="61"/>
      <c r="BV134" s="61"/>
      <c r="BW134" s="61"/>
      <c r="BX134" s="61"/>
      <c r="BY134" s="61"/>
      <c r="BZ134" s="61"/>
      <c r="CA134" s="61"/>
      <c r="CB134" s="61"/>
      <c r="CC134" s="61"/>
      <c r="CD134" s="61"/>
      <c r="CE134" s="61"/>
      <c r="CF134" s="61"/>
      <c r="CG134" s="61"/>
      <c r="CH134" s="61"/>
    </row>
    <row r="135" spans="1:86" ht="14.25" customHeight="1">
      <c r="A135" s="622" t="s">
        <v>338</v>
      </c>
      <c r="B135" s="629" t="s">
        <v>1362</v>
      </c>
      <c r="C135" s="630" t="s">
        <v>22</v>
      </c>
      <c r="D135" s="629" t="s">
        <v>211</v>
      </c>
      <c r="E135" s="631" t="s">
        <v>1364</v>
      </c>
      <c r="F135" s="629" t="s">
        <v>842</v>
      </c>
      <c r="G135" s="629" t="s">
        <v>761</v>
      </c>
      <c r="H135" s="625" t="s">
        <v>761</v>
      </c>
      <c r="I135" s="625" t="s">
        <v>1227</v>
      </c>
      <c r="J135" s="626" t="s">
        <v>766</v>
      </c>
      <c r="K135" s="180"/>
      <c r="BA135" s="61"/>
      <c r="BB135" s="61"/>
      <c r="BC135" s="61"/>
      <c r="BD135" s="61"/>
      <c r="BE135" s="61"/>
      <c r="BF135" s="61"/>
      <c r="BG135" s="61"/>
      <c r="BH135" s="61"/>
      <c r="BI135" s="61"/>
      <c r="BJ135" s="61"/>
      <c r="BK135" s="61"/>
      <c r="BL135" s="61"/>
      <c r="BM135" s="162" t="s">
        <v>599</v>
      </c>
      <c r="BN135" s="61"/>
      <c r="BO135" s="61"/>
      <c r="BP135" s="61"/>
      <c r="BQ135" s="61"/>
      <c r="BR135" s="61"/>
      <c r="BS135" s="61"/>
      <c r="BT135" s="61"/>
      <c r="BU135" s="61"/>
      <c r="BV135" s="61"/>
      <c r="BW135" s="61"/>
      <c r="BX135" s="61"/>
      <c r="BY135" s="61"/>
      <c r="BZ135" s="61"/>
      <c r="CA135" s="61"/>
      <c r="CB135" s="61"/>
      <c r="CC135" s="61"/>
      <c r="CD135" s="61"/>
      <c r="CE135" s="61"/>
      <c r="CF135" s="61"/>
      <c r="CG135" s="61"/>
      <c r="CH135" s="61"/>
    </row>
    <row r="136" spans="1:86" ht="14.25" customHeight="1">
      <c r="A136" s="622" t="s">
        <v>338</v>
      </c>
      <c r="B136" s="629" t="s">
        <v>1365</v>
      </c>
      <c r="C136" s="630" t="s">
        <v>22</v>
      </c>
      <c r="D136" s="629" t="s">
        <v>7</v>
      </c>
      <c r="E136" s="631" t="s">
        <v>1256</v>
      </c>
      <c r="F136" s="629" t="s">
        <v>846</v>
      </c>
      <c r="G136" s="629" t="s">
        <v>761</v>
      </c>
      <c r="H136" s="625" t="s">
        <v>761</v>
      </c>
      <c r="I136" s="625" t="s">
        <v>1227</v>
      </c>
      <c r="J136" s="626" t="s">
        <v>766</v>
      </c>
      <c r="K136" s="179"/>
      <c r="BA136" s="61"/>
      <c r="BB136" s="61"/>
      <c r="BC136" s="61"/>
      <c r="BD136" s="61"/>
      <c r="BE136" s="61"/>
      <c r="BF136" s="61"/>
      <c r="BG136" s="61"/>
      <c r="BH136" s="61"/>
      <c r="BI136" s="61"/>
      <c r="BJ136" s="61"/>
      <c r="BK136" s="61"/>
      <c r="BL136" s="61"/>
      <c r="BM136" s="161" t="s">
        <v>600</v>
      </c>
      <c r="BN136" s="61"/>
      <c r="BO136" s="61"/>
      <c r="BP136" s="61"/>
      <c r="BQ136" s="61"/>
      <c r="BR136" s="61"/>
      <c r="BS136" s="61"/>
      <c r="BT136" s="61"/>
      <c r="BU136" s="61"/>
      <c r="BV136" s="61"/>
      <c r="BW136" s="61"/>
      <c r="BX136" s="61"/>
      <c r="BY136" s="61"/>
      <c r="BZ136" s="61"/>
      <c r="CA136" s="61"/>
      <c r="CB136" s="61"/>
      <c r="CC136" s="61"/>
      <c r="CD136" s="61"/>
      <c r="CE136" s="61"/>
      <c r="CF136" s="61"/>
      <c r="CG136" s="61"/>
      <c r="CH136" s="61"/>
    </row>
    <row r="137" spans="1:86" ht="14.25" customHeight="1">
      <c r="A137" s="622" t="s">
        <v>338</v>
      </c>
      <c r="B137" s="629" t="s">
        <v>895</v>
      </c>
      <c r="C137" s="630" t="s">
        <v>22</v>
      </c>
      <c r="D137" s="629" t="s">
        <v>7</v>
      </c>
      <c r="E137" s="631" t="s">
        <v>1366</v>
      </c>
      <c r="F137" s="629" t="s">
        <v>842</v>
      </c>
      <c r="G137" s="629" t="s">
        <v>761</v>
      </c>
      <c r="H137" s="625" t="s">
        <v>761</v>
      </c>
      <c r="I137" s="625" t="s">
        <v>1227</v>
      </c>
      <c r="J137" s="626" t="s">
        <v>766</v>
      </c>
      <c r="K137" s="179"/>
      <c r="BA137" s="61"/>
      <c r="BB137" s="61"/>
      <c r="BC137" s="61"/>
      <c r="BD137" s="61"/>
      <c r="BE137" s="61"/>
      <c r="BF137" s="61"/>
      <c r="BG137" s="61"/>
      <c r="BH137" s="61"/>
      <c r="BI137" s="61"/>
      <c r="BJ137" s="61"/>
      <c r="BK137" s="61"/>
      <c r="BL137" s="61"/>
      <c r="BM137" s="161" t="s">
        <v>601</v>
      </c>
      <c r="BN137" s="61"/>
      <c r="BO137" s="61"/>
      <c r="BP137" s="61"/>
      <c r="BQ137" s="61"/>
      <c r="BR137" s="61"/>
      <c r="BS137" s="61"/>
      <c r="BT137" s="61"/>
      <c r="BU137" s="61"/>
      <c r="BV137" s="61"/>
      <c r="BW137" s="61"/>
      <c r="BX137" s="61"/>
      <c r="BY137" s="61"/>
      <c r="BZ137" s="61"/>
      <c r="CA137" s="61"/>
      <c r="CB137" s="61"/>
      <c r="CC137" s="61"/>
      <c r="CD137" s="61"/>
      <c r="CE137" s="61"/>
      <c r="CF137" s="61"/>
      <c r="CG137" s="61"/>
      <c r="CH137" s="61"/>
    </row>
    <row r="138" spans="1:86" ht="14.25" customHeight="1">
      <c r="A138" s="622" t="s">
        <v>338</v>
      </c>
      <c r="B138" s="629" t="s">
        <v>895</v>
      </c>
      <c r="C138" s="630" t="s">
        <v>22</v>
      </c>
      <c r="D138" s="629" t="s">
        <v>7</v>
      </c>
      <c r="E138" s="631" t="s">
        <v>1367</v>
      </c>
      <c r="F138" s="629" t="s">
        <v>842</v>
      </c>
      <c r="G138" s="629" t="s">
        <v>761</v>
      </c>
      <c r="H138" s="625" t="s">
        <v>761</v>
      </c>
      <c r="I138" s="625" t="s">
        <v>1227</v>
      </c>
      <c r="J138" s="626" t="s">
        <v>766</v>
      </c>
      <c r="K138" s="179"/>
      <c r="BA138" s="61"/>
      <c r="BB138" s="61"/>
      <c r="BC138" s="61"/>
      <c r="BD138" s="61"/>
      <c r="BE138" s="61"/>
      <c r="BF138" s="61"/>
      <c r="BG138" s="61"/>
      <c r="BH138" s="61"/>
      <c r="BI138" s="61"/>
      <c r="BJ138" s="61"/>
      <c r="BK138" s="61"/>
      <c r="BL138" s="61"/>
      <c r="BM138" s="161" t="s">
        <v>602</v>
      </c>
      <c r="BN138" s="61"/>
      <c r="BO138" s="61"/>
      <c r="BP138" s="61"/>
      <c r="BQ138" s="61"/>
      <c r="BR138" s="61"/>
      <c r="BS138" s="61"/>
      <c r="BT138" s="61"/>
      <c r="BU138" s="61"/>
      <c r="BV138" s="61"/>
      <c r="BW138" s="61"/>
      <c r="BX138" s="61"/>
      <c r="BY138" s="61"/>
      <c r="BZ138" s="61"/>
      <c r="CA138" s="61"/>
      <c r="CB138" s="61"/>
      <c r="CC138" s="61"/>
      <c r="CD138" s="61"/>
      <c r="CE138" s="61"/>
      <c r="CF138" s="61"/>
      <c r="CG138" s="61"/>
      <c r="CH138" s="61"/>
    </row>
    <row r="139" spans="1:86" ht="14.25" customHeight="1">
      <c r="A139" s="622" t="s">
        <v>338</v>
      </c>
      <c r="B139" s="629" t="s">
        <v>895</v>
      </c>
      <c r="C139" s="630" t="s">
        <v>22</v>
      </c>
      <c r="D139" s="629" t="s">
        <v>7</v>
      </c>
      <c r="E139" s="631" t="s">
        <v>95</v>
      </c>
      <c r="F139" s="629" t="s">
        <v>842</v>
      </c>
      <c r="G139" s="629" t="s">
        <v>761</v>
      </c>
      <c r="H139" s="625" t="s">
        <v>761</v>
      </c>
      <c r="I139" s="625" t="s">
        <v>1227</v>
      </c>
      <c r="J139" s="626" t="s">
        <v>766</v>
      </c>
      <c r="K139" s="179"/>
      <c r="BA139" s="61"/>
      <c r="BB139" s="61"/>
      <c r="BC139" s="61"/>
      <c r="BD139" s="61"/>
      <c r="BE139" s="61"/>
      <c r="BF139" s="61"/>
      <c r="BG139" s="61"/>
      <c r="BH139" s="61"/>
      <c r="BI139" s="61"/>
      <c r="BJ139" s="61"/>
      <c r="BK139" s="61"/>
      <c r="BL139" s="61"/>
      <c r="BM139" s="161" t="s">
        <v>603</v>
      </c>
      <c r="BN139" s="61"/>
      <c r="BO139" s="61"/>
      <c r="BP139" s="61"/>
      <c r="BQ139" s="61"/>
      <c r="BR139" s="61"/>
      <c r="BS139" s="61"/>
      <c r="BT139" s="61"/>
      <c r="BU139" s="61"/>
      <c r="BV139" s="61"/>
      <c r="BW139" s="61"/>
      <c r="BX139" s="61"/>
      <c r="BY139" s="61"/>
      <c r="BZ139" s="61"/>
      <c r="CA139" s="61"/>
      <c r="CB139" s="61"/>
      <c r="CC139" s="61"/>
      <c r="CD139" s="61"/>
      <c r="CE139" s="61"/>
      <c r="CF139" s="61"/>
      <c r="CG139" s="61"/>
      <c r="CH139" s="61"/>
    </row>
    <row r="140" spans="1:86" ht="14.25" customHeight="1">
      <c r="A140" s="622" t="s">
        <v>338</v>
      </c>
      <c r="B140" s="629" t="s">
        <v>895</v>
      </c>
      <c r="C140" s="630" t="s">
        <v>22</v>
      </c>
      <c r="D140" s="629" t="s">
        <v>7</v>
      </c>
      <c r="E140" s="631" t="s">
        <v>1368</v>
      </c>
      <c r="F140" s="629" t="s">
        <v>842</v>
      </c>
      <c r="G140" s="629" t="s">
        <v>761</v>
      </c>
      <c r="H140" s="625" t="s">
        <v>761</v>
      </c>
      <c r="I140" s="625" t="s">
        <v>1227</v>
      </c>
      <c r="J140" s="626" t="s">
        <v>766</v>
      </c>
      <c r="K140" s="180"/>
      <c r="BA140" s="61"/>
      <c r="BB140" s="61"/>
      <c r="BC140" s="61"/>
      <c r="BD140" s="61"/>
      <c r="BE140" s="61"/>
      <c r="BF140" s="61"/>
      <c r="BG140" s="61"/>
      <c r="BH140" s="61"/>
      <c r="BI140" s="61"/>
      <c r="BJ140" s="61"/>
      <c r="BK140" s="61"/>
      <c r="BL140" s="61"/>
      <c r="BM140" s="161" t="s">
        <v>604</v>
      </c>
      <c r="BN140" s="61"/>
      <c r="BO140" s="61"/>
      <c r="BP140" s="61"/>
      <c r="BQ140" s="61"/>
      <c r="BR140" s="61"/>
      <c r="BS140" s="61"/>
      <c r="BT140" s="61"/>
      <c r="BU140" s="61"/>
      <c r="BV140" s="61"/>
      <c r="BW140" s="61"/>
      <c r="BX140" s="61"/>
      <c r="BY140" s="61"/>
      <c r="BZ140" s="61"/>
      <c r="CA140" s="61"/>
      <c r="CB140" s="61"/>
      <c r="CC140" s="61"/>
      <c r="CD140" s="61"/>
      <c r="CE140" s="61"/>
      <c r="CF140" s="61"/>
      <c r="CG140" s="61"/>
      <c r="CH140" s="61"/>
    </row>
    <row r="141" spans="1:86" ht="14.25" customHeight="1">
      <c r="A141" s="622" t="s">
        <v>338</v>
      </c>
      <c r="B141" s="629" t="s">
        <v>1369</v>
      </c>
      <c r="C141" s="630" t="s">
        <v>22</v>
      </c>
      <c r="D141" s="629" t="s">
        <v>7</v>
      </c>
      <c r="E141" s="631" t="s">
        <v>1256</v>
      </c>
      <c r="F141" s="629" t="s">
        <v>846</v>
      </c>
      <c r="G141" s="629" t="s">
        <v>761</v>
      </c>
      <c r="H141" s="625" t="s">
        <v>761</v>
      </c>
      <c r="I141" s="625" t="s">
        <v>1227</v>
      </c>
      <c r="J141" s="626" t="s">
        <v>766</v>
      </c>
      <c r="K141" s="180"/>
      <c r="BA141" s="61"/>
      <c r="BB141" s="61"/>
      <c r="BC141" s="61"/>
      <c r="BD141" s="61"/>
      <c r="BE141" s="61"/>
      <c r="BF141" s="61"/>
      <c r="BG141" s="61"/>
      <c r="BH141" s="61"/>
      <c r="BI141" s="61"/>
      <c r="BJ141" s="61"/>
      <c r="BK141" s="61"/>
      <c r="BL141" s="61"/>
      <c r="BM141" s="161" t="s">
        <v>605</v>
      </c>
      <c r="BN141" s="61"/>
      <c r="BO141" s="61"/>
      <c r="BP141" s="61"/>
      <c r="BQ141" s="61"/>
      <c r="BR141" s="61"/>
      <c r="BS141" s="61"/>
      <c r="BT141" s="61"/>
      <c r="BU141" s="61"/>
      <c r="BV141" s="61"/>
      <c r="BW141" s="61"/>
      <c r="BX141" s="61"/>
      <c r="BY141" s="61"/>
      <c r="BZ141" s="61"/>
      <c r="CA141" s="61"/>
      <c r="CB141" s="61"/>
      <c r="CC141" s="61"/>
      <c r="CD141" s="61"/>
      <c r="CE141" s="61"/>
      <c r="CF141" s="61"/>
      <c r="CG141" s="61"/>
      <c r="CH141" s="61"/>
    </row>
    <row r="142" spans="1:86" ht="14.25" customHeight="1">
      <c r="A142" s="622" t="s">
        <v>338</v>
      </c>
      <c r="B142" s="629" t="s">
        <v>1370</v>
      </c>
      <c r="C142" s="630" t="s">
        <v>22</v>
      </c>
      <c r="D142" s="629" t="s">
        <v>7</v>
      </c>
      <c r="E142" s="631" t="s">
        <v>1256</v>
      </c>
      <c r="F142" s="629" t="s">
        <v>842</v>
      </c>
      <c r="G142" s="634" t="s">
        <v>761</v>
      </c>
      <c r="H142" s="625" t="s">
        <v>761</v>
      </c>
      <c r="I142" s="625" t="s">
        <v>1227</v>
      </c>
      <c r="J142" s="626" t="s">
        <v>766</v>
      </c>
      <c r="K142" s="180"/>
      <c r="BA142" s="61"/>
      <c r="BB142" s="61"/>
      <c r="BC142" s="61"/>
      <c r="BD142" s="61"/>
      <c r="BE142" s="61"/>
      <c r="BF142" s="61"/>
      <c r="BG142" s="61"/>
      <c r="BH142" s="61"/>
      <c r="BI142" s="61"/>
      <c r="BJ142" s="61"/>
      <c r="BK142" s="61"/>
      <c r="BL142" s="61"/>
      <c r="BM142" s="161" t="s">
        <v>606</v>
      </c>
      <c r="BN142" s="61"/>
      <c r="BO142" s="61"/>
      <c r="BP142" s="61"/>
      <c r="BQ142" s="61"/>
      <c r="BR142" s="61"/>
      <c r="BS142" s="61"/>
      <c r="BT142" s="61"/>
      <c r="BU142" s="61"/>
      <c r="BV142" s="61"/>
      <c r="BW142" s="61"/>
      <c r="BX142" s="61"/>
      <c r="BY142" s="61"/>
      <c r="BZ142" s="61"/>
      <c r="CA142" s="61"/>
      <c r="CB142" s="61"/>
      <c r="CC142" s="61"/>
      <c r="CD142" s="61"/>
      <c r="CE142" s="61"/>
      <c r="CF142" s="61"/>
      <c r="CG142" s="61"/>
      <c r="CH142" s="61"/>
    </row>
    <row r="143" spans="1:86" ht="14.25" customHeight="1">
      <c r="A143" s="622" t="s">
        <v>338</v>
      </c>
      <c r="B143" s="629" t="s">
        <v>1371</v>
      </c>
      <c r="C143" s="630" t="s">
        <v>22</v>
      </c>
      <c r="D143" s="629" t="s">
        <v>7</v>
      </c>
      <c r="E143" s="631" t="s">
        <v>1356</v>
      </c>
      <c r="F143" s="629" t="s">
        <v>846</v>
      </c>
      <c r="G143" s="629" t="s">
        <v>761</v>
      </c>
      <c r="H143" s="625" t="s">
        <v>761</v>
      </c>
      <c r="I143" s="625" t="s">
        <v>1227</v>
      </c>
      <c r="J143" s="626" t="s">
        <v>766</v>
      </c>
      <c r="K143" s="180"/>
      <c r="BA143" s="61"/>
      <c r="BB143" s="61"/>
      <c r="BC143" s="61"/>
      <c r="BD143" s="61"/>
      <c r="BE143" s="61"/>
      <c r="BF143" s="61"/>
      <c r="BG143" s="61"/>
      <c r="BH143" s="61"/>
      <c r="BI143" s="61"/>
      <c r="BJ143" s="61"/>
      <c r="BK143" s="61"/>
      <c r="BL143" s="61"/>
      <c r="BM143" s="161" t="s">
        <v>607</v>
      </c>
      <c r="BN143" s="61"/>
      <c r="BO143" s="61"/>
      <c r="BP143" s="61"/>
      <c r="BQ143" s="61"/>
      <c r="BR143" s="61"/>
      <c r="BS143" s="61"/>
      <c r="BT143" s="61"/>
      <c r="BU143" s="61"/>
      <c r="BV143" s="61"/>
      <c r="BW143" s="61"/>
      <c r="BX143" s="61"/>
      <c r="BY143" s="61"/>
      <c r="BZ143" s="61"/>
      <c r="CA143" s="61"/>
      <c r="CB143" s="61"/>
      <c r="CC143" s="61"/>
      <c r="CD143" s="61"/>
      <c r="CE143" s="61"/>
      <c r="CF143" s="61"/>
      <c r="CG143" s="61"/>
      <c r="CH143" s="61"/>
    </row>
    <row r="144" spans="1:86" ht="14.25" customHeight="1">
      <c r="A144" s="622" t="s">
        <v>338</v>
      </c>
      <c r="B144" s="629" t="s">
        <v>1372</v>
      </c>
      <c r="C144" s="630" t="s">
        <v>22</v>
      </c>
      <c r="D144" s="629" t="s">
        <v>7</v>
      </c>
      <c r="E144" s="631" t="s">
        <v>5</v>
      </c>
      <c r="F144" s="629" t="s">
        <v>846</v>
      </c>
      <c r="G144" s="629" t="s">
        <v>761</v>
      </c>
      <c r="H144" s="625" t="s">
        <v>761</v>
      </c>
      <c r="I144" s="625" t="s">
        <v>1227</v>
      </c>
      <c r="J144" s="626" t="s">
        <v>766</v>
      </c>
      <c r="K144" s="180"/>
      <c r="BA144" s="61"/>
      <c r="BB144" s="61"/>
      <c r="BC144" s="61"/>
      <c r="BD144" s="61"/>
      <c r="BE144" s="61"/>
      <c r="BF144" s="61"/>
      <c r="BG144" s="61"/>
      <c r="BH144" s="61"/>
      <c r="BI144" s="61"/>
      <c r="BJ144" s="61"/>
      <c r="BK144" s="61"/>
      <c r="BL144" s="61"/>
      <c r="BM144" s="161" t="s">
        <v>608</v>
      </c>
      <c r="BN144" s="61"/>
      <c r="BO144" s="61"/>
      <c r="BP144" s="61"/>
      <c r="BQ144" s="61"/>
      <c r="BR144" s="61"/>
      <c r="BS144" s="61"/>
      <c r="BT144" s="61"/>
      <c r="BU144" s="61"/>
      <c r="BV144" s="61"/>
      <c r="BW144" s="61"/>
      <c r="BX144" s="61"/>
      <c r="BY144" s="61"/>
      <c r="BZ144" s="61"/>
      <c r="CA144" s="61"/>
      <c r="CB144" s="61"/>
      <c r="CC144" s="61"/>
      <c r="CD144" s="61"/>
      <c r="CE144" s="61"/>
      <c r="CF144" s="61"/>
      <c r="CG144" s="61"/>
      <c r="CH144" s="61"/>
    </row>
    <row r="145" spans="1:86" ht="14.25" customHeight="1">
      <c r="A145" s="622" t="s">
        <v>338</v>
      </c>
      <c r="B145" s="629" t="s">
        <v>1373</v>
      </c>
      <c r="C145" s="630" t="s">
        <v>22</v>
      </c>
      <c r="D145" s="629" t="s">
        <v>7</v>
      </c>
      <c r="E145" s="631" t="s">
        <v>5</v>
      </c>
      <c r="F145" s="629" t="s">
        <v>846</v>
      </c>
      <c r="G145" s="629" t="s">
        <v>761</v>
      </c>
      <c r="H145" s="625" t="s">
        <v>761</v>
      </c>
      <c r="I145" s="625" t="s">
        <v>1227</v>
      </c>
      <c r="J145" s="626" t="s">
        <v>766</v>
      </c>
      <c r="K145" s="180"/>
      <c r="BA145" s="61"/>
      <c r="BB145" s="61"/>
      <c r="BC145" s="61"/>
      <c r="BD145" s="61"/>
      <c r="BE145" s="61"/>
      <c r="BF145" s="61"/>
      <c r="BG145" s="61"/>
      <c r="BH145" s="61"/>
      <c r="BI145" s="61"/>
      <c r="BJ145" s="61"/>
      <c r="BK145" s="61"/>
      <c r="BL145" s="61"/>
      <c r="BM145" s="161" t="s">
        <v>609</v>
      </c>
      <c r="BN145" s="61"/>
      <c r="BO145" s="61"/>
      <c r="BP145" s="61"/>
      <c r="BQ145" s="61"/>
      <c r="BR145" s="61"/>
      <c r="BS145" s="61"/>
      <c r="BT145" s="61"/>
      <c r="BU145" s="61"/>
      <c r="BV145" s="61"/>
      <c r="BW145" s="61"/>
      <c r="BX145" s="61"/>
      <c r="BY145" s="61"/>
      <c r="BZ145" s="61"/>
      <c r="CA145" s="61"/>
      <c r="CB145" s="61"/>
      <c r="CC145" s="61"/>
      <c r="CD145" s="61"/>
      <c r="CE145" s="61"/>
      <c r="CF145" s="61"/>
      <c r="CG145" s="61"/>
      <c r="CH145" s="61"/>
    </row>
    <row r="146" spans="1:86" ht="14.25" customHeight="1">
      <c r="A146" s="622" t="s">
        <v>338</v>
      </c>
      <c r="B146" s="629" t="s">
        <v>1373</v>
      </c>
      <c r="C146" s="630" t="s">
        <v>22</v>
      </c>
      <c r="D146" s="629" t="s">
        <v>7</v>
      </c>
      <c r="E146" s="631" t="s">
        <v>1295</v>
      </c>
      <c r="F146" s="629" t="s">
        <v>846</v>
      </c>
      <c r="G146" s="629" t="s">
        <v>761</v>
      </c>
      <c r="H146" s="625" t="s">
        <v>761</v>
      </c>
      <c r="I146" s="625" t="s">
        <v>1227</v>
      </c>
      <c r="J146" s="626" t="s">
        <v>766</v>
      </c>
      <c r="K146" s="180"/>
      <c r="BA146" s="61"/>
      <c r="BB146" s="61"/>
      <c r="BC146" s="61"/>
      <c r="BD146" s="61"/>
      <c r="BE146" s="61"/>
      <c r="BF146" s="61"/>
      <c r="BG146" s="61"/>
      <c r="BH146" s="61"/>
      <c r="BI146" s="61"/>
      <c r="BJ146" s="61"/>
      <c r="BK146" s="61"/>
      <c r="BL146" s="61"/>
      <c r="BM146" s="161" t="s">
        <v>610</v>
      </c>
      <c r="BN146" s="61"/>
      <c r="BO146" s="61"/>
      <c r="BP146" s="61"/>
      <c r="BQ146" s="61"/>
      <c r="BR146" s="61"/>
      <c r="BS146" s="61"/>
      <c r="BT146" s="61"/>
      <c r="BU146" s="61"/>
      <c r="BV146" s="61"/>
      <c r="BW146" s="61"/>
      <c r="BX146" s="61"/>
      <c r="BY146" s="61"/>
      <c r="BZ146" s="61"/>
      <c r="CA146" s="61"/>
      <c r="CB146" s="61"/>
      <c r="CC146" s="61"/>
      <c r="CD146" s="61"/>
      <c r="CE146" s="61"/>
      <c r="CF146" s="61"/>
      <c r="CG146" s="61"/>
      <c r="CH146" s="61"/>
    </row>
    <row r="147" spans="1:86" ht="14.25" customHeight="1">
      <c r="A147" s="622" t="s">
        <v>338</v>
      </c>
      <c r="B147" s="629" t="s">
        <v>1373</v>
      </c>
      <c r="C147" s="630" t="s">
        <v>22</v>
      </c>
      <c r="D147" s="629" t="s">
        <v>7</v>
      </c>
      <c r="E147" s="631" t="s">
        <v>1374</v>
      </c>
      <c r="F147" s="629" t="s">
        <v>846</v>
      </c>
      <c r="G147" s="635">
        <v>6208</v>
      </c>
      <c r="H147" s="625" t="s">
        <v>1375</v>
      </c>
      <c r="I147" s="623"/>
      <c r="J147" s="626" t="s">
        <v>766</v>
      </c>
      <c r="K147" s="180"/>
      <c r="BA147" s="61"/>
      <c r="BB147" s="61"/>
      <c r="BC147" s="61"/>
      <c r="BD147" s="61"/>
      <c r="BE147" s="61"/>
      <c r="BF147" s="61"/>
      <c r="BG147" s="61"/>
      <c r="BH147" s="61"/>
      <c r="BI147" s="61"/>
      <c r="BJ147" s="61"/>
      <c r="BK147" s="61"/>
      <c r="BL147" s="61"/>
      <c r="BM147" s="161" t="s">
        <v>611</v>
      </c>
      <c r="BN147" s="61"/>
      <c r="BO147" s="61"/>
      <c r="BP147" s="61"/>
      <c r="BQ147" s="61"/>
      <c r="BR147" s="61"/>
      <c r="BS147" s="61"/>
      <c r="BT147" s="61"/>
      <c r="BU147" s="61"/>
      <c r="BV147" s="61"/>
      <c r="BW147" s="61"/>
      <c r="BX147" s="61"/>
      <c r="BY147" s="61"/>
      <c r="BZ147" s="61"/>
      <c r="CA147" s="61"/>
      <c r="CB147" s="61"/>
      <c r="CC147" s="61"/>
      <c r="CD147" s="61"/>
      <c r="CE147" s="61"/>
      <c r="CF147" s="61"/>
      <c r="CG147" s="61"/>
      <c r="CH147" s="61"/>
    </row>
    <row r="148" spans="1:86" ht="14.25" customHeight="1">
      <c r="A148" s="622" t="s">
        <v>338</v>
      </c>
      <c r="B148" s="629" t="s">
        <v>1376</v>
      </c>
      <c r="C148" s="630" t="s">
        <v>22</v>
      </c>
      <c r="D148" s="629" t="s">
        <v>7</v>
      </c>
      <c r="E148" s="631" t="s">
        <v>1256</v>
      </c>
      <c r="F148" s="629" t="s">
        <v>846</v>
      </c>
      <c r="G148" s="634" t="s">
        <v>761</v>
      </c>
      <c r="H148" s="625" t="s">
        <v>761</v>
      </c>
      <c r="I148" s="625" t="s">
        <v>1227</v>
      </c>
      <c r="J148" s="626" t="s">
        <v>766</v>
      </c>
      <c r="K148" s="180"/>
      <c r="BA148" s="61"/>
      <c r="BB148" s="61"/>
      <c r="BC148" s="61"/>
      <c r="BD148" s="61"/>
      <c r="BE148" s="61"/>
      <c r="BF148" s="61"/>
      <c r="BG148" s="61"/>
      <c r="BH148" s="61"/>
      <c r="BI148" s="61"/>
      <c r="BJ148" s="61"/>
      <c r="BK148" s="61"/>
      <c r="BL148" s="61"/>
      <c r="BM148" s="161" t="s">
        <v>612</v>
      </c>
      <c r="BN148" s="61"/>
      <c r="BO148" s="61"/>
      <c r="BP148" s="61"/>
      <c r="BQ148" s="61"/>
      <c r="BR148" s="61"/>
      <c r="BS148" s="61"/>
      <c r="BT148" s="61"/>
      <c r="BU148" s="61"/>
      <c r="BV148" s="61"/>
      <c r="BW148" s="61"/>
      <c r="BX148" s="61"/>
      <c r="BY148" s="61"/>
      <c r="BZ148" s="61"/>
      <c r="CA148" s="61"/>
      <c r="CB148" s="61"/>
      <c r="CC148" s="61"/>
      <c r="CD148" s="61"/>
      <c r="CE148" s="61"/>
      <c r="CF148" s="61"/>
      <c r="CG148" s="61"/>
      <c r="CH148" s="61"/>
    </row>
    <row r="149" spans="1:86" ht="14.25" customHeight="1">
      <c r="A149" s="622" t="s">
        <v>338</v>
      </c>
      <c r="B149" s="629" t="s">
        <v>648</v>
      </c>
      <c r="C149" s="630" t="s">
        <v>22</v>
      </c>
      <c r="D149" s="629" t="s">
        <v>7</v>
      </c>
      <c r="E149" s="631" t="s">
        <v>1256</v>
      </c>
      <c r="F149" s="629" t="s">
        <v>846</v>
      </c>
      <c r="G149" s="629" t="s">
        <v>761</v>
      </c>
      <c r="H149" s="625" t="s">
        <v>761</v>
      </c>
      <c r="I149" s="625" t="s">
        <v>1227</v>
      </c>
      <c r="J149" s="626" t="s">
        <v>766</v>
      </c>
      <c r="K149" s="179"/>
      <c r="BA149" s="61"/>
      <c r="BB149" s="61"/>
      <c r="BC149" s="61"/>
      <c r="BD149" s="61"/>
      <c r="BE149" s="61"/>
      <c r="BF149" s="61"/>
      <c r="BG149" s="61"/>
      <c r="BH149" s="61"/>
      <c r="BI149" s="61"/>
      <c r="BJ149" s="61"/>
      <c r="BK149" s="61"/>
      <c r="BL149" s="61"/>
      <c r="BM149" s="161" t="s">
        <v>668</v>
      </c>
      <c r="BN149" s="61"/>
      <c r="BO149" s="61"/>
      <c r="BP149" s="61"/>
      <c r="BQ149" s="61"/>
      <c r="BR149" s="61"/>
      <c r="BS149" s="61"/>
      <c r="BT149" s="61"/>
      <c r="BU149" s="61"/>
      <c r="BV149" s="61"/>
      <c r="BW149" s="61"/>
      <c r="BX149" s="61"/>
      <c r="BY149" s="61"/>
      <c r="BZ149" s="61"/>
      <c r="CA149" s="61"/>
      <c r="CB149" s="61"/>
      <c r="CC149" s="61"/>
      <c r="CD149" s="61"/>
      <c r="CE149" s="61"/>
      <c r="CF149" s="61"/>
      <c r="CG149" s="61"/>
      <c r="CH149" s="61"/>
    </row>
    <row r="150" spans="1:86" ht="14.25" customHeight="1">
      <c r="A150" s="378" t="s">
        <v>338</v>
      </c>
      <c r="B150" s="379" t="s">
        <v>845</v>
      </c>
      <c r="C150" s="636" t="s">
        <v>20</v>
      </c>
      <c r="D150" s="379" t="s">
        <v>7</v>
      </c>
      <c r="E150" s="372" t="s">
        <v>108</v>
      </c>
      <c r="F150" s="379" t="s">
        <v>846</v>
      </c>
      <c r="G150" s="385" t="s">
        <v>1377</v>
      </c>
      <c r="H150" s="984" t="s">
        <v>1378</v>
      </c>
      <c r="I150" s="984" t="s">
        <v>1379</v>
      </c>
      <c r="J150" s="985" t="s">
        <v>64</v>
      </c>
      <c r="K150" s="179"/>
      <c r="BA150" s="61"/>
      <c r="BB150" s="61"/>
      <c r="BC150" s="61"/>
      <c r="BD150" s="61"/>
      <c r="BE150" s="61"/>
      <c r="BF150" s="61"/>
      <c r="BG150" s="61"/>
      <c r="BH150" s="61"/>
      <c r="BI150" s="61"/>
      <c r="BJ150" s="61"/>
      <c r="BK150" s="61"/>
      <c r="BL150" s="61"/>
      <c r="BM150" s="161" t="s">
        <v>613</v>
      </c>
      <c r="BN150" s="61"/>
      <c r="BO150" s="61"/>
      <c r="BP150" s="61"/>
      <c r="BQ150" s="61"/>
      <c r="BR150" s="61"/>
      <c r="BS150" s="61"/>
      <c r="BT150" s="61"/>
      <c r="BU150" s="61"/>
      <c r="BV150" s="61"/>
      <c r="BW150" s="61"/>
      <c r="BX150" s="61"/>
      <c r="BY150" s="61"/>
      <c r="BZ150" s="61"/>
      <c r="CA150" s="61"/>
      <c r="CB150" s="61"/>
      <c r="CC150" s="61"/>
      <c r="CD150" s="61"/>
      <c r="CE150" s="61"/>
      <c r="CF150" s="61"/>
      <c r="CG150" s="61"/>
      <c r="CH150" s="61"/>
    </row>
    <row r="151" spans="1:86" ht="14.25" customHeight="1">
      <c r="A151" s="378" t="s">
        <v>338</v>
      </c>
      <c r="B151" s="379" t="s">
        <v>845</v>
      </c>
      <c r="C151" s="636" t="s">
        <v>20</v>
      </c>
      <c r="D151" s="379" t="s">
        <v>7</v>
      </c>
      <c r="E151" s="372" t="s">
        <v>827</v>
      </c>
      <c r="F151" s="379" t="s">
        <v>846</v>
      </c>
      <c r="G151" s="385" t="s">
        <v>1380</v>
      </c>
      <c r="H151" s="984"/>
      <c r="I151" s="984"/>
      <c r="J151" s="985"/>
      <c r="K151" s="179"/>
      <c r="BA151" s="61"/>
      <c r="BB151" s="61"/>
      <c r="BC151" s="61"/>
      <c r="BD151" s="61"/>
      <c r="BE151" s="61"/>
      <c r="BF151" s="61"/>
      <c r="BG151" s="61"/>
      <c r="BH151" s="61"/>
      <c r="BI151" s="61"/>
      <c r="BJ151" s="61"/>
      <c r="BK151" s="61"/>
      <c r="BL151" s="61"/>
      <c r="BM151" s="161" t="s">
        <v>614</v>
      </c>
      <c r="BN151" s="61"/>
      <c r="BO151" s="61"/>
      <c r="BP151" s="61"/>
      <c r="BQ151" s="61"/>
      <c r="BR151" s="61"/>
      <c r="BS151" s="61"/>
      <c r="BT151" s="61"/>
      <c r="BU151" s="61"/>
      <c r="BV151" s="61"/>
      <c r="BW151" s="61"/>
      <c r="BX151" s="61"/>
      <c r="BY151" s="61"/>
      <c r="BZ151" s="61"/>
      <c r="CA151" s="61"/>
      <c r="CB151" s="61"/>
      <c r="CC151" s="61"/>
      <c r="CD151" s="61"/>
      <c r="CE151" s="61"/>
      <c r="CF151" s="61"/>
      <c r="CG151" s="61"/>
      <c r="CH151" s="61"/>
    </row>
    <row r="152" spans="1:86" ht="14.25" customHeight="1">
      <c r="A152" s="622" t="s">
        <v>338</v>
      </c>
      <c r="B152" s="625" t="s">
        <v>1381</v>
      </c>
      <c r="C152" s="630" t="s">
        <v>20</v>
      </c>
      <c r="D152" s="623" t="s">
        <v>7</v>
      </c>
      <c r="E152" s="624" t="s">
        <v>108</v>
      </c>
      <c r="F152" s="623" t="s">
        <v>846</v>
      </c>
      <c r="G152" s="625" t="s">
        <v>1382</v>
      </c>
      <c r="H152" s="625" t="s">
        <v>1383</v>
      </c>
      <c r="I152" s="625" t="s">
        <v>956</v>
      </c>
      <c r="J152" s="626" t="s">
        <v>766</v>
      </c>
      <c r="K152" s="179"/>
      <c r="BA152" s="61"/>
      <c r="BB152" s="61"/>
      <c r="BC152" s="61"/>
      <c r="BD152" s="61"/>
      <c r="BE152" s="61"/>
      <c r="BF152" s="61"/>
      <c r="BG152" s="61"/>
      <c r="BH152" s="61"/>
      <c r="BI152" s="61"/>
      <c r="BJ152" s="61"/>
      <c r="BK152" s="61"/>
      <c r="BL152" s="61"/>
      <c r="BM152" s="161" t="s">
        <v>615</v>
      </c>
      <c r="BN152" s="61"/>
      <c r="BO152" s="61"/>
      <c r="BP152" s="61"/>
      <c r="BQ152" s="61"/>
      <c r="BR152" s="61"/>
      <c r="BS152" s="61"/>
      <c r="BT152" s="61"/>
      <c r="BU152" s="61"/>
      <c r="BV152" s="61"/>
      <c r="BW152" s="61"/>
      <c r="BX152" s="61"/>
      <c r="BY152" s="61"/>
      <c r="BZ152" s="61"/>
      <c r="CA152" s="61"/>
      <c r="CB152" s="61"/>
      <c r="CC152" s="61"/>
      <c r="CD152" s="61"/>
      <c r="CE152" s="61"/>
      <c r="CF152" s="61"/>
      <c r="CG152" s="61"/>
      <c r="CH152" s="61"/>
    </row>
    <row r="153" spans="1:86" ht="14.25" customHeight="1">
      <c r="A153" s="622" t="s">
        <v>338</v>
      </c>
      <c r="B153" s="623" t="s">
        <v>1255</v>
      </c>
      <c r="C153" s="630" t="s">
        <v>20</v>
      </c>
      <c r="D153" s="623" t="s">
        <v>7</v>
      </c>
      <c r="E153" s="624" t="s">
        <v>826</v>
      </c>
      <c r="F153" s="623" t="s">
        <v>842</v>
      </c>
      <c r="G153" s="625" t="s">
        <v>761</v>
      </c>
      <c r="H153" s="625"/>
      <c r="I153" s="625" t="s">
        <v>1227</v>
      </c>
      <c r="J153" s="626" t="s">
        <v>766</v>
      </c>
      <c r="K153" s="180"/>
      <c r="BA153" s="61"/>
      <c r="BB153" s="61"/>
      <c r="BC153" s="61"/>
      <c r="BD153" s="61"/>
      <c r="BE153" s="61"/>
      <c r="BF153" s="61"/>
      <c r="BG153" s="61"/>
      <c r="BH153" s="61"/>
      <c r="BI153" s="61"/>
      <c r="BJ153" s="61"/>
      <c r="BK153" s="61"/>
      <c r="BL153" s="61"/>
      <c r="BM153" s="161" t="s">
        <v>616</v>
      </c>
      <c r="BN153" s="61"/>
      <c r="BO153" s="61"/>
      <c r="BP153" s="61"/>
      <c r="BQ153" s="61"/>
      <c r="BR153" s="61"/>
      <c r="BS153" s="61"/>
      <c r="BT153" s="61"/>
      <c r="BU153" s="61"/>
      <c r="BV153" s="61"/>
      <c r="BW153" s="61"/>
      <c r="BX153" s="61"/>
      <c r="BY153" s="61"/>
      <c r="BZ153" s="61"/>
      <c r="CA153" s="61"/>
      <c r="CB153" s="61"/>
      <c r="CC153" s="61"/>
      <c r="CD153" s="61"/>
      <c r="CE153" s="61"/>
      <c r="CF153" s="61"/>
      <c r="CG153" s="61"/>
      <c r="CH153" s="61"/>
    </row>
    <row r="154" spans="1:86" ht="14.25" customHeight="1">
      <c r="A154" s="622" t="s">
        <v>338</v>
      </c>
      <c r="B154" s="623" t="s">
        <v>1255</v>
      </c>
      <c r="C154" s="630" t="s">
        <v>20</v>
      </c>
      <c r="D154" s="623" t="s">
        <v>7</v>
      </c>
      <c r="E154" s="624" t="s">
        <v>827</v>
      </c>
      <c r="F154" s="623" t="s">
        <v>842</v>
      </c>
      <c r="G154" s="625" t="s">
        <v>1375</v>
      </c>
      <c r="H154" s="623"/>
      <c r="I154" s="625" t="s">
        <v>142</v>
      </c>
      <c r="J154" s="626" t="s">
        <v>766</v>
      </c>
      <c r="K154" s="180"/>
      <c r="BA154" s="61"/>
      <c r="BB154" s="61"/>
      <c r="BC154" s="61"/>
      <c r="BD154" s="61"/>
      <c r="BE154" s="61"/>
      <c r="BF154" s="61"/>
      <c r="BG154" s="61"/>
      <c r="BH154" s="61"/>
      <c r="BI154" s="61"/>
      <c r="BJ154" s="61"/>
      <c r="BK154" s="61"/>
      <c r="BL154" s="61"/>
      <c r="BM154" s="161" t="s">
        <v>617</v>
      </c>
      <c r="BN154" s="61"/>
      <c r="BO154" s="61"/>
      <c r="BP154" s="61"/>
      <c r="BQ154" s="61"/>
      <c r="BR154" s="61"/>
      <c r="BS154" s="61"/>
      <c r="BT154" s="61"/>
      <c r="BU154" s="61"/>
      <c r="BV154" s="61"/>
      <c r="BW154" s="61"/>
      <c r="BX154" s="61"/>
      <c r="BY154" s="61"/>
      <c r="BZ154" s="61"/>
      <c r="CA154" s="61"/>
      <c r="CB154" s="61"/>
      <c r="CC154" s="61"/>
      <c r="CD154" s="61"/>
      <c r="CE154" s="61"/>
      <c r="CF154" s="61"/>
      <c r="CG154" s="61"/>
      <c r="CH154" s="61"/>
    </row>
    <row r="155" spans="1:86" ht="14.25" customHeight="1">
      <c r="A155" s="622" t="s">
        <v>338</v>
      </c>
      <c r="B155" s="623" t="s">
        <v>1255</v>
      </c>
      <c r="C155" s="630" t="s">
        <v>20</v>
      </c>
      <c r="D155" s="623" t="s">
        <v>7</v>
      </c>
      <c r="E155" s="624" t="s">
        <v>63</v>
      </c>
      <c r="F155" s="623" t="s">
        <v>842</v>
      </c>
      <c r="G155" s="625" t="s">
        <v>1232</v>
      </c>
      <c r="H155" s="623"/>
      <c r="I155" s="625" t="s">
        <v>1384</v>
      </c>
      <c r="J155" s="626" t="s">
        <v>766</v>
      </c>
      <c r="K155" s="180"/>
      <c r="BA155" s="61"/>
      <c r="BB155" s="61"/>
      <c r="BC155" s="61"/>
      <c r="BD155" s="61"/>
      <c r="BE155" s="61"/>
      <c r="BF155" s="61"/>
      <c r="BG155" s="61"/>
      <c r="BH155" s="61"/>
      <c r="BI155" s="61"/>
      <c r="BJ155" s="61"/>
      <c r="BK155" s="61"/>
      <c r="BL155" s="61"/>
      <c r="BM155" s="161" t="s">
        <v>669</v>
      </c>
      <c r="BN155" s="61"/>
      <c r="BO155" s="61"/>
      <c r="BP155" s="61"/>
      <c r="BQ155" s="61"/>
      <c r="BR155" s="61"/>
      <c r="BS155" s="61"/>
      <c r="BT155" s="61"/>
      <c r="BU155" s="61"/>
      <c r="BV155" s="61"/>
      <c r="BW155" s="61"/>
      <c r="BX155" s="61"/>
      <c r="BY155" s="61"/>
      <c r="BZ155" s="61"/>
      <c r="CA155" s="61"/>
      <c r="CB155" s="61"/>
      <c r="CC155" s="61"/>
      <c r="CD155" s="61"/>
      <c r="CE155" s="61"/>
      <c r="CF155" s="61"/>
      <c r="CG155" s="61"/>
      <c r="CH155" s="61"/>
    </row>
    <row r="156" spans="1:86" ht="14.25" customHeight="1">
      <c r="A156" s="622" t="s">
        <v>338</v>
      </c>
      <c r="B156" s="623" t="s">
        <v>1258</v>
      </c>
      <c r="C156" s="630" t="s">
        <v>20</v>
      </c>
      <c r="D156" s="623" t="s">
        <v>7</v>
      </c>
      <c r="E156" s="624" t="s">
        <v>108</v>
      </c>
      <c r="F156" s="623" t="s">
        <v>846</v>
      </c>
      <c r="G156" s="625" t="s">
        <v>1382</v>
      </c>
      <c r="H156" s="625" t="s">
        <v>950</v>
      </c>
      <c r="I156" s="625" t="s">
        <v>844</v>
      </c>
      <c r="J156" s="626" t="s">
        <v>766</v>
      </c>
      <c r="K156" s="180"/>
      <c r="BA156" s="61"/>
      <c r="BB156" s="61"/>
      <c r="BC156" s="61"/>
      <c r="BD156" s="61"/>
      <c r="BE156" s="61"/>
      <c r="BF156" s="61"/>
      <c r="BG156" s="61"/>
      <c r="BH156" s="61"/>
      <c r="BI156" s="61"/>
      <c r="BJ156" s="61"/>
      <c r="BK156" s="61"/>
      <c r="BL156" s="61"/>
      <c r="BM156" s="161" t="s">
        <v>618</v>
      </c>
      <c r="BN156" s="61"/>
      <c r="BO156" s="61"/>
      <c r="BP156" s="61"/>
      <c r="BQ156" s="61"/>
      <c r="BR156" s="61"/>
      <c r="BS156" s="61"/>
      <c r="BT156" s="61"/>
      <c r="BU156" s="61"/>
      <c r="BV156" s="61"/>
      <c r="BW156" s="61"/>
      <c r="BX156" s="61"/>
      <c r="BY156" s="61"/>
      <c r="BZ156" s="61"/>
      <c r="CA156" s="61"/>
      <c r="CB156" s="61"/>
      <c r="CC156" s="61"/>
      <c r="CD156" s="61"/>
      <c r="CE156" s="61"/>
      <c r="CF156" s="61"/>
      <c r="CG156" s="61"/>
      <c r="CH156" s="61"/>
    </row>
    <row r="157" spans="1:86" ht="14.25" customHeight="1">
      <c r="A157" s="622" t="s">
        <v>338</v>
      </c>
      <c r="B157" s="623" t="s">
        <v>490</v>
      </c>
      <c r="C157" s="630" t="s">
        <v>20</v>
      </c>
      <c r="D157" s="623" t="s">
        <v>7</v>
      </c>
      <c r="E157" s="624" t="s">
        <v>108</v>
      </c>
      <c r="F157" s="623" t="s">
        <v>846</v>
      </c>
      <c r="G157" s="625" t="s">
        <v>761</v>
      </c>
      <c r="H157" s="625" t="s">
        <v>761</v>
      </c>
      <c r="I157" s="625" t="s">
        <v>1227</v>
      </c>
      <c r="J157" s="626" t="s">
        <v>766</v>
      </c>
      <c r="K157" s="180"/>
      <c r="BA157" s="61"/>
      <c r="BB157" s="61"/>
      <c r="BC157" s="61"/>
      <c r="BD157" s="61"/>
      <c r="BE157" s="61"/>
      <c r="BF157" s="61"/>
      <c r="BG157" s="61"/>
      <c r="BH157" s="61"/>
      <c r="BI157" s="61"/>
      <c r="BJ157" s="61"/>
      <c r="BK157" s="61"/>
      <c r="BL157" s="61"/>
      <c r="BM157" s="161" t="s">
        <v>619</v>
      </c>
      <c r="BN157" s="61"/>
      <c r="BO157" s="61"/>
      <c r="BP157" s="61"/>
      <c r="BQ157" s="61"/>
      <c r="BR157" s="61"/>
      <c r="BS157" s="61"/>
      <c r="BT157" s="61"/>
      <c r="BU157" s="61"/>
      <c r="BV157" s="61"/>
      <c r="BW157" s="61"/>
      <c r="BX157" s="61"/>
      <c r="BY157" s="61"/>
      <c r="BZ157" s="61"/>
      <c r="CA157" s="61"/>
      <c r="CB157" s="61"/>
      <c r="CC157" s="61"/>
      <c r="CD157" s="61"/>
      <c r="CE157" s="61"/>
      <c r="CF157" s="61"/>
      <c r="CG157" s="61"/>
      <c r="CH157" s="61"/>
    </row>
    <row r="158" spans="1:86" ht="14.25" customHeight="1">
      <c r="A158" s="622" t="s">
        <v>338</v>
      </c>
      <c r="B158" s="623" t="s">
        <v>1385</v>
      </c>
      <c r="C158" s="630" t="s">
        <v>20</v>
      </c>
      <c r="D158" s="623" t="s">
        <v>7</v>
      </c>
      <c r="E158" s="624" t="s">
        <v>826</v>
      </c>
      <c r="F158" s="623" t="s">
        <v>846</v>
      </c>
      <c r="G158" s="625" t="s">
        <v>761</v>
      </c>
      <c r="H158" s="625" t="s">
        <v>761</v>
      </c>
      <c r="I158" s="625" t="s">
        <v>1227</v>
      </c>
      <c r="J158" s="626" t="s">
        <v>766</v>
      </c>
      <c r="K158" s="180"/>
      <c r="BA158" s="61"/>
      <c r="BB158" s="61"/>
      <c r="BC158" s="61"/>
      <c r="BD158" s="61"/>
      <c r="BE158" s="61"/>
      <c r="BF158" s="61"/>
      <c r="BG158" s="61"/>
      <c r="BH158" s="61"/>
      <c r="BI158" s="61"/>
      <c r="BJ158" s="61"/>
      <c r="BK158" s="61"/>
      <c r="BL158" s="61"/>
      <c r="BM158" s="162" t="s">
        <v>620</v>
      </c>
      <c r="BN158" s="61"/>
      <c r="BO158" s="61"/>
      <c r="BP158" s="61"/>
      <c r="BQ158" s="61"/>
      <c r="BR158" s="61"/>
      <c r="BS158" s="61"/>
      <c r="BT158" s="61"/>
      <c r="BU158" s="61"/>
      <c r="BV158" s="61"/>
      <c r="BW158" s="61"/>
      <c r="BX158" s="61"/>
      <c r="BY158" s="61"/>
      <c r="BZ158" s="61"/>
      <c r="CA158" s="61"/>
      <c r="CB158" s="61"/>
      <c r="CC158" s="61"/>
      <c r="CD158" s="61"/>
      <c r="CE158" s="61"/>
      <c r="CF158" s="61"/>
      <c r="CG158" s="61"/>
      <c r="CH158" s="61"/>
    </row>
    <row r="159" spans="1:86" ht="14.25" customHeight="1">
      <c r="A159" s="622" t="s">
        <v>338</v>
      </c>
      <c r="B159" s="623" t="s">
        <v>1385</v>
      </c>
      <c r="C159" s="630" t="s">
        <v>20</v>
      </c>
      <c r="D159" s="623" t="s">
        <v>7</v>
      </c>
      <c r="E159" s="624" t="s">
        <v>880</v>
      </c>
      <c r="F159" s="623" t="s">
        <v>846</v>
      </c>
      <c r="G159" s="625" t="s">
        <v>1386</v>
      </c>
      <c r="H159" s="625" t="s">
        <v>1387</v>
      </c>
      <c r="I159" s="625" t="s">
        <v>1388</v>
      </c>
      <c r="J159" s="626" t="s">
        <v>766</v>
      </c>
      <c r="K159" s="180"/>
      <c r="BA159" s="61"/>
      <c r="BB159" s="61"/>
      <c r="BC159" s="61"/>
      <c r="BD159" s="61"/>
      <c r="BE159" s="61"/>
      <c r="BF159" s="61"/>
      <c r="BG159" s="61"/>
      <c r="BH159" s="61"/>
      <c r="BI159" s="61"/>
      <c r="BJ159" s="61"/>
      <c r="BK159" s="61"/>
      <c r="BL159" s="61"/>
      <c r="BM159" s="161" t="s">
        <v>80</v>
      </c>
      <c r="BN159" s="61"/>
      <c r="BO159" s="61"/>
      <c r="BP159" s="61"/>
      <c r="BQ159" s="61"/>
      <c r="BR159" s="61"/>
      <c r="BS159" s="61"/>
      <c r="BT159" s="61"/>
      <c r="BU159" s="61"/>
      <c r="BV159" s="61"/>
      <c r="BW159" s="61"/>
      <c r="BX159" s="61"/>
      <c r="BY159" s="61"/>
      <c r="BZ159" s="61"/>
      <c r="CA159" s="61"/>
      <c r="CB159" s="61"/>
      <c r="CC159" s="61"/>
      <c r="CD159" s="61"/>
      <c r="CE159" s="61"/>
      <c r="CF159" s="61"/>
      <c r="CG159" s="61"/>
      <c r="CH159" s="61"/>
    </row>
    <row r="160" spans="1:86" ht="14.25" customHeight="1">
      <c r="A160" s="378" t="s">
        <v>338</v>
      </c>
      <c r="B160" s="379" t="s">
        <v>857</v>
      </c>
      <c r="C160" s="636" t="s">
        <v>20</v>
      </c>
      <c r="D160" s="379" t="s">
        <v>7</v>
      </c>
      <c r="E160" s="394" t="s">
        <v>1073</v>
      </c>
      <c r="F160" s="379" t="s">
        <v>842</v>
      </c>
      <c r="G160" s="385" t="s">
        <v>1389</v>
      </c>
      <c r="H160" s="385" t="s">
        <v>1390</v>
      </c>
      <c r="I160" s="385" t="s">
        <v>923</v>
      </c>
      <c r="J160" s="388" t="s">
        <v>64</v>
      </c>
      <c r="K160" s="180"/>
      <c r="BA160" s="61"/>
      <c r="BB160" s="61"/>
      <c r="BC160" s="61"/>
      <c r="BD160" s="61"/>
      <c r="BE160" s="61"/>
      <c r="BF160" s="61"/>
      <c r="BG160" s="61"/>
      <c r="BH160" s="61"/>
      <c r="BI160" s="61"/>
      <c r="BJ160" s="61"/>
      <c r="BK160" s="61"/>
      <c r="BL160" s="61"/>
      <c r="BM160" s="162" t="s">
        <v>621</v>
      </c>
      <c r="BN160" s="61"/>
      <c r="BO160" s="61"/>
      <c r="BP160" s="61"/>
      <c r="BQ160" s="61"/>
      <c r="BR160" s="61"/>
      <c r="BS160" s="61"/>
      <c r="BT160" s="61"/>
      <c r="BU160" s="61"/>
      <c r="BV160" s="61"/>
      <c r="BW160" s="61"/>
      <c r="BX160" s="61"/>
      <c r="BY160" s="61"/>
      <c r="BZ160" s="61"/>
      <c r="CA160" s="61"/>
      <c r="CB160" s="61"/>
      <c r="CC160" s="61"/>
      <c r="CD160" s="61"/>
      <c r="CE160" s="61"/>
      <c r="CF160" s="61"/>
      <c r="CG160" s="61"/>
      <c r="CH160" s="61"/>
    </row>
    <row r="161" spans="1:86" ht="14.25" customHeight="1">
      <c r="A161" s="378" t="s">
        <v>338</v>
      </c>
      <c r="B161" s="379" t="s">
        <v>857</v>
      </c>
      <c r="C161" s="636" t="s">
        <v>20</v>
      </c>
      <c r="D161" s="379" t="s">
        <v>7</v>
      </c>
      <c r="E161" s="394" t="s">
        <v>1074</v>
      </c>
      <c r="F161" s="379" t="s">
        <v>842</v>
      </c>
      <c r="G161" s="385" t="s">
        <v>1391</v>
      </c>
      <c r="H161" s="385" t="s">
        <v>1392</v>
      </c>
      <c r="I161" s="385" t="s">
        <v>1388</v>
      </c>
      <c r="J161" s="388" t="s">
        <v>64</v>
      </c>
      <c r="K161" s="180"/>
      <c r="BA161" s="61"/>
      <c r="BB161" s="61"/>
      <c r="BC161" s="61"/>
      <c r="BD161" s="61"/>
      <c r="BE161" s="61"/>
      <c r="BF161" s="61"/>
      <c r="BG161" s="61"/>
      <c r="BH161" s="61"/>
      <c r="BI161" s="61"/>
      <c r="BJ161" s="61"/>
      <c r="BK161" s="61"/>
      <c r="BL161" s="61"/>
      <c r="BM161" s="161" t="s">
        <v>622</v>
      </c>
      <c r="BN161" s="61"/>
      <c r="BO161" s="61"/>
      <c r="BP161" s="61"/>
      <c r="BQ161" s="61"/>
      <c r="BR161" s="61"/>
      <c r="BS161" s="61"/>
      <c r="BT161" s="61"/>
      <c r="BU161" s="61"/>
      <c r="BV161" s="61"/>
      <c r="BW161" s="61"/>
      <c r="BX161" s="61"/>
      <c r="BY161" s="61"/>
      <c r="BZ161" s="61"/>
      <c r="CA161" s="61"/>
      <c r="CB161" s="61"/>
      <c r="CC161" s="61"/>
      <c r="CD161" s="61"/>
      <c r="CE161" s="61"/>
      <c r="CF161" s="61"/>
      <c r="CG161" s="61"/>
      <c r="CH161" s="61"/>
    </row>
    <row r="162" spans="1:86" ht="14.25" customHeight="1">
      <c r="A162" s="378" t="s">
        <v>338</v>
      </c>
      <c r="B162" s="379" t="s">
        <v>857</v>
      </c>
      <c r="C162" s="636" t="s">
        <v>20</v>
      </c>
      <c r="D162" s="379" t="s">
        <v>7</v>
      </c>
      <c r="E162" s="394" t="s">
        <v>1075</v>
      </c>
      <c r="F162" s="379" t="s">
        <v>842</v>
      </c>
      <c r="G162" s="385" t="s">
        <v>1393</v>
      </c>
      <c r="H162" s="385" t="s">
        <v>1394</v>
      </c>
      <c r="I162" s="385" t="s">
        <v>1244</v>
      </c>
      <c r="J162" s="388" t="s">
        <v>64</v>
      </c>
      <c r="K162" s="179"/>
      <c r="BA162" s="61"/>
      <c r="BB162" s="61"/>
      <c r="BC162" s="61"/>
      <c r="BD162" s="61"/>
      <c r="BE162" s="61"/>
      <c r="BF162" s="61"/>
      <c r="BG162" s="61"/>
      <c r="BH162" s="61"/>
      <c r="BI162" s="61"/>
      <c r="BJ162" s="61"/>
      <c r="BK162" s="61"/>
      <c r="BL162" s="61"/>
      <c r="BM162" s="161" t="s">
        <v>623</v>
      </c>
      <c r="BN162" s="61"/>
      <c r="BO162" s="61"/>
      <c r="BP162" s="61"/>
      <c r="BQ162" s="61"/>
      <c r="BR162" s="61"/>
      <c r="BS162" s="61"/>
      <c r="BT162" s="61"/>
      <c r="BU162" s="61"/>
      <c r="BV162" s="61"/>
      <c r="BW162" s="61"/>
      <c r="BX162" s="61"/>
      <c r="BY162" s="61"/>
      <c r="BZ162" s="61"/>
      <c r="CA162" s="61"/>
      <c r="CB162" s="61"/>
      <c r="CC162" s="61"/>
      <c r="CD162" s="61"/>
      <c r="CE162" s="61"/>
      <c r="CF162" s="61"/>
      <c r="CG162" s="61"/>
      <c r="CH162" s="61"/>
    </row>
    <row r="163" spans="1:86" ht="14.25" customHeight="1">
      <c r="A163" s="622" t="s">
        <v>338</v>
      </c>
      <c r="B163" s="623" t="s">
        <v>1272</v>
      </c>
      <c r="C163" s="630" t="s">
        <v>20</v>
      </c>
      <c r="D163" s="623" t="s">
        <v>7</v>
      </c>
      <c r="E163" s="624" t="s">
        <v>827</v>
      </c>
      <c r="F163" s="623" t="s">
        <v>846</v>
      </c>
      <c r="G163" s="625" t="s">
        <v>761</v>
      </c>
      <c r="H163" s="625" t="s">
        <v>761</v>
      </c>
      <c r="I163" s="625" t="s">
        <v>1227</v>
      </c>
      <c r="J163" s="626" t="s">
        <v>766</v>
      </c>
      <c r="K163" s="179"/>
      <c r="BA163" s="61"/>
      <c r="BB163" s="61"/>
      <c r="BC163" s="61"/>
      <c r="BD163" s="61"/>
      <c r="BE163" s="61"/>
      <c r="BF163" s="61"/>
      <c r="BG163" s="61"/>
      <c r="BH163" s="61"/>
      <c r="BI163" s="61"/>
      <c r="BJ163" s="61"/>
      <c r="BK163" s="61"/>
      <c r="BL163" s="61"/>
      <c r="BM163" s="161" t="s">
        <v>624</v>
      </c>
      <c r="BN163" s="61"/>
      <c r="BO163" s="61"/>
      <c r="BP163" s="61"/>
      <c r="BQ163" s="61"/>
      <c r="BR163" s="61"/>
      <c r="BS163" s="61"/>
      <c r="BT163" s="61"/>
      <c r="BU163" s="61"/>
      <c r="BV163" s="61"/>
      <c r="BW163" s="61"/>
      <c r="BX163" s="61"/>
      <c r="BY163" s="61"/>
      <c r="BZ163" s="61"/>
      <c r="CA163" s="61"/>
      <c r="CB163" s="61"/>
      <c r="CC163" s="61"/>
      <c r="CD163" s="61"/>
      <c r="CE163" s="61"/>
      <c r="CF163" s="61"/>
      <c r="CG163" s="61"/>
      <c r="CH163" s="61"/>
    </row>
    <row r="164" spans="1:86" ht="14.25" customHeight="1">
      <c r="A164" s="378" t="s">
        <v>338</v>
      </c>
      <c r="B164" s="379" t="s">
        <v>1076</v>
      </c>
      <c r="C164" s="636" t="s">
        <v>20</v>
      </c>
      <c r="D164" s="379" t="s">
        <v>7</v>
      </c>
      <c r="E164" s="372" t="s">
        <v>63</v>
      </c>
      <c r="F164" s="379" t="s">
        <v>846</v>
      </c>
      <c r="G164" s="385" t="s">
        <v>1395</v>
      </c>
      <c r="H164" s="385" t="s">
        <v>761</v>
      </c>
      <c r="I164" s="385" t="s">
        <v>1375</v>
      </c>
      <c r="J164" s="388" t="s">
        <v>64</v>
      </c>
      <c r="K164" s="179"/>
      <c r="BA164" s="61"/>
      <c r="BB164" s="61"/>
      <c r="BC164" s="61"/>
      <c r="BD164" s="61"/>
      <c r="BE164" s="61"/>
      <c r="BF164" s="61"/>
      <c r="BG164" s="61"/>
      <c r="BH164" s="61"/>
      <c r="BI164" s="61"/>
      <c r="BJ164" s="61"/>
      <c r="BK164" s="61"/>
      <c r="BL164" s="61"/>
      <c r="BM164" s="161" t="s">
        <v>625</v>
      </c>
      <c r="BN164" s="61"/>
      <c r="BO164" s="61"/>
      <c r="BP164" s="61"/>
      <c r="BQ164" s="61"/>
      <c r="BR164" s="61"/>
      <c r="BS164" s="61"/>
      <c r="BT164" s="61"/>
      <c r="BU164" s="61"/>
      <c r="BV164" s="61"/>
      <c r="BW164" s="61"/>
      <c r="BX164" s="61"/>
      <c r="BY164" s="61"/>
      <c r="BZ164" s="61"/>
      <c r="CA164" s="61"/>
      <c r="CB164" s="61"/>
      <c r="CC164" s="61"/>
      <c r="CD164" s="61"/>
      <c r="CE164" s="61"/>
      <c r="CF164" s="61"/>
      <c r="CG164" s="61"/>
      <c r="CH164" s="61"/>
    </row>
    <row r="165" spans="1:86" ht="14.25" customHeight="1">
      <c r="A165" s="622" t="s">
        <v>338</v>
      </c>
      <c r="B165" s="623" t="s">
        <v>1273</v>
      </c>
      <c r="C165" s="630" t="s">
        <v>20</v>
      </c>
      <c r="D165" s="623" t="s">
        <v>7</v>
      </c>
      <c r="E165" s="624" t="s">
        <v>63</v>
      </c>
      <c r="F165" s="623" t="s">
        <v>846</v>
      </c>
      <c r="G165" s="625" t="s">
        <v>761</v>
      </c>
      <c r="H165" s="625" t="s">
        <v>761</v>
      </c>
      <c r="I165" s="625" t="s">
        <v>1227</v>
      </c>
      <c r="J165" s="626" t="s">
        <v>766</v>
      </c>
      <c r="K165" s="179"/>
      <c r="BA165" s="61"/>
      <c r="BB165" s="61"/>
      <c r="BC165" s="61"/>
      <c r="BD165" s="61"/>
      <c r="BE165" s="61"/>
      <c r="BF165" s="61"/>
      <c r="BG165" s="61"/>
      <c r="BH165" s="61"/>
      <c r="BI165" s="61"/>
      <c r="BJ165" s="61"/>
      <c r="BK165" s="61"/>
      <c r="BL165" s="61"/>
      <c r="BM165" s="161" t="s">
        <v>626</v>
      </c>
      <c r="BN165" s="61"/>
      <c r="BO165" s="61"/>
      <c r="BP165" s="61"/>
      <c r="BQ165" s="61"/>
      <c r="BR165" s="61"/>
      <c r="BS165" s="61"/>
      <c r="BT165" s="61"/>
      <c r="BU165" s="61"/>
      <c r="BV165" s="61"/>
      <c r="BW165" s="61"/>
      <c r="BX165" s="61"/>
      <c r="BY165" s="61"/>
      <c r="BZ165" s="61"/>
      <c r="CA165" s="61"/>
      <c r="CB165" s="61"/>
      <c r="CC165" s="61"/>
      <c r="CD165" s="61"/>
      <c r="CE165" s="61"/>
      <c r="CF165" s="61"/>
      <c r="CG165" s="61"/>
      <c r="CH165" s="61"/>
    </row>
    <row r="166" spans="1:86" ht="14.25" customHeight="1">
      <c r="A166" s="622" t="s">
        <v>338</v>
      </c>
      <c r="B166" s="623" t="s">
        <v>1280</v>
      </c>
      <c r="C166" s="630" t="s">
        <v>20</v>
      </c>
      <c r="D166" s="623" t="s">
        <v>7</v>
      </c>
      <c r="E166" s="624" t="s">
        <v>108</v>
      </c>
      <c r="F166" s="623" t="s">
        <v>846</v>
      </c>
      <c r="G166" s="625" t="s">
        <v>1396</v>
      </c>
      <c r="H166" s="625" t="s">
        <v>761</v>
      </c>
      <c r="I166" s="625" t="s">
        <v>1397</v>
      </c>
      <c r="J166" s="626" t="s">
        <v>766</v>
      </c>
      <c r="K166" s="180"/>
      <c r="BA166" s="61"/>
      <c r="BB166" s="61"/>
      <c r="BC166" s="61"/>
      <c r="BD166" s="61"/>
      <c r="BE166" s="61"/>
      <c r="BF166" s="61"/>
      <c r="BG166" s="61"/>
      <c r="BH166" s="61"/>
      <c r="BI166" s="61"/>
      <c r="BJ166" s="61"/>
      <c r="BK166" s="61"/>
      <c r="BL166" s="61"/>
      <c r="BM166" s="161" t="s">
        <v>627</v>
      </c>
      <c r="BN166" s="61"/>
      <c r="BO166" s="61"/>
      <c r="BP166" s="61"/>
      <c r="BQ166" s="61"/>
      <c r="BR166" s="61"/>
      <c r="BS166" s="61"/>
      <c r="BT166" s="61"/>
      <c r="BU166" s="61"/>
      <c r="BV166" s="61"/>
      <c r="BW166" s="61"/>
      <c r="BX166" s="61"/>
      <c r="BY166" s="61"/>
      <c r="BZ166" s="61"/>
      <c r="CA166" s="61"/>
      <c r="CB166" s="61"/>
      <c r="CC166" s="61"/>
      <c r="CD166" s="61"/>
      <c r="CE166" s="61"/>
      <c r="CF166" s="61"/>
      <c r="CG166" s="61"/>
      <c r="CH166" s="61"/>
    </row>
    <row r="167" spans="1:86" ht="14.25" customHeight="1">
      <c r="A167" s="622" t="s">
        <v>338</v>
      </c>
      <c r="B167" s="623" t="s">
        <v>1280</v>
      </c>
      <c r="C167" s="630" t="s">
        <v>20</v>
      </c>
      <c r="D167" s="623" t="s">
        <v>7</v>
      </c>
      <c r="E167" s="624" t="s">
        <v>827</v>
      </c>
      <c r="F167" s="623" t="s">
        <v>846</v>
      </c>
      <c r="G167" s="625" t="s">
        <v>1398</v>
      </c>
      <c r="H167" s="625" t="s">
        <v>761</v>
      </c>
      <c r="I167" s="625" t="s">
        <v>1399</v>
      </c>
      <c r="J167" s="626" t="s">
        <v>766</v>
      </c>
      <c r="K167" s="180"/>
      <c r="BA167" s="61"/>
      <c r="BB167" s="61"/>
      <c r="BC167" s="61"/>
      <c r="BD167" s="61"/>
      <c r="BE167" s="61"/>
      <c r="BF167" s="61"/>
      <c r="BG167" s="61"/>
      <c r="BH167" s="61"/>
      <c r="BI167" s="61"/>
      <c r="BJ167" s="61"/>
      <c r="BK167" s="61"/>
      <c r="BL167" s="61"/>
      <c r="BM167" s="161" t="s">
        <v>628</v>
      </c>
      <c r="BN167" s="61"/>
      <c r="BO167" s="61"/>
      <c r="BP167" s="61"/>
      <c r="BQ167" s="61"/>
      <c r="BR167" s="61"/>
      <c r="BS167" s="61"/>
      <c r="BT167" s="61"/>
      <c r="BU167" s="61"/>
      <c r="BV167" s="61"/>
      <c r="BW167" s="61"/>
      <c r="BX167" s="61"/>
      <c r="BY167" s="61"/>
      <c r="BZ167" s="61"/>
      <c r="CA167" s="61"/>
      <c r="CB167" s="61"/>
      <c r="CC167" s="61"/>
      <c r="CD167" s="61"/>
      <c r="CE167" s="61"/>
      <c r="CF167" s="61"/>
      <c r="CG167" s="61"/>
      <c r="CH167" s="61"/>
    </row>
    <row r="168" spans="1:86" ht="14.25" customHeight="1">
      <c r="A168" s="622" t="s">
        <v>338</v>
      </c>
      <c r="B168" s="623" t="s">
        <v>864</v>
      </c>
      <c r="C168" s="630" t="s">
        <v>20</v>
      </c>
      <c r="D168" s="623" t="s">
        <v>7</v>
      </c>
      <c r="E168" s="624" t="s">
        <v>826</v>
      </c>
      <c r="F168" s="623" t="s">
        <v>842</v>
      </c>
      <c r="G168" s="625" t="s">
        <v>761</v>
      </c>
      <c r="H168" s="625" t="s">
        <v>761</v>
      </c>
      <c r="I168" s="625" t="s">
        <v>1227</v>
      </c>
      <c r="J168" s="626" t="s">
        <v>766</v>
      </c>
      <c r="K168" s="180"/>
      <c r="BA168" s="61"/>
      <c r="BB168" s="61"/>
      <c r="BC168" s="61"/>
      <c r="BD168" s="61"/>
      <c r="BE168" s="61"/>
      <c r="BF168" s="61"/>
      <c r="BG168" s="61"/>
      <c r="BH168" s="61"/>
      <c r="BI168" s="61"/>
      <c r="BJ168" s="61"/>
      <c r="BK168" s="61"/>
      <c r="BL168" s="61"/>
      <c r="BM168" s="162" t="s">
        <v>629</v>
      </c>
      <c r="BN168" s="61"/>
      <c r="BO168" s="61"/>
      <c r="BP168" s="61"/>
      <c r="BQ168" s="61"/>
      <c r="BR168" s="61"/>
      <c r="BS168" s="61"/>
      <c r="BT168" s="61"/>
      <c r="BU168" s="61"/>
      <c r="BV168" s="61"/>
      <c r="BW168" s="61"/>
      <c r="BX168" s="61"/>
      <c r="BY168" s="61"/>
      <c r="BZ168" s="61"/>
      <c r="CA168" s="61"/>
      <c r="CB168" s="61"/>
      <c r="CC168" s="61"/>
      <c r="CD168" s="61"/>
      <c r="CE168" s="61"/>
      <c r="CF168" s="61"/>
      <c r="CG168" s="61"/>
      <c r="CH168" s="61"/>
    </row>
    <row r="169" spans="1:86" ht="14.25" customHeight="1">
      <c r="A169" s="378" t="s">
        <v>338</v>
      </c>
      <c r="B169" s="379" t="s">
        <v>864</v>
      </c>
      <c r="C169" s="636" t="s">
        <v>20</v>
      </c>
      <c r="D169" s="379" t="s">
        <v>7</v>
      </c>
      <c r="E169" s="394" t="s">
        <v>1077</v>
      </c>
      <c r="F169" s="379" t="s">
        <v>842</v>
      </c>
      <c r="G169" s="385" t="s">
        <v>1400</v>
      </c>
      <c r="H169" s="385" t="s">
        <v>920</v>
      </c>
      <c r="I169" s="385" t="s">
        <v>1245</v>
      </c>
      <c r="J169" s="388" t="s">
        <v>64</v>
      </c>
      <c r="K169" s="180"/>
      <c r="BA169" s="61"/>
      <c r="BB169" s="61"/>
      <c r="BC169" s="61"/>
      <c r="BD169" s="61"/>
      <c r="BE169" s="61"/>
      <c r="BF169" s="61"/>
      <c r="BG169" s="61"/>
      <c r="BH169" s="61"/>
      <c r="BI169" s="61"/>
      <c r="BJ169" s="61"/>
      <c r="BK169" s="61"/>
      <c r="BL169" s="61"/>
      <c r="BM169" s="161" t="s">
        <v>630</v>
      </c>
      <c r="BN169" s="61"/>
      <c r="BO169" s="61"/>
      <c r="BP169" s="61"/>
      <c r="BQ169" s="61"/>
      <c r="BR169" s="61"/>
      <c r="BS169" s="61"/>
      <c r="BT169" s="61"/>
      <c r="BU169" s="61"/>
      <c r="BV169" s="61"/>
      <c r="BW169" s="61"/>
      <c r="BX169" s="61"/>
      <c r="BY169" s="61"/>
      <c r="BZ169" s="61"/>
      <c r="CA169" s="61"/>
      <c r="CB169" s="61"/>
      <c r="CC169" s="61"/>
      <c r="CD169" s="61"/>
      <c r="CE169" s="61"/>
      <c r="CF169" s="61"/>
      <c r="CG169" s="61"/>
      <c r="CH169" s="61"/>
    </row>
    <row r="170" spans="1:86" ht="14.25" customHeight="1">
      <c r="A170" s="378" t="s">
        <v>338</v>
      </c>
      <c r="B170" s="379" t="s">
        <v>864</v>
      </c>
      <c r="C170" s="636" t="s">
        <v>20</v>
      </c>
      <c r="D170" s="379" t="s">
        <v>7</v>
      </c>
      <c r="E170" s="394" t="s">
        <v>1078</v>
      </c>
      <c r="F170" s="379" t="s">
        <v>842</v>
      </c>
      <c r="G170" s="385" t="s">
        <v>1401</v>
      </c>
      <c r="H170" s="385" t="s">
        <v>1399</v>
      </c>
      <c r="I170" s="986" t="s">
        <v>1402</v>
      </c>
      <c r="J170" s="388" t="s">
        <v>64</v>
      </c>
      <c r="K170" s="180"/>
      <c r="BA170" s="61"/>
      <c r="BB170" s="61"/>
      <c r="BC170" s="61"/>
      <c r="BD170" s="61"/>
      <c r="BE170" s="61"/>
      <c r="BF170" s="61"/>
      <c r="BG170" s="61"/>
      <c r="BH170" s="61"/>
      <c r="BI170" s="61"/>
      <c r="BJ170" s="61"/>
      <c r="BK170" s="61"/>
      <c r="BL170" s="61"/>
      <c r="BM170" s="161" t="s">
        <v>631</v>
      </c>
      <c r="BN170" s="61"/>
      <c r="BO170" s="61"/>
      <c r="BP170" s="61"/>
      <c r="BQ170" s="61"/>
      <c r="BR170" s="61"/>
      <c r="BS170" s="61"/>
      <c r="BT170" s="61"/>
      <c r="BU170" s="61"/>
      <c r="BV170" s="61"/>
      <c r="BW170" s="61"/>
      <c r="BX170" s="61"/>
      <c r="BY170" s="61"/>
      <c r="BZ170" s="61"/>
      <c r="CA170" s="61"/>
      <c r="CB170" s="61"/>
      <c r="CC170" s="61"/>
      <c r="CD170" s="61"/>
      <c r="CE170" s="61"/>
      <c r="CF170" s="61"/>
      <c r="CG170" s="61"/>
      <c r="CH170" s="61"/>
    </row>
    <row r="171" spans="1:86" ht="14.25" customHeight="1">
      <c r="A171" s="378" t="s">
        <v>338</v>
      </c>
      <c r="B171" s="379" t="s">
        <v>864</v>
      </c>
      <c r="C171" s="636" t="s">
        <v>20</v>
      </c>
      <c r="D171" s="379" t="s">
        <v>7</v>
      </c>
      <c r="E171" s="394" t="s">
        <v>1079</v>
      </c>
      <c r="F171" s="379" t="s">
        <v>842</v>
      </c>
      <c r="G171" s="385" t="s">
        <v>1403</v>
      </c>
      <c r="H171" s="385" t="s">
        <v>1404</v>
      </c>
      <c r="I171" s="987"/>
      <c r="J171" s="388" t="s">
        <v>64</v>
      </c>
      <c r="K171" s="180"/>
      <c r="BA171" s="61"/>
      <c r="BB171" s="61"/>
      <c r="BC171" s="61"/>
      <c r="BD171" s="61"/>
      <c r="BE171" s="61"/>
      <c r="BF171" s="61"/>
      <c r="BG171" s="61"/>
      <c r="BH171" s="61"/>
      <c r="BI171" s="61"/>
      <c r="BJ171" s="61"/>
      <c r="BK171" s="61"/>
      <c r="BL171" s="61"/>
      <c r="BM171" s="161" t="s">
        <v>632</v>
      </c>
      <c r="BN171" s="61"/>
      <c r="BO171" s="61"/>
      <c r="BP171" s="61"/>
      <c r="BQ171" s="61"/>
      <c r="BR171" s="61"/>
      <c r="BS171" s="61"/>
      <c r="BT171" s="61"/>
      <c r="BU171" s="61"/>
      <c r="BV171" s="61"/>
      <c r="BW171" s="61"/>
      <c r="BX171" s="61"/>
      <c r="BY171" s="61"/>
      <c r="BZ171" s="61"/>
      <c r="CA171" s="61"/>
      <c r="CB171" s="61"/>
      <c r="CC171" s="61"/>
      <c r="CD171" s="61"/>
      <c r="CE171" s="61"/>
      <c r="CF171" s="61"/>
      <c r="CG171" s="61"/>
      <c r="CH171" s="61"/>
    </row>
    <row r="172" spans="1:86" ht="14.25" customHeight="1">
      <c r="A172" s="378" t="s">
        <v>338</v>
      </c>
      <c r="B172" s="385" t="s">
        <v>868</v>
      </c>
      <c r="C172" s="636" t="s">
        <v>20</v>
      </c>
      <c r="D172" s="379" t="s">
        <v>7</v>
      </c>
      <c r="E172" s="394" t="s">
        <v>827</v>
      </c>
      <c r="F172" s="385" t="s">
        <v>846</v>
      </c>
      <c r="G172" s="385" t="s">
        <v>1405</v>
      </c>
      <c r="H172" s="385"/>
      <c r="I172" s="639"/>
      <c r="J172" s="388" t="s">
        <v>64</v>
      </c>
      <c r="K172" s="180"/>
      <c r="BA172" s="61"/>
      <c r="BB172" s="61"/>
      <c r="BC172" s="61"/>
      <c r="BD172" s="61"/>
      <c r="BE172" s="61"/>
      <c r="BF172" s="61"/>
      <c r="BG172" s="61"/>
      <c r="BH172" s="61"/>
      <c r="BI172" s="61"/>
      <c r="BJ172" s="61"/>
      <c r="BK172" s="61"/>
      <c r="BL172" s="61"/>
      <c r="BM172" s="161" t="s">
        <v>633</v>
      </c>
      <c r="BN172" s="61"/>
      <c r="BO172" s="61"/>
      <c r="BP172" s="61"/>
      <c r="BQ172" s="61"/>
      <c r="BR172" s="61"/>
      <c r="BS172" s="61"/>
      <c r="BT172" s="61"/>
      <c r="BU172" s="61"/>
      <c r="BV172" s="61"/>
      <c r="BW172" s="61"/>
      <c r="BX172" s="61"/>
      <c r="BY172" s="61"/>
      <c r="BZ172" s="61"/>
      <c r="CA172" s="61"/>
      <c r="CB172" s="61"/>
      <c r="CC172" s="61"/>
      <c r="CD172" s="61"/>
      <c r="CE172" s="61"/>
      <c r="CF172" s="61"/>
      <c r="CG172" s="61"/>
      <c r="CH172" s="61"/>
    </row>
    <row r="173" spans="1:86" ht="14.25" customHeight="1">
      <c r="A173" s="378" t="s">
        <v>338</v>
      </c>
      <c r="B173" s="385" t="s">
        <v>868</v>
      </c>
      <c r="C173" s="636" t="s">
        <v>20</v>
      </c>
      <c r="D173" s="379" t="s">
        <v>7</v>
      </c>
      <c r="E173" s="385" t="s">
        <v>108</v>
      </c>
      <c r="F173" s="385" t="s">
        <v>846</v>
      </c>
      <c r="G173" s="385" t="s">
        <v>1406</v>
      </c>
      <c r="H173" s="385" t="s">
        <v>1407</v>
      </c>
      <c r="I173" s="984" t="s">
        <v>1243</v>
      </c>
      <c r="J173" s="985" t="s">
        <v>64</v>
      </c>
      <c r="K173" s="180"/>
      <c r="BA173" s="61"/>
      <c r="BB173" s="61"/>
      <c r="BC173" s="61"/>
      <c r="BD173" s="61"/>
      <c r="BE173" s="61"/>
      <c r="BF173" s="61"/>
      <c r="BG173" s="61"/>
      <c r="BH173" s="61"/>
      <c r="BI173" s="61"/>
      <c r="BJ173" s="61"/>
      <c r="BK173" s="61"/>
      <c r="BL173" s="61"/>
      <c r="BM173" s="161" t="s">
        <v>634</v>
      </c>
      <c r="BN173" s="61"/>
      <c r="BO173" s="61"/>
      <c r="BP173" s="61"/>
      <c r="BQ173" s="61"/>
      <c r="BR173" s="61"/>
      <c r="BS173" s="61"/>
      <c r="BT173" s="61"/>
      <c r="BU173" s="61"/>
      <c r="BV173" s="61"/>
      <c r="BW173" s="61"/>
      <c r="BX173" s="61"/>
      <c r="BY173" s="61"/>
      <c r="BZ173" s="61"/>
      <c r="CA173" s="61"/>
      <c r="CB173" s="61"/>
      <c r="CC173" s="61"/>
      <c r="CD173" s="61"/>
      <c r="CE173" s="61"/>
      <c r="CF173" s="61"/>
      <c r="CG173" s="61"/>
      <c r="CH173" s="61"/>
    </row>
    <row r="174" spans="1:86" ht="14.25" customHeight="1">
      <c r="A174" s="378" t="s">
        <v>338</v>
      </c>
      <c r="B174" s="385" t="s">
        <v>1080</v>
      </c>
      <c r="C174" s="636" t="s">
        <v>20</v>
      </c>
      <c r="D174" s="379" t="s">
        <v>7</v>
      </c>
      <c r="E174" s="379" t="s">
        <v>108</v>
      </c>
      <c r="F174" s="385" t="s">
        <v>846</v>
      </c>
      <c r="G174" s="385" t="s">
        <v>1408</v>
      </c>
      <c r="H174" s="385" t="s">
        <v>1407</v>
      </c>
      <c r="I174" s="988"/>
      <c r="J174" s="989"/>
      <c r="K174" s="180"/>
      <c r="BA174" s="61"/>
      <c r="BB174" s="61"/>
      <c r="BC174" s="61"/>
      <c r="BD174" s="61"/>
      <c r="BE174" s="61"/>
      <c r="BF174" s="61"/>
      <c r="BG174" s="61"/>
      <c r="BH174" s="61"/>
      <c r="BI174" s="61"/>
      <c r="BJ174" s="61"/>
      <c r="BK174" s="61"/>
      <c r="BL174" s="61"/>
      <c r="BM174" s="161" t="s">
        <v>635</v>
      </c>
      <c r="BN174" s="61"/>
      <c r="BO174" s="61"/>
      <c r="BP174" s="61"/>
      <c r="BQ174" s="61"/>
      <c r="BR174" s="61"/>
      <c r="BS174" s="61"/>
      <c r="BT174" s="61"/>
      <c r="BU174" s="61"/>
      <c r="BV174" s="61"/>
      <c r="BW174" s="61"/>
      <c r="BX174" s="61"/>
      <c r="BY174" s="61"/>
      <c r="BZ174" s="61"/>
      <c r="CA174" s="61"/>
      <c r="CB174" s="61"/>
      <c r="CC174" s="61"/>
      <c r="CD174" s="61"/>
      <c r="CE174" s="61"/>
      <c r="CF174" s="61"/>
      <c r="CG174" s="61"/>
      <c r="CH174" s="61"/>
    </row>
    <row r="175" spans="1:86" ht="14.25" customHeight="1">
      <c r="A175" s="622" t="s">
        <v>338</v>
      </c>
      <c r="B175" s="623" t="s">
        <v>1288</v>
      </c>
      <c r="C175" s="630" t="s">
        <v>20</v>
      </c>
      <c r="D175" s="623" t="s">
        <v>7</v>
      </c>
      <c r="E175" s="624" t="s">
        <v>108</v>
      </c>
      <c r="F175" s="623" t="s">
        <v>846</v>
      </c>
      <c r="G175" s="625" t="s">
        <v>761</v>
      </c>
      <c r="H175" s="625" t="s">
        <v>761</v>
      </c>
      <c r="I175" s="625" t="s">
        <v>1227</v>
      </c>
      <c r="J175" s="626" t="s">
        <v>766</v>
      </c>
      <c r="K175" s="179"/>
      <c r="BA175" s="61"/>
      <c r="BB175" s="61"/>
      <c r="BC175" s="61"/>
      <c r="BD175" s="61"/>
      <c r="BE175" s="61"/>
      <c r="BF175" s="61"/>
      <c r="BG175" s="61"/>
      <c r="BH175" s="61"/>
      <c r="BI175" s="61"/>
      <c r="BJ175" s="61"/>
      <c r="BK175" s="61"/>
      <c r="BL175" s="61"/>
      <c r="BM175" s="161" t="s">
        <v>636</v>
      </c>
      <c r="BN175" s="61"/>
      <c r="BO175" s="61"/>
      <c r="BP175" s="61"/>
      <c r="BQ175" s="61"/>
      <c r="BR175" s="61"/>
      <c r="BS175" s="61"/>
      <c r="BT175" s="61"/>
      <c r="BU175" s="61"/>
      <c r="BV175" s="61"/>
      <c r="BW175" s="61"/>
      <c r="BX175" s="61"/>
      <c r="BY175" s="61"/>
      <c r="BZ175" s="61"/>
      <c r="CA175" s="61"/>
      <c r="CB175" s="61"/>
      <c r="CC175" s="61"/>
      <c r="CD175" s="61"/>
      <c r="CE175" s="61"/>
      <c r="CF175" s="61"/>
      <c r="CG175" s="61"/>
      <c r="CH175" s="61"/>
    </row>
    <row r="176" spans="1:86" ht="14.25" customHeight="1">
      <c r="A176" s="622" t="s">
        <v>338</v>
      </c>
      <c r="B176" s="623" t="s">
        <v>1294</v>
      </c>
      <c r="C176" s="630" t="s">
        <v>20</v>
      </c>
      <c r="D176" s="623" t="s">
        <v>7</v>
      </c>
      <c r="E176" s="624" t="s">
        <v>63</v>
      </c>
      <c r="F176" s="623" t="s">
        <v>846</v>
      </c>
      <c r="G176" s="625" t="s">
        <v>761</v>
      </c>
      <c r="H176" s="625" t="s">
        <v>761</v>
      </c>
      <c r="I176" s="625" t="s">
        <v>1227</v>
      </c>
      <c r="J176" s="626" t="s">
        <v>766</v>
      </c>
      <c r="K176" s="179"/>
      <c r="BA176" s="61"/>
      <c r="BB176" s="61"/>
      <c r="BC176" s="61"/>
      <c r="BD176" s="61"/>
      <c r="BE176" s="61"/>
      <c r="BF176" s="61"/>
      <c r="BG176" s="61"/>
      <c r="BH176" s="61"/>
      <c r="BI176" s="61"/>
      <c r="BJ176" s="61"/>
      <c r="BK176" s="61"/>
      <c r="BL176" s="61"/>
      <c r="BM176" s="161" t="s">
        <v>637</v>
      </c>
      <c r="BN176" s="61"/>
      <c r="BO176" s="61"/>
      <c r="BP176" s="61"/>
      <c r="BQ176" s="61"/>
      <c r="BR176" s="61"/>
      <c r="BS176" s="61"/>
      <c r="BT176" s="61"/>
      <c r="BU176" s="61"/>
      <c r="BV176" s="61"/>
      <c r="BW176" s="61"/>
      <c r="BX176" s="61"/>
      <c r="BY176" s="61"/>
      <c r="BZ176" s="61"/>
      <c r="CA176" s="61"/>
      <c r="CB176" s="61"/>
      <c r="CC176" s="61"/>
      <c r="CD176" s="61"/>
      <c r="CE176" s="61"/>
      <c r="CF176" s="61"/>
      <c r="CG176" s="61"/>
      <c r="CH176" s="61"/>
    </row>
    <row r="177" spans="1:86" ht="14.25" customHeight="1">
      <c r="A177" s="622" t="s">
        <v>338</v>
      </c>
      <c r="B177" s="623" t="s">
        <v>1296</v>
      </c>
      <c r="C177" s="630" t="s">
        <v>20</v>
      </c>
      <c r="D177" s="623" t="s">
        <v>7</v>
      </c>
      <c r="E177" s="624" t="s">
        <v>63</v>
      </c>
      <c r="F177" s="623" t="s">
        <v>846</v>
      </c>
      <c r="G177" s="625" t="s">
        <v>1243</v>
      </c>
      <c r="H177" s="625" t="s">
        <v>1227</v>
      </c>
      <c r="I177" s="625" t="s">
        <v>1251</v>
      </c>
      <c r="J177" s="626" t="s">
        <v>766</v>
      </c>
      <c r="K177" s="179"/>
      <c r="BA177" s="61"/>
      <c r="BB177" s="61"/>
      <c r="BC177" s="61"/>
      <c r="BD177" s="61"/>
      <c r="BE177" s="61"/>
      <c r="BF177" s="61"/>
      <c r="BG177" s="61"/>
      <c r="BH177" s="61"/>
      <c r="BI177" s="61"/>
      <c r="BJ177" s="61"/>
      <c r="BK177" s="61"/>
      <c r="BL177" s="61"/>
      <c r="BM177" s="161" t="s">
        <v>638</v>
      </c>
      <c r="BN177" s="61"/>
      <c r="BO177" s="61"/>
      <c r="BP177" s="61"/>
      <c r="BQ177" s="61"/>
      <c r="BR177" s="61"/>
      <c r="BS177" s="61"/>
      <c r="BT177" s="61"/>
      <c r="BU177" s="61"/>
      <c r="BV177" s="61"/>
      <c r="BW177" s="61"/>
      <c r="BX177" s="61"/>
      <c r="BY177" s="61"/>
      <c r="BZ177" s="61"/>
      <c r="CA177" s="61"/>
      <c r="CB177" s="61"/>
      <c r="CC177" s="61"/>
      <c r="CD177" s="61"/>
      <c r="CE177" s="61"/>
      <c r="CF177" s="61"/>
      <c r="CG177" s="61"/>
      <c r="CH177" s="61"/>
    </row>
    <row r="178" spans="1:86" ht="14.25" customHeight="1">
      <c r="A178" s="378" t="s">
        <v>338</v>
      </c>
      <c r="B178" s="385" t="s">
        <v>1081</v>
      </c>
      <c r="C178" s="636" t="s">
        <v>20</v>
      </c>
      <c r="D178" s="379" t="s">
        <v>7</v>
      </c>
      <c r="E178" s="385" t="s">
        <v>108</v>
      </c>
      <c r="F178" s="379" t="s">
        <v>846</v>
      </c>
      <c r="G178" s="385" t="s">
        <v>1409</v>
      </c>
      <c r="H178" s="385" t="s">
        <v>1410</v>
      </c>
      <c r="I178" s="385" t="s">
        <v>1411</v>
      </c>
      <c r="J178" s="388" t="s">
        <v>64</v>
      </c>
      <c r="K178" s="179"/>
      <c r="BA178" s="61"/>
      <c r="BB178" s="61"/>
      <c r="BC178" s="61"/>
      <c r="BD178" s="61"/>
      <c r="BE178" s="61"/>
      <c r="BF178" s="61"/>
      <c r="BG178" s="61"/>
      <c r="BH178" s="61"/>
      <c r="BI178" s="61"/>
      <c r="BJ178" s="61"/>
      <c r="BK178" s="61"/>
      <c r="BL178" s="61"/>
      <c r="BM178" s="161" t="s">
        <v>639</v>
      </c>
      <c r="BN178" s="61"/>
      <c r="BO178" s="61"/>
      <c r="BP178" s="61"/>
      <c r="BQ178" s="61"/>
      <c r="BR178" s="61"/>
      <c r="BS178" s="61"/>
      <c r="BT178" s="61"/>
      <c r="BU178" s="61"/>
      <c r="BV178" s="61"/>
      <c r="BW178" s="61"/>
      <c r="BX178" s="61"/>
      <c r="BY178" s="61"/>
      <c r="BZ178" s="61"/>
      <c r="CA178" s="61"/>
      <c r="CB178" s="61"/>
      <c r="CC178" s="61"/>
      <c r="CD178" s="61"/>
      <c r="CE178" s="61"/>
      <c r="CF178" s="61"/>
      <c r="CG178" s="61"/>
      <c r="CH178" s="61"/>
    </row>
    <row r="179" spans="1:86" ht="14.25" customHeight="1">
      <c r="A179" s="622" t="s">
        <v>338</v>
      </c>
      <c r="B179" s="625" t="s">
        <v>580</v>
      </c>
      <c r="C179" s="630" t="s">
        <v>20</v>
      </c>
      <c r="D179" s="623" t="s">
        <v>7</v>
      </c>
      <c r="E179" s="625" t="s">
        <v>108</v>
      </c>
      <c r="F179" s="623" t="s">
        <v>879</v>
      </c>
      <c r="G179" s="625" t="s">
        <v>1412</v>
      </c>
      <c r="H179" s="625" t="s">
        <v>1410</v>
      </c>
      <c r="I179" s="625" t="s">
        <v>1411</v>
      </c>
      <c r="J179" s="626" t="s">
        <v>766</v>
      </c>
      <c r="K179" s="180"/>
      <c r="BA179" s="61"/>
      <c r="BB179" s="61"/>
      <c r="BC179" s="61"/>
      <c r="BD179" s="61"/>
      <c r="BE179" s="61"/>
      <c r="BF179" s="61"/>
      <c r="BG179" s="61"/>
      <c r="BH179" s="61"/>
      <c r="BI179" s="61"/>
      <c r="BJ179" s="61"/>
      <c r="BK179" s="61"/>
      <c r="BL179" s="61"/>
      <c r="BM179" s="161" t="s">
        <v>640</v>
      </c>
      <c r="BN179" s="61"/>
      <c r="BO179" s="61"/>
      <c r="BP179" s="61"/>
      <c r="BQ179" s="61"/>
      <c r="BR179" s="61"/>
      <c r="BS179" s="61"/>
      <c r="BT179" s="61"/>
      <c r="BU179" s="61"/>
      <c r="BV179" s="61"/>
      <c r="BW179" s="61"/>
      <c r="BX179" s="61"/>
      <c r="BY179" s="61"/>
      <c r="BZ179" s="61"/>
      <c r="CA179" s="61"/>
      <c r="CB179" s="61"/>
      <c r="CC179" s="61"/>
      <c r="CD179" s="61"/>
      <c r="CE179" s="61"/>
      <c r="CF179" s="61"/>
      <c r="CG179" s="61"/>
      <c r="CH179" s="61"/>
    </row>
    <row r="180" spans="1:86" ht="14.25" customHeight="1">
      <c r="A180" s="378" t="s">
        <v>338</v>
      </c>
      <c r="B180" s="379" t="s">
        <v>1081</v>
      </c>
      <c r="C180" s="636" t="s">
        <v>20</v>
      </c>
      <c r="D180" s="379" t="s">
        <v>7</v>
      </c>
      <c r="E180" s="372" t="s">
        <v>827</v>
      </c>
      <c r="F180" s="379" t="s">
        <v>846</v>
      </c>
      <c r="G180" s="385" t="s">
        <v>1413</v>
      </c>
      <c r="H180" s="385" t="s">
        <v>761</v>
      </c>
      <c r="I180" s="385" t="s">
        <v>1414</v>
      </c>
      <c r="J180" s="388" t="s">
        <v>64</v>
      </c>
      <c r="K180" s="180"/>
      <c r="BA180" s="61"/>
      <c r="BB180" s="61"/>
      <c r="BC180" s="61"/>
      <c r="BD180" s="61"/>
      <c r="BE180" s="61"/>
      <c r="BF180" s="61"/>
      <c r="BG180" s="61"/>
      <c r="BH180" s="61"/>
      <c r="BI180" s="61"/>
      <c r="BJ180" s="61"/>
      <c r="BK180" s="61"/>
      <c r="BL180" s="61"/>
      <c r="BM180" s="161" t="s">
        <v>641</v>
      </c>
      <c r="BN180" s="61"/>
      <c r="BO180" s="61"/>
      <c r="BP180" s="61"/>
      <c r="BQ180" s="61"/>
      <c r="BR180" s="61"/>
      <c r="BS180" s="61"/>
      <c r="BT180" s="61"/>
      <c r="BU180" s="61"/>
      <c r="BV180" s="61"/>
      <c r="BW180" s="61"/>
      <c r="BX180" s="61"/>
      <c r="BY180" s="61"/>
      <c r="BZ180" s="61"/>
      <c r="CA180" s="61"/>
      <c r="CB180" s="61"/>
      <c r="CC180" s="61"/>
      <c r="CD180" s="61"/>
      <c r="CE180" s="61"/>
      <c r="CF180" s="61"/>
      <c r="CG180" s="61"/>
      <c r="CH180" s="61"/>
    </row>
    <row r="181" spans="1:86" ht="14.25" customHeight="1">
      <c r="A181" s="622" t="s">
        <v>338</v>
      </c>
      <c r="B181" s="623" t="s">
        <v>1302</v>
      </c>
      <c r="C181" s="630" t="s">
        <v>20</v>
      </c>
      <c r="D181" s="623" t="s">
        <v>7</v>
      </c>
      <c r="E181" s="624" t="s">
        <v>63</v>
      </c>
      <c r="F181" s="623" t="s">
        <v>842</v>
      </c>
      <c r="G181" s="625" t="s">
        <v>761</v>
      </c>
      <c r="H181" s="625" t="s">
        <v>761</v>
      </c>
      <c r="I181" s="625" t="s">
        <v>1227</v>
      </c>
      <c r="J181" s="626" t="s">
        <v>766</v>
      </c>
      <c r="K181" s="180"/>
      <c r="BA181" s="61"/>
      <c r="BB181" s="61"/>
      <c r="BC181" s="61"/>
      <c r="BD181" s="61"/>
      <c r="BE181" s="61"/>
      <c r="BF181" s="61"/>
      <c r="BG181" s="61"/>
      <c r="BH181" s="61"/>
      <c r="BI181" s="61"/>
      <c r="BJ181" s="61"/>
      <c r="BK181" s="61"/>
      <c r="BL181" s="61"/>
      <c r="BM181" s="161" t="s">
        <v>642</v>
      </c>
      <c r="BN181" s="61"/>
      <c r="BO181" s="61"/>
      <c r="BP181" s="61"/>
      <c r="BQ181" s="61"/>
      <c r="BR181" s="61"/>
      <c r="BS181" s="61"/>
      <c r="BT181" s="61"/>
      <c r="BU181" s="61"/>
      <c r="BV181" s="61"/>
      <c r="BW181" s="61"/>
      <c r="BX181" s="61"/>
      <c r="BY181" s="61"/>
      <c r="BZ181" s="61"/>
      <c r="CA181" s="61"/>
      <c r="CB181" s="61"/>
      <c r="CC181" s="61"/>
      <c r="CD181" s="61"/>
      <c r="CE181" s="61"/>
      <c r="CF181" s="61"/>
      <c r="CG181" s="61"/>
      <c r="CH181" s="61"/>
    </row>
    <row r="182" spans="1:86" ht="14.25" customHeight="1">
      <c r="A182" s="378" t="s">
        <v>338</v>
      </c>
      <c r="B182" s="379" t="s">
        <v>870</v>
      </c>
      <c r="C182" s="636" t="s">
        <v>20</v>
      </c>
      <c r="D182" s="379" t="s">
        <v>7</v>
      </c>
      <c r="E182" s="394" t="s">
        <v>1082</v>
      </c>
      <c r="F182" s="379" t="s">
        <v>842</v>
      </c>
      <c r="G182" s="385" t="s">
        <v>1415</v>
      </c>
      <c r="H182" s="385" t="s">
        <v>1397</v>
      </c>
      <c r="I182" s="385" t="s">
        <v>1416</v>
      </c>
      <c r="J182" s="388" t="s">
        <v>64</v>
      </c>
      <c r="K182" s="180"/>
      <c r="BA182" s="61"/>
      <c r="BB182" s="61"/>
      <c r="BC182" s="61"/>
      <c r="BD182" s="61"/>
      <c r="BE182" s="61"/>
      <c r="BF182" s="61"/>
      <c r="BG182" s="61"/>
      <c r="BH182" s="61"/>
      <c r="BI182" s="61"/>
      <c r="BJ182" s="61"/>
      <c r="BK182" s="61"/>
      <c r="BL182" s="61"/>
      <c r="BM182" s="161" t="s">
        <v>670</v>
      </c>
      <c r="BN182" s="61"/>
      <c r="BO182" s="61"/>
      <c r="BP182" s="61"/>
      <c r="BQ182" s="61"/>
      <c r="BR182" s="61"/>
      <c r="BS182" s="61"/>
      <c r="BT182" s="61"/>
      <c r="BU182" s="61"/>
      <c r="BV182" s="61"/>
      <c r="BW182" s="61"/>
      <c r="BX182" s="61"/>
      <c r="BY182" s="61"/>
      <c r="BZ182" s="61"/>
      <c r="CA182" s="61"/>
      <c r="CB182" s="61"/>
      <c r="CC182" s="61"/>
      <c r="CD182" s="61"/>
      <c r="CE182" s="61"/>
      <c r="CF182" s="61"/>
      <c r="CG182" s="61"/>
      <c r="CH182" s="61"/>
    </row>
    <row r="183" spans="1:86" ht="14.25" customHeight="1">
      <c r="A183" s="622" t="s">
        <v>338</v>
      </c>
      <c r="B183" s="623" t="s">
        <v>1417</v>
      </c>
      <c r="C183" s="630" t="s">
        <v>20</v>
      </c>
      <c r="D183" s="623" t="s">
        <v>7</v>
      </c>
      <c r="E183" s="624" t="s">
        <v>880</v>
      </c>
      <c r="F183" s="623" t="s">
        <v>846</v>
      </c>
      <c r="G183" s="625" t="s">
        <v>761</v>
      </c>
      <c r="H183" s="625" t="s">
        <v>761</v>
      </c>
      <c r="I183" s="625" t="s">
        <v>1227</v>
      </c>
      <c r="J183" s="626" t="s">
        <v>766</v>
      </c>
      <c r="K183" s="180"/>
      <c r="BA183" s="61"/>
      <c r="BB183" s="61"/>
      <c r="BC183" s="61"/>
      <c r="BD183" s="61"/>
      <c r="BE183" s="61"/>
      <c r="BF183" s="61"/>
      <c r="BG183" s="61"/>
      <c r="BH183" s="61"/>
      <c r="BI183" s="61"/>
      <c r="BJ183" s="61"/>
      <c r="BK183" s="61"/>
      <c r="BL183" s="61"/>
      <c r="BM183" s="161" t="s">
        <v>643</v>
      </c>
      <c r="BN183" s="61"/>
      <c r="BO183" s="61"/>
      <c r="BP183" s="61"/>
      <c r="BQ183" s="61"/>
      <c r="BR183" s="61"/>
      <c r="BS183" s="61"/>
      <c r="BT183" s="61"/>
      <c r="BU183" s="61"/>
      <c r="BV183" s="61"/>
      <c r="BW183" s="61"/>
      <c r="BX183" s="61"/>
      <c r="BY183" s="61"/>
      <c r="BZ183" s="61"/>
      <c r="CA183" s="61"/>
      <c r="CB183" s="61"/>
      <c r="CC183" s="61"/>
      <c r="CD183" s="61"/>
      <c r="CE183" s="61"/>
      <c r="CF183" s="61"/>
      <c r="CG183" s="61"/>
      <c r="CH183" s="61"/>
    </row>
    <row r="184" spans="1:86" ht="14.25" customHeight="1">
      <c r="A184" s="622" t="s">
        <v>338</v>
      </c>
      <c r="B184" s="623" t="s">
        <v>1307</v>
      </c>
      <c r="C184" s="630" t="s">
        <v>20</v>
      </c>
      <c r="D184" s="623" t="s">
        <v>7</v>
      </c>
      <c r="E184" s="624" t="s">
        <v>826</v>
      </c>
      <c r="F184" s="623" t="s">
        <v>846</v>
      </c>
      <c r="G184" s="625" t="s">
        <v>761</v>
      </c>
      <c r="H184" s="625" t="s">
        <v>761</v>
      </c>
      <c r="I184" s="625" t="s">
        <v>1227</v>
      </c>
      <c r="J184" s="626" t="s">
        <v>766</v>
      </c>
      <c r="K184" s="180"/>
      <c r="BA184" s="61"/>
      <c r="BB184" s="61"/>
      <c r="BC184" s="61"/>
      <c r="BD184" s="61"/>
      <c r="BE184" s="61"/>
      <c r="BF184" s="61"/>
      <c r="BG184" s="61"/>
      <c r="BH184" s="61"/>
      <c r="BI184" s="61"/>
      <c r="BJ184" s="61"/>
      <c r="BK184" s="61"/>
      <c r="BL184" s="61"/>
      <c r="BM184" s="161" t="s">
        <v>644</v>
      </c>
      <c r="BN184" s="61"/>
      <c r="BO184" s="61"/>
      <c r="BP184" s="61"/>
      <c r="BQ184" s="61"/>
      <c r="BR184" s="61"/>
      <c r="BS184" s="61"/>
      <c r="BT184" s="61"/>
      <c r="BU184" s="61"/>
      <c r="BV184" s="61"/>
      <c r="BW184" s="61"/>
      <c r="BX184" s="61"/>
      <c r="BY184" s="61"/>
      <c r="BZ184" s="61"/>
      <c r="CA184" s="61"/>
      <c r="CB184" s="61"/>
      <c r="CC184" s="61"/>
      <c r="CD184" s="61"/>
      <c r="CE184" s="61"/>
      <c r="CF184" s="61"/>
      <c r="CG184" s="61"/>
      <c r="CH184" s="61"/>
    </row>
    <row r="185" spans="1:86" ht="14.25" customHeight="1">
      <c r="A185" s="378" t="s">
        <v>338</v>
      </c>
      <c r="B185" s="379" t="s">
        <v>873</v>
      </c>
      <c r="C185" s="636" t="s">
        <v>20</v>
      </c>
      <c r="D185" s="379" t="s">
        <v>7</v>
      </c>
      <c r="E185" s="394" t="s">
        <v>1075</v>
      </c>
      <c r="F185" s="379" t="s">
        <v>842</v>
      </c>
      <c r="G185" s="385" t="s">
        <v>1418</v>
      </c>
      <c r="H185" s="385" t="s">
        <v>1419</v>
      </c>
      <c r="I185" s="385" t="s">
        <v>1420</v>
      </c>
      <c r="J185" s="388" t="s">
        <v>64</v>
      </c>
      <c r="K185" s="180"/>
      <c r="BA185" s="61"/>
      <c r="BB185" s="61"/>
      <c r="BC185" s="61"/>
      <c r="BD185" s="61"/>
      <c r="BE185" s="61"/>
      <c r="BF185" s="61"/>
      <c r="BG185" s="61"/>
      <c r="BH185" s="61"/>
      <c r="BI185" s="61"/>
      <c r="BJ185" s="61"/>
      <c r="BK185" s="61"/>
      <c r="BL185" s="61"/>
      <c r="BM185" s="161" t="s">
        <v>645</v>
      </c>
      <c r="BN185" s="61"/>
      <c r="BO185" s="61"/>
      <c r="BP185" s="61"/>
      <c r="BQ185" s="61"/>
      <c r="BR185" s="61"/>
      <c r="BS185" s="61"/>
      <c r="BT185" s="61"/>
      <c r="BU185" s="61"/>
      <c r="BV185" s="61"/>
      <c r="BW185" s="61"/>
      <c r="BX185" s="61"/>
      <c r="BY185" s="61"/>
      <c r="BZ185" s="61"/>
      <c r="CA185" s="61"/>
      <c r="CB185" s="61"/>
      <c r="CC185" s="61"/>
      <c r="CD185" s="61"/>
      <c r="CE185" s="61"/>
      <c r="CF185" s="61"/>
      <c r="CG185" s="61"/>
      <c r="CH185" s="61"/>
    </row>
    <row r="186" spans="1:86" ht="14.25" customHeight="1">
      <c r="A186" s="622" t="s">
        <v>338</v>
      </c>
      <c r="B186" s="623" t="s">
        <v>873</v>
      </c>
      <c r="C186" s="630" t="s">
        <v>20</v>
      </c>
      <c r="D186" s="623" t="s">
        <v>7</v>
      </c>
      <c r="E186" s="628" t="s">
        <v>1421</v>
      </c>
      <c r="F186" s="623" t="s">
        <v>842</v>
      </c>
      <c r="G186" s="625" t="s">
        <v>1422</v>
      </c>
      <c r="H186" s="625" t="s">
        <v>41</v>
      </c>
      <c r="I186" s="625" t="s">
        <v>1232</v>
      </c>
      <c r="J186" s="626" t="s">
        <v>766</v>
      </c>
      <c r="K186" s="180"/>
      <c r="BA186" s="61"/>
      <c r="BB186" s="61"/>
      <c r="BC186" s="61"/>
      <c r="BD186" s="61"/>
      <c r="BE186" s="61"/>
      <c r="BF186" s="61"/>
      <c r="BG186" s="61"/>
      <c r="BH186" s="61"/>
      <c r="BI186" s="61"/>
      <c r="BJ186" s="61"/>
      <c r="BK186" s="61"/>
      <c r="BL186" s="61"/>
      <c r="BM186" s="161" t="s">
        <v>671</v>
      </c>
      <c r="BN186" s="61"/>
      <c r="BO186" s="61"/>
      <c r="BP186" s="61"/>
      <c r="BQ186" s="61"/>
      <c r="BR186" s="61"/>
      <c r="BS186" s="61"/>
      <c r="BT186" s="61"/>
      <c r="BU186" s="61"/>
      <c r="BV186" s="61"/>
      <c r="BW186" s="61"/>
      <c r="BX186" s="61"/>
      <c r="BY186" s="61"/>
      <c r="BZ186" s="61"/>
      <c r="CA186" s="61"/>
      <c r="CB186" s="61"/>
      <c r="CC186" s="61"/>
      <c r="CD186" s="61"/>
      <c r="CE186" s="61"/>
      <c r="CF186" s="61"/>
      <c r="CG186" s="61"/>
      <c r="CH186" s="61"/>
    </row>
    <row r="187" spans="1:86" ht="14.25" customHeight="1">
      <c r="A187" s="378" t="s">
        <v>338</v>
      </c>
      <c r="B187" s="379" t="s">
        <v>875</v>
      </c>
      <c r="C187" s="636" t="s">
        <v>20</v>
      </c>
      <c r="D187" s="379" t="s">
        <v>7</v>
      </c>
      <c r="E187" s="372" t="s">
        <v>63</v>
      </c>
      <c r="F187" s="379" t="s">
        <v>842</v>
      </c>
      <c r="G187" s="385" t="s">
        <v>1423</v>
      </c>
      <c r="H187" s="385" t="s">
        <v>1375</v>
      </c>
      <c r="I187" s="385" t="s">
        <v>1227</v>
      </c>
      <c r="J187" s="388" t="s">
        <v>766</v>
      </c>
      <c r="K187" s="180"/>
      <c r="BA187" s="61"/>
      <c r="BB187" s="61"/>
      <c r="BC187" s="61"/>
      <c r="BD187" s="61"/>
      <c r="BE187" s="61"/>
      <c r="BF187" s="61"/>
      <c r="BG187" s="61"/>
      <c r="BH187" s="61"/>
      <c r="BI187" s="61"/>
      <c r="BJ187" s="61"/>
      <c r="BK187" s="61"/>
      <c r="BL187" s="61"/>
      <c r="BM187" s="162" t="s">
        <v>646</v>
      </c>
      <c r="BN187" s="61"/>
      <c r="BO187" s="61"/>
      <c r="BP187" s="61"/>
      <c r="BQ187" s="61"/>
      <c r="BR187" s="61"/>
      <c r="BS187" s="61"/>
      <c r="BT187" s="61"/>
      <c r="BU187" s="61"/>
      <c r="BV187" s="61"/>
      <c r="BW187" s="61"/>
      <c r="BX187" s="61"/>
      <c r="BY187" s="61"/>
      <c r="BZ187" s="61"/>
      <c r="CA187" s="61"/>
      <c r="CB187" s="61"/>
      <c r="CC187" s="61"/>
      <c r="CD187" s="61"/>
      <c r="CE187" s="61"/>
      <c r="CF187" s="61"/>
      <c r="CG187" s="61"/>
      <c r="CH187" s="61"/>
    </row>
    <row r="188" spans="1:86" ht="14.25" customHeight="1">
      <c r="A188" s="408" t="s">
        <v>338</v>
      </c>
      <c r="B188" s="340" t="s">
        <v>875</v>
      </c>
      <c r="C188" s="371" t="s">
        <v>20</v>
      </c>
      <c r="D188" s="340" t="s">
        <v>7</v>
      </c>
      <c r="E188" s="400" t="s">
        <v>827</v>
      </c>
      <c r="F188" s="340" t="s">
        <v>846</v>
      </c>
      <c r="G188" s="355" t="s">
        <v>1424</v>
      </c>
      <c r="H188" s="355" t="s">
        <v>1416</v>
      </c>
      <c r="I188" s="355" t="s">
        <v>1244</v>
      </c>
      <c r="J188" s="407" t="s">
        <v>64</v>
      </c>
      <c r="K188" s="179"/>
      <c r="BA188" s="61"/>
      <c r="BB188" s="61"/>
      <c r="BC188" s="61"/>
      <c r="BD188" s="61"/>
      <c r="BE188" s="61"/>
      <c r="BF188" s="61"/>
      <c r="BG188" s="61"/>
      <c r="BH188" s="61"/>
      <c r="BI188" s="61"/>
      <c r="BJ188" s="61"/>
      <c r="BK188" s="61"/>
      <c r="BL188" s="61"/>
      <c r="BM188" s="161" t="s">
        <v>647</v>
      </c>
      <c r="BN188" s="61"/>
      <c r="BO188" s="61"/>
      <c r="BP188" s="61"/>
      <c r="BQ188" s="61"/>
      <c r="BR188" s="61"/>
      <c r="BS188" s="61"/>
      <c r="BT188" s="61"/>
      <c r="BU188" s="61"/>
      <c r="BV188" s="61"/>
      <c r="BW188" s="61"/>
      <c r="BX188" s="61"/>
      <c r="BY188" s="61"/>
      <c r="BZ188" s="61"/>
      <c r="CA188" s="61"/>
      <c r="CB188" s="61"/>
      <c r="CC188" s="61"/>
      <c r="CD188" s="61"/>
      <c r="CE188" s="61"/>
      <c r="CF188" s="61"/>
      <c r="CG188" s="61"/>
      <c r="CH188" s="61"/>
    </row>
    <row r="189" spans="1:86" ht="14.25" customHeight="1">
      <c r="A189" s="378" t="s">
        <v>338</v>
      </c>
      <c r="B189" s="379" t="s">
        <v>876</v>
      </c>
      <c r="C189" s="636" t="s">
        <v>20</v>
      </c>
      <c r="D189" s="379" t="s">
        <v>7</v>
      </c>
      <c r="E189" s="394" t="s">
        <v>1083</v>
      </c>
      <c r="F189" s="379" t="s">
        <v>842</v>
      </c>
      <c r="G189" s="385" t="s">
        <v>1425</v>
      </c>
      <c r="H189" s="385" t="s">
        <v>1420</v>
      </c>
      <c r="I189" s="385" t="s">
        <v>1228</v>
      </c>
      <c r="J189" s="388" t="s">
        <v>64</v>
      </c>
      <c r="K189" s="179"/>
      <c r="BA189" s="61"/>
      <c r="BB189" s="61"/>
      <c r="BC189" s="61"/>
      <c r="BD189" s="61"/>
      <c r="BE189" s="61"/>
      <c r="BF189" s="61"/>
      <c r="BG189" s="61"/>
      <c r="BH189" s="61"/>
      <c r="BI189" s="61"/>
      <c r="BJ189" s="61"/>
      <c r="BK189" s="61"/>
      <c r="BL189" s="61"/>
      <c r="BM189" s="161" t="s">
        <v>648</v>
      </c>
      <c r="BN189" s="61"/>
      <c r="BO189" s="61"/>
      <c r="BP189" s="61"/>
      <c r="BQ189" s="61"/>
      <c r="BR189" s="61"/>
      <c r="BS189" s="61"/>
      <c r="BT189" s="61"/>
      <c r="BU189" s="61"/>
      <c r="BV189" s="61"/>
      <c r="BW189" s="61"/>
      <c r="BX189" s="61"/>
      <c r="BY189" s="61"/>
      <c r="BZ189" s="61"/>
      <c r="CA189" s="61"/>
      <c r="CB189" s="61"/>
      <c r="CC189" s="61"/>
      <c r="CD189" s="61"/>
      <c r="CE189" s="61"/>
      <c r="CF189" s="61"/>
      <c r="CG189" s="61"/>
      <c r="CH189" s="61"/>
    </row>
    <row r="190" spans="1:86" ht="14.25" customHeight="1">
      <c r="A190" s="622" t="s">
        <v>338</v>
      </c>
      <c r="B190" s="623" t="s">
        <v>877</v>
      </c>
      <c r="C190" s="630" t="s">
        <v>20</v>
      </c>
      <c r="D190" s="623" t="s">
        <v>7</v>
      </c>
      <c r="E190" s="624" t="s">
        <v>853</v>
      </c>
      <c r="F190" s="623" t="s">
        <v>842</v>
      </c>
      <c r="G190" s="623" t="s">
        <v>1426</v>
      </c>
      <c r="H190" s="623" t="s">
        <v>1427</v>
      </c>
      <c r="I190" s="623" t="s">
        <v>1428</v>
      </c>
      <c r="J190" s="633" t="s">
        <v>766</v>
      </c>
      <c r="K190" s="179"/>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row>
    <row r="191" spans="1:86" ht="14.25" customHeight="1">
      <c r="A191" s="622" t="s">
        <v>338</v>
      </c>
      <c r="B191" s="623" t="s">
        <v>1318</v>
      </c>
      <c r="C191" s="630" t="s">
        <v>20</v>
      </c>
      <c r="D191" s="623" t="s">
        <v>7</v>
      </c>
      <c r="E191" s="624" t="s">
        <v>880</v>
      </c>
      <c r="F191" s="623" t="s">
        <v>842</v>
      </c>
      <c r="G191" s="625" t="s">
        <v>1246</v>
      </c>
      <c r="H191" s="625" t="s">
        <v>761</v>
      </c>
      <c r="I191" s="625" t="s">
        <v>1429</v>
      </c>
      <c r="J191" s="626" t="s">
        <v>766</v>
      </c>
      <c r="K191" s="179"/>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row>
    <row r="192" spans="1:86" ht="14.25" customHeight="1">
      <c r="A192" s="378" t="s">
        <v>338</v>
      </c>
      <c r="B192" s="379" t="s">
        <v>1084</v>
      </c>
      <c r="C192" s="636" t="s">
        <v>20</v>
      </c>
      <c r="D192" s="379" t="s">
        <v>7</v>
      </c>
      <c r="E192" s="394" t="s">
        <v>108</v>
      </c>
      <c r="F192" s="379" t="s">
        <v>846</v>
      </c>
      <c r="G192" s="385" t="s">
        <v>1430</v>
      </c>
      <c r="H192" s="385" t="s">
        <v>1390</v>
      </c>
      <c r="I192" s="385" t="s">
        <v>1245</v>
      </c>
      <c r="J192" s="388" t="s">
        <v>64</v>
      </c>
      <c r="K192" s="180"/>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row>
    <row r="193" spans="1:86" ht="14.25" customHeight="1">
      <c r="A193" s="622" t="s">
        <v>338</v>
      </c>
      <c r="B193" s="623" t="s">
        <v>1431</v>
      </c>
      <c r="C193" s="630" t="s">
        <v>20</v>
      </c>
      <c r="D193" s="623" t="s">
        <v>7</v>
      </c>
      <c r="E193" s="624" t="s">
        <v>63</v>
      </c>
      <c r="F193" s="623" t="s">
        <v>846</v>
      </c>
      <c r="G193" s="625" t="s">
        <v>761</v>
      </c>
      <c r="H193" s="625" t="s">
        <v>761</v>
      </c>
      <c r="I193" s="625" t="s">
        <v>1227</v>
      </c>
      <c r="J193" s="626" t="s">
        <v>766</v>
      </c>
      <c r="K193" s="180"/>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row>
    <row r="194" spans="1:86" ht="14.25" customHeight="1">
      <c r="A194" s="622" t="s">
        <v>338</v>
      </c>
      <c r="B194" s="623" t="s">
        <v>1319</v>
      </c>
      <c r="C194" s="630" t="s">
        <v>20</v>
      </c>
      <c r="D194" s="623" t="s">
        <v>7</v>
      </c>
      <c r="E194" s="624" t="s">
        <v>63</v>
      </c>
      <c r="F194" s="623" t="s">
        <v>846</v>
      </c>
      <c r="G194" s="625" t="s">
        <v>1247</v>
      </c>
      <c r="H194" s="625" t="s">
        <v>761</v>
      </c>
      <c r="I194" s="625" t="s">
        <v>1227</v>
      </c>
      <c r="J194" s="626" t="s">
        <v>766</v>
      </c>
      <c r="K194" s="180"/>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row>
    <row r="195" spans="1:86" ht="14.25" customHeight="1">
      <c r="A195" s="378" t="s">
        <v>338</v>
      </c>
      <c r="B195" s="379" t="s">
        <v>881</v>
      </c>
      <c r="C195" s="636" t="s">
        <v>20</v>
      </c>
      <c r="D195" s="379" t="s">
        <v>7</v>
      </c>
      <c r="E195" s="394" t="s">
        <v>1075</v>
      </c>
      <c r="F195" s="379" t="s">
        <v>842</v>
      </c>
      <c r="G195" s="385" t="s">
        <v>1432</v>
      </c>
      <c r="H195" s="385" t="s">
        <v>1420</v>
      </c>
      <c r="I195" s="385" t="s">
        <v>1429</v>
      </c>
      <c r="J195" s="388" t="s">
        <v>64</v>
      </c>
      <c r="K195" s="180"/>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row>
    <row r="196" spans="1:86" ht="14.25" customHeight="1">
      <c r="A196" s="378" t="s">
        <v>338</v>
      </c>
      <c r="B196" s="379" t="s">
        <v>881</v>
      </c>
      <c r="C196" s="636" t="s">
        <v>20</v>
      </c>
      <c r="D196" s="379" t="s">
        <v>7</v>
      </c>
      <c r="E196" s="394" t="s">
        <v>1082</v>
      </c>
      <c r="F196" s="379" t="s">
        <v>842</v>
      </c>
      <c r="G196" s="385" t="s">
        <v>1433</v>
      </c>
      <c r="H196" s="385" t="s">
        <v>1375</v>
      </c>
      <c r="I196" s="385" t="s">
        <v>41</v>
      </c>
      <c r="J196" s="388" t="s">
        <v>64</v>
      </c>
      <c r="K196" s="180"/>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row>
    <row r="197" spans="1:86" ht="14.25" customHeight="1">
      <c r="A197" s="622" t="s">
        <v>338</v>
      </c>
      <c r="B197" s="623" t="s">
        <v>884</v>
      </c>
      <c r="C197" s="630" t="s">
        <v>20</v>
      </c>
      <c r="D197" s="623" t="s">
        <v>7</v>
      </c>
      <c r="E197" s="624" t="s">
        <v>826</v>
      </c>
      <c r="F197" s="623" t="s">
        <v>842</v>
      </c>
      <c r="G197" s="625" t="s">
        <v>761</v>
      </c>
      <c r="H197" s="625" t="s">
        <v>761</v>
      </c>
      <c r="I197" s="625" t="s">
        <v>1227</v>
      </c>
      <c r="J197" s="626" t="s">
        <v>766</v>
      </c>
      <c r="K197" s="180"/>
      <c r="BA197" s="61"/>
      <c r="BB197" s="61"/>
      <c r="BC197" s="61"/>
      <c r="BD197" s="61"/>
      <c r="BE197" s="61"/>
      <c r="BF197" s="61"/>
      <c r="BG197" s="61"/>
      <c r="BH197" s="61"/>
      <c r="BI197" s="61"/>
      <c r="BJ197" s="61"/>
      <c r="BK197" s="61"/>
      <c r="BL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row>
    <row r="198" spans="1:86" ht="14.25" customHeight="1">
      <c r="A198" s="378" t="s">
        <v>338</v>
      </c>
      <c r="B198" s="379" t="s">
        <v>884</v>
      </c>
      <c r="C198" s="636" t="s">
        <v>20</v>
      </c>
      <c r="D198" s="379" t="s">
        <v>7</v>
      </c>
      <c r="E198" s="394" t="s">
        <v>1075</v>
      </c>
      <c r="F198" s="379" t="s">
        <v>842</v>
      </c>
      <c r="G198" s="385" t="s">
        <v>1434</v>
      </c>
      <c r="H198" s="385" t="s">
        <v>1435</v>
      </c>
      <c r="I198" s="385" t="s">
        <v>917</v>
      </c>
      <c r="J198" s="388" t="s">
        <v>64</v>
      </c>
      <c r="K198" s="180"/>
      <c r="BA198" s="61"/>
      <c r="BB198" s="61"/>
      <c r="BC198" s="61"/>
      <c r="BD198" s="61"/>
      <c r="BE198" s="61"/>
      <c r="BF198" s="61"/>
      <c r="BG198" s="61"/>
      <c r="BH198" s="61"/>
      <c r="BI198" s="61"/>
      <c r="BJ198" s="61"/>
      <c r="BK198" s="61"/>
      <c r="BL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row>
    <row r="199" spans="1:86" ht="14.25" customHeight="1">
      <c r="A199" s="622" t="s">
        <v>338</v>
      </c>
      <c r="B199" s="623" t="s">
        <v>884</v>
      </c>
      <c r="C199" s="630" t="s">
        <v>20</v>
      </c>
      <c r="D199" s="623" t="s">
        <v>7</v>
      </c>
      <c r="E199" s="624" t="s">
        <v>108</v>
      </c>
      <c r="F199" s="623" t="s">
        <v>842</v>
      </c>
      <c r="G199" s="625" t="s">
        <v>1436</v>
      </c>
      <c r="H199" s="625" t="s">
        <v>1420</v>
      </c>
      <c r="I199" s="625" t="s">
        <v>1225</v>
      </c>
      <c r="J199" s="626" t="s">
        <v>766</v>
      </c>
      <c r="K199" s="180"/>
      <c r="BA199" s="61"/>
      <c r="BB199" s="61"/>
      <c r="BC199" s="61"/>
      <c r="BD199" s="61"/>
      <c r="BE199" s="61"/>
      <c r="BF199" s="61"/>
      <c r="BG199" s="61"/>
      <c r="BH199" s="61"/>
      <c r="BI199" s="61"/>
      <c r="BJ199" s="61"/>
      <c r="BK199" s="61"/>
      <c r="BL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row>
    <row r="200" spans="1:86" ht="14.25" customHeight="1">
      <c r="A200" s="622" t="s">
        <v>338</v>
      </c>
      <c r="B200" s="623" t="s">
        <v>1437</v>
      </c>
      <c r="C200" s="630" t="s">
        <v>20</v>
      </c>
      <c r="D200" s="623" t="s">
        <v>7</v>
      </c>
      <c r="E200" s="624" t="s">
        <v>1438</v>
      </c>
      <c r="F200" s="623" t="s">
        <v>846</v>
      </c>
      <c r="G200" s="625" t="s">
        <v>761</v>
      </c>
      <c r="H200" s="625" t="s">
        <v>761</v>
      </c>
      <c r="I200" s="625" t="s">
        <v>1227</v>
      </c>
      <c r="J200" s="626" t="s">
        <v>766</v>
      </c>
      <c r="K200" s="180"/>
      <c r="BA200" s="61"/>
      <c r="BB200" s="61"/>
      <c r="BC200" s="61"/>
      <c r="BD200" s="61"/>
      <c r="BE200" s="61"/>
      <c r="BF200" s="61"/>
      <c r="BG200" s="61"/>
      <c r="BH200" s="61"/>
      <c r="BI200" s="61"/>
      <c r="BJ200" s="61"/>
      <c r="BK200" s="61"/>
      <c r="BL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row>
    <row r="201" spans="1:86" ht="14.25" customHeight="1">
      <c r="A201" s="622" t="s">
        <v>338</v>
      </c>
      <c r="B201" s="623" t="s">
        <v>1329</v>
      </c>
      <c r="C201" s="630" t="s">
        <v>20</v>
      </c>
      <c r="D201" s="623" t="s">
        <v>7</v>
      </c>
      <c r="E201" s="624" t="s">
        <v>108</v>
      </c>
      <c r="F201" s="623" t="s">
        <v>846</v>
      </c>
      <c r="G201" s="625" t="s">
        <v>761</v>
      </c>
      <c r="H201" s="625" t="s">
        <v>761</v>
      </c>
      <c r="I201" s="625" t="s">
        <v>1227</v>
      </c>
      <c r="J201" s="626" t="s">
        <v>766</v>
      </c>
      <c r="K201" s="179"/>
    </row>
    <row r="202" spans="1:86" ht="14.25" customHeight="1">
      <c r="A202" s="622" t="s">
        <v>338</v>
      </c>
      <c r="B202" s="623" t="s">
        <v>1330</v>
      </c>
      <c r="C202" s="630" t="s">
        <v>20</v>
      </c>
      <c r="D202" s="623" t="s">
        <v>7</v>
      </c>
      <c r="E202" s="624" t="s">
        <v>108</v>
      </c>
      <c r="F202" s="623" t="s">
        <v>846</v>
      </c>
      <c r="G202" s="625" t="s">
        <v>761</v>
      </c>
      <c r="H202" s="625" t="s">
        <v>761</v>
      </c>
      <c r="I202" s="625" t="s">
        <v>1227</v>
      </c>
      <c r="J202" s="626" t="s">
        <v>766</v>
      </c>
      <c r="K202" s="179"/>
    </row>
    <row r="203" spans="1:86" ht="14.25" customHeight="1">
      <c r="A203" s="622" t="s">
        <v>338</v>
      </c>
      <c r="B203" s="623" t="s">
        <v>885</v>
      </c>
      <c r="C203" s="630" t="s">
        <v>20</v>
      </c>
      <c r="D203" s="623" t="s">
        <v>7</v>
      </c>
      <c r="E203" s="624" t="s">
        <v>1438</v>
      </c>
      <c r="F203" s="623" t="s">
        <v>842</v>
      </c>
      <c r="G203" s="625" t="s">
        <v>761</v>
      </c>
      <c r="H203" s="625" t="s">
        <v>761</v>
      </c>
      <c r="I203" s="625" t="s">
        <v>1227</v>
      </c>
      <c r="J203" s="626" t="s">
        <v>766</v>
      </c>
      <c r="K203" s="179"/>
    </row>
    <row r="204" spans="1:86" ht="14.25" customHeight="1">
      <c r="A204" s="378" t="s">
        <v>338</v>
      </c>
      <c r="B204" s="379" t="s">
        <v>885</v>
      </c>
      <c r="C204" s="636" t="s">
        <v>20</v>
      </c>
      <c r="D204" s="379" t="s">
        <v>7</v>
      </c>
      <c r="E204" s="372" t="s">
        <v>108</v>
      </c>
      <c r="F204" s="379" t="s">
        <v>842</v>
      </c>
      <c r="G204" s="385" t="s">
        <v>1439</v>
      </c>
      <c r="H204" s="385" t="s">
        <v>920</v>
      </c>
      <c r="I204" s="385" t="s">
        <v>916</v>
      </c>
      <c r="J204" s="388" t="s">
        <v>64</v>
      </c>
      <c r="K204" s="179"/>
    </row>
    <row r="205" spans="1:86" ht="14.25" customHeight="1">
      <c r="A205" s="378" t="s">
        <v>338</v>
      </c>
      <c r="B205" s="379" t="s">
        <v>885</v>
      </c>
      <c r="C205" s="636" t="s">
        <v>20</v>
      </c>
      <c r="D205" s="379" t="s">
        <v>7</v>
      </c>
      <c r="E205" s="372" t="s">
        <v>827</v>
      </c>
      <c r="F205" s="379" t="s">
        <v>842</v>
      </c>
      <c r="G205" s="385" t="s">
        <v>1440</v>
      </c>
      <c r="H205" s="385" t="s">
        <v>1441</v>
      </c>
      <c r="I205" s="385" t="s">
        <v>1414</v>
      </c>
      <c r="J205" s="388" t="s">
        <v>64</v>
      </c>
      <c r="K205" s="180"/>
    </row>
    <row r="206" spans="1:86" ht="14.25" customHeight="1">
      <c r="A206" s="378" t="s">
        <v>338</v>
      </c>
      <c r="B206" s="379" t="s">
        <v>886</v>
      </c>
      <c r="C206" s="636" t="s">
        <v>20</v>
      </c>
      <c r="D206" s="379" t="s">
        <v>7</v>
      </c>
      <c r="E206" s="372" t="s">
        <v>887</v>
      </c>
      <c r="F206" s="379" t="s">
        <v>842</v>
      </c>
      <c r="G206" s="385" t="s">
        <v>1442</v>
      </c>
      <c r="H206" s="385" t="s">
        <v>1375</v>
      </c>
      <c r="I206" s="385" t="s">
        <v>1317</v>
      </c>
      <c r="J206" s="388" t="s">
        <v>64</v>
      </c>
      <c r="K206" s="180"/>
    </row>
    <row r="207" spans="1:86" ht="14.25" customHeight="1">
      <c r="A207" s="622" t="s">
        <v>338</v>
      </c>
      <c r="B207" s="623" t="s">
        <v>886</v>
      </c>
      <c r="C207" s="630" t="s">
        <v>20</v>
      </c>
      <c r="D207" s="623" t="s">
        <v>7</v>
      </c>
      <c r="E207" s="624" t="s">
        <v>826</v>
      </c>
      <c r="F207" s="623" t="s">
        <v>842</v>
      </c>
      <c r="G207" s="625" t="s">
        <v>1443</v>
      </c>
      <c r="H207" s="625" t="s">
        <v>761</v>
      </c>
      <c r="I207" s="625" t="s">
        <v>1227</v>
      </c>
      <c r="J207" s="626" t="s">
        <v>766</v>
      </c>
      <c r="K207" s="180"/>
    </row>
    <row r="208" spans="1:86" ht="14.25" customHeight="1">
      <c r="A208" s="622" t="s">
        <v>338</v>
      </c>
      <c r="B208" s="623" t="s">
        <v>587</v>
      </c>
      <c r="C208" s="630" t="s">
        <v>20</v>
      </c>
      <c r="D208" s="623" t="s">
        <v>7</v>
      </c>
      <c r="E208" s="624" t="s">
        <v>827</v>
      </c>
      <c r="F208" s="623" t="s">
        <v>846</v>
      </c>
      <c r="G208" s="625" t="s">
        <v>1444</v>
      </c>
      <c r="H208" s="625" t="s">
        <v>761</v>
      </c>
      <c r="I208" s="625" t="s">
        <v>1227</v>
      </c>
      <c r="J208" s="626" t="s">
        <v>766</v>
      </c>
      <c r="K208" s="180"/>
    </row>
    <row r="209" spans="1:11" ht="14.25" customHeight="1">
      <c r="A209" s="622" t="s">
        <v>338</v>
      </c>
      <c r="B209" s="623" t="s">
        <v>1358</v>
      </c>
      <c r="C209" s="630" t="s">
        <v>20</v>
      </c>
      <c r="D209" s="623" t="s">
        <v>7</v>
      </c>
      <c r="E209" s="628" t="s">
        <v>827</v>
      </c>
      <c r="F209" s="625" t="s">
        <v>846</v>
      </c>
      <c r="G209" s="625" t="s">
        <v>1445</v>
      </c>
      <c r="H209" s="625" t="s">
        <v>761</v>
      </c>
      <c r="I209" s="625" t="s">
        <v>1227</v>
      </c>
      <c r="J209" s="626" t="s">
        <v>766</v>
      </c>
      <c r="K209" s="180"/>
    </row>
    <row r="210" spans="1:11" ht="14.25" customHeight="1">
      <c r="A210" s="378" t="s">
        <v>338</v>
      </c>
      <c r="B210" s="385" t="s">
        <v>888</v>
      </c>
      <c r="C210" s="636" t="s">
        <v>20</v>
      </c>
      <c r="D210" s="379" t="s">
        <v>7</v>
      </c>
      <c r="E210" s="372" t="s">
        <v>63</v>
      </c>
      <c r="F210" s="379" t="s">
        <v>846</v>
      </c>
      <c r="G210" s="385" t="s">
        <v>1446</v>
      </c>
      <c r="H210" s="385" t="s">
        <v>1447</v>
      </c>
      <c r="I210" s="385" t="s">
        <v>147</v>
      </c>
      <c r="J210" s="388" t="s">
        <v>64</v>
      </c>
      <c r="K210" s="180"/>
    </row>
    <row r="211" spans="1:11" ht="14.25" customHeight="1">
      <c r="A211" s="622" t="s">
        <v>338</v>
      </c>
      <c r="B211" s="625" t="s">
        <v>1358</v>
      </c>
      <c r="C211" s="630" t="s">
        <v>20</v>
      </c>
      <c r="D211" s="623" t="s">
        <v>7</v>
      </c>
      <c r="E211" s="624" t="s">
        <v>63</v>
      </c>
      <c r="F211" s="625" t="s">
        <v>846</v>
      </c>
      <c r="G211" s="625" t="s">
        <v>1448</v>
      </c>
      <c r="H211" s="625" t="s">
        <v>1447</v>
      </c>
      <c r="I211" s="625" t="s">
        <v>1317</v>
      </c>
      <c r="J211" s="626" t="s">
        <v>766</v>
      </c>
      <c r="K211" s="180"/>
    </row>
    <row r="212" spans="1:11" ht="14.25" customHeight="1">
      <c r="A212" s="622" t="s">
        <v>338</v>
      </c>
      <c r="B212" s="623" t="s">
        <v>1341</v>
      </c>
      <c r="C212" s="630" t="s">
        <v>20</v>
      </c>
      <c r="D212" s="623" t="s">
        <v>7</v>
      </c>
      <c r="E212" s="624" t="s">
        <v>63</v>
      </c>
      <c r="F212" s="623" t="s">
        <v>842</v>
      </c>
      <c r="G212" s="625" t="s">
        <v>761</v>
      </c>
      <c r="H212" s="625" t="s">
        <v>761</v>
      </c>
      <c r="I212" s="625" t="s">
        <v>1227</v>
      </c>
      <c r="J212" s="626" t="s">
        <v>766</v>
      </c>
      <c r="K212" s="180"/>
    </row>
    <row r="213" spans="1:11" ht="14.25" customHeight="1">
      <c r="A213" s="622" t="s">
        <v>338</v>
      </c>
      <c r="B213" s="623" t="s">
        <v>1342</v>
      </c>
      <c r="C213" s="630" t="s">
        <v>20</v>
      </c>
      <c r="D213" s="623" t="s">
        <v>7</v>
      </c>
      <c r="E213" s="624" t="s">
        <v>63</v>
      </c>
      <c r="F213" s="623" t="s">
        <v>842</v>
      </c>
      <c r="G213" s="625" t="s">
        <v>761</v>
      </c>
      <c r="H213" s="625" t="s">
        <v>761</v>
      </c>
      <c r="I213" s="625" t="s">
        <v>1227</v>
      </c>
      <c r="J213" s="626" t="s">
        <v>766</v>
      </c>
      <c r="K213" s="180"/>
    </row>
    <row r="214" spans="1:11" ht="14.25" customHeight="1">
      <c r="A214" s="622" t="s">
        <v>338</v>
      </c>
      <c r="B214" s="623" t="s">
        <v>1343</v>
      </c>
      <c r="C214" s="630" t="s">
        <v>20</v>
      </c>
      <c r="D214" s="623" t="s">
        <v>7</v>
      </c>
      <c r="E214" s="624" t="s">
        <v>63</v>
      </c>
      <c r="F214" s="623" t="s">
        <v>842</v>
      </c>
      <c r="G214" s="625" t="s">
        <v>761</v>
      </c>
      <c r="H214" s="625" t="s">
        <v>761</v>
      </c>
      <c r="I214" s="625" t="s">
        <v>1227</v>
      </c>
      <c r="J214" s="626" t="s">
        <v>766</v>
      </c>
      <c r="K214" s="179"/>
    </row>
    <row r="215" spans="1:11" ht="14.25" customHeight="1">
      <c r="A215" s="622" t="s">
        <v>338</v>
      </c>
      <c r="B215" s="623" t="s">
        <v>1449</v>
      </c>
      <c r="C215" s="630" t="s">
        <v>20</v>
      </c>
      <c r="D215" s="623" t="s">
        <v>7</v>
      </c>
      <c r="E215" s="624" t="s">
        <v>63</v>
      </c>
      <c r="F215" s="623" t="s">
        <v>842</v>
      </c>
      <c r="G215" s="625" t="s">
        <v>761</v>
      </c>
      <c r="H215" s="625" t="s">
        <v>761</v>
      </c>
      <c r="I215" s="625" t="s">
        <v>1227</v>
      </c>
      <c r="J215" s="626" t="s">
        <v>766</v>
      </c>
      <c r="K215" s="179"/>
    </row>
    <row r="216" spans="1:11" ht="14.25" customHeight="1">
      <c r="A216" s="622" t="s">
        <v>338</v>
      </c>
      <c r="B216" s="623" t="s">
        <v>1346</v>
      </c>
      <c r="C216" s="630" t="s">
        <v>20</v>
      </c>
      <c r="D216" s="623" t="s">
        <v>7</v>
      </c>
      <c r="E216" s="624" t="s">
        <v>63</v>
      </c>
      <c r="F216" s="623" t="s">
        <v>842</v>
      </c>
      <c r="G216" s="625" t="s">
        <v>1390</v>
      </c>
      <c r="H216" s="625" t="s">
        <v>101</v>
      </c>
      <c r="I216" s="625" t="s">
        <v>101</v>
      </c>
      <c r="J216" s="626" t="s">
        <v>766</v>
      </c>
      <c r="K216" s="179"/>
    </row>
    <row r="217" spans="1:11" ht="14.25" customHeight="1">
      <c r="A217" s="622" t="s">
        <v>338</v>
      </c>
      <c r="B217" s="623" t="s">
        <v>1347</v>
      </c>
      <c r="C217" s="630" t="s">
        <v>20</v>
      </c>
      <c r="D217" s="623" t="s">
        <v>7</v>
      </c>
      <c r="E217" s="624" t="s">
        <v>826</v>
      </c>
      <c r="F217" s="623" t="s">
        <v>842</v>
      </c>
      <c r="G217" s="625" t="s">
        <v>761</v>
      </c>
      <c r="H217" s="625" t="s">
        <v>761</v>
      </c>
      <c r="I217" s="625" t="s">
        <v>1227</v>
      </c>
      <c r="J217" s="626" t="s">
        <v>766</v>
      </c>
      <c r="K217" s="179"/>
    </row>
    <row r="218" spans="1:11" ht="14.25" customHeight="1">
      <c r="A218" s="622" t="s">
        <v>338</v>
      </c>
      <c r="B218" s="623" t="s">
        <v>1347</v>
      </c>
      <c r="C218" s="630" t="s">
        <v>20</v>
      </c>
      <c r="D218" s="623" t="s">
        <v>7</v>
      </c>
      <c r="E218" s="624" t="s">
        <v>108</v>
      </c>
      <c r="F218" s="623" t="s">
        <v>846</v>
      </c>
      <c r="G218" s="625" t="s">
        <v>761</v>
      </c>
      <c r="H218" s="625" t="s">
        <v>761</v>
      </c>
      <c r="I218" s="625" t="s">
        <v>1227</v>
      </c>
      <c r="J218" s="626" t="s">
        <v>766</v>
      </c>
      <c r="K218" s="180"/>
    </row>
    <row r="219" spans="1:11" ht="14.25" customHeight="1">
      <c r="A219" s="622" t="s">
        <v>338</v>
      </c>
      <c r="B219" s="623" t="s">
        <v>1350</v>
      </c>
      <c r="C219" s="630" t="s">
        <v>20</v>
      </c>
      <c r="D219" s="623" t="s">
        <v>7</v>
      </c>
      <c r="E219" s="624" t="s">
        <v>826</v>
      </c>
      <c r="F219" s="623" t="s">
        <v>842</v>
      </c>
      <c r="G219" s="625" t="s">
        <v>761</v>
      </c>
      <c r="H219" s="625" t="s">
        <v>761</v>
      </c>
      <c r="I219" s="625" t="s">
        <v>1227</v>
      </c>
      <c r="J219" s="626" t="s">
        <v>766</v>
      </c>
      <c r="K219" s="180"/>
    </row>
    <row r="220" spans="1:11" ht="14.25" customHeight="1">
      <c r="A220" s="622" t="s">
        <v>338</v>
      </c>
      <c r="B220" s="623" t="s">
        <v>1350</v>
      </c>
      <c r="C220" s="630" t="s">
        <v>20</v>
      </c>
      <c r="D220" s="623" t="s">
        <v>7</v>
      </c>
      <c r="E220" s="624" t="s">
        <v>108</v>
      </c>
      <c r="F220" s="623" t="s">
        <v>842</v>
      </c>
      <c r="G220" s="625" t="s">
        <v>761</v>
      </c>
      <c r="H220" s="625" t="s">
        <v>761</v>
      </c>
      <c r="I220" s="625" t="s">
        <v>1227</v>
      </c>
      <c r="J220" s="626" t="s">
        <v>766</v>
      </c>
      <c r="K220" s="180"/>
    </row>
    <row r="221" spans="1:11" ht="14.25" customHeight="1">
      <c r="A221" s="378" t="s">
        <v>338</v>
      </c>
      <c r="B221" s="379" t="s">
        <v>892</v>
      </c>
      <c r="C221" s="636" t="s">
        <v>20</v>
      </c>
      <c r="D221" s="379" t="s">
        <v>7</v>
      </c>
      <c r="E221" s="372" t="s">
        <v>893</v>
      </c>
      <c r="F221" s="379" t="s">
        <v>842</v>
      </c>
      <c r="G221" s="385" t="s">
        <v>1450</v>
      </c>
      <c r="H221" s="385" t="s">
        <v>1420</v>
      </c>
      <c r="I221" s="385" t="s">
        <v>930</v>
      </c>
      <c r="J221" s="388" t="s">
        <v>64</v>
      </c>
      <c r="K221" s="180"/>
    </row>
    <row r="222" spans="1:11" ht="14.25" customHeight="1">
      <c r="A222" s="622" t="s">
        <v>338</v>
      </c>
      <c r="B222" s="623" t="s">
        <v>1451</v>
      </c>
      <c r="C222" s="630" t="s">
        <v>20</v>
      </c>
      <c r="D222" s="623" t="s">
        <v>7</v>
      </c>
      <c r="E222" s="624" t="s">
        <v>826</v>
      </c>
      <c r="F222" s="623" t="s">
        <v>842</v>
      </c>
      <c r="G222" s="625" t="s">
        <v>761</v>
      </c>
      <c r="H222" s="625" t="s">
        <v>761</v>
      </c>
      <c r="I222" s="625" t="s">
        <v>1227</v>
      </c>
      <c r="J222" s="626" t="s">
        <v>766</v>
      </c>
      <c r="K222" s="180"/>
    </row>
    <row r="223" spans="1:11" ht="14.25" customHeight="1">
      <c r="A223" s="622" t="s">
        <v>338</v>
      </c>
      <c r="B223" s="623" t="s">
        <v>1361</v>
      </c>
      <c r="C223" s="630" t="s">
        <v>20</v>
      </c>
      <c r="D223" s="623" t="s">
        <v>7</v>
      </c>
      <c r="E223" s="624" t="s">
        <v>826</v>
      </c>
      <c r="F223" s="623" t="s">
        <v>842</v>
      </c>
      <c r="G223" s="625" t="s">
        <v>761</v>
      </c>
      <c r="H223" s="625" t="s">
        <v>761</v>
      </c>
      <c r="I223" s="625" t="s">
        <v>1227</v>
      </c>
      <c r="J223" s="626" t="s">
        <v>766</v>
      </c>
      <c r="K223" s="180"/>
    </row>
    <row r="224" spans="1:11" ht="14.25" customHeight="1">
      <c r="A224" s="622" t="s">
        <v>338</v>
      </c>
      <c r="B224" s="623" t="s">
        <v>1361</v>
      </c>
      <c r="C224" s="630" t="s">
        <v>20</v>
      </c>
      <c r="D224" s="623" t="s">
        <v>7</v>
      </c>
      <c r="E224" s="624" t="s">
        <v>108</v>
      </c>
      <c r="F224" s="623" t="s">
        <v>842</v>
      </c>
      <c r="G224" s="625" t="s">
        <v>761</v>
      </c>
      <c r="H224" s="625" t="s">
        <v>761</v>
      </c>
      <c r="I224" s="625" t="s">
        <v>1227</v>
      </c>
      <c r="J224" s="626" t="s">
        <v>766</v>
      </c>
      <c r="K224" s="180"/>
    </row>
    <row r="225" spans="1:11" ht="14.25" customHeight="1">
      <c r="A225" s="622" t="s">
        <v>338</v>
      </c>
      <c r="B225" s="625" t="s">
        <v>1452</v>
      </c>
      <c r="C225" s="630" t="s">
        <v>20</v>
      </c>
      <c r="D225" s="623" t="s">
        <v>7</v>
      </c>
      <c r="E225" s="624" t="s">
        <v>108</v>
      </c>
      <c r="F225" s="623" t="s">
        <v>842</v>
      </c>
      <c r="G225" s="625" t="s">
        <v>916</v>
      </c>
      <c r="H225" s="625" t="s">
        <v>761</v>
      </c>
      <c r="I225" s="625" t="s">
        <v>844</v>
      </c>
      <c r="J225" s="626" t="s">
        <v>766</v>
      </c>
      <c r="K225" s="180"/>
    </row>
    <row r="226" spans="1:11" ht="14.25" customHeight="1">
      <c r="A226" s="622" t="s">
        <v>338</v>
      </c>
      <c r="B226" s="625" t="s">
        <v>1453</v>
      </c>
      <c r="C226" s="630" t="s">
        <v>20</v>
      </c>
      <c r="D226" s="623" t="s">
        <v>7</v>
      </c>
      <c r="E226" s="624" t="s">
        <v>63</v>
      </c>
      <c r="F226" s="623" t="s">
        <v>842</v>
      </c>
      <c r="G226" s="625" t="s">
        <v>761</v>
      </c>
      <c r="H226" s="625" t="s">
        <v>761</v>
      </c>
      <c r="I226" s="625" t="s">
        <v>1227</v>
      </c>
      <c r="J226" s="626" t="s">
        <v>766</v>
      </c>
      <c r="K226" s="180"/>
    </row>
    <row r="227" spans="1:11" ht="14.25" customHeight="1">
      <c r="A227" s="622" t="s">
        <v>338</v>
      </c>
      <c r="B227" s="623" t="s">
        <v>895</v>
      </c>
      <c r="C227" s="630" t="s">
        <v>20</v>
      </c>
      <c r="D227" s="623" t="s">
        <v>7</v>
      </c>
      <c r="E227" s="624" t="s">
        <v>1438</v>
      </c>
      <c r="F227" s="623" t="s">
        <v>842</v>
      </c>
      <c r="G227" s="625" t="s">
        <v>761</v>
      </c>
      <c r="H227" s="625" t="s">
        <v>761</v>
      </c>
      <c r="I227" s="625" t="s">
        <v>1227</v>
      </c>
      <c r="J227" s="626" t="s">
        <v>766</v>
      </c>
      <c r="K227" s="179"/>
    </row>
    <row r="228" spans="1:11" ht="14.25" customHeight="1">
      <c r="A228" s="622" t="s">
        <v>338</v>
      </c>
      <c r="B228" s="623" t="s">
        <v>895</v>
      </c>
      <c r="C228" s="630" t="s">
        <v>20</v>
      </c>
      <c r="D228" s="623" t="s">
        <v>7</v>
      </c>
      <c r="E228" s="624" t="s">
        <v>108</v>
      </c>
      <c r="F228" s="623" t="s">
        <v>842</v>
      </c>
      <c r="G228" s="625" t="s">
        <v>1454</v>
      </c>
      <c r="H228" s="625" t="s">
        <v>1247</v>
      </c>
      <c r="I228" s="625" t="s">
        <v>1247</v>
      </c>
      <c r="J228" s="626" t="s">
        <v>766</v>
      </c>
      <c r="K228" s="179"/>
    </row>
    <row r="229" spans="1:11" ht="14.25" customHeight="1">
      <c r="A229" s="378" t="s">
        <v>338</v>
      </c>
      <c r="B229" s="379" t="s">
        <v>895</v>
      </c>
      <c r="C229" s="636" t="s">
        <v>20</v>
      </c>
      <c r="D229" s="379" t="s">
        <v>7</v>
      </c>
      <c r="E229" s="394" t="s">
        <v>1075</v>
      </c>
      <c r="F229" s="379" t="s">
        <v>842</v>
      </c>
      <c r="G229" s="385" t="s">
        <v>1455</v>
      </c>
      <c r="H229" s="385" t="s">
        <v>1456</v>
      </c>
      <c r="I229" s="385" t="s">
        <v>1383</v>
      </c>
      <c r="J229" s="388" t="s">
        <v>64</v>
      </c>
      <c r="K229" s="179"/>
    </row>
    <row r="230" spans="1:11" ht="14.25" customHeight="1">
      <c r="A230" s="622" t="s">
        <v>338</v>
      </c>
      <c r="B230" s="623" t="s">
        <v>896</v>
      </c>
      <c r="C230" s="630" t="s">
        <v>20</v>
      </c>
      <c r="D230" s="623" t="s">
        <v>7</v>
      </c>
      <c r="E230" s="624" t="s">
        <v>1457</v>
      </c>
      <c r="F230" s="623" t="s">
        <v>842</v>
      </c>
      <c r="G230" s="625" t="s">
        <v>761</v>
      </c>
      <c r="H230" s="625" t="s">
        <v>1388</v>
      </c>
      <c r="I230" s="625" t="s">
        <v>1227</v>
      </c>
      <c r="J230" s="626" t="s">
        <v>766</v>
      </c>
      <c r="K230" s="179"/>
    </row>
    <row r="231" spans="1:11" ht="14.25" customHeight="1">
      <c r="A231" s="378" t="s">
        <v>338</v>
      </c>
      <c r="B231" s="379" t="s">
        <v>896</v>
      </c>
      <c r="C231" s="636" t="s">
        <v>20</v>
      </c>
      <c r="D231" s="379" t="s">
        <v>7</v>
      </c>
      <c r="E231" s="372" t="s">
        <v>108</v>
      </c>
      <c r="F231" s="379" t="s">
        <v>842</v>
      </c>
      <c r="G231" s="385" t="s">
        <v>1458</v>
      </c>
      <c r="H231" s="385" t="s">
        <v>1416</v>
      </c>
      <c r="I231" s="385" t="s">
        <v>1428</v>
      </c>
      <c r="J231" s="388" t="s">
        <v>64</v>
      </c>
      <c r="K231" s="180"/>
    </row>
    <row r="232" spans="1:11" ht="14.25" customHeight="1">
      <c r="A232" s="378" t="s">
        <v>338</v>
      </c>
      <c r="B232" s="379" t="s">
        <v>896</v>
      </c>
      <c r="C232" s="636" t="s">
        <v>20</v>
      </c>
      <c r="D232" s="379" t="s">
        <v>7</v>
      </c>
      <c r="E232" s="372" t="s">
        <v>827</v>
      </c>
      <c r="F232" s="379" t="s">
        <v>842</v>
      </c>
      <c r="G232" s="385" t="s">
        <v>1459</v>
      </c>
      <c r="H232" s="385" t="s">
        <v>1241</v>
      </c>
      <c r="I232" s="385" t="s">
        <v>1460</v>
      </c>
      <c r="J232" s="388" t="s">
        <v>64</v>
      </c>
      <c r="K232" s="180"/>
    </row>
    <row r="233" spans="1:11" ht="14.25" customHeight="1">
      <c r="A233" s="622" t="s">
        <v>338</v>
      </c>
      <c r="B233" s="623" t="s">
        <v>1461</v>
      </c>
      <c r="C233" s="630" t="s">
        <v>20</v>
      </c>
      <c r="D233" s="623" t="s">
        <v>7</v>
      </c>
      <c r="E233" s="624" t="s">
        <v>1462</v>
      </c>
      <c r="F233" s="623" t="s">
        <v>842</v>
      </c>
      <c r="G233" s="625" t="s">
        <v>957</v>
      </c>
      <c r="H233" s="625" t="s">
        <v>761</v>
      </c>
      <c r="I233" s="625" t="s">
        <v>916</v>
      </c>
      <c r="J233" s="626" t="s">
        <v>766</v>
      </c>
      <c r="K233" s="180"/>
    </row>
    <row r="234" spans="1:11" ht="14.25" customHeight="1">
      <c r="A234" s="622" t="s">
        <v>338</v>
      </c>
      <c r="B234" s="623" t="s">
        <v>1370</v>
      </c>
      <c r="C234" s="630" t="s">
        <v>20</v>
      </c>
      <c r="D234" s="623" t="s">
        <v>7</v>
      </c>
      <c r="E234" s="624" t="s">
        <v>63</v>
      </c>
      <c r="F234" s="623" t="s">
        <v>842</v>
      </c>
      <c r="G234" s="625" t="s">
        <v>1388</v>
      </c>
      <c r="H234" s="625" t="s">
        <v>1238</v>
      </c>
      <c r="I234" s="625" t="s">
        <v>146</v>
      </c>
      <c r="J234" s="626" t="s">
        <v>766</v>
      </c>
      <c r="K234" s="180"/>
    </row>
    <row r="235" spans="1:11" ht="14.25" customHeight="1">
      <c r="A235" s="622" t="s">
        <v>338</v>
      </c>
      <c r="B235" s="623" t="s">
        <v>1373</v>
      </c>
      <c r="C235" s="630" t="s">
        <v>20</v>
      </c>
      <c r="D235" s="623" t="s">
        <v>7</v>
      </c>
      <c r="E235" s="628" t="s">
        <v>1075</v>
      </c>
      <c r="F235" s="623" t="s">
        <v>846</v>
      </c>
      <c r="G235" s="625" t="s">
        <v>1463</v>
      </c>
      <c r="H235" s="625" t="s">
        <v>761</v>
      </c>
      <c r="I235" s="625" t="s">
        <v>1464</v>
      </c>
      <c r="J235" s="626" t="s">
        <v>766</v>
      </c>
      <c r="K235" s="180"/>
    </row>
    <row r="236" spans="1:11" ht="14.25" customHeight="1">
      <c r="A236" s="622" t="s">
        <v>338</v>
      </c>
      <c r="B236" s="623" t="s">
        <v>1465</v>
      </c>
      <c r="C236" s="630" t="s">
        <v>20</v>
      </c>
      <c r="D236" s="623" t="s">
        <v>7</v>
      </c>
      <c r="E236" s="628" t="s">
        <v>1466</v>
      </c>
      <c r="F236" s="623" t="s">
        <v>846</v>
      </c>
      <c r="G236" s="625" t="s">
        <v>1467</v>
      </c>
      <c r="H236" s="625" t="s">
        <v>1386</v>
      </c>
      <c r="I236" s="625" t="s">
        <v>1227</v>
      </c>
      <c r="J236" s="626" t="s">
        <v>766</v>
      </c>
      <c r="K236" s="180"/>
    </row>
    <row r="237" spans="1:11" ht="14.25" customHeight="1">
      <c r="A237" s="622" t="s">
        <v>338</v>
      </c>
      <c r="B237" s="623" t="s">
        <v>1468</v>
      </c>
      <c r="C237" s="630" t="s">
        <v>20</v>
      </c>
      <c r="D237" s="623" t="s">
        <v>7</v>
      </c>
      <c r="E237" s="624" t="s">
        <v>108</v>
      </c>
      <c r="F237" s="623" t="s">
        <v>846</v>
      </c>
      <c r="G237" s="625" t="s">
        <v>1429</v>
      </c>
      <c r="H237" s="625" t="s">
        <v>761</v>
      </c>
      <c r="I237" s="625" t="s">
        <v>1246</v>
      </c>
      <c r="J237" s="626" t="s">
        <v>766</v>
      </c>
      <c r="K237" s="180"/>
    </row>
    <row r="238" spans="1:11" ht="14.25" customHeight="1">
      <c r="A238" s="378" t="s">
        <v>338</v>
      </c>
      <c r="B238" s="379" t="s">
        <v>1085</v>
      </c>
      <c r="C238" s="636" t="s">
        <v>20</v>
      </c>
      <c r="D238" s="379" t="s">
        <v>7</v>
      </c>
      <c r="E238" s="372" t="s">
        <v>880</v>
      </c>
      <c r="F238" s="379" t="s">
        <v>846</v>
      </c>
      <c r="G238" s="385" t="s">
        <v>1469</v>
      </c>
      <c r="H238" s="385" t="s">
        <v>1470</v>
      </c>
      <c r="I238" s="385" t="s">
        <v>1470</v>
      </c>
      <c r="J238" s="388" t="s">
        <v>64</v>
      </c>
      <c r="K238" s="180"/>
    </row>
    <row r="239" spans="1:11" ht="14.25" customHeight="1" thickBot="1">
      <c r="A239" s="642" t="s">
        <v>338</v>
      </c>
      <c r="B239" s="643" t="s">
        <v>648</v>
      </c>
      <c r="C239" s="644" t="s">
        <v>20</v>
      </c>
      <c r="D239" s="643" t="s">
        <v>7</v>
      </c>
      <c r="E239" s="645" t="s">
        <v>63</v>
      </c>
      <c r="F239" s="643" t="s">
        <v>846</v>
      </c>
      <c r="G239" s="646" t="s">
        <v>761</v>
      </c>
      <c r="H239" s="646" t="s">
        <v>761</v>
      </c>
      <c r="I239" s="646" t="s">
        <v>1227</v>
      </c>
      <c r="J239" s="647" t="s">
        <v>766</v>
      </c>
      <c r="K239" s="180"/>
    </row>
    <row r="240" spans="1:11" customFormat="1" ht="14.25" customHeight="1">
      <c r="A240" t="s">
        <v>1471</v>
      </c>
    </row>
    <row r="241" spans="1:1" customFormat="1" ht="14.25" customHeight="1">
      <c r="A241" t="s">
        <v>1472</v>
      </c>
    </row>
    <row r="242" spans="1:1" customFormat="1" ht="14.25" customHeight="1">
      <c r="A242" t="s">
        <v>1473</v>
      </c>
    </row>
    <row r="243" spans="1:1" customFormat="1" ht="14.25" customHeight="1">
      <c r="A243" t="s">
        <v>1474</v>
      </c>
    </row>
    <row r="244" spans="1:1" customFormat="1" ht="14.25" customHeight="1">
      <c r="A244" t="s">
        <v>1475</v>
      </c>
    </row>
    <row r="245" spans="1:1" customFormat="1" ht="14.25" customHeight="1">
      <c r="A245" t="s">
        <v>1476</v>
      </c>
    </row>
    <row r="246" spans="1:1" customFormat="1" ht="14.25" customHeight="1">
      <c r="A246" t="s">
        <v>1477</v>
      </c>
    </row>
    <row r="247" spans="1:1" customFormat="1" ht="14.25" customHeight="1">
      <c r="A247" t="s">
        <v>1478</v>
      </c>
    </row>
    <row r="248" spans="1:1" customFormat="1" ht="14.25" customHeight="1">
      <c r="A248" t="s">
        <v>1479</v>
      </c>
    </row>
    <row r="249" spans="1:1" customFormat="1" ht="14.25" customHeight="1">
      <c r="A249" t="s">
        <v>1480</v>
      </c>
    </row>
    <row r="250" spans="1:1" customFormat="1" ht="14.25" customHeight="1">
      <c r="A250" t="s">
        <v>1481</v>
      </c>
    </row>
    <row r="251" spans="1:1" customFormat="1" ht="14.25" customHeight="1"/>
    <row r="252" spans="1:1" ht="14.25" customHeight="1"/>
    <row r="253" spans="1:1" ht="14.25" customHeight="1"/>
    <row r="254" spans="1:1" ht="14.25" customHeight="1"/>
    <row r="255" spans="1:1" ht="14.25" customHeight="1"/>
    <row r="256" spans="1:1"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sheetData>
  <mergeCells count="6">
    <mergeCell ref="H150:H151"/>
    <mergeCell ref="I150:I151"/>
    <mergeCell ref="J150:J151"/>
    <mergeCell ref="I170:I171"/>
    <mergeCell ref="I173:I174"/>
    <mergeCell ref="J173:J174"/>
  </mergeCells>
  <phoneticPr fontId="29" type="noConversion"/>
  <dataValidations count="5">
    <dataValidation type="textLength" showInputMessage="1" showErrorMessage="1" sqref="K4:K239">
      <formula1>0</formula1>
      <formula2>150</formula2>
    </dataValidation>
    <dataValidation type="list" allowBlank="1" showInputMessage="1" showErrorMessage="1" sqref="A4:A18">
      <formula1>$BB$2:$BB$30</formula1>
    </dataValidation>
    <dataValidation type="list" allowBlank="1" showInputMessage="1" showErrorMessage="1" sqref="J4:J18">
      <formula1>$BK$13:$BK$14</formula1>
    </dataValidation>
    <dataValidation type="list" allowBlank="1" showInputMessage="1" showErrorMessage="1" sqref="C4:C18">
      <formula1>$BA$33:$BA$38</formula1>
    </dataValidation>
    <dataValidation type="list" allowBlank="1" showInputMessage="1" showErrorMessage="1" sqref="D4:D18">
      <formula1>$BA$47:$BA$60</formula1>
    </dataValidation>
  </dataValidations>
  <pageMargins left="0.78749999999999998" right="0.78749999999999998" top="1.0631944444444446" bottom="1.0631944444444446" header="0.51180555555555551" footer="0.51180555555555551"/>
  <pageSetup paperSize="9" scale="55"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A4:A9</xm:sqref>
        </x14:dataValidation>
        <x14:dataValidation type="list" allowBlank="1" showInputMessage="1" showErrorMessage="1">
          <x14:formula1>
            <xm:f>Custom_lists!$A$33:$A$37</xm:f>
          </x14:formula1>
          <xm:sqref>C4:C9</xm:sqref>
        </x14:dataValidation>
        <x14:dataValidation type="list" allowBlank="1" showInputMessage="1" showErrorMessage="1">
          <x14:formula1>
            <xm:f>Custom_lists!$A$47:$A$59</xm:f>
          </x14:formula1>
          <xm:sqref>D4:D9</xm:sqref>
        </x14:dataValidation>
        <x14:dataValidation type="list" allowBlank="1" showInputMessage="1" showErrorMessage="1">
          <x14:formula1>
            <xm:f>Custom_lists!$M$2:$M$189</xm:f>
          </x14:formula1>
          <xm:sqref>B4:B9</xm:sqref>
        </x14:dataValidation>
      </x14:dataValidation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92D050"/>
    <pageSetUpPr fitToPage="1"/>
  </sheetPr>
  <dimension ref="A1:CL982"/>
  <sheetViews>
    <sheetView topLeftCell="A13" zoomScale="85" zoomScaleNormal="85" zoomScaleSheetLayoutView="100" zoomScalePageLayoutView="85" workbookViewId="0">
      <selection activeCell="R29" sqref="R29"/>
    </sheetView>
  </sheetViews>
  <sheetFormatPr defaultColWidth="5.7109375" defaultRowHeight="20.100000000000001" customHeight="1"/>
  <cols>
    <col min="1" max="1" width="10.7109375" style="1" customWidth="1"/>
    <col min="2" max="2" width="25.140625" style="38" customWidth="1"/>
    <col min="3" max="3" width="25.42578125" style="5" customWidth="1"/>
    <col min="4" max="4" width="13.28515625" style="39" bestFit="1" customWidth="1"/>
    <col min="5" max="5" width="23.7109375" style="39" customWidth="1"/>
    <col min="6" max="6" width="8.7109375" style="39" customWidth="1"/>
    <col min="7" max="12" width="4.7109375" style="39" customWidth="1"/>
    <col min="13" max="13" width="5.140625" style="39" customWidth="1"/>
    <col min="14" max="36" width="4.7109375" style="39" customWidth="1"/>
    <col min="37" max="37" width="11.42578125" style="38" customWidth="1"/>
    <col min="38" max="52" width="5.7109375" style="38" customWidth="1"/>
    <col min="53" max="53" width="15.42578125" style="35" customWidth="1"/>
    <col min="54" max="54" width="7.28515625" style="35" customWidth="1"/>
    <col min="55" max="55" width="5.85546875" style="35" customWidth="1"/>
    <col min="56" max="56" width="35.42578125" style="35" customWidth="1"/>
    <col min="57" max="59" width="5.85546875" style="35" customWidth="1"/>
    <col min="60" max="60" width="28.140625" style="35" customWidth="1"/>
    <col min="61" max="61" width="34.28515625" style="35" bestFit="1" customWidth="1"/>
    <col min="62" max="62" width="5.85546875" style="35" customWidth="1"/>
    <col min="63" max="63" width="9.42578125" style="35" bestFit="1" customWidth="1"/>
    <col min="64" max="64" width="5.85546875" style="35" customWidth="1"/>
    <col min="65" max="65" width="39.42578125" style="35" bestFit="1" customWidth="1"/>
    <col min="66" max="66" width="5.85546875" style="35" customWidth="1"/>
    <col min="67" max="67" width="58.85546875" style="35" bestFit="1" customWidth="1"/>
    <col min="68" max="72" width="5.85546875" style="35" customWidth="1"/>
    <col min="73" max="73" width="56" style="35" bestFit="1" customWidth="1"/>
    <col min="74" max="77" width="5.85546875" style="35" customWidth="1"/>
    <col min="78" max="78" width="63.7109375" style="35" bestFit="1" customWidth="1"/>
    <col min="79" max="80" width="5.85546875" style="35" customWidth="1"/>
    <col min="81" max="81" width="52.28515625" style="35" bestFit="1" customWidth="1"/>
    <col min="82" max="82" width="33.28515625" style="35" bestFit="1" customWidth="1"/>
    <col min="83" max="83" width="5.85546875" style="35" customWidth="1"/>
    <col min="84" max="84" width="35.140625" style="35" bestFit="1" customWidth="1"/>
    <col min="85" max="90" width="5.85546875" style="35" customWidth="1"/>
    <col min="91" max="16384" width="5.7109375" style="38"/>
  </cols>
  <sheetData>
    <row r="1" spans="1:90" ht="22.35" customHeight="1" thickBot="1">
      <c r="A1" s="40" t="s">
        <v>102</v>
      </c>
      <c r="B1" s="41"/>
      <c r="C1" s="41"/>
      <c r="D1" s="43"/>
      <c r="E1" s="41"/>
      <c r="F1" s="41"/>
      <c r="G1" s="41"/>
      <c r="H1" s="41"/>
      <c r="I1" s="41"/>
      <c r="J1" s="41"/>
      <c r="K1" s="41"/>
      <c r="L1" s="41"/>
      <c r="M1" s="41"/>
      <c r="N1" s="41"/>
      <c r="O1" s="41"/>
      <c r="P1" s="41"/>
      <c r="Q1" s="41"/>
      <c r="R1" s="41"/>
      <c r="S1" s="41"/>
      <c r="T1" s="41"/>
      <c r="U1" s="41"/>
      <c r="V1" s="41"/>
      <c r="W1" s="41"/>
      <c r="X1" s="41"/>
      <c r="Y1" s="41"/>
      <c r="Z1" s="1002" t="s">
        <v>103</v>
      </c>
      <c r="AA1" s="1003"/>
      <c r="AB1" s="1003"/>
      <c r="AC1" s="1003"/>
      <c r="AD1" s="1004"/>
      <c r="AE1" s="1005" t="s">
        <v>1071</v>
      </c>
      <c r="AF1" s="1006"/>
      <c r="AG1" s="1006"/>
      <c r="AH1" s="1006"/>
      <c r="AI1" s="1006"/>
      <c r="AJ1" s="1006"/>
      <c r="AK1" s="1007"/>
      <c r="BA1" s="158" t="s">
        <v>422</v>
      </c>
      <c r="BB1" s="241" t="s">
        <v>835</v>
      </c>
      <c r="BC1" s="61"/>
      <c r="BD1" s="157" t="s">
        <v>434</v>
      </c>
      <c r="BE1" s="159"/>
      <c r="BF1" s="159"/>
      <c r="BG1" s="61"/>
      <c r="BH1" s="61" t="s">
        <v>469</v>
      </c>
      <c r="BI1" s="61"/>
      <c r="BJ1" s="61"/>
      <c r="BK1" s="61"/>
      <c r="BL1" s="61"/>
      <c r="BM1" s="157" t="s">
        <v>649</v>
      </c>
      <c r="BN1" s="61"/>
      <c r="BO1" s="61" t="s">
        <v>672</v>
      </c>
      <c r="BP1" s="61"/>
      <c r="BQ1" s="61"/>
      <c r="BR1" s="61"/>
      <c r="BS1" s="61"/>
      <c r="BT1" s="61"/>
      <c r="BU1" s="157" t="s">
        <v>709</v>
      </c>
      <c r="BV1" s="61"/>
      <c r="BW1" s="61"/>
      <c r="BX1" s="61"/>
      <c r="BY1" s="61"/>
      <c r="BZ1" s="61" t="s">
        <v>726</v>
      </c>
      <c r="CA1" s="61"/>
      <c r="CB1" s="61"/>
      <c r="CC1" s="61" t="s">
        <v>754</v>
      </c>
      <c r="CD1" s="61"/>
      <c r="CE1" s="61"/>
      <c r="CF1" s="61"/>
      <c r="CG1" s="61"/>
      <c r="CH1" s="61"/>
    </row>
    <row r="2" spans="1:90" ht="20.100000000000001" customHeight="1" thickBot="1">
      <c r="A2" s="41"/>
      <c r="B2" s="41"/>
      <c r="C2" s="41"/>
      <c r="D2" s="43"/>
      <c r="E2" s="41"/>
      <c r="F2" s="41"/>
      <c r="G2" s="41"/>
      <c r="H2" s="41"/>
      <c r="I2" s="41"/>
      <c r="J2" s="41"/>
      <c r="K2" s="41"/>
      <c r="L2" s="41"/>
      <c r="M2" s="41"/>
      <c r="N2" s="41"/>
      <c r="O2" s="41"/>
      <c r="P2" s="41"/>
      <c r="Q2" s="41"/>
      <c r="R2" s="41"/>
      <c r="S2" s="41"/>
      <c r="T2" s="41"/>
      <c r="U2" s="41"/>
      <c r="V2" s="41"/>
      <c r="W2" s="41"/>
      <c r="X2" s="41"/>
      <c r="Y2" s="41"/>
      <c r="Z2" s="1008" t="s">
        <v>256</v>
      </c>
      <c r="AA2" s="1009"/>
      <c r="AB2" s="1009"/>
      <c r="AC2" s="1009"/>
      <c r="AD2" s="1010"/>
      <c r="AE2" s="1011" t="s">
        <v>961</v>
      </c>
      <c r="AF2" s="1012"/>
      <c r="AG2" s="1012"/>
      <c r="AH2" s="1012"/>
      <c r="AI2" s="1012"/>
      <c r="AJ2" s="1012"/>
      <c r="AK2" s="1013"/>
      <c r="BA2" s="160" t="s">
        <v>343</v>
      </c>
      <c r="BB2" s="160" t="s">
        <v>344</v>
      </c>
      <c r="BC2" s="61"/>
      <c r="BD2" s="61" t="s">
        <v>439</v>
      </c>
      <c r="BE2" s="159"/>
      <c r="BF2" s="159"/>
      <c r="BG2" s="61"/>
      <c r="BH2" s="61" t="s">
        <v>468</v>
      </c>
      <c r="BI2" s="61"/>
      <c r="BJ2" s="61"/>
      <c r="BK2" s="61"/>
      <c r="BL2" s="61"/>
      <c r="BM2" s="161" t="s">
        <v>481</v>
      </c>
      <c r="BN2" s="61"/>
      <c r="BO2" s="61" t="s">
        <v>118</v>
      </c>
      <c r="BP2" s="61"/>
      <c r="BQ2" s="61"/>
      <c r="BR2" s="61"/>
      <c r="BS2" s="61"/>
      <c r="BT2" s="61"/>
      <c r="BU2" s="56" t="s">
        <v>712</v>
      </c>
      <c r="BV2" s="56"/>
      <c r="BW2" s="56"/>
      <c r="BX2" s="56"/>
      <c r="BY2" s="56"/>
      <c r="BZ2" s="56" t="s">
        <v>181</v>
      </c>
      <c r="CA2" s="56"/>
      <c r="CB2" s="56"/>
      <c r="CC2" s="61" t="s">
        <v>271</v>
      </c>
      <c r="CD2" s="61"/>
      <c r="CE2" s="61"/>
      <c r="CF2" s="61"/>
      <c r="CG2" s="61"/>
      <c r="CH2" s="61"/>
    </row>
    <row r="3" spans="1:90" ht="32.450000000000003" customHeight="1" thickBot="1">
      <c r="A3" s="414" t="s">
        <v>1</v>
      </c>
      <c r="B3" s="415" t="s">
        <v>75</v>
      </c>
      <c r="C3" s="416" t="s">
        <v>9</v>
      </c>
      <c r="D3" s="417" t="s">
        <v>305</v>
      </c>
      <c r="E3" s="418" t="s">
        <v>89</v>
      </c>
      <c r="F3" s="419" t="s">
        <v>76</v>
      </c>
      <c r="G3" s="999" t="s">
        <v>84</v>
      </c>
      <c r="H3" s="999"/>
      <c r="I3" s="999"/>
      <c r="J3" s="999"/>
      <c r="K3" s="999"/>
      <c r="L3" s="999"/>
      <c r="M3" s="1000" t="s">
        <v>104</v>
      </c>
      <c r="N3" s="1000"/>
      <c r="O3" s="1000"/>
      <c r="P3" s="1000"/>
      <c r="Q3" s="1000"/>
      <c r="R3" s="1000"/>
      <c r="S3" s="1000" t="s">
        <v>105</v>
      </c>
      <c r="T3" s="1000"/>
      <c r="U3" s="1000"/>
      <c r="V3" s="1000"/>
      <c r="W3" s="1000"/>
      <c r="X3" s="1000"/>
      <c r="Y3" s="1000" t="s">
        <v>106</v>
      </c>
      <c r="Z3" s="1000"/>
      <c r="AA3" s="1000"/>
      <c r="AB3" s="1000"/>
      <c r="AC3" s="1000"/>
      <c r="AD3" s="1000"/>
      <c r="AE3" s="1001" t="s">
        <v>107</v>
      </c>
      <c r="AF3" s="1001"/>
      <c r="AG3" s="1001"/>
      <c r="AH3" s="1001"/>
      <c r="AI3" s="1001"/>
      <c r="AJ3" s="1001"/>
      <c r="AK3" s="420" t="s">
        <v>308</v>
      </c>
      <c r="BA3" s="160" t="s">
        <v>345</v>
      </c>
      <c r="BB3" s="160" t="s">
        <v>346</v>
      </c>
      <c r="BC3" s="61"/>
      <c r="BD3" s="61" t="s">
        <v>223</v>
      </c>
      <c r="BE3" s="159"/>
      <c r="BF3" s="159"/>
      <c r="BG3" s="61"/>
      <c r="BH3" s="61" t="s">
        <v>470</v>
      </c>
      <c r="BI3" s="61"/>
      <c r="BJ3" s="61"/>
      <c r="BK3" s="61"/>
      <c r="BL3" s="61"/>
      <c r="BM3" s="161"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row>
    <row r="4" spans="1:90" ht="35.1" customHeight="1" thickBot="1">
      <c r="A4" s="421"/>
      <c r="B4" s="422"/>
      <c r="C4" s="423"/>
      <c r="D4" s="424"/>
      <c r="E4" s="425"/>
      <c r="F4" s="426"/>
      <c r="G4" s="427">
        <v>2011</v>
      </c>
      <c r="H4" s="428">
        <v>2012</v>
      </c>
      <c r="I4" s="428">
        <v>2013</v>
      </c>
      <c r="J4" s="428">
        <v>2014</v>
      </c>
      <c r="K4" s="428">
        <v>2015</v>
      </c>
      <c r="L4" s="429">
        <v>2016</v>
      </c>
      <c r="M4" s="427">
        <v>2011</v>
      </c>
      <c r="N4" s="428">
        <v>2012</v>
      </c>
      <c r="O4" s="428">
        <v>2013</v>
      </c>
      <c r="P4" s="428">
        <v>2014</v>
      </c>
      <c r="Q4" s="428">
        <v>2015</v>
      </c>
      <c r="R4" s="429">
        <v>2016</v>
      </c>
      <c r="S4" s="427">
        <v>2011</v>
      </c>
      <c r="T4" s="428">
        <v>2012</v>
      </c>
      <c r="U4" s="428">
        <v>2013</v>
      </c>
      <c r="V4" s="428">
        <v>2014</v>
      </c>
      <c r="W4" s="428">
        <v>2015</v>
      </c>
      <c r="X4" s="429">
        <v>2016</v>
      </c>
      <c r="Y4" s="427">
        <v>2011</v>
      </c>
      <c r="Z4" s="428">
        <v>2012</v>
      </c>
      <c r="AA4" s="428">
        <v>2013</v>
      </c>
      <c r="AB4" s="428">
        <v>2014</v>
      </c>
      <c r="AC4" s="428">
        <v>2015</v>
      </c>
      <c r="AD4" s="429">
        <v>2016</v>
      </c>
      <c r="AE4" s="427">
        <v>2011</v>
      </c>
      <c r="AF4" s="428">
        <v>2012</v>
      </c>
      <c r="AG4" s="428">
        <v>2013</v>
      </c>
      <c r="AH4" s="428">
        <v>2014</v>
      </c>
      <c r="AI4" s="428">
        <v>2015</v>
      </c>
      <c r="AJ4" s="429">
        <v>2016</v>
      </c>
      <c r="AK4" s="430"/>
      <c r="BA4" s="160" t="s">
        <v>347</v>
      </c>
      <c r="BB4" s="160" t="s">
        <v>348</v>
      </c>
      <c r="BC4" s="61"/>
      <c r="BD4" s="61" t="s">
        <v>440</v>
      </c>
      <c r="BE4" s="159"/>
      <c r="BF4" s="159"/>
      <c r="BG4" s="61"/>
      <c r="BH4" s="61" t="s">
        <v>475</v>
      </c>
      <c r="BI4" s="61"/>
      <c r="BJ4" s="61"/>
      <c r="BK4" s="61"/>
      <c r="BL4" s="61"/>
      <c r="BM4" s="161" t="s">
        <v>483</v>
      </c>
      <c r="BN4" s="61"/>
      <c r="BO4" s="61" t="s">
        <v>124</v>
      </c>
      <c r="BP4" s="61"/>
      <c r="BQ4" s="61"/>
      <c r="BR4" s="61"/>
      <c r="BS4" s="61"/>
      <c r="BT4" s="61"/>
      <c r="BU4" s="56" t="s">
        <v>714</v>
      </c>
      <c r="BV4" s="56"/>
      <c r="BW4" s="56"/>
      <c r="BX4" s="56"/>
      <c r="BY4" s="56"/>
      <c r="BZ4" s="56" t="s">
        <v>56</v>
      </c>
      <c r="CA4" s="56"/>
      <c r="CB4" s="56"/>
      <c r="CC4" s="61" t="s">
        <v>273</v>
      </c>
      <c r="CD4" s="61"/>
      <c r="CE4" s="61"/>
      <c r="CF4" s="61"/>
      <c r="CG4" s="61"/>
      <c r="CH4" s="61"/>
      <c r="CI4" s="34"/>
      <c r="CJ4" s="34"/>
      <c r="CK4" s="34"/>
      <c r="CL4" s="34"/>
    </row>
    <row r="5" spans="1:90" ht="13.35" customHeight="1">
      <c r="A5" s="373" t="s">
        <v>338</v>
      </c>
      <c r="B5" s="431" t="s">
        <v>841</v>
      </c>
      <c r="C5" s="654" t="s">
        <v>20</v>
      </c>
      <c r="D5" s="437" t="s">
        <v>7</v>
      </c>
      <c r="E5" s="432" t="s">
        <v>108</v>
      </c>
      <c r="F5" s="438" t="s">
        <v>842</v>
      </c>
      <c r="G5" s="434" t="s">
        <v>844</v>
      </c>
      <c r="H5" s="433" t="s">
        <v>844</v>
      </c>
      <c r="I5" s="433" t="s">
        <v>844</v>
      </c>
      <c r="J5" s="433" t="s">
        <v>844</v>
      </c>
      <c r="K5" s="433" t="s">
        <v>844</v>
      </c>
      <c r="L5" s="435" t="s">
        <v>844</v>
      </c>
      <c r="M5" s="437" t="s">
        <v>844</v>
      </c>
      <c r="N5" s="668" t="s">
        <v>844</v>
      </c>
      <c r="O5" s="668" t="s">
        <v>844</v>
      </c>
      <c r="P5" s="668" t="s">
        <v>844</v>
      </c>
      <c r="Q5" s="668" t="s">
        <v>844</v>
      </c>
      <c r="R5" s="438" t="s">
        <v>844</v>
      </c>
      <c r="S5" s="434" t="s">
        <v>5</v>
      </c>
      <c r="T5" s="433" t="s">
        <v>5</v>
      </c>
      <c r="U5" s="433" t="s">
        <v>5</v>
      </c>
      <c r="V5" s="433" t="s">
        <v>5</v>
      </c>
      <c r="W5" s="433" t="s">
        <v>5</v>
      </c>
      <c r="X5" s="435" t="s">
        <v>5</v>
      </c>
      <c r="Y5" s="437" t="s">
        <v>844</v>
      </c>
      <c r="Z5" s="668" t="s">
        <v>844</v>
      </c>
      <c r="AA5" s="668" t="s">
        <v>844</v>
      </c>
      <c r="AB5" s="668" t="s">
        <v>844</v>
      </c>
      <c r="AC5" s="668" t="s">
        <v>844</v>
      </c>
      <c r="AD5" s="438" t="s">
        <v>844</v>
      </c>
      <c r="AE5" s="1014" t="s">
        <v>109</v>
      </c>
      <c r="AF5" s="1015"/>
      <c r="AG5" s="1015"/>
      <c r="AH5" s="1015"/>
      <c r="AI5" s="1015"/>
      <c r="AJ5" s="1015"/>
      <c r="AK5" s="439"/>
      <c r="BA5" s="160" t="s">
        <v>351</v>
      </c>
      <c r="BB5" s="160" t="s">
        <v>352</v>
      </c>
      <c r="BC5" s="61"/>
      <c r="BD5" s="61" t="s">
        <v>227</v>
      </c>
      <c r="BE5" s="159"/>
      <c r="BF5" s="159"/>
      <c r="BG5" s="61"/>
      <c r="BH5" s="61" t="s">
        <v>467</v>
      </c>
      <c r="BI5" s="61"/>
      <c r="BJ5" s="61"/>
      <c r="BK5" s="61"/>
      <c r="BL5" s="61"/>
      <c r="BM5" s="162" t="s">
        <v>484</v>
      </c>
      <c r="BN5" s="61"/>
      <c r="BO5" s="61"/>
      <c r="BP5" s="61"/>
      <c r="BQ5" s="61"/>
      <c r="BR5" s="61"/>
      <c r="BS5" s="61"/>
      <c r="BT5" s="61"/>
      <c r="BU5" s="56" t="s">
        <v>688</v>
      </c>
      <c r="BV5" s="56"/>
      <c r="BW5" s="56"/>
      <c r="BX5" s="56"/>
      <c r="BY5" s="56"/>
      <c r="BZ5" s="56" t="s">
        <v>739</v>
      </c>
      <c r="CA5" s="56"/>
      <c r="CB5" s="56"/>
      <c r="CC5" s="61" t="s">
        <v>274</v>
      </c>
      <c r="CD5" s="61"/>
      <c r="CE5" s="61"/>
      <c r="CF5" s="61"/>
      <c r="CG5" s="61"/>
      <c r="CH5" s="61"/>
      <c r="CI5" s="34"/>
      <c r="CJ5" s="34"/>
      <c r="CK5" s="34"/>
      <c r="CL5" s="34"/>
    </row>
    <row r="6" spans="1:90" ht="13.35" customHeight="1">
      <c r="A6" s="374" t="s">
        <v>338</v>
      </c>
      <c r="B6" s="375" t="s">
        <v>845</v>
      </c>
      <c r="C6" s="390" t="s">
        <v>20</v>
      </c>
      <c r="D6" s="376" t="s">
        <v>7</v>
      </c>
      <c r="E6" s="372" t="s">
        <v>108</v>
      </c>
      <c r="F6" s="377" t="s">
        <v>846</v>
      </c>
      <c r="G6" s="387" t="s">
        <v>5</v>
      </c>
      <c r="H6" s="637" t="s">
        <v>5</v>
      </c>
      <c r="I6" s="637" t="s">
        <v>5</v>
      </c>
      <c r="J6" s="637" t="s">
        <v>5</v>
      </c>
      <c r="K6" s="637" t="s">
        <v>5</v>
      </c>
      <c r="L6" s="638" t="s">
        <v>5</v>
      </c>
      <c r="M6" s="384" t="s">
        <v>5</v>
      </c>
      <c r="N6" s="637" t="s">
        <v>5</v>
      </c>
      <c r="O6" s="637" t="s">
        <v>5</v>
      </c>
      <c r="P6" s="637" t="s">
        <v>5</v>
      </c>
      <c r="Q6" s="637" t="s">
        <v>5</v>
      </c>
      <c r="R6" s="386" t="s">
        <v>5</v>
      </c>
      <c r="S6" s="387" t="s">
        <v>5</v>
      </c>
      <c r="T6" s="637" t="s">
        <v>5</v>
      </c>
      <c r="U6" s="637" t="s">
        <v>5</v>
      </c>
      <c r="V6" s="637" t="s">
        <v>5</v>
      </c>
      <c r="W6" s="637" t="s">
        <v>5</v>
      </c>
      <c r="X6" s="638" t="s">
        <v>5</v>
      </c>
      <c r="Y6" s="384" t="s">
        <v>5</v>
      </c>
      <c r="Z6" s="637" t="s">
        <v>5</v>
      </c>
      <c r="AA6" s="637" t="s">
        <v>5</v>
      </c>
      <c r="AB6" s="637" t="s">
        <v>5</v>
      </c>
      <c r="AC6" s="637" t="s">
        <v>5</v>
      </c>
      <c r="AD6" s="386" t="s">
        <v>5</v>
      </c>
      <c r="AE6" s="993" t="s">
        <v>109</v>
      </c>
      <c r="AF6" s="994"/>
      <c r="AG6" s="994"/>
      <c r="AH6" s="994"/>
      <c r="AI6" s="994"/>
      <c r="AJ6" s="994"/>
      <c r="AK6" s="177"/>
      <c r="BA6" s="160" t="s">
        <v>353</v>
      </c>
      <c r="BB6" s="160" t="s">
        <v>354</v>
      </c>
      <c r="BC6" s="61"/>
      <c r="BD6" s="61" t="s">
        <v>435</v>
      </c>
      <c r="BE6" s="159"/>
      <c r="BF6" s="159"/>
      <c r="BG6" s="61"/>
      <c r="BH6" s="61" t="s">
        <v>471</v>
      </c>
      <c r="BI6" s="61"/>
      <c r="BJ6" s="61"/>
      <c r="BK6" s="61"/>
      <c r="BL6" s="61"/>
      <c r="BM6" s="161" t="s">
        <v>659</v>
      </c>
      <c r="BN6" s="61"/>
      <c r="BO6" s="61"/>
      <c r="BP6" s="61"/>
      <c r="BQ6" s="61"/>
      <c r="BR6" s="61"/>
      <c r="BS6" s="61"/>
      <c r="BT6" s="61"/>
      <c r="BU6" s="56" t="s">
        <v>689</v>
      </c>
      <c r="BV6" s="56"/>
      <c r="BW6" s="56"/>
      <c r="BX6" s="56"/>
      <c r="BY6" s="56"/>
      <c r="BZ6" s="56" t="s">
        <v>737</v>
      </c>
      <c r="CA6" s="56"/>
      <c r="CB6" s="56"/>
      <c r="CC6" s="61" t="s">
        <v>751</v>
      </c>
      <c r="CD6" s="61"/>
      <c r="CE6" s="61"/>
      <c r="CF6" s="61"/>
      <c r="CG6" s="61"/>
      <c r="CH6" s="61"/>
      <c r="CI6" s="34"/>
      <c r="CJ6" s="34"/>
      <c r="CK6" s="34"/>
      <c r="CL6" s="34"/>
    </row>
    <row r="7" spans="1:90" ht="13.35" customHeight="1">
      <c r="A7" s="374" t="s">
        <v>338</v>
      </c>
      <c r="B7" s="375" t="s">
        <v>845</v>
      </c>
      <c r="C7" s="390" t="s">
        <v>20</v>
      </c>
      <c r="D7" s="376" t="s">
        <v>7</v>
      </c>
      <c r="E7" s="372" t="s">
        <v>827</v>
      </c>
      <c r="F7" s="377" t="s">
        <v>846</v>
      </c>
      <c r="G7" s="387" t="s">
        <v>5</v>
      </c>
      <c r="H7" s="637" t="s">
        <v>5</v>
      </c>
      <c r="I7" s="637" t="s">
        <v>5</v>
      </c>
      <c r="J7" s="637" t="s">
        <v>5</v>
      </c>
      <c r="K7" s="637" t="s">
        <v>5</v>
      </c>
      <c r="L7" s="638" t="s">
        <v>5</v>
      </c>
      <c r="M7" s="384" t="s">
        <v>5</v>
      </c>
      <c r="N7" s="637" t="s">
        <v>5</v>
      </c>
      <c r="O7" s="637" t="s">
        <v>5</v>
      </c>
      <c r="P7" s="637" t="s">
        <v>5</v>
      </c>
      <c r="Q7" s="637" t="s">
        <v>5</v>
      </c>
      <c r="R7" s="386" t="s">
        <v>5</v>
      </c>
      <c r="S7" s="387" t="s">
        <v>5</v>
      </c>
      <c r="T7" s="637" t="s">
        <v>5</v>
      </c>
      <c r="U7" s="637" t="s">
        <v>5</v>
      </c>
      <c r="V7" s="637" t="s">
        <v>5</v>
      </c>
      <c r="W7" s="637" t="s">
        <v>5</v>
      </c>
      <c r="X7" s="638" t="s">
        <v>5</v>
      </c>
      <c r="Y7" s="384" t="s">
        <v>5</v>
      </c>
      <c r="Z7" s="637" t="s">
        <v>5</v>
      </c>
      <c r="AA7" s="637" t="s">
        <v>5</v>
      </c>
      <c r="AB7" s="637" t="s">
        <v>5</v>
      </c>
      <c r="AC7" s="637" t="s">
        <v>5</v>
      </c>
      <c r="AD7" s="386" t="s">
        <v>5</v>
      </c>
      <c r="AE7" s="993" t="s">
        <v>109</v>
      </c>
      <c r="AF7" s="994"/>
      <c r="AG7" s="994"/>
      <c r="AH7" s="994"/>
      <c r="AI7" s="994"/>
      <c r="AJ7" s="994"/>
      <c r="AK7" s="177"/>
      <c r="BA7" s="160"/>
      <c r="BB7" s="160"/>
      <c r="BC7" s="61"/>
      <c r="BD7" s="61"/>
      <c r="BE7" s="159"/>
      <c r="BF7" s="159"/>
      <c r="BG7" s="61"/>
      <c r="BH7" s="61"/>
      <c r="BI7" s="61"/>
      <c r="BJ7" s="61"/>
      <c r="BK7" s="61"/>
      <c r="BL7" s="61"/>
      <c r="BM7" s="161"/>
      <c r="BN7" s="61"/>
      <c r="BO7" s="61"/>
      <c r="BP7" s="61"/>
      <c r="BQ7" s="61"/>
      <c r="BR7" s="61"/>
      <c r="BS7" s="61"/>
      <c r="BT7" s="61"/>
      <c r="BU7" s="56"/>
      <c r="BV7" s="56"/>
      <c r="BW7" s="56"/>
      <c r="BX7" s="56"/>
      <c r="BY7" s="56"/>
      <c r="BZ7" s="56"/>
      <c r="CA7" s="56"/>
      <c r="CB7" s="56"/>
      <c r="CC7" s="61"/>
      <c r="CD7" s="61"/>
      <c r="CE7" s="61"/>
      <c r="CF7" s="61"/>
      <c r="CG7" s="61"/>
      <c r="CH7" s="61"/>
      <c r="CI7" s="34"/>
      <c r="CJ7" s="34"/>
      <c r="CK7" s="34"/>
      <c r="CL7" s="34"/>
    </row>
    <row r="8" spans="1:90" ht="13.35" customHeight="1">
      <c r="A8" s="374" t="s">
        <v>338</v>
      </c>
      <c r="B8" s="375" t="s">
        <v>485</v>
      </c>
      <c r="C8" s="375" t="s">
        <v>18</v>
      </c>
      <c r="D8" s="376" t="s">
        <v>7</v>
      </c>
      <c r="E8" s="372" t="s">
        <v>849</v>
      </c>
      <c r="F8" s="377" t="s">
        <v>842</v>
      </c>
      <c r="G8" s="381" t="s">
        <v>5</v>
      </c>
      <c r="H8" s="382" t="s">
        <v>5</v>
      </c>
      <c r="I8" s="382" t="s">
        <v>5</v>
      </c>
      <c r="J8" s="382" t="s">
        <v>5</v>
      </c>
      <c r="K8" s="382" t="s">
        <v>5</v>
      </c>
      <c r="L8" s="383" t="s">
        <v>5</v>
      </c>
      <c r="M8" s="384" t="s">
        <v>5</v>
      </c>
      <c r="N8" s="637" t="s">
        <v>5</v>
      </c>
      <c r="O8" s="637" t="s">
        <v>5</v>
      </c>
      <c r="P8" s="637" t="s">
        <v>5</v>
      </c>
      <c r="Q8" s="637" t="s">
        <v>5</v>
      </c>
      <c r="R8" s="386" t="s">
        <v>5</v>
      </c>
      <c r="S8" s="387" t="s">
        <v>5</v>
      </c>
      <c r="T8" s="637" t="s">
        <v>5</v>
      </c>
      <c r="U8" s="637" t="s">
        <v>5</v>
      </c>
      <c r="V8" s="637" t="s">
        <v>5</v>
      </c>
      <c r="W8" s="637" t="s">
        <v>5</v>
      </c>
      <c r="X8" s="638" t="s">
        <v>5</v>
      </c>
      <c r="Y8" s="384" t="s">
        <v>5</v>
      </c>
      <c r="Z8" s="637" t="s">
        <v>5</v>
      </c>
      <c r="AA8" s="637" t="s">
        <v>5</v>
      </c>
      <c r="AB8" s="637" t="s">
        <v>5</v>
      </c>
      <c r="AC8" s="637" t="s">
        <v>5</v>
      </c>
      <c r="AD8" s="386" t="s">
        <v>5</v>
      </c>
      <c r="AE8" s="993" t="s">
        <v>109</v>
      </c>
      <c r="AF8" s="994"/>
      <c r="AG8" s="994"/>
      <c r="AH8" s="994"/>
      <c r="AI8" s="994"/>
      <c r="AJ8" s="994"/>
      <c r="AK8" s="177"/>
      <c r="BA8" s="160" t="s">
        <v>360</v>
      </c>
      <c r="BB8" s="160" t="s">
        <v>342</v>
      </c>
      <c r="BC8" s="61"/>
      <c r="BD8" s="61" t="s">
        <v>436</v>
      </c>
      <c r="BE8" s="159"/>
      <c r="BF8" s="159"/>
      <c r="BG8" s="61"/>
      <c r="BH8" s="61" t="s">
        <v>472</v>
      </c>
      <c r="BI8" s="61"/>
      <c r="BJ8" s="61"/>
      <c r="BK8" s="61"/>
      <c r="BL8" s="61"/>
      <c r="BM8" s="161" t="s">
        <v>485</v>
      </c>
      <c r="BN8" s="61"/>
      <c r="BO8" s="61" t="s">
        <v>673</v>
      </c>
      <c r="BP8" s="61"/>
      <c r="BQ8" s="61"/>
      <c r="BR8" s="61"/>
      <c r="BS8" s="61"/>
      <c r="BT8" s="61"/>
      <c r="BU8" s="56" t="s">
        <v>715</v>
      </c>
      <c r="BV8" s="56"/>
      <c r="BW8" s="56"/>
      <c r="BX8" s="56"/>
      <c r="BY8" s="56"/>
      <c r="BZ8" s="56" t="s">
        <v>183</v>
      </c>
      <c r="CA8" s="56"/>
      <c r="CB8" s="56"/>
      <c r="CC8" s="61" t="s">
        <v>752</v>
      </c>
      <c r="CD8" s="61"/>
      <c r="CE8" s="61"/>
      <c r="CF8" s="61"/>
      <c r="CG8" s="61"/>
      <c r="CH8" s="61"/>
      <c r="CI8" s="34"/>
      <c r="CJ8" s="34"/>
      <c r="CK8" s="34"/>
      <c r="CL8" s="34"/>
    </row>
    <row r="9" spans="1:90" ht="13.35" customHeight="1">
      <c r="A9" s="374" t="s">
        <v>338</v>
      </c>
      <c r="B9" s="375" t="s">
        <v>852</v>
      </c>
      <c r="C9" s="390" t="s">
        <v>22</v>
      </c>
      <c r="D9" s="376" t="s">
        <v>7</v>
      </c>
      <c r="E9" s="392" t="s">
        <v>853</v>
      </c>
      <c r="F9" s="377" t="s">
        <v>846</v>
      </c>
      <c r="G9" s="378" t="s">
        <v>5</v>
      </c>
      <c r="H9" s="379" t="s">
        <v>5</v>
      </c>
      <c r="I9" s="379" t="s">
        <v>5</v>
      </c>
      <c r="J9" s="379" t="s">
        <v>5</v>
      </c>
      <c r="K9" s="379" t="s">
        <v>5</v>
      </c>
      <c r="L9" s="380" t="s">
        <v>5</v>
      </c>
      <c r="M9" s="376" t="s">
        <v>5</v>
      </c>
      <c r="N9" s="379" t="s">
        <v>5</v>
      </c>
      <c r="O9" s="379" t="s">
        <v>5</v>
      </c>
      <c r="P9" s="379" t="s">
        <v>5</v>
      </c>
      <c r="Q9" s="379" t="s">
        <v>5</v>
      </c>
      <c r="R9" s="377" t="s">
        <v>5</v>
      </c>
      <c r="S9" s="378" t="s">
        <v>5</v>
      </c>
      <c r="T9" s="379" t="s">
        <v>5</v>
      </c>
      <c r="U9" s="379" t="s">
        <v>5</v>
      </c>
      <c r="V9" s="379" t="s">
        <v>5</v>
      </c>
      <c r="W9" s="379" t="s">
        <v>5</v>
      </c>
      <c r="X9" s="380" t="s">
        <v>5</v>
      </c>
      <c r="Y9" s="376" t="s">
        <v>5</v>
      </c>
      <c r="Z9" s="379" t="s">
        <v>5</v>
      </c>
      <c r="AA9" s="379" t="s">
        <v>5</v>
      </c>
      <c r="AB9" s="379" t="s">
        <v>5</v>
      </c>
      <c r="AC9" s="379" t="s">
        <v>5</v>
      </c>
      <c r="AD9" s="377" t="s">
        <v>5</v>
      </c>
      <c r="AE9" s="993" t="s">
        <v>109</v>
      </c>
      <c r="AF9" s="994"/>
      <c r="AG9" s="994"/>
      <c r="AH9" s="994"/>
      <c r="AI9" s="994"/>
      <c r="AJ9" s="994"/>
      <c r="AK9" s="177"/>
      <c r="BA9" s="160" t="s">
        <v>355</v>
      </c>
      <c r="BB9" s="160" t="s">
        <v>338</v>
      </c>
      <c r="BC9" s="61"/>
      <c r="BD9" s="61" t="s">
        <v>437</v>
      </c>
      <c r="BE9" s="159"/>
      <c r="BF9" s="159"/>
      <c r="BG9" s="61"/>
      <c r="BH9" s="61" t="s">
        <v>473</v>
      </c>
      <c r="BI9" s="61"/>
      <c r="BJ9" s="61"/>
      <c r="BK9" s="61"/>
      <c r="BL9" s="61"/>
      <c r="BM9" s="161" t="s">
        <v>486</v>
      </c>
      <c r="BN9" s="61"/>
      <c r="BO9" s="61" t="s">
        <v>119</v>
      </c>
      <c r="BP9" s="61"/>
      <c r="BQ9" s="61"/>
      <c r="BR9" s="61"/>
      <c r="BS9" s="61"/>
      <c r="BT9" s="61"/>
      <c r="BU9" s="56" t="s">
        <v>690</v>
      </c>
      <c r="BV9" s="56"/>
      <c r="BW9" s="56"/>
      <c r="BX9" s="56"/>
      <c r="BY9" s="56"/>
      <c r="BZ9" s="56" t="s">
        <v>727</v>
      </c>
      <c r="CA9" s="56"/>
      <c r="CB9" s="56"/>
      <c r="CC9" s="61" t="s">
        <v>753</v>
      </c>
      <c r="CD9" s="61"/>
      <c r="CE9" s="61"/>
      <c r="CF9" s="61"/>
      <c r="CG9" s="61"/>
      <c r="CH9" s="61"/>
      <c r="CI9" s="34"/>
      <c r="CJ9" s="34"/>
      <c r="CK9" s="34"/>
      <c r="CL9" s="34"/>
    </row>
    <row r="10" spans="1:90" ht="13.35" customHeight="1">
      <c r="A10" s="374" t="s">
        <v>338</v>
      </c>
      <c r="B10" s="375" t="s">
        <v>503</v>
      </c>
      <c r="C10" s="375" t="s">
        <v>18</v>
      </c>
      <c r="D10" s="376" t="s">
        <v>7</v>
      </c>
      <c r="E10" s="372" t="s">
        <v>855</v>
      </c>
      <c r="F10" s="377" t="s">
        <v>842</v>
      </c>
      <c r="G10" s="378" t="s">
        <v>5</v>
      </c>
      <c r="H10" s="640" t="s">
        <v>5</v>
      </c>
      <c r="I10" s="640" t="s">
        <v>5</v>
      </c>
      <c r="J10" s="640" t="s">
        <v>5</v>
      </c>
      <c r="K10" s="640" t="s">
        <v>5</v>
      </c>
      <c r="L10" s="641" t="s">
        <v>5</v>
      </c>
      <c r="M10" s="376" t="s">
        <v>5</v>
      </c>
      <c r="N10" s="640" t="s">
        <v>5</v>
      </c>
      <c r="O10" s="640" t="s">
        <v>5</v>
      </c>
      <c r="P10" s="640" t="s">
        <v>5</v>
      </c>
      <c r="Q10" s="640" t="s">
        <v>5</v>
      </c>
      <c r="R10" s="377" t="s">
        <v>5</v>
      </c>
      <c r="S10" s="378" t="s">
        <v>5</v>
      </c>
      <c r="T10" s="640" t="s">
        <v>5</v>
      </c>
      <c r="U10" s="640" t="s">
        <v>5</v>
      </c>
      <c r="V10" s="640" t="s">
        <v>5</v>
      </c>
      <c r="W10" s="640" t="s">
        <v>5</v>
      </c>
      <c r="X10" s="641" t="s">
        <v>5</v>
      </c>
      <c r="Y10" s="376" t="s">
        <v>5</v>
      </c>
      <c r="Z10" s="640" t="s">
        <v>5</v>
      </c>
      <c r="AA10" s="640" t="s">
        <v>5</v>
      </c>
      <c r="AB10" s="640" t="s">
        <v>5</v>
      </c>
      <c r="AC10" s="640" t="s">
        <v>5</v>
      </c>
      <c r="AD10" s="377" t="s">
        <v>5</v>
      </c>
      <c r="AE10" s="993" t="s">
        <v>109</v>
      </c>
      <c r="AF10" s="994"/>
      <c r="AG10" s="994"/>
      <c r="AH10" s="994"/>
      <c r="AI10" s="994"/>
      <c r="AJ10" s="994"/>
      <c r="AK10" s="436"/>
      <c r="BA10" s="160" t="s">
        <v>385</v>
      </c>
      <c r="BB10" s="160" t="s">
        <v>39</v>
      </c>
      <c r="BC10" s="61"/>
      <c r="BD10" s="61" t="s">
        <v>438</v>
      </c>
      <c r="BE10" s="159"/>
      <c r="BF10" s="159"/>
      <c r="BG10" s="61"/>
      <c r="BH10" s="61" t="s">
        <v>474</v>
      </c>
      <c r="BI10" s="61"/>
      <c r="BJ10" s="61"/>
      <c r="BK10" s="61"/>
      <c r="BL10" s="61"/>
      <c r="BM10" s="161" t="s">
        <v>660</v>
      </c>
      <c r="BN10" s="61"/>
      <c r="BO10" s="61" t="s">
        <v>676</v>
      </c>
      <c r="BP10" s="61"/>
      <c r="BQ10" s="61"/>
      <c r="BR10" s="61"/>
      <c r="BS10" s="61"/>
      <c r="BT10" s="61"/>
      <c r="BU10" s="56" t="s">
        <v>140</v>
      </c>
      <c r="BV10" s="56"/>
      <c r="BW10" s="56"/>
      <c r="BX10" s="56"/>
      <c r="BY10" s="56"/>
      <c r="BZ10" s="56" t="s">
        <v>728</v>
      </c>
      <c r="CA10" s="56"/>
      <c r="CB10" s="56"/>
      <c r="CC10" s="61" t="s">
        <v>203</v>
      </c>
      <c r="CD10" s="61"/>
      <c r="CE10" s="61"/>
      <c r="CF10" s="61"/>
      <c r="CG10" s="61"/>
      <c r="CH10" s="61"/>
      <c r="CI10" s="5"/>
      <c r="CJ10" s="5"/>
      <c r="CK10" s="5"/>
      <c r="CL10" s="5"/>
    </row>
    <row r="11" spans="1:90" ht="13.35" customHeight="1">
      <c r="A11" s="374" t="s">
        <v>338</v>
      </c>
      <c r="B11" s="375" t="s">
        <v>503</v>
      </c>
      <c r="C11" s="375" t="s">
        <v>18</v>
      </c>
      <c r="D11" s="376" t="s">
        <v>7</v>
      </c>
      <c r="E11" s="372" t="s">
        <v>856</v>
      </c>
      <c r="F11" s="377" t="s">
        <v>842</v>
      </c>
      <c r="G11" s="378" t="s">
        <v>5</v>
      </c>
      <c r="H11" s="640" t="s">
        <v>5</v>
      </c>
      <c r="I11" s="640" t="s">
        <v>5</v>
      </c>
      <c r="J11" s="640" t="s">
        <v>5</v>
      </c>
      <c r="K11" s="640" t="s">
        <v>5</v>
      </c>
      <c r="L11" s="641" t="s">
        <v>5</v>
      </c>
      <c r="M11" s="376" t="s">
        <v>5</v>
      </c>
      <c r="N11" s="640" t="s">
        <v>5</v>
      </c>
      <c r="O11" s="640" t="s">
        <v>5</v>
      </c>
      <c r="P11" s="640" t="s">
        <v>5</v>
      </c>
      <c r="Q11" s="640" t="s">
        <v>5</v>
      </c>
      <c r="R11" s="377" t="s">
        <v>5</v>
      </c>
      <c r="S11" s="378" t="s">
        <v>5</v>
      </c>
      <c r="T11" s="640" t="s">
        <v>5</v>
      </c>
      <c r="U11" s="640" t="s">
        <v>5</v>
      </c>
      <c r="V11" s="640" t="s">
        <v>5</v>
      </c>
      <c r="W11" s="640" t="s">
        <v>5</v>
      </c>
      <c r="X11" s="641" t="s">
        <v>5</v>
      </c>
      <c r="Y11" s="376" t="s">
        <v>5</v>
      </c>
      <c r="Z11" s="640" t="s">
        <v>5</v>
      </c>
      <c r="AA11" s="640" t="s">
        <v>5</v>
      </c>
      <c r="AB11" s="640" t="s">
        <v>5</v>
      </c>
      <c r="AC11" s="640" t="s">
        <v>5</v>
      </c>
      <c r="AD11" s="377" t="s">
        <v>5</v>
      </c>
      <c r="AE11" s="993" t="s">
        <v>109</v>
      </c>
      <c r="AF11" s="994"/>
      <c r="AG11" s="994"/>
      <c r="AH11" s="994"/>
      <c r="AI11" s="994"/>
      <c r="AJ11" s="994"/>
      <c r="AK11" s="599"/>
      <c r="BA11" s="160"/>
      <c r="BB11" s="160"/>
      <c r="BC11" s="61"/>
      <c r="BD11" s="61"/>
      <c r="BE11" s="159"/>
      <c r="BF11" s="159"/>
      <c r="BG11" s="61"/>
      <c r="BH11" s="61"/>
      <c r="BI11" s="61"/>
      <c r="BJ11" s="61"/>
      <c r="BK11" s="61"/>
      <c r="BL11" s="61"/>
      <c r="BM11" s="161"/>
      <c r="BN11" s="61"/>
      <c r="BO11" s="61"/>
      <c r="BP11" s="61"/>
      <c r="BQ11" s="61"/>
      <c r="BR11" s="61"/>
      <c r="BS11" s="61"/>
      <c r="BT11" s="61"/>
      <c r="BU11" s="56"/>
      <c r="BV11" s="56"/>
      <c r="BW11" s="56"/>
      <c r="BX11" s="56"/>
      <c r="BY11" s="56"/>
      <c r="BZ11" s="56"/>
      <c r="CA11" s="56"/>
      <c r="CB11" s="56"/>
      <c r="CC11" s="61"/>
      <c r="CD11" s="61"/>
      <c r="CE11" s="61"/>
      <c r="CF11" s="61"/>
      <c r="CG11" s="61"/>
      <c r="CH11" s="61"/>
      <c r="CI11" s="5"/>
      <c r="CJ11" s="5"/>
      <c r="CK11" s="5"/>
      <c r="CL11" s="5"/>
    </row>
    <row r="12" spans="1:90" ht="13.35" customHeight="1">
      <c r="A12" s="374" t="s">
        <v>338</v>
      </c>
      <c r="B12" s="375" t="s">
        <v>857</v>
      </c>
      <c r="C12" s="390" t="s">
        <v>20</v>
      </c>
      <c r="D12" s="376" t="s">
        <v>7</v>
      </c>
      <c r="E12" s="372" t="s">
        <v>859</v>
      </c>
      <c r="F12" s="377" t="s">
        <v>842</v>
      </c>
      <c r="G12" s="378" t="s">
        <v>5</v>
      </c>
      <c r="H12" s="640" t="s">
        <v>5</v>
      </c>
      <c r="I12" s="640" t="s">
        <v>5</v>
      </c>
      <c r="J12" s="640" t="s">
        <v>5</v>
      </c>
      <c r="K12" s="640" t="s">
        <v>5</v>
      </c>
      <c r="L12" s="641" t="s">
        <v>5</v>
      </c>
      <c r="M12" s="376" t="s">
        <v>5</v>
      </c>
      <c r="N12" s="640" t="s">
        <v>5</v>
      </c>
      <c r="O12" s="640" t="s">
        <v>5</v>
      </c>
      <c r="P12" s="640" t="s">
        <v>5</v>
      </c>
      <c r="Q12" s="640" t="s">
        <v>5</v>
      </c>
      <c r="R12" s="377" t="s">
        <v>5</v>
      </c>
      <c r="S12" s="378" t="s">
        <v>5</v>
      </c>
      <c r="T12" s="640" t="s">
        <v>5</v>
      </c>
      <c r="U12" s="640" t="s">
        <v>5</v>
      </c>
      <c r="V12" s="640" t="s">
        <v>5</v>
      </c>
      <c r="W12" s="640" t="s">
        <v>5</v>
      </c>
      <c r="X12" s="641" t="s">
        <v>5</v>
      </c>
      <c r="Y12" s="376" t="s">
        <v>5</v>
      </c>
      <c r="Z12" s="640" t="s">
        <v>5</v>
      </c>
      <c r="AA12" s="640" t="s">
        <v>5</v>
      </c>
      <c r="AB12" s="640" t="s">
        <v>5</v>
      </c>
      <c r="AC12" s="640" t="s">
        <v>5</v>
      </c>
      <c r="AD12" s="377" t="s">
        <v>5</v>
      </c>
      <c r="AE12" s="993" t="s">
        <v>109</v>
      </c>
      <c r="AF12" s="994"/>
      <c r="AG12" s="994"/>
      <c r="AH12" s="994"/>
      <c r="AI12" s="994"/>
      <c r="AJ12" s="994"/>
      <c r="AK12" s="436"/>
      <c r="BA12" s="160" t="s">
        <v>356</v>
      </c>
      <c r="BB12" s="160" t="s">
        <v>357</v>
      </c>
      <c r="BC12" s="61"/>
      <c r="BD12" s="61"/>
      <c r="BE12" s="159"/>
      <c r="BF12" s="159"/>
      <c r="BG12" s="61"/>
      <c r="BH12" s="61"/>
      <c r="BI12" s="61"/>
      <c r="BJ12" s="61"/>
      <c r="BK12" s="61"/>
      <c r="BL12" s="61"/>
      <c r="BM12" s="161" t="s">
        <v>661</v>
      </c>
      <c r="BN12" s="61"/>
      <c r="BO12" s="61" t="s">
        <v>119</v>
      </c>
      <c r="BP12" s="61"/>
      <c r="BQ12" s="61"/>
      <c r="BR12" s="61"/>
      <c r="BS12" s="61"/>
      <c r="BT12" s="61"/>
      <c r="BU12" s="56" t="s">
        <v>691</v>
      </c>
      <c r="BV12" s="56"/>
      <c r="BW12" s="56"/>
      <c r="BX12" s="56"/>
      <c r="BY12" s="56"/>
      <c r="BZ12" s="56" t="s">
        <v>729</v>
      </c>
      <c r="CA12" s="56"/>
      <c r="CB12" s="56"/>
      <c r="CC12" s="61" t="s">
        <v>204</v>
      </c>
      <c r="CD12" s="61"/>
      <c r="CE12" s="61"/>
      <c r="CF12" s="61"/>
      <c r="CG12" s="61"/>
      <c r="CH12" s="61"/>
      <c r="CI12" s="5"/>
      <c r="CJ12" s="5"/>
      <c r="CK12" s="5"/>
      <c r="CL12" s="5"/>
    </row>
    <row r="13" spans="1:90" ht="13.35" customHeight="1">
      <c r="A13" s="374" t="s">
        <v>338</v>
      </c>
      <c r="B13" s="375" t="s">
        <v>857</v>
      </c>
      <c r="C13" s="390" t="s">
        <v>20</v>
      </c>
      <c r="D13" s="376" t="s">
        <v>7</v>
      </c>
      <c r="E13" s="372" t="s">
        <v>858</v>
      </c>
      <c r="F13" s="377" t="s">
        <v>842</v>
      </c>
      <c r="G13" s="378" t="s">
        <v>5</v>
      </c>
      <c r="H13" s="379" t="s">
        <v>5</v>
      </c>
      <c r="I13" s="379" t="s">
        <v>5</v>
      </c>
      <c r="J13" s="379" t="s">
        <v>5</v>
      </c>
      <c r="K13" s="379" t="s">
        <v>5</v>
      </c>
      <c r="L13" s="380" t="s">
        <v>5</v>
      </c>
      <c r="M13" s="376" t="s">
        <v>5</v>
      </c>
      <c r="N13" s="379" t="s">
        <v>5</v>
      </c>
      <c r="O13" s="379" t="s">
        <v>5</v>
      </c>
      <c r="P13" s="379" t="s">
        <v>5</v>
      </c>
      <c r="Q13" s="379" t="s">
        <v>5</v>
      </c>
      <c r="R13" s="377" t="s">
        <v>5</v>
      </c>
      <c r="S13" s="378" t="s">
        <v>5</v>
      </c>
      <c r="T13" s="379" t="s">
        <v>5</v>
      </c>
      <c r="U13" s="379" t="s">
        <v>5</v>
      </c>
      <c r="V13" s="379" t="s">
        <v>5</v>
      </c>
      <c r="W13" s="379" t="s">
        <v>5</v>
      </c>
      <c r="X13" s="380" t="s">
        <v>5</v>
      </c>
      <c r="Y13" s="376" t="s">
        <v>5</v>
      </c>
      <c r="Z13" s="379" t="s">
        <v>5</v>
      </c>
      <c r="AA13" s="379" t="s">
        <v>5</v>
      </c>
      <c r="AB13" s="379" t="s">
        <v>5</v>
      </c>
      <c r="AC13" s="379" t="s">
        <v>5</v>
      </c>
      <c r="AD13" s="377" t="s">
        <v>5</v>
      </c>
      <c r="AE13" s="993" t="s">
        <v>109</v>
      </c>
      <c r="AF13" s="994"/>
      <c r="AG13" s="994"/>
      <c r="AH13" s="994"/>
      <c r="AI13" s="994"/>
      <c r="AJ13" s="994"/>
      <c r="AK13" s="436"/>
      <c r="BA13" s="160" t="s">
        <v>358</v>
      </c>
      <c r="BB13" s="160" t="s">
        <v>125</v>
      </c>
      <c r="BC13" s="61"/>
      <c r="BD13" s="61"/>
      <c r="BE13" s="159"/>
      <c r="BF13" s="159"/>
      <c r="BG13" s="61"/>
      <c r="BH13" s="61"/>
      <c r="BI13" s="61"/>
      <c r="BJ13" s="61"/>
      <c r="BK13" s="61"/>
      <c r="BL13" s="61"/>
      <c r="BM13" s="161" t="s">
        <v>487</v>
      </c>
      <c r="BN13" s="61"/>
      <c r="BO13" s="61" t="s">
        <v>121</v>
      </c>
      <c r="BP13" s="61"/>
      <c r="BQ13" s="61"/>
      <c r="BR13" s="61"/>
      <c r="BS13" s="61"/>
      <c r="BT13" s="61"/>
      <c r="BU13" s="56" t="s">
        <v>692</v>
      </c>
      <c r="BV13" s="56"/>
      <c r="BW13" s="56"/>
      <c r="BX13" s="56"/>
      <c r="BY13" s="56"/>
      <c r="BZ13" s="56" t="s">
        <v>194</v>
      </c>
      <c r="CA13" s="56"/>
      <c r="CB13" s="56"/>
      <c r="CC13" s="61"/>
      <c r="CD13" s="61"/>
      <c r="CE13" s="61"/>
      <c r="CF13" s="61"/>
      <c r="CG13" s="61"/>
      <c r="CH13" s="61"/>
      <c r="CI13" s="5"/>
      <c r="CJ13" s="5"/>
      <c r="CK13" s="5"/>
      <c r="CL13" s="5"/>
    </row>
    <row r="14" spans="1:90" ht="13.35" customHeight="1">
      <c r="A14" s="374" t="s">
        <v>338</v>
      </c>
      <c r="B14" s="375" t="s">
        <v>1076</v>
      </c>
      <c r="C14" s="390" t="s">
        <v>20</v>
      </c>
      <c r="D14" s="376" t="s">
        <v>7</v>
      </c>
      <c r="E14" s="372" t="s">
        <v>1219</v>
      </c>
      <c r="F14" s="377" t="s">
        <v>846</v>
      </c>
      <c r="G14" s="387" t="s">
        <v>844</v>
      </c>
      <c r="H14" s="637" t="s">
        <v>844</v>
      </c>
      <c r="I14" s="637" t="s">
        <v>844</v>
      </c>
      <c r="J14" s="637" t="s">
        <v>844</v>
      </c>
      <c r="K14" s="637" t="s">
        <v>844</v>
      </c>
      <c r="L14" s="638" t="s">
        <v>844</v>
      </c>
      <c r="M14" s="384" t="s">
        <v>5</v>
      </c>
      <c r="N14" s="637" t="s">
        <v>5</v>
      </c>
      <c r="O14" s="637" t="s">
        <v>5</v>
      </c>
      <c r="P14" s="637" t="s">
        <v>5</v>
      </c>
      <c r="Q14" s="637" t="s">
        <v>5</v>
      </c>
      <c r="R14" s="386" t="s">
        <v>5</v>
      </c>
      <c r="S14" s="387" t="s">
        <v>5</v>
      </c>
      <c r="T14" s="637" t="s">
        <v>5</v>
      </c>
      <c r="U14" s="637" t="s">
        <v>5</v>
      </c>
      <c r="V14" s="637" t="s">
        <v>5</v>
      </c>
      <c r="W14" s="637" t="s">
        <v>5</v>
      </c>
      <c r="X14" s="638" t="s">
        <v>5</v>
      </c>
      <c r="Y14" s="384" t="s">
        <v>5</v>
      </c>
      <c r="Z14" s="637" t="s">
        <v>5</v>
      </c>
      <c r="AA14" s="637" t="s">
        <v>5</v>
      </c>
      <c r="AB14" s="637" t="s">
        <v>5</v>
      </c>
      <c r="AC14" s="637" t="s">
        <v>5</v>
      </c>
      <c r="AD14" s="386" t="s">
        <v>5</v>
      </c>
      <c r="AE14" s="993" t="s">
        <v>109</v>
      </c>
      <c r="AF14" s="994"/>
      <c r="AG14" s="994"/>
      <c r="AH14" s="994"/>
      <c r="AI14" s="994"/>
      <c r="AJ14" s="994"/>
      <c r="AK14" s="436"/>
      <c r="BA14" s="160" t="s">
        <v>359</v>
      </c>
      <c r="BB14" s="160" t="s">
        <v>48</v>
      </c>
      <c r="BC14" s="61"/>
      <c r="BD14" s="157" t="s">
        <v>442</v>
      </c>
      <c r="BE14" s="159"/>
      <c r="BF14" s="159"/>
      <c r="BG14" s="61"/>
      <c r="BH14" s="157" t="s">
        <v>72</v>
      </c>
      <c r="BI14" s="61"/>
      <c r="BJ14" s="61"/>
      <c r="BK14" s="157" t="s">
        <v>828</v>
      </c>
      <c r="BL14" s="61"/>
      <c r="BM14" s="161" t="s">
        <v>488</v>
      </c>
      <c r="BN14" s="61"/>
      <c r="BO14" s="61" t="s">
        <v>122</v>
      </c>
      <c r="BP14" s="61"/>
      <c r="BQ14" s="61"/>
      <c r="BR14" s="61"/>
      <c r="BS14" s="61"/>
      <c r="BT14" s="61"/>
      <c r="BU14" s="56" t="s">
        <v>716</v>
      </c>
      <c r="BV14" s="56"/>
      <c r="BW14" s="56"/>
      <c r="BX14" s="56"/>
      <c r="BY14" s="56"/>
      <c r="BZ14" s="56" t="s">
        <v>730</v>
      </c>
      <c r="CA14" s="56"/>
      <c r="CB14" s="56"/>
      <c r="CC14" s="61"/>
      <c r="CD14" s="61"/>
      <c r="CE14" s="61"/>
      <c r="CF14" s="61"/>
      <c r="CG14" s="61"/>
      <c r="CH14" s="61"/>
      <c r="CI14" s="5"/>
      <c r="CJ14" s="5"/>
      <c r="CK14" s="5"/>
      <c r="CL14" s="5"/>
    </row>
    <row r="15" spans="1:90" ht="13.35" customHeight="1">
      <c r="A15" s="374" t="s">
        <v>338</v>
      </c>
      <c r="B15" s="375" t="s">
        <v>93</v>
      </c>
      <c r="C15" s="375" t="s">
        <v>18</v>
      </c>
      <c r="D15" s="376" t="s">
        <v>7</v>
      </c>
      <c r="E15" s="372" t="s">
        <v>862</v>
      </c>
      <c r="F15" s="377" t="s">
        <v>842</v>
      </c>
      <c r="G15" s="378" t="s">
        <v>5</v>
      </c>
      <c r="H15" s="379" t="s">
        <v>5</v>
      </c>
      <c r="I15" s="379" t="s">
        <v>5</v>
      </c>
      <c r="J15" s="379" t="s">
        <v>5</v>
      </c>
      <c r="K15" s="379" t="s">
        <v>5</v>
      </c>
      <c r="L15" s="380" t="s">
        <v>5</v>
      </c>
      <c r="M15" s="376" t="s">
        <v>5</v>
      </c>
      <c r="N15" s="379" t="s">
        <v>5</v>
      </c>
      <c r="O15" s="379" t="s">
        <v>5</v>
      </c>
      <c r="P15" s="379" t="s">
        <v>5</v>
      </c>
      <c r="Q15" s="379" t="s">
        <v>5</v>
      </c>
      <c r="R15" s="377" t="s">
        <v>5</v>
      </c>
      <c r="S15" s="378" t="s">
        <v>5</v>
      </c>
      <c r="T15" s="379" t="s">
        <v>5</v>
      </c>
      <c r="U15" s="379" t="s">
        <v>5</v>
      </c>
      <c r="V15" s="379" t="s">
        <v>5</v>
      </c>
      <c r="W15" s="379" t="s">
        <v>5</v>
      </c>
      <c r="X15" s="380" t="s">
        <v>5</v>
      </c>
      <c r="Y15" s="376" t="s">
        <v>5</v>
      </c>
      <c r="Z15" s="379" t="s">
        <v>5</v>
      </c>
      <c r="AA15" s="379" t="s">
        <v>5</v>
      </c>
      <c r="AB15" s="379" t="s">
        <v>5</v>
      </c>
      <c r="AC15" s="379" t="s">
        <v>5</v>
      </c>
      <c r="AD15" s="377" t="s">
        <v>5</v>
      </c>
      <c r="AE15" s="993" t="s">
        <v>109</v>
      </c>
      <c r="AF15" s="994"/>
      <c r="AG15" s="994"/>
      <c r="AH15" s="994"/>
      <c r="AI15" s="994"/>
      <c r="AJ15" s="994"/>
      <c r="AK15" s="436"/>
      <c r="BA15" s="160" t="s">
        <v>387</v>
      </c>
      <c r="BB15" s="160" t="s">
        <v>339</v>
      </c>
      <c r="BC15" s="61"/>
      <c r="BD15" s="61" t="s">
        <v>54</v>
      </c>
      <c r="BE15" s="159"/>
      <c r="BF15" s="159"/>
      <c r="BG15" s="61"/>
      <c r="BH15" s="61" t="s">
        <v>64</v>
      </c>
      <c r="BI15" s="61"/>
      <c r="BJ15" s="61"/>
      <c r="BK15" t="s">
        <v>64</v>
      </c>
      <c r="BL15" s="61"/>
      <c r="BM15" s="161" t="s">
        <v>489</v>
      </c>
      <c r="BN15" s="61"/>
      <c r="BO15" s="61" t="s">
        <v>123</v>
      </c>
      <c r="BP15" s="61"/>
      <c r="BQ15" s="61"/>
      <c r="BR15" s="61"/>
      <c r="BS15" s="61"/>
      <c r="BT15" s="61"/>
      <c r="BU15" s="56" t="s">
        <v>693</v>
      </c>
      <c r="BV15" s="56"/>
      <c r="BW15" s="56"/>
      <c r="BX15" s="56"/>
      <c r="BY15" s="56"/>
      <c r="BZ15" s="56" t="s">
        <v>740</v>
      </c>
      <c r="CA15" s="56"/>
      <c r="CB15" s="56"/>
      <c r="CC15" s="61"/>
      <c r="CD15" s="61"/>
      <c r="CE15" s="61"/>
      <c r="CF15" s="61"/>
      <c r="CG15" s="61"/>
      <c r="CH15" s="61"/>
      <c r="CI15" s="5"/>
      <c r="CJ15" s="5"/>
      <c r="CK15" s="5"/>
      <c r="CL15" s="5"/>
    </row>
    <row r="16" spans="1:90" ht="13.35" customHeight="1">
      <c r="A16" s="597" t="s">
        <v>338</v>
      </c>
      <c r="B16" s="598" t="s">
        <v>93</v>
      </c>
      <c r="C16" s="375" t="s">
        <v>18</v>
      </c>
      <c r="D16" s="376" t="s">
        <v>7</v>
      </c>
      <c r="E16" s="372" t="s">
        <v>860</v>
      </c>
      <c r="F16" s="377" t="s">
        <v>842</v>
      </c>
      <c r="G16" s="378" t="s">
        <v>5</v>
      </c>
      <c r="H16" s="379" t="s">
        <v>5</v>
      </c>
      <c r="I16" s="379" t="s">
        <v>5</v>
      </c>
      <c r="J16" s="379" t="s">
        <v>5</v>
      </c>
      <c r="K16" s="379" t="s">
        <v>5</v>
      </c>
      <c r="L16" s="380" t="s">
        <v>5</v>
      </c>
      <c r="M16" s="376" t="s">
        <v>5</v>
      </c>
      <c r="N16" s="379" t="s">
        <v>5</v>
      </c>
      <c r="O16" s="379" t="s">
        <v>5</v>
      </c>
      <c r="P16" s="379" t="s">
        <v>5</v>
      </c>
      <c r="Q16" s="379" t="s">
        <v>5</v>
      </c>
      <c r="R16" s="377" t="s">
        <v>5</v>
      </c>
      <c r="S16" s="378" t="s">
        <v>5</v>
      </c>
      <c r="T16" s="379" t="s">
        <v>5</v>
      </c>
      <c r="U16" s="379" t="s">
        <v>5</v>
      </c>
      <c r="V16" s="379" t="s">
        <v>5</v>
      </c>
      <c r="W16" s="379" t="s">
        <v>5</v>
      </c>
      <c r="X16" s="380" t="s">
        <v>5</v>
      </c>
      <c r="Y16" s="376" t="s">
        <v>5</v>
      </c>
      <c r="Z16" s="379" t="s">
        <v>5</v>
      </c>
      <c r="AA16" s="379" t="s">
        <v>5</v>
      </c>
      <c r="AB16" s="379" t="s">
        <v>5</v>
      </c>
      <c r="AC16" s="379" t="s">
        <v>5</v>
      </c>
      <c r="AD16" s="377" t="s">
        <v>5</v>
      </c>
      <c r="AE16" s="993" t="s">
        <v>109</v>
      </c>
      <c r="AF16" s="994"/>
      <c r="AG16" s="994"/>
      <c r="AH16" s="994"/>
      <c r="AI16" s="994"/>
      <c r="AJ16" s="994"/>
      <c r="AK16" s="599"/>
      <c r="BA16" s="160"/>
      <c r="BB16" s="160"/>
      <c r="BC16" s="61"/>
      <c r="BD16" s="61"/>
      <c r="BE16" s="159"/>
      <c r="BF16" s="159"/>
      <c r="BG16" s="61"/>
      <c r="BH16" s="61"/>
      <c r="BI16" s="61"/>
      <c r="BJ16" s="61"/>
      <c r="BK16"/>
      <c r="BL16" s="61"/>
      <c r="BM16" s="161"/>
      <c r="BN16" s="61"/>
      <c r="BO16" s="61"/>
      <c r="BP16" s="61"/>
      <c r="BQ16" s="61"/>
      <c r="BR16" s="61"/>
      <c r="BS16" s="61"/>
      <c r="BT16" s="61"/>
      <c r="BU16" s="56"/>
      <c r="BV16" s="56"/>
      <c r="BW16" s="56"/>
      <c r="BX16" s="56"/>
      <c r="BY16" s="56"/>
      <c r="BZ16" s="56"/>
      <c r="CA16" s="56"/>
      <c r="CB16" s="56"/>
      <c r="CC16" s="61"/>
      <c r="CD16" s="61"/>
      <c r="CE16" s="61"/>
      <c r="CF16" s="61"/>
      <c r="CG16" s="61"/>
      <c r="CH16" s="61"/>
      <c r="CI16" s="5"/>
      <c r="CJ16" s="5"/>
      <c r="CK16" s="5"/>
      <c r="CL16" s="5"/>
    </row>
    <row r="17" spans="1:90" ht="13.35" customHeight="1">
      <c r="A17" s="374" t="s">
        <v>338</v>
      </c>
      <c r="B17" s="375" t="s">
        <v>864</v>
      </c>
      <c r="C17" s="390" t="s">
        <v>20</v>
      </c>
      <c r="D17" s="376" t="s">
        <v>7</v>
      </c>
      <c r="E17" s="372" t="s">
        <v>1077</v>
      </c>
      <c r="F17" s="377" t="s">
        <v>842</v>
      </c>
      <c r="G17" s="378" t="s">
        <v>5</v>
      </c>
      <c r="H17" s="379" t="s">
        <v>5</v>
      </c>
      <c r="I17" s="379" t="s">
        <v>5</v>
      </c>
      <c r="J17" s="379" t="s">
        <v>5</v>
      </c>
      <c r="K17" s="379" t="s">
        <v>5</v>
      </c>
      <c r="L17" s="380" t="s">
        <v>5</v>
      </c>
      <c r="M17" s="376" t="s">
        <v>5</v>
      </c>
      <c r="N17" s="379" t="s">
        <v>5</v>
      </c>
      <c r="O17" s="379" t="s">
        <v>5</v>
      </c>
      <c r="P17" s="379" t="s">
        <v>5</v>
      </c>
      <c r="Q17" s="379" t="s">
        <v>5</v>
      </c>
      <c r="R17" s="377" t="s">
        <v>5</v>
      </c>
      <c r="S17" s="378" t="s">
        <v>5</v>
      </c>
      <c r="T17" s="379" t="s">
        <v>5</v>
      </c>
      <c r="U17" s="379" t="s">
        <v>5</v>
      </c>
      <c r="V17" s="379" t="s">
        <v>5</v>
      </c>
      <c r="W17" s="379" t="s">
        <v>5</v>
      </c>
      <c r="X17" s="380" t="s">
        <v>5</v>
      </c>
      <c r="Y17" s="376" t="s">
        <v>5</v>
      </c>
      <c r="Z17" s="379" t="s">
        <v>5</v>
      </c>
      <c r="AA17" s="379" t="s">
        <v>5</v>
      </c>
      <c r="AB17" s="379" t="s">
        <v>5</v>
      </c>
      <c r="AC17" s="379" t="s">
        <v>5</v>
      </c>
      <c r="AD17" s="377" t="s">
        <v>5</v>
      </c>
      <c r="AE17" s="993" t="s">
        <v>109</v>
      </c>
      <c r="AF17" s="994"/>
      <c r="AG17" s="994"/>
      <c r="AH17" s="994"/>
      <c r="AI17" s="994"/>
      <c r="AJ17" s="995"/>
      <c r="AK17" s="436"/>
      <c r="BA17" s="160" t="s">
        <v>361</v>
      </c>
      <c r="BB17" s="160" t="s">
        <v>362</v>
      </c>
      <c r="BC17" s="61"/>
      <c r="BD17" s="61" t="s">
        <v>443</v>
      </c>
      <c r="BE17" s="159"/>
      <c r="BF17" s="159"/>
      <c r="BG17" s="61"/>
      <c r="BH17" s="61" t="s">
        <v>73</v>
      </c>
      <c r="BI17" s="61"/>
      <c r="BJ17" s="61"/>
      <c r="BK17" t="s">
        <v>766</v>
      </c>
      <c r="BL17" s="61"/>
      <c r="BM17" s="161" t="s">
        <v>490</v>
      </c>
      <c r="BN17" s="61"/>
      <c r="BO17" s="61" t="s">
        <v>678</v>
      </c>
      <c r="BP17" s="61"/>
      <c r="BQ17" s="61"/>
      <c r="BR17" s="61"/>
      <c r="BS17" s="61"/>
      <c r="BT17" s="61"/>
      <c r="BU17" s="56" t="s">
        <v>717</v>
      </c>
      <c r="BV17" s="56"/>
      <c r="BW17" s="56"/>
      <c r="BX17" s="56"/>
      <c r="BY17" s="56"/>
      <c r="BZ17" s="56" t="s">
        <v>731</v>
      </c>
      <c r="CA17" s="56"/>
      <c r="CB17" s="56"/>
      <c r="CC17" s="61"/>
      <c r="CD17" s="61"/>
      <c r="CE17" s="61"/>
      <c r="CF17" s="61"/>
      <c r="CG17" s="61"/>
      <c r="CH17" s="61"/>
      <c r="CI17" s="5"/>
      <c r="CJ17" s="5"/>
      <c r="CK17" s="5"/>
      <c r="CL17" s="5"/>
    </row>
    <row r="18" spans="1:90" ht="13.35" customHeight="1">
      <c r="A18" s="597" t="s">
        <v>338</v>
      </c>
      <c r="B18" s="375" t="s">
        <v>864</v>
      </c>
      <c r="C18" s="390" t="s">
        <v>20</v>
      </c>
      <c r="D18" s="376" t="s">
        <v>7</v>
      </c>
      <c r="E18" s="372" t="s">
        <v>1078</v>
      </c>
      <c r="F18" s="377" t="s">
        <v>842</v>
      </c>
      <c r="G18" s="378" t="s">
        <v>5</v>
      </c>
      <c r="H18" s="640" t="s">
        <v>5</v>
      </c>
      <c r="I18" s="640" t="s">
        <v>5</v>
      </c>
      <c r="J18" s="640" t="s">
        <v>5</v>
      </c>
      <c r="K18" s="640" t="s">
        <v>5</v>
      </c>
      <c r="L18" s="641" t="s">
        <v>5</v>
      </c>
      <c r="M18" s="376" t="s">
        <v>5</v>
      </c>
      <c r="N18" s="379" t="s">
        <v>5</v>
      </c>
      <c r="O18" s="379" t="s">
        <v>5</v>
      </c>
      <c r="P18" s="379" t="s">
        <v>5</v>
      </c>
      <c r="Q18" s="379" t="s">
        <v>5</v>
      </c>
      <c r="R18" s="377" t="s">
        <v>5</v>
      </c>
      <c r="S18" s="378" t="s">
        <v>5</v>
      </c>
      <c r="T18" s="640" t="s">
        <v>5</v>
      </c>
      <c r="U18" s="640" t="s">
        <v>5</v>
      </c>
      <c r="V18" s="640" t="s">
        <v>5</v>
      </c>
      <c r="W18" s="640" t="s">
        <v>5</v>
      </c>
      <c r="X18" s="641" t="s">
        <v>5</v>
      </c>
      <c r="Y18" s="376" t="s">
        <v>5</v>
      </c>
      <c r="Z18" s="379" t="s">
        <v>5</v>
      </c>
      <c r="AA18" s="379" t="s">
        <v>5</v>
      </c>
      <c r="AB18" s="379" t="s">
        <v>5</v>
      </c>
      <c r="AC18" s="379" t="s">
        <v>5</v>
      </c>
      <c r="AD18" s="377" t="s">
        <v>5</v>
      </c>
      <c r="AE18" s="993" t="s">
        <v>109</v>
      </c>
      <c r="AF18" s="994"/>
      <c r="AG18" s="994"/>
      <c r="AH18" s="994"/>
      <c r="AI18" s="994"/>
      <c r="AJ18" s="995"/>
      <c r="AK18" s="599"/>
      <c r="BA18" s="160"/>
      <c r="BB18" s="160"/>
      <c r="BC18" s="61"/>
      <c r="BD18" s="61"/>
      <c r="BE18" s="159"/>
      <c r="BF18" s="159"/>
      <c r="BG18" s="61"/>
      <c r="BH18" s="61"/>
      <c r="BI18" s="61"/>
      <c r="BJ18" s="61"/>
      <c r="BK18"/>
      <c r="BL18" s="61"/>
      <c r="BM18" s="161"/>
      <c r="BN18" s="61"/>
      <c r="BO18" s="61"/>
      <c r="BP18" s="61"/>
      <c r="BQ18" s="61"/>
      <c r="BR18" s="61"/>
      <c r="BS18" s="61"/>
      <c r="BT18" s="61"/>
      <c r="BU18" s="56"/>
      <c r="BV18" s="56"/>
      <c r="BW18" s="56"/>
      <c r="BX18" s="56"/>
      <c r="BY18" s="56"/>
      <c r="BZ18" s="56"/>
      <c r="CA18" s="56"/>
      <c r="CB18" s="56"/>
      <c r="CC18" s="61"/>
      <c r="CD18" s="61"/>
      <c r="CE18" s="61"/>
      <c r="CF18" s="61"/>
      <c r="CG18" s="61"/>
      <c r="CH18" s="61"/>
      <c r="CI18" s="5"/>
      <c r="CJ18" s="5"/>
      <c r="CK18" s="5"/>
      <c r="CL18" s="5"/>
    </row>
    <row r="19" spans="1:90" ht="13.35" customHeight="1">
      <c r="A19" s="374" t="s">
        <v>338</v>
      </c>
      <c r="B19" s="375" t="s">
        <v>864</v>
      </c>
      <c r="C19" s="390" t="s">
        <v>20</v>
      </c>
      <c r="D19" s="376" t="s">
        <v>7</v>
      </c>
      <c r="E19" s="372" t="s">
        <v>1079</v>
      </c>
      <c r="F19" s="377" t="s">
        <v>842</v>
      </c>
      <c r="G19" s="378" t="s">
        <v>5</v>
      </c>
      <c r="H19" s="640" t="s">
        <v>5</v>
      </c>
      <c r="I19" s="640" t="s">
        <v>5</v>
      </c>
      <c r="J19" s="640" t="s">
        <v>5</v>
      </c>
      <c r="K19" s="640" t="s">
        <v>5</v>
      </c>
      <c r="L19" s="641" t="s">
        <v>5</v>
      </c>
      <c r="M19" s="376" t="s">
        <v>5</v>
      </c>
      <c r="N19" s="640" t="s">
        <v>5</v>
      </c>
      <c r="O19" s="640" t="s">
        <v>5</v>
      </c>
      <c r="P19" s="640" t="s">
        <v>5</v>
      </c>
      <c r="Q19" s="640" t="s">
        <v>5</v>
      </c>
      <c r="R19" s="377" t="s">
        <v>5</v>
      </c>
      <c r="S19" s="378" t="s">
        <v>5</v>
      </c>
      <c r="T19" s="640" t="s">
        <v>5</v>
      </c>
      <c r="U19" s="640" t="s">
        <v>5</v>
      </c>
      <c r="V19" s="640" t="s">
        <v>5</v>
      </c>
      <c r="W19" s="640" t="s">
        <v>5</v>
      </c>
      <c r="X19" s="641" t="s">
        <v>5</v>
      </c>
      <c r="Y19" s="376" t="s">
        <v>5</v>
      </c>
      <c r="Z19" s="640" t="s">
        <v>5</v>
      </c>
      <c r="AA19" s="640" t="s">
        <v>5</v>
      </c>
      <c r="AB19" s="640" t="s">
        <v>5</v>
      </c>
      <c r="AC19" s="640" t="s">
        <v>5</v>
      </c>
      <c r="AD19" s="377" t="s">
        <v>5</v>
      </c>
      <c r="AE19" s="993" t="s">
        <v>109</v>
      </c>
      <c r="AF19" s="994"/>
      <c r="AG19" s="994"/>
      <c r="AH19" s="994"/>
      <c r="AI19" s="994"/>
      <c r="AJ19" s="995"/>
      <c r="AK19" s="436"/>
      <c r="BA19" s="160" t="s">
        <v>349</v>
      </c>
      <c r="BB19" s="160" t="s">
        <v>350</v>
      </c>
      <c r="BC19" s="61"/>
      <c r="BD19" s="61" t="s">
        <v>183</v>
      </c>
      <c r="BE19" s="159"/>
      <c r="BF19" s="159"/>
      <c r="BG19" s="61"/>
      <c r="BH19" s="61" t="s">
        <v>756</v>
      </c>
      <c r="BI19" s="61"/>
      <c r="BJ19" s="61"/>
      <c r="BK19" s="61"/>
      <c r="BL19" s="61"/>
      <c r="BM19" s="161" t="s">
        <v>491</v>
      </c>
      <c r="BN19" s="61"/>
      <c r="BO19" s="61" t="s">
        <v>677</v>
      </c>
      <c r="BP19" s="61"/>
      <c r="BQ19" s="61"/>
      <c r="BR19" s="61"/>
      <c r="BS19" s="61"/>
      <c r="BT19" s="61"/>
      <c r="BU19" s="56" t="s">
        <v>694</v>
      </c>
      <c r="BV19" s="56"/>
      <c r="BW19" s="56"/>
      <c r="BX19" s="56"/>
      <c r="BY19" s="56"/>
      <c r="BZ19" s="56" t="s">
        <v>732</v>
      </c>
      <c r="CA19" s="56"/>
      <c r="CB19" s="56"/>
      <c r="CC19" s="61"/>
      <c r="CD19" s="61"/>
      <c r="CE19" s="61"/>
      <c r="CF19" s="61"/>
      <c r="CG19" s="61"/>
      <c r="CH19" s="61"/>
      <c r="CI19" s="5"/>
      <c r="CJ19" s="5"/>
      <c r="CK19" s="5"/>
      <c r="CL19" s="5"/>
    </row>
    <row r="20" spans="1:90" ht="13.35" customHeight="1">
      <c r="A20" s="374" t="s">
        <v>338</v>
      </c>
      <c r="B20" s="375" t="s">
        <v>868</v>
      </c>
      <c r="C20" s="390" t="s">
        <v>20</v>
      </c>
      <c r="D20" s="376" t="s">
        <v>7</v>
      </c>
      <c r="E20" s="640" t="s">
        <v>827</v>
      </c>
      <c r="F20" s="377" t="s">
        <v>846</v>
      </c>
      <c r="G20" s="381" t="s">
        <v>5</v>
      </c>
      <c r="H20" s="382" t="s">
        <v>5</v>
      </c>
      <c r="I20" s="382" t="s">
        <v>5</v>
      </c>
      <c r="J20" s="382" t="s">
        <v>5</v>
      </c>
      <c r="K20" s="382" t="s">
        <v>5</v>
      </c>
      <c r="L20" s="383" t="s">
        <v>5</v>
      </c>
      <c r="M20" s="384" t="s">
        <v>5</v>
      </c>
      <c r="N20" s="385" t="s">
        <v>5</v>
      </c>
      <c r="O20" s="385" t="s">
        <v>5</v>
      </c>
      <c r="P20" s="385" t="s">
        <v>5</v>
      </c>
      <c r="Q20" s="385" t="s">
        <v>5</v>
      </c>
      <c r="R20" s="386" t="s">
        <v>5</v>
      </c>
      <c r="S20" s="387" t="s">
        <v>5</v>
      </c>
      <c r="T20" s="385" t="s">
        <v>5</v>
      </c>
      <c r="U20" s="385" t="s">
        <v>5</v>
      </c>
      <c r="V20" s="385" t="s">
        <v>5</v>
      </c>
      <c r="W20" s="385" t="s">
        <v>5</v>
      </c>
      <c r="X20" s="388" t="s">
        <v>5</v>
      </c>
      <c r="Y20" s="384" t="s">
        <v>5</v>
      </c>
      <c r="Z20" s="385" t="s">
        <v>5</v>
      </c>
      <c r="AA20" s="385" t="s">
        <v>5</v>
      </c>
      <c r="AB20" s="385" t="s">
        <v>5</v>
      </c>
      <c r="AC20" s="385" t="s">
        <v>5</v>
      </c>
      <c r="AD20" s="386" t="s">
        <v>5</v>
      </c>
      <c r="AE20" s="993" t="s">
        <v>109</v>
      </c>
      <c r="AF20" s="994"/>
      <c r="AG20" s="994"/>
      <c r="AH20" s="994"/>
      <c r="AI20" s="994"/>
      <c r="AJ20" s="995"/>
      <c r="AK20" s="436"/>
      <c r="BA20" s="160" t="s">
        <v>363</v>
      </c>
      <c r="BB20" s="160" t="s">
        <v>364</v>
      </c>
      <c r="BC20" s="61"/>
      <c r="BD20" s="61" t="s">
        <v>444</v>
      </c>
      <c r="BE20" s="159"/>
      <c r="BF20" s="159"/>
      <c r="BG20" s="61"/>
      <c r="BH20" s="61"/>
      <c r="BI20" s="61"/>
      <c r="BJ20" s="61"/>
      <c r="BK20" s="61"/>
      <c r="BL20" s="61"/>
      <c r="BM20" s="161" t="s">
        <v>662</v>
      </c>
      <c r="BN20" s="61"/>
      <c r="BO20" s="61" t="s">
        <v>679</v>
      </c>
      <c r="BP20" s="61"/>
      <c r="BQ20" s="61"/>
      <c r="BR20" s="61"/>
      <c r="BS20" s="61"/>
      <c r="BT20" s="61"/>
      <c r="BU20" s="56" t="s">
        <v>143</v>
      </c>
      <c r="BV20" s="56"/>
      <c r="BW20" s="56"/>
      <c r="BX20" s="56"/>
      <c r="BY20" s="56"/>
      <c r="BZ20" s="56" t="s">
        <v>743</v>
      </c>
      <c r="CA20" s="56"/>
      <c r="CB20" s="56"/>
      <c r="CC20" s="61"/>
      <c r="CD20" s="61"/>
      <c r="CE20" s="61"/>
      <c r="CF20" s="61"/>
      <c r="CG20" s="61"/>
      <c r="CH20" s="61"/>
      <c r="CI20" s="5"/>
      <c r="CJ20" s="5"/>
      <c r="CK20" s="5"/>
      <c r="CL20" s="5"/>
    </row>
    <row r="21" spans="1:90" ht="12.75">
      <c r="A21" s="374" t="s">
        <v>338</v>
      </c>
      <c r="B21" s="375" t="s">
        <v>868</v>
      </c>
      <c r="C21" s="390" t="s">
        <v>20</v>
      </c>
      <c r="D21" s="376" t="s">
        <v>7</v>
      </c>
      <c r="E21" s="640" t="s">
        <v>63</v>
      </c>
      <c r="F21" s="377" t="s">
        <v>846</v>
      </c>
      <c r="G21" s="381" t="s">
        <v>5</v>
      </c>
      <c r="H21" s="382" t="s">
        <v>5</v>
      </c>
      <c r="I21" s="382" t="s">
        <v>5</v>
      </c>
      <c r="J21" s="382" t="s">
        <v>5</v>
      </c>
      <c r="K21" s="382" t="s">
        <v>5</v>
      </c>
      <c r="L21" s="383" t="s">
        <v>5</v>
      </c>
      <c r="M21" s="384" t="s">
        <v>5</v>
      </c>
      <c r="N21" s="637" t="s">
        <v>5</v>
      </c>
      <c r="O21" s="637" t="s">
        <v>5</v>
      </c>
      <c r="P21" s="637" t="s">
        <v>5</v>
      </c>
      <c r="Q21" s="637" t="s">
        <v>5</v>
      </c>
      <c r="R21" s="386" t="s">
        <v>5</v>
      </c>
      <c r="S21" s="387" t="s">
        <v>5</v>
      </c>
      <c r="T21" s="637" t="s">
        <v>5</v>
      </c>
      <c r="U21" s="637" t="s">
        <v>5</v>
      </c>
      <c r="V21" s="637" t="s">
        <v>5</v>
      </c>
      <c r="W21" s="637" t="s">
        <v>5</v>
      </c>
      <c r="X21" s="638" t="s">
        <v>5</v>
      </c>
      <c r="Y21" s="384" t="s">
        <v>5</v>
      </c>
      <c r="Z21" s="637" t="s">
        <v>5</v>
      </c>
      <c r="AA21" s="637" t="s">
        <v>5</v>
      </c>
      <c r="AB21" s="637" t="s">
        <v>5</v>
      </c>
      <c r="AC21" s="637" t="s">
        <v>5</v>
      </c>
      <c r="AD21" s="386" t="s">
        <v>5</v>
      </c>
      <c r="AE21" s="993" t="s">
        <v>109</v>
      </c>
      <c r="AF21" s="994"/>
      <c r="AG21" s="994"/>
      <c r="AH21" s="994"/>
      <c r="AI21" s="994"/>
      <c r="AJ21" s="995"/>
      <c r="AK21" s="436"/>
      <c r="BA21" s="246" t="s">
        <v>365</v>
      </c>
      <c r="BB21" s="246" t="s">
        <v>366</v>
      </c>
      <c r="BC21" s="56"/>
      <c r="BD21" s="56" t="s">
        <v>194</v>
      </c>
      <c r="BE21" s="210"/>
      <c r="BF21" s="210"/>
      <c r="BG21" s="56"/>
      <c r="BH21" s="56"/>
      <c r="BI21" s="56"/>
      <c r="BJ21" s="56"/>
      <c r="BK21" s="56"/>
      <c r="BL21" s="56"/>
      <c r="BM21" s="212" t="s">
        <v>98</v>
      </c>
      <c r="BN21" s="56"/>
      <c r="BO21" s="56" t="s">
        <v>680</v>
      </c>
      <c r="BP21" s="56"/>
      <c r="BQ21" s="56"/>
      <c r="BR21" s="56"/>
      <c r="BS21" s="56"/>
      <c r="BT21" s="56"/>
      <c r="BU21" s="56" t="s">
        <v>718</v>
      </c>
      <c r="BV21" s="56"/>
      <c r="BW21" s="56"/>
      <c r="BX21" s="56"/>
      <c r="BY21" s="56"/>
      <c r="BZ21" s="56" t="s">
        <v>733</v>
      </c>
      <c r="CA21" s="56"/>
      <c r="CB21" s="56"/>
      <c r="CC21" s="56"/>
      <c r="CD21" s="56"/>
      <c r="CE21" s="56"/>
      <c r="CF21" s="56"/>
      <c r="CG21" s="56"/>
      <c r="CH21" s="56"/>
      <c r="CI21" s="5"/>
      <c r="CJ21" s="5"/>
      <c r="CK21" s="5"/>
      <c r="CL21" s="5"/>
    </row>
    <row r="22" spans="1:90" ht="12.75">
      <c r="A22" s="374" t="s">
        <v>338</v>
      </c>
      <c r="B22" s="375" t="s">
        <v>869</v>
      </c>
      <c r="C22" s="390" t="s">
        <v>20</v>
      </c>
      <c r="D22" s="376" t="s">
        <v>7</v>
      </c>
      <c r="E22" s="640" t="s">
        <v>108</v>
      </c>
      <c r="F22" s="377" t="s">
        <v>842</v>
      </c>
      <c r="G22" s="387" t="s">
        <v>844</v>
      </c>
      <c r="H22" s="637" t="s">
        <v>844</v>
      </c>
      <c r="I22" s="637" t="s">
        <v>844</v>
      </c>
      <c r="J22" s="637" t="s">
        <v>844</v>
      </c>
      <c r="K22" s="637" t="s">
        <v>844</v>
      </c>
      <c r="L22" s="638" t="s">
        <v>844</v>
      </c>
      <c r="M22" s="376" t="s">
        <v>844</v>
      </c>
      <c r="N22" s="379" t="s">
        <v>844</v>
      </c>
      <c r="O22" s="379" t="s">
        <v>844</v>
      </c>
      <c r="P22" s="379" t="s">
        <v>844</v>
      </c>
      <c r="Q22" s="379" t="s">
        <v>844</v>
      </c>
      <c r="R22" s="377" t="s">
        <v>844</v>
      </c>
      <c r="S22" s="387" t="s">
        <v>5</v>
      </c>
      <c r="T22" s="637" t="s">
        <v>5</v>
      </c>
      <c r="U22" s="637" t="s">
        <v>5</v>
      </c>
      <c r="V22" s="637" t="s">
        <v>5</v>
      </c>
      <c r="W22" s="637" t="s">
        <v>5</v>
      </c>
      <c r="X22" s="638" t="s">
        <v>5</v>
      </c>
      <c r="Y22" s="376" t="s">
        <v>844</v>
      </c>
      <c r="Z22" s="379" t="s">
        <v>844</v>
      </c>
      <c r="AA22" s="379" t="s">
        <v>844</v>
      </c>
      <c r="AB22" s="379" t="s">
        <v>844</v>
      </c>
      <c r="AC22" s="379" t="s">
        <v>844</v>
      </c>
      <c r="AD22" s="377" t="s">
        <v>844</v>
      </c>
      <c r="AE22" s="993" t="s">
        <v>109</v>
      </c>
      <c r="AF22" s="994"/>
      <c r="AG22" s="994"/>
      <c r="AH22" s="994"/>
      <c r="AI22" s="994"/>
      <c r="AJ22" s="995"/>
      <c r="AK22" s="436"/>
      <c r="BA22" s="246" t="s">
        <v>367</v>
      </c>
      <c r="BB22" s="246" t="s">
        <v>97</v>
      </c>
      <c r="BC22" s="56"/>
      <c r="BD22" s="56" t="s">
        <v>445</v>
      </c>
      <c r="BE22" s="210"/>
      <c r="BF22" s="210"/>
      <c r="BG22" s="56"/>
      <c r="BH22" s="56"/>
      <c r="BI22" s="56"/>
      <c r="BJ22" s="56"/>
      <c r="BK22" s="56"/>
      <c r="BL22" s="56"/>
      <c r="BM22" s="212" t="s">
        <v>492</v>
      </c>
      <c r="BN22" s="56"/>
      <c r="BO22" s="56" t="s">
        <v>681</v>
      </c>
      <c r="BP22" s="56"/>
      <c r="BQ22" s="56"/>
      <c r="BR22" s="56"/>
      <c r="BS22" s="56"/>
      <c r="BT22" s="56"/>
      <c r="BU22" s="56" t="s">
        <v>747</v>
      </c>
      <c r="BV22" s="56"/>
      <c r="BW22" s="56"/>
      <c r="BX22" s="56"/>
      <c r="BY22" s="56"/>
      <c r="BZ22" s="56" t="s">
        <v>734</v>
      </c>
      <c r="CA22" s="56"/>
      <c r="CB22" s="56"/>
      <c r="CC22" s="56"/>
      <c r="CD22" s="56"/>
      <c r="CE22" s="56"/>
      <c r="CF22" s="56"/>
      <c r="CG22" s="56"/>
      <c r="CH22" s="56"/>
      <c r="CI22" s="5"/>
      <c r="CJ22" s="5"/>
      <c r="CK22" s="5"/>
      <c r="CL22" s="5"/>
    </row>
    <row r="23" spans="1:90" ht="12.75">
      <c r="A23" s="374" t="s">
        <v>338</v>
      </c>
      <c r="B23" s="375" t="s">
        <v>546</v>
      </c>
      <c r="C23" s="375" t="s">
        <v>18</v>
      </c>
      <c r="D23" s="376" t="s">
        <v>7</v>
      </c>
      <c r="E23" s="372" t="s">
        <v>860</v>
      </c>
      <c r="F23" s="377" t="s">
        <v>846</v>
      </c>
      <c r="G23" s="381" t="s">
        <v>5</v>
      </c>
      <c r="H23" s="382" t="s">
        <v>5</v>
      </c>
      <c r="I23" s="382" t="s">
        <v>5</v>
      </c>
      <c r="J23" s="382" t="s">
        <v>5</v>
      </c>
      <c r="K23" s="382" t="s">
        <v>5</v>
      </c>
      <c r="L23" s="383" t="s">
        <v>5</v>
      </c>
      <c r="M23" s="384" t="s">
        <v>5</v>
      </c>
      <c r="N23" s="385" t="s">
        <v>5</v>
      </c>
      <c r="O23" s="385" t="s">
        <v>5</v>
      </c>
      <c r="P23" s="385" t="s">
        <v>5</v>
      </c>
      <c r="Q23" s="385" t="s">
        <v>5</v>
      </c>
      <c r="R23" s="386" t="s">
        <v>5</v>
      </c>
      <c r="S23" s="387" t="s">
        <v>5</v>
      </c>
      <c r="T23" s="385" t="s">
        <v>5</v>
      </c>
      <c r="U23" s="385" t="s">
        <v>5</v>
      </c>
      <c r="V23" s="385" t="s">
        <v>5</v>
      </c>
      <c r="W23" s="385" t="s">
        <v>5</v>
      </c>
      <c r="X23" s="388" t="s">
        <v>5</v>
      </c>
      <c r="Y23" s="384" t="s">
        <v>5</v>
      </c>
      <c r="Z23" s="385" t="s">
        <v>5</v>
      </c>
      <c r="AA23" s="385" t="s">
        <v>5</v>
      </c>
      <c r="AB23" s="385" t="s">
        <v>5</v>
      </c>
      <c r="AC23" s="385" t="s">
        <v>5</v>
      </c>
      <c r="AD23" s="386" t="s">
        <v>5</v>
      </c>
      <c r="AE23" s="993" t="s">
        <v>109</v>
      </c>
      <c r="AF23" s="994"/>
      <c r="AG23" s="994"/>
      <c r="AH23" s="994"/>
      <c r="AI23" s="994"/>
      <c r="AJ23" s="995"/>
      <c r="AK23" s="436"/>
      <c r="BA23" s="246" t="s">
        <v>370</v>
      </c>
      <c r="BB23" s="246" t="s">
        <v>371</v>
      </c>
      <c r="BC23" s="56"/>
      <c r="BD23" s="56" t="s">
        <v>447</v>
      </c>
      <c r="BE23" s="210"/>
      <c r="BF23" s="210"/>
      <c r="BG23" s="56"/>
      <c r="BH23" s="56"/>
      <c r="BI23" s="56"/>
      <c r="BJ23" s="56"/>
      <c r="BK23" s="56"/>
      <c r="BL23" s="56"/>
      <c r="BM23" s="212" t="s">
        <v>494</v>
      </c>
      <c r="BN23" s="56"/>
      <c r="BO23" s="56" t="s">
        <v>683</v>
      </c>
      <c r="BP23" s="56"/>
      <c r="BQ23" s="56"/>
      <c r="BR23" s="56"/>
      <c r="BS23" s="56"/>
      <c r="BT23" s="56"/>
      <c r="BU23" s="56" t="s">
        <v>749</v>
      </c>
      <c r="BV23" s="56"/>
      <c r="BW23" s="56"/>
      <c r="BX23" s="56"/>
      <c r="BY23" s="56"/>
      <c r="BZ23" s="56" t="s">
        <v>741</v>
      </c>
      <c r="CA23" s="56"/>
      <c r="CB23" s="56"/>
      <c r="CC23" s="56"/>
      <c r="CD23" s="56"/>
      <c r="CE23" s="56"/>
      <c r="CF23" s="56"/>
      <c r="CG23" s="56"/>
      <c r="CH23" s="56"/>
    </row>
    <row r="24" spans="1:90" ht="12.75">
      <c r="A24" s="374" t="s">
        <v>338</v>
      </c>
      <c r="B24" s="375" t="s">
        <v>1081</v>
      </c>
      <c r="C24" s="390" t="s">
        <v>20</v>
      </c>
      <c r="D24" s="376" t="s">
        <v>7</v>
      </c>
      <c r="E24" s="640" t="s">
        <v>827</v>
      </c>
      <c r="F24" s="377" t="s">
        <v>846</v>
      </c>
      <c r="G24" s="381" t="s">
        <v>5</v>
      </c>
      <c r="H24" s="382" t="s">
        <v>5</v>
      </c>
      <c r="I24" s="382" t="s">
        <v>5</v>
      </c>
      <c r="J24" s="382" t="s">
        <v>5</v>
      </c>
      <c r="K24" s="382" t="s">
        <v>5</v>
      </c>
      <c r="L24" s="383" t="s">
        <v>5</v>
      </c>
      <c r="M24" s="384" t="s">
        <v>5</v>
      </c>
      <c r="N24" s="637" t="s">
        <v>5</v>
      </c>
      <c r="O24" s="637" t="s">
        <v>5</v>
      </c>
      <c r="P24" s="637" t="s">
        <v>5</v>
      </c>
      <c r="Q24" s="637" t="s">
        <v>5</v>
      </c>
      <c r="R24" s="386" t="s">
        <v>5</v>
      </c>
      <c r="S24" s="387" t="s">
        <v>5</v>
      </c>
      <c r="T24" s="637" t="s">
        <v>5</v>
      </c>
      <c r="U24" s="637" t="s">
        <v>5</v>
      </c>
      <c r="V24" s="637" t="s">
        <v>5</v>
      </c>
      <c r="W24" s="637" t="s">
        <v>5</v>
      </c>
      <c r="X24" s="638" t="s">
        <v>5</v>
      </c>
      <c r="Y24" s="384" t="s">
        <v>5</v>
      </c>
      <c r="Z24" s="637" t="s">
        <v>5</v>
      </c>
      <c r="AA24" s="637" t="s">
        <v>5</v>
      </c>
      <c r="AB24" s="637" t="s">
        <v>5</v>
      </c>
      <c r="AC24" s="637" t="s">
        <v>5</v>
      </c>
      <c r="AD24" s="386" t="s">
        <v>5</v>
      </c>
      <c r="AE24" s="993" t="s">
        <v>109</v>
      </c>
      <c r="AF24" s="994"/>
      <c r="AG24" s="994"/>
      <c r="AH24" s="994"/>
      <c r="AI24" s="994"/>
      <c r="AJ24" s="995"/>
      <c r="AK24" s="436"/>
      <c r="BA24" s="246" t="s">
        <v>368</v>
      </c>
      <c r="BB24" s="246" t="s">
        <v>337</v>
      </c>
      <c r="BC24" s="56"/>
      <c r="BD24" s="56" t="s">
        <v>448</v>
      </c>
      <c r="BE24" s="210"/>
      <c r="BF24" s="210"/>
      <c r="BG24" s="56"/>
      <c r="BH24" s="215" t="s">
        <v>762</v>
      </c>
      <c r="BI24" s="214" t="s">
        <v>817</v>
      </c>
      <c r="BJ24" s="56"/>
      <c r="BK24" s="56"/>
      <c r="BL24" s="56"/>
      <c r="BM24" s="212" t="s">
        <v>495</v>
      </c>
      <c r="BN24" s="56"/>
      <c r="BO24" s="56" t="s">
        <v>684</v>
      </c>
      <c r="BP24" s="56"/>
      <c r="BQ24" s="56"/>
      <c r="BR24" s="56"/>
      <c r="BS24" s="56"/>
      <c r="BT24" s="56"/>
      <c r="BU24" s="56" t="s">
        <v>750</v>
      </c>
      <c r="BV24" s="56"/>
      <c r="BW24" s="56"/>
      <c r="BX24" s="56"/>
      <c r="BY24" s="56"/>
      <c r="BZ24" s="56" t="s">
        <v>735</v>
      </c>
      <c r="CA24" s="56"/>
      <c r="CB24" s="56"/>
      <c r="CC24" s="56"/>
      <c r="CD24" s="56"/>
      <c r="CE24" s="56"/>
      <c r="CF24" s="56"/>
      <c r="CG24" s="56"/>
      <c r="CH24" s="56"/>
    </row>
    <row r="25" spans="1:90" ht="12.75">
      <c r="A25" s="374" t="s">
        <v>338</v>
      </c>
      <c r="B25" s="375" t="s">
        <v>1081</v>
      </c>
      <c r="C25" s="390" t="s">
        <v>20</v>
      </c>
      <c r="D25" s="376" t="s">
        <v>7</v>
      </c>
      <c r="E25" s="640" t="s">
        <v>108</v>
      </c>
      <c r="F25" s="377" t="s">
        <v>846</v>
      </c>
      <c r="G25" s="381" t="s">
        <v>5</v>
      </c>
      <c r="H25" s="382" t="s">
        <v>5</v>
      </c>
      <c r="I25" s="382" t="s">
        <v>5</v>
      </c>
      <c r="J25" s="382" t="s">
        <v>5</v>
      </c>
      <c r="K25" s="382" t="s">
        <v>5</v>
      </c>
      <c r="L25" s="383" t="s">
        <v>5</v>
      </c>
      <c r="M25" s="384" t="s">
        <v>5</v>
      </c>
      <c r="N25" s="637" t="s">
        <v>5</v>
      </c>
      <c r="O25" s="637" t="s">
        <v>5</v>
      </c>
      <c r="P25" s="637" t="s">
        <v>5</v>
      </c>
      <c r="Q25" s="637" t="s">
        <v>5</v>
      </c>
      <c r="R25" s="386" t="s">
        <v>5</v>
      </c>
      <c r="S25" s="387" t="s">
        <v>5</v>
      </c>
      <c r="T25" s="637" t="s">
        <v>5</v>
      </c>
      <c r="U25" s="637" t="s">
        <v>5</v>
      </c>
      <c r="V25" s="637" t="s">
        <v>5</v>
      </c>
      <c r="W25" s="637" t="s">
        <v>5</v>
      </c>
      <c r="X25" s="638" t="s">
        <v>5</v>
      </c>
      <c r="Y25" s="384" t="s">
        <v>5</v>
      </c>
      <c r="Z25" s="637" t="s">
        <v>5</v>
      </c>
      <c r="AA25" s="637" t="s">
        <v>5</v>
      </c>
      <c r="AB25" s="637" t="s">
        <v>5</v>
      </c>
      <c r="AC25" s="637" t="s">
        <v>5</v>
      </c>
      <c r="AD25" s="386" t="s">
        <v>5</v>
      </c>
      <c r="AE25" s="993" t="s">
        <v>109</v>
      </c>
      <c r="AF25" s="994"/>
      <c r="AG25" s="994"/>
      <c r="AH25" s="994"/>
      <c r="AI25" s="994"/>
      <c r="AJ25" s="995"/>
      <c r="AK25" s="436"/>
      <c r="BA25" s="246" t="s">
        <v>372</v>
      </c>
      <c r="BB25" s="246" t="s">
        <v>373</v>
      </c>
      <c r="BC25" s="56"/>
      <c r="BD25" s="56" t="s">
        <v>120</v>
      </c>
      <c r="BE25" s="210"/>
      <c r="BF25" s="210"/>
      <c r="BG25" s="56"/>
      <c r="BH25" s="56"/>
      <c r="BI25" s="56"/>
      <c r="BJ25" s="56"/>
      <c r="BK25" s="56"/>
      <c r="BL25" s="56"/>
      <c r="BM25" s="212" t="s">
        <v>496</v>
      </c>
      <c r="BN25" s="56"/>
      <c r="BO25" s="56" t="s">
        <v>685</v>
      </c>
      <c r="BP25" s="56"/>
      <c r="BQ25" s="56"/>
      <c r="BR25" s="56"/>
      <c r="BS25" s="56"/>
      <c r="BT25" s="56"/>
      <c r="BU25" s="56" t="s">
        <v>695</v>
      </c>
      <c r="BV25" s="56"/>
      <c r="BW25" s="56"/>
      <c r="BX25" s="56"/>
      <c r="BY25" s="56"/>
      <c r="BZ25" s="56" t="s">
        <v>461</v>
      </c>
      <c r="CA25" s="56"/>
      <c r="CB25" s="56"/>
      <c r="CC25" s="56"/>
      <c r="CD25" s="56"/>
      <c r="CE25" s="56"/>
      <c r="CF25" s="56"/>
      <c r="CG25" s="56"/>
      <c r="CH25" s="56"/>
    </row>
    <row r="26" spans="1:90" ht="14.25">
      <c r="A26" s="374" t="s">
        <v>338</v>
      </c>
      <c r="B26" s="375" t="s">
        <v>870</v>
      </c>
      <c r="C26" s="390" t="s">
        <v>20</v>
      </c>
      <c r="D26" s="376" t="s">
        <v>7</v>
      </c>
      <c r="E26" s="340" t="s">
        <v>1221</v>
      </c>
      <c r="F26" s="377" t="s">
        <v>842</v>
      </c>
      <c r="G26" s="378" t="s">
        <v>5</v>
      </c>
      <c r="H26" s="379" t="s">
        <v>5</v>
      </c>
      <c r="I26" s="379" t="s">
        <v>5</v>
      </c>
      <c r="J26" s="379" t="s">
        <v>5</v>
      </c>
      <c r="K26" s="379" t="s">
        <v>5</v>
      </c>
      <c r="L26" s="380" t="s">
        <v>5</v>
      </c>
      <c r="M26" s="376" t="s">
        <v>5</v>
      </c>
      <c r="N26" s="379" t="s">
        <v>5</v>
      </c>
      <c r="O26" s="379" t="s">
        <v>5</v>
      </c>
      <c r="P26" s="379" t="s">
        <v>5</v>
      </c>
      <c r="Q26" s="379" t="s">
        <v>5</v>
      </c>
      <c r="R26" s="377" t="s">
        <v>5</v>
      </c>
      <c r="S26" s="378" t="s">
        <v>5</v>
      </c>
      <c r="T26" s="379" t="s">
        <v>5</v>
      </c>
      <c r="U26" s="379" t="s">
        <v>5</v>
      </c>
      <c r="V26" s="379" t="s">
        <v>5</v>
      </c>
      <c r="W26" s="379" t="s">
        <v>5</v>
      </c>
      <c r="X26" s="380" t="s">
        <v>5</v>
      </c>
      <c r="Y26" s="376" t="s">
        <v>5</v>
      </c>
      <c r="Z26" s="379" t="s">
        <v>5</v>
      </c>
      <c r="AA26" s="379" t="s">
        <v>5</v>
      </c>
      <c r="AB26" s="379" t="s">
        <v>5</v>
      </c>
      <c r="AC26" s="379" t="s">
        <v>5</v>
      </c>
      <c r="AD26" s="377" t="s">
        <v>5</v>
      </c>
      <c r="AE26" s="993" t="s">
        <v>109</v>
      </c>
      <c r="AF26" s="994"/>
      <c r="AG26" s="994"/>
      <c r="AH26" s="994"/>
      <c r="AI26" s="994"/>
      <c r="AJ26" s="995"/>
      <c r="AK26" s="436"/>
      <c r="BA26" s="246" t="s">
        <v>374</v>
      </c>
      <c r="BB26" s="246" t="s">
        <v>340</v>
      </c>
      <c r="BC26" s="56"/>
      <c r="BD26" s="56" t="s">
        <v>449</v>
      </c>
      <c r="BE26" s="210"/>
      <c r="BF26" s="210"/>
      <c r="BG26" s="56"/>
      <c r="BH26" s="56"/>
      <c r="BI26" s="56"/>
      <c r="BJ26" s="56"/>
      <c r="BK26" s="56"/>
      <c r="BL26" s="56"/>
      <c r="BM26" s="212" t="s">
        <v>497</v>
      </c>
      <c r="BN26" s="56"/>
      <c r="BO26" s="56" t="s">
        <v>686</v>
      </c>
      <c r="BP26" s="56"/>
      <c r="BQ26" s="56"/>
      <c r="BR26" s="56"/>
      <c r="BS26" s="56"/>
      <c r="BT26" s="56"/>
      <c r="BU26" s="56" t="s">
        <v>696</v>
      </c>
      <c r="BV26" s="56"/>
      <c r="BW26" s="56"/>
      <c r="BX26" s="56"/>
      <c r="BY26" s="56"/>
      <c r="BZ26" s="56" t="s">
        <v>736</v>
      </c>
      <c r="CA26" s="56"/>
      <c r="CB26" s="56"/>
      <c r="CC26" s="56"/>
      <c r="CD26" s="56"/>
      <c r="CE26" s="56"/>
      <c r="CF26" s="56"/>
      <c r="CG26" s="56"/>
      <c r="CH26" s="56"/>
    </row>
    <row r="27" spans="1:90" ht="14.25">
      <c r="A27" s="395" t="s">
        <v>338</v>
      </c>
      <c r="B27" s="396" t="s">
        <v>873</v>
      </c>
      <c r="C27" s="397" t="s">
        <v>20</v>
      </c>
      <c r="D27" s="410" t="s">
        <v>7</v>
      </c>
      <c r="E27" s="398" t="s">
        <v>1075</v>
      </c>
      <c r="F27" s="399" t="s">
        <v>842</v>
      </c>
      <c r="G27" s="378" t="s">
        <v>5</v>
      </c>
      <c r="H27" s="640" t="s">
        <v>5</v>
      </c>
      <c r="I27" s="640" t="s">
        <v>5</v>
      </c>
      <c r="J27" s="640" t="s">
        <v>5</v>
      </c>
      <c r="K27" s="640" t="s">
        <v>5</v>
      </c>
      <c r="L27" s="641" t="s">
        <v>5</v>
      </c>
      <c r="M27" s="376" t="s">
        <v>5</v>
      </c>
      <c r="N27" s="640" t="s">
        <v>5</v>
      </c>
      <c r="O27" s="640" t="s">
        <v>5</v>
      </c>
      <c r="P27" s="640" t="s">
        <v>5</v>
      </c>
      <c r="Q27" s="640" t="s">
        <v>5</v>
      </c>
      <c r="R27" s="377" t="s">
        <v>5</v>
      </c>
      <c r="S27" s="378" t="s">
        <v>5</v>
      </c>
      <c r="T27" s="640" t="s">
        <v>5</v>
      </c>
      <c r="U27" s="640" t="s">
        <v>5</v>
      </c>
      <c r="V27" s="640" t="s">
        <v>5</v>
      </c>
      <c r="W27" s="640" t="s">
        <v>5</v>
      </c>
      <c r="X27" s="641" t="s">
        <v>5</v>
      </c>
      <c r="Y27" s="376" t="s">
        <v>5</v>
      </c>
      <c r="Z27" s="640" t="s">
        <v>5</v>
      </c>
      <c r="AA27" s="640" t="s">
        <v>5</v>
      </c>
      <c r="AB27" s="640" t="s">
        <v>5</v>
      </c>
      <c r="AC27" s="640" t="s">
        <v>5</v>
      </c>
      <c r="AD27" s="377" t="s">
        <v>5</v>
      </c>
      <c r="AE27" s="993" t="s">
        <v>109</v>
      </c>
      <c r="AF27" s="994"/>
      <c r="AG27" s="994"/>
      <c r="AH27" s="994"/>
      <c r="AI27" s="994"/>
      <c r="AJ27" s="995"/>
      <c r="AK27" s="599"/>
      <c r="BA27" s="246"/>
      <c r="BB27" s="246"/>
      <c r="BC27" s="56"/>
      <c r="BD27" s="56"/>
      <c r="BE27" s="210"/>
      <c r="BF27" s="210"/>
      <c r="BG27" s="56"/>
      <c r="BH27" s="56"/>
      <c r="BI27" s="56"/>
      <c r="BJ27" s="56"/>
      <c r="BK27" s="56"/>
      <c r="BL27" s="56"/>
      <c r="BM27" s="212"/>
      <c r="BN27" s="56"/>
      <c r="BO27" s="56"/>
      <c r="BP27" s="56"/>
      <c r="BQ27" s="56"/>
      <c r="BR27" s="56"/>
      <c r="BS27" s="56"/>
      <c r="BT27" s="56"/>
      <c r="BU27" s="56"/>
      <c r="BV27" s="56"/>
      <c r="BW27" s="56"/>
      <c r="BX27" s="56"/>
      <c r="BY27" s="56"/>
      <c r="BZ27" s="56"/>
      <c r="CA27" s="56"/>
      <c r="CB27" s="56"/>
      <c r="CC27" s="56"/>
      <c r="CD27" s="56"/>
      <c r="CE27" s="56"/>
      <c r="CF27" s="56"/>
      <c r="CG27" s="56"/>
      <c r="CH27" s="56"/>
    </row>
    <row r="28" spans="1:90" ht="12.75">
      <c r="A28" s="395" t="s">
        <v>338</v>
      </c>
      <c r="B28" s="396" t="s">
        <v>873</v>
      </c>
      <c r="C28" s="397" t="s">
        <v>20</v>
      </c>
      <c r="D28" s="410" t="s">
        <v>7</v>
      </c>
      <c r="E28" s="398" t="s">
        <v>1222</v>
      </c>
      <c r="F28" s="399" t="s">
        <v>842</v>
      </c>
      <c r="G28" s="378" t="s">
        <v>5</v>
      </c>
      <c r="H28" s="640" t="s">
        <v>5</v>
      </c>
      <c r="I28" s="640" t="s">
        <v>5</v>
      </c>
      <c r="J28" s="640" t="s">
        <v>5</v>
      </c>
      <c r="K28" s="640" t="s">
        <v>5</v>
      </c>
      <c r="L28" s="641" t="s">
        <v>5</v>
      </c>
      <c r="M28" s="376" t="s">
        <v>5</v>
      </c>
      <c r="N28" s="640" t="s">
        <v>5</v>
      </c>
      <c r="O28" s="640" t="s">
        <v>5</v>
      </c>
      <c r="P28" s="640" t="s">
        <v>5</v>
      </c>
      <c r="Q28" s="640" t="s">
        <v>5</v>
      </c>
      <c r="R28" s="377" t="s">
        <v>5</v>
      </c>
      <c r="S28" s="378" t="s">
        <v>5</v>
      </c>
      <c r="T28" s="640" t="s">
        <v>5</v>
      </c>
      <c r="U28" s="640" t="s">
        <v>5</v>
      </c>
      <c r="V28" s="640" t="s">
        <v>5</v>
      </c>
      <c r="W28" s="640" t="s">
        <v>5</v>
      </c>
      <c r="X28" s="641" t="s">
        <v>5</v>
      </c>
      <c r="Y28" s="376" t="s">
        <v>5</v>
      </c>
      <c r="Z28" s="640" t="s">
        <v>5</v>
      </c>
      <c r="AA28" s="640" t="s">
        <v>5</v>
      </c>
      <c r="AB28" s="640" t="s">
        <v>5</v>
      </c>
      <c r="AC28" s="640" t="s">
        <v>5</v>
      </c>
      <c r="AD28" s="377" t="s">
        <v>5</v>
      </c>
      <c r="AE28" s="993" t="s">
        <v>109</v>
      </c>
      <c r="AF28" s="994"/>
      <c r="AG28" s="994"/>
      <c r="AH28" s="994"/>
      <c r="AI28" s="994"/>
      <c r="AJ28" s="995"/>
      <c r="AK28" s="436"/>
      <c r="BA28" s="246" t="s">
        <v>375</v>
      </c>
      <c r="BB28" s="246" t="s">
        <v>376</v>
      </c>
      <c r="BC28" s="56"/>
      <c r="BD28" s="56"/>
      <c r="BE28" s="210"/>
      <c r="BF28" s="210"/>
      <c r="BG28" s="56"/>
      <c r="BH28" s="56"/>
      <c r="BI28" s="56"/>
      <c r="BJ28" s="56"/>
      <c r="BK28" s="56"/>
      <c r="BL28" s="56"/>
      <c r="BM28" s="212" t="s">
        <v>498</v>
      </c>
      <c r="BN28" s="56"/>
      <c r="BO28" s="56" t="s">
        <v>674</v>
      </c>
      <c r="BP28" s="56"/>
      <c r="BQ28" s="56"/>
      <c r="BR28" s="56"/>
      <c r="BS28" s="56"/>
      <c r="BT28" s="56"/>
      <c r="BU28" s="56" t="s">
        <v>697</v>
      </c>
      <c r="BV28" s="56"/>
      <c r="BW28" s="56"/>
      <c r="BX28" s="56"/>
      <c r="BY28" s="56"/>
      <c r="BZ28" s="56"/>
      <c r="CA28" s="56"/>
      <c r="CB28" s="56"/>
      <c r="CC28" s="56"/>
      <c r="CD28" s="56"/>
      <c r="CE28" s="56"/>
      <c r="CF28" s="56"/>
      <c r="CG28" s="56"/>
      <c r="CH28" s="56"/>
    </row>
    <row r="29" spans="1:90" ht="12.75">
      <c r="A29" s="374" t="s">
        <v>338</v>
      </c>
      <c r="B29" s="375" t="s">
        <v>875</v>
      </c>
      <c r="C29" s="390" t="s">
        <v>20</v>
      </c>
      <c r="D29" s="376" t="s">
        <v>7</v>
      </c>
      <c r="E29" s="372" t="s">
        <v>827</v>
      </c>
      <c r="F29" s="377" t="s">
        <v>846</v>
      </c>
      <c r="G29" s="381" t="s">
        <v>5</v>
      </c>
      <c r="H29" s="382" t="s">
        <v>5</v>
      </c>
      <c r="I29" s="382" t="s">
        <v>5</v>
      </c>
      <c r="J29" s="382" t="s">
        <v>5</v>
      </c>
      <c r="K29" s="382" t="s">
        <v>5</v>
      </c>
      <c r="L29" s="383" t="s">
        <v>5</v>
      </c>
      <c r="M29" s="384" t="s">
        <v>5</v>
      </c>
      <c r="N29" s="385" t="s">
        <v>5</v>
      </c>
      <c r="O29" s="385" t="s">
        <v>5</v>
      </c>
      <c r="P29" s="385" t="s">
        <v>5</v>
      </c>
      <c r="Q29" s="385" t="s">
        <v>5</v>
      </c>
      <c r="R29" s="386" t="s">
        <v>5</v>
      </c>
      <c r="S29" s="387" t="s">
        <v>5</v>
      </c>
      <c r="T29" s="385" t="s">
        <v>5</v>
      </c>
      <c r="U29" s="385" t="s">
        <v>5</v>
      </c>
      <c r="V29" s="385" t="s">
        <v>5</v>
      </c>
      <c r="W29" s="385" t="s">
        <v>5</v>
      </c>
      <c r="X29" s="388" t="s">
        <v>5</v>
      </c>
      <c r="Y29" s="384" t="s">
        <v>5</v>
      </c>
      <c r="Z29" s="385" t="s">
        <v>5</v>
      </c>
      <c r="AA29" s="385" t="s">
        <v>5</v>
      </c>
      <c r="AB29" s="385" t="s">
        <v>5</v>
      </c>
      <c r="AC29" s="385" t="s">
        <v>5</v>
      </c>
      <c r="AD29" s="386" t="s">
        <v>5</v>
      </c>
      <c r="AE29" s="993" t="s">
        <v>109</v>
      </c>
      <c r="AF29" s="994"/>
      <c r="AG29" s="994"/>
      <c r="AH29" s="994"/>
      <c r="AI29" s="994"/>
      <c r="AJ29" s="995"/>
      <c r="AK29" s="436"/>
      <c r="BA29" s="246" t="s">
        <v>377</v>
      </c>
      <c r="BB29" s="246" t="s">
        <v>378</v>
      </c>
      <c r="BC29" s="56"/>
      <c r="BD29" s="56"/>
      <c r="BE29" s="210"/>
      <c r="BF29" s="210"/>
      <c r="BG29" s="56"/>
      <c r="BH29" s="56"/>
      <c r="BI29" s="56"/>
      <c r="BJ29" s="56"/>
      <c r="BK29" s="56"/>
      <c r="BL29" s="56"/>
      <c r="BM29" s="212" t="s">
        <v>499</v>
      </c>
      <c r="BN29" s="56"/>
      <c r="BO29" s="56" t="s">
        <v>687</v>
      </c>
      <c r="BP29" s="56"/>
      <c r="BQ29" s="56"/>
      <c r="BR29" s="56"/>
      <c r="BS29" s="56"/>
      <c r="BT29" s="56"/>
      <c r="BU29" s="56" t="s">
        <v>698</v>
      </c>
      <c r="BV29" s="56"/>
      <c r="BW29" s="56"/>
      <c r="BX29" s="56"/>
      <c r="BY29" s="56"/>
      <c r="BZ29" s="56"/>
      <c r="CA29" s="56"/>
      <c r="CB29" s="56"/>
      <c r="CC29" s="56"/>
      <c r="CD29" s="56"/>
      <c r="CE29" s="56"/>
      <c r="CF29" s="56"/>
      <c r="CG29" s="56"/>
      <c r="CH29" s="56"/>
    </row>
    <row r="30" spans="1:90" ht="12.75">
      <c r="A30" s="374" t="s">
        <v>338</v>
      </c>
      <c r="B30" s="375" t="s">
        <v>875</v>
      </c>
      <c r="C30" s="390" t="s">
        <v>20</v>
      </c>
      <c r="D30" s="376" t="s">
        <v>7</v>
      </c>
      <c r="E30" s="372" t="s">
        <v>1222</v>
      </c>
      <c r="F30" s="377" t="s">
        <v>846</v>
      </c>
      <c r="G30" s="381" t="s">
        <v>5</v>
      </c>
      <c r="H30" s="382" t="s">
        <v>5</v>
      </c>
      <c r="I30" s="382" t="s">
        <v>5</v>
      </c>
      <c r="J30" s="382" t="s">
        <v>5</v>
      </c>
      <c r="K30" s="382" t="s">
        <v>5</v>
      </c>
      <c r="L30" s="383" t="s">
        <v>5</v>
      </c>
      <c r="M30" s="384" t="s">
        <v>5</v>
      </c>
      <c r="N30" s="637" t="s">
        <v>5</v>
      </c>
      <c r="O30" s="637" t="s">
        <v>5</v>
      </c>
      <c r="P30" s="637" t="s">
        <v>5</v>
      </c>
      <c r="Q30" s="637" t="s">
        <v>5</v>
      </c>
      <c r="R30" s="386" t="s">
        <v>5</v>
      </c>
      <c r="S30" s="387" t="s">
        <v>5</v>
      </c>
      <c r="T30" s="385" t="s">
        <v>5</v>
      </c>
      <c r="U30" s="385" t="s">
        <v>5</v>
      </c>
      <c r="V30" s="385" t="s">
        <v>5</v>
      </c>
      <c r="W30" s="385" t="s">
        <v>5</v>
      </c>
      <c r="X30" s="388" t="s">
        <v>5</v>
      </c>
      <c r="Y30" s="384" t="s">
        <v>5</v>
      </c>
      <c r="Z30" s="637" t="s">
        <v>5</v>
      </c>
      <c r="AA30" s="637" t="s">
        <v>5</v>
      </c>
      <c r="AB30" s="637" t="s">
        <v>5</v>
      </c>
      <c r="AC30" s="637" t="s">
        <v>5</v>
      </c>
      <c r="AD30" s="386" t="s">
        <v>5</v>
      </c>
      <c r="AE30" s="993" t="s">
        <v>109</v>
      </c>
      <c r="AF30" s="994"/>
      <c r="AG30" s="994"/>
      <c r="AH30" s="994"/>
      <c r="AI30" s="994"/>
      <c r="AJ30" s="995"/>
      <c r="AK30" s="599"/>
      <c r="BA30" s="246"/>
      <c r="BB30" s="246"/>
      <c r="BC30" s="56"/>
      <c r="BD30" s="56"/>
      <c r="BE30" s="210"/>
      <c r="BF30" s="210"/>
      <c r="BG30" s="56"/>
      <c r="BH30" s="56"/>
      <c r="BI30" s="56"/>
      <c r="BJ30" s="56"/>
      <c r="BK30" s="56"/>
      <c r="BL30" s="56"/>
      <c r="BM30" s="212"/>
      <c r="BN30" s="56"/>
      <c r="BO30" s="56"/>
      <c r="BP30" s="56"/>
      <c r="BQ30" s="56"/>
      <c r="BR30" s="56"/>
      <c r="BS30" s="56"/>
      <c r="BT30" s="56"/>
      <c r="BU30" s="56"/>
      <c r="BV30" s="56"/>
      <c r="BW30" s="56"/>
      <c r="BX30" s="56"/>
      <c r="BY30" s="56"/>
      <c r="BZ30" s="56"/>
      <c r="CA30" s="56"/>
      <c r="CB30" s="56"/>
      <c r="CC30" s="56"/>
      <c r="CD30" s="56"/>
      <c r="CE30" s="56"/>
      <c r="CF30" s="56"/>
      <c r="CG30" s="56"/>
      <c r="CH30" s="56"/>
    </row>
    <row r="31" spans="1:90" ht="12.75">
      <c r="A31" s="374" t="s">
        <v>338</v>
      </c>
      <c r="B31" s="375" t="s">
        <v>876</v>
      </c>
      <c r="C31" s="390" t="s">
        <v>20</v>
      </c>
      <c r="D31" s="376" t="s">
        <v>7</v>
      </c>
      <c r="E31" s="372" t="s">
        <v>113</v>
      </c>
      <c r="F31" s="377" t="s">
        <v>842</v>
      </c>
      <c r="G31" s="378" t="s">
        <v>5</v>
      </c>
      <c r="H31" s="640" t="s">
        <v>5</v>
      </c>
      <c r="I31" s="640" t="s">
        <v>5</v>
      </c>
      <c r="J31" s="640" t="s">
        <v>5</v>
      </c>
      <c r="K31" s="640" t="s">
        <v>5</v>
      </c>
      <c r="L31" s="641" t="s">
        <v>5</v>
      </c>
      <c r="M31" s="376" t="s">
        <v>5</v>
      </c>
      <c r="N31" s="640" t="s">
        <v>5</v>
      </c>
      <c r="O31" s="640" t="s">
        <v>5</v>
      </c>
      <c r="P31" s="640" t="s">
        <v>5</v>
      </c>
      <c r="Q31" s="640" t="s">
        <v>5</v>
      </c>
      <c r="R31" s="377" t="s">
        <v>5</v>
      </c>
      <c r="S31" s="378" t="s">
        <v>5</v>
      </c>
      <c r="T31" s="640" t="s">
        <v>5</v>
      </c>
      <c r="U31" s="640" t="s">
        <v>5</v>
      </c>
      <c r="V31" s="640" t="s">
        <v>5</v>
      </c>
      <c r="W31" s="640" t="s">
        <v>5</v>
      </c>
      <c r="X31" s="641" t="s">
        <v>5</v>
      </c>
      <c r="Y31" s="376" t="s">
        <v>5</v>
      </c>
      <c r="Z31" s="640" t="s">
        <v>5</v>
      </c>
      <c r="AA31" s="640" t="s">
        <v>5</v>
      </c>
      <c r="AB31" s="640" t="s">
        <v>5</v>
      </c>
      <c r="AC31" s="640" t="s">
        <v>5</v>
      </c>
      <c r="AD31" s="377" t="s">
        <v>5</v>
      </c>
      <c r="AE31" s="993" t="s">
        <v>109</v>
      </c>
      <c r="AF31" s="994"/>
      <c r="AG31" s="994"/>
      <c r="AH31" s="994"/>
      <c r="AI31" s="994"/>
      <c r="AJ31" s="995"/>
      <c r="AK31" s="599"/>
      <c r="BA31" s="246"/>
      <c r="BB31" s="246"/>
      <c r="BC31" s="56"/>
      <c r="BD31" s="56"/>
      <c r="BE31" s="210"/>
      <c r="BF31" s="210"/>
      <c r="BG31" s="56"/>
      <c r="BH31" s="56"/>
      <c r="BI31" s="56"/>
      <c r="BJ31" s="56"/>
      <c r="BK31" s="56"/>
      <c r="BL31" s="56"/>
      <c r="BM31" s="212"/>
      <c r="BN31" s="56"/>
      <c r="BO31" s="56"/>
      <c r="BP31" s="56"/>
      <c r="BQ31" s="56"/>
      <c r="BR31" s="56"/>
      <c r="BS31" s="56"/>
      <c r="BT31" s="56"/>
      <c r="BU31" s="56"/>
      <c r="BV31" s="56"/>
      <c r="BW31" s="56"/>
      <c r="BX31" s="56"/>
      <c r="BY31" s="56"/>
      <c r="BZ31" s="56"/>
      <c r="CA31" s="56"/>
      <c r="CB31" s="56"/>
      <c r="CC31" s="56"/>
      <c r="CD31" s="56"/>
      <c r="CE31" s="56"/>
      <c r="CF31" s="56"/>
      <c r="CG31" s="56"/>
      <c r="CH31" s="56"/>
    </row>
    <row r="32" spans="1:90" ht="12.75">
      <c r="A32" s="374" t="s">
        <v>338</v>
      </c>
      <c r="B32" s="389" t="s">
        <v>877</v>
      </c>
      <c r="C32" s="390" t="s">
        <v>22</v>
      </c>
      <c r="D32" s="391" t="s">
        <v>7</v>
      </c>
      <c r="E32" s="392" t="s">
        <v>853</v>
      </c>
      <c r="F32" s="393" t="s">
        <v>846</v>
      </c>
      <c r="G32" s="378" t="s">
        <v>5</v>
      </c>
      <c r="H32" s="640" t="s">
        <v>5</v>
      </c>
      <c r="I32" s="640" t="s">
        <v>5</v>
      </c>
      <c r="J32" s="640" t="s">
        <v>5</v>
      </c>
      <c r="K32" s="640" t="s">
        <v>5</v>
      </c>
      <c r="L32" s="641" t="s">
        <v>5</v>
      </c>
      <c r="M32" s="376" t="s">
        <v>5</v>
      </c>
      <c r="N32" s="640" t="s">
        <v>5</v>
      </c>
      <c r="O32" s="640" t="s">
        <v>5</v>
      </c>
      <c r="P32" s="640" t="s">
        <v>5</v>
      </c>
      <c r="Q32" s="640" t="s">
        <v>5</v>
      </c>
      <c r="R32" s="377" t="s">
        <v>5</v>
      </c>
      <c r="S32" s="378" t="s">
        <v>5</v>
      </c>
      <c r="T32" s="640" t="s">
        <v>5</v>
      </c>
      <c r="U32" s="640" t="s">
        <v>5</v>
      </c>
      <c r="V32" s="640" t="s">
        <v>5</v>
      </c>
      <c r="W32" s="640" t="s">
        <v>5</v>
      </c>
      <c r="X32" s="641" t="s">
        <v>5</v>
      </c>
      <c r="Y32" s="376" t="s">
        <v>5</v>
      </c>
      <c r="Z32" s="640" t="s">
        <v>5</v>
      </c>
      <c r="AA32" s="640" t="s">
        <v>5</v>
      </c>
      <c r="AB32" s="640" t="s">
        <v>5</v>
      </c>
      <c r="AC32" s="640" t="s">
        <v>5</v>
      </c>
      <c r="AD32" s="377" t="s">
        <v>5</v>
      </c>
      <c r="AE32" s="993" t="s">
        <v>109</v>
      </c>
      <c r="AF32" s="994"/>
      <c r="AG32" s="994"/>
      <c r="AH32" s="994"/>
      <c r="AI32" s="994"/>
      <c r="AJ32" s="995"/>
      <c r="AK32" s="436"/>
      <c r="BA32" s="246" t="s">
        <v>379</v>
      </c>
      <c r="BB32" s="246" t="s">
        <v>380</v>
      </c>
      <c r="BC32" s="56"/>
      <c r="BD32" s="213" t="s">
        <v>441</v>
      </c>
      <c r="BE32" s="210"/>
      <c r="BF32" s="210"/>
      <c r="BG32" s="56"/>
      <c r="BH32" s="213" t="s">
        <v>480</v>
      </c>
      <c r="BI32" s="56"/>
      <c r="BJ32" s="56"/>
      <c r="BK32" s="56"/>
      <c r="BL32" s="56"/>
      <c r="BM32" s="212" t="s">
        <v>500</v>
      </c>
      <c r="BN32" s="56"/>
      <c r="BO32" s="56" t="s">
        <v>675</v>
      </c>
      <c r="BP32" s="56"/>
      <c r="BQ32" s="56"/>
      <c r="BR32" s="56"/>
      <c r="BS32" s="56"/>
      <c r="BT32" s="56"/>
      <c r="BU32" s="56" t="s">
        <v>719</v>
      </c>
      <c r="BV32" s="56"/>
      <c r="BW32" s="56"/>
      <c r="BX32" s="56"/>
      <c r="BY32" s="56"/>
      <c r="BZ32" s="56" t="s">
        <v>744</v>
      </c>
      <c r="CA32" s="56"/>
      <c r="CB32" s="56"/>
      <c r="CC32" s="56"/>
      <c r="CD32" s="231" t="s">
        <v>220</v>
      </c>
      <c r="CE32" s="232"/>
      <c r="CF32" s="231" t="s">
        <v>221</v>
      </c>
      <c r="CG32" s="233"/>
      <c r="CH32" s="233"/>
    </row>
    <row r="33" spans="1:86" ht="12.75">
      <c r="A33" s="374" t="s">
        <v>338</v>
      </c>
      <c r="B33" s="375" t="s">
        <v>877</v>
      </c>
      <c r="C33" s="390" t="s">
        <v>20</v>
      </c>
      <c r="D33" s="376" t="s">
        <v>7</v>
      </c>
      <c r="E33" s="657" t="s">
        <v>853</v>
      </c>
      <c r="F33" s="377" t="s">
        <v>842</v>
      </c>
      <c r="G33" s="378" t="s">
        <v>5</v>
      </c>
      <c r="H33" s="379" t="s">
        <v>5</v>
      </c>
      <c r="I33" s="379" t="s">
        <v>5</v>
      </c>
      <c r="J33" s="379" t="s">
        <v>5</v>
      </c>
      <c r="K33" s="379" t="s">
        <v>5</v>
      </c>
      <c r="L33" s="380" t="s">
        <v>5</v>
      </c>
      <c r="M33" s="376" t="s">
        <v>5</v>
      </c>
      <c r="N33" s="379" t="s">
        <v>5</v>
      </c>
      <c r="O33" s="379" t="s">
        <v>5</v>
      </c>
      <c r="P33" s="379" t="s">
        <v>5</v>
      </c>
      <c r="Q33" s="379" t="s">
        <v>5</v>
      </c>
      <c r="R33" s="377" t="s">
        <v>5</v>
      </c>
      <c r="S33" s="378" t="s">
        <v>5</v>
      </c>
      <c r="T33" s="379" t="s">
        <v>5</v>
      </c>
      <c r="U33" s="379" t="s">
        <v>5</v>
      </c>
      <c r="V33" s="379" t="s">
        <v>5</v>
      </c>
      <c r="W33" s="379" t="s">
        <v>5</v>
      </c>
      <c r="X33" s="380" t="s">
        <v>5</v>
      </c>
      <c r="Y33" s="376" t="s">
        <v>5</v>
      </c>
      <c r="Z33" s="379" t="s">
        <v>5</v>
      </c>
      <c r="AA33" s="379" t="s">
        <v>5</v>
      </c>
      <c r="AB33" s="379" t="s">
        <v>5</v>
      </c>
      <c r="AC33" s="379" t="s">
        <v>5</v>
      </c>
      <c r="AD33" s="377" t="s">
        <v>5</v>
      </c>
      <c r="AE33" s="993" t="s">
        <v>109</v>
      </c>
      <c r="AF33" s="994"/>
      <c r="AG33" s="994"/>
      <c r="AH33" s="994"/>
      <c r="AI33" s="994"/>
      <c r="AJ33" s="995"/>
      <c r="AK33" s="436"/>
      <c r="BA33" s="246" t="s">
        <v>381</v>
      </c>
      <c r="BB33" s="246" t="s">
        <v>382</v>
      </c>
      <c r="BC33" s="56"/>
      <c r="BD33" s="56" t="s">
        <v>450</v>
      </c>
      <c r="BE33" s="210"/>
      <c r="BF33" s="210"/>
      <c r="BG33" s="56"/>
      <c r="BH33" s="56" t="s">
        <v>479</v>
      </c>
      <c r="BI33" s="56"/>
      <c r="BJ33" s="56"/>
      <c r="BK33" s="56"/>
      <c r="BL33" s="56"/>
      <c r="BM33" s="212" t="s">
        <v>501</v>
      </c>
      <c r="BN33" s="56"/>
      <c r="BO33" s="56"/>
      <c r="BP33" s="56"/>
      <c r="BQ33" s="56"/>
      <c r="BR33" s="56"/>
      <c r="BS33" s="56"/>
      <c r="BT33" s="56"/>
      <c r="BU33" s="56" t="s">
        <v>699</v>
      </c>
      <c r="BV33" s="56"/>
      <c r="BW33" s="56"/>
      <c r="BX33" s="56"/>
      <c r="BY33" s="56"/>
      <c r="BZ33" s="56" t="s">
        <v>181</v>
      </c>
      <c r="CA33" s="56"/>
      <c r="CB33" s="56"/>
      <c r="CC33" s="56"/>
      <c r="CD33" s="232" t="s">
        <v>222</v>
      </c>
      <c r="CE33" s="232"/>
      <c r="CF33" s="232" t="s">
        <v>223</v>
      </c>
      <c r="CG33" s="233"/>
      <c r="CH33" s="233"/>
    </row>
    <row r="34" spans="1:86" ht="12.75">
      <c r="A34" s="374" t="s">
        <v>338</v>
      </c>
      <c r="B34" s="375" t="s">
        <v>1080</v>
      </c>
      <c r="C34" s="390" t="s">
        <v>20</v>
      </c>
      <c r="D34" s="376" t="s">
        <v>7</v>
      </c>
      <c r="E34" s="640" t="s">
        <v>1220</v>
      </c>
      <c r="F34" s="377" t="s">
        <v>846</v>
      </c>
      <c r="G34" s="381" t="s">
        <v>5</v>
      </c>
      <c r="H34" s="382" t="s">
        <v>5</v>
      </c>
      <c r="I34" s="382" t="s">
        <v>5</v>
      </c>
      <c r="J34" s="382" t="s">
        <v>5</v>
      </c>
      <c r="K34" s="382" t="s">
        <v>5</v>
      </c>
      <c r="L34" s="383" t="s">
        <v>5</v>
      </c>
      <c r="M34" s="384" t="s">
        <v>5</v>
      </c>
      <c r="N34" s="637" t="s">
        <v>5</v>
      </c>
      <c r="O34" s="637" t="s">
        <v>5</v>
      </c>
      <c r="P34" s="637" t="s">
        <v>5</v>
      </c>
      <c r="Q34" s="637" t="s">
        <v>5</v>
      </c>
      <c r="R34" s="386" t="s">
        <v>5</v>
      </c>
      <c r="S34" s="387" t="s">
        <v>5</v>
      </c>
      <c r="T34" s="637" t="s">
        <v>5</v>
      </c>
      <c r="U34" s="637" t="s">
        <v>5</v>
      </c>
      <c r="V34" s="637" t="s">
        <v>5</v>
      </c>
      <c r="W34" s="637" t="s">
        <v>5</v>
      </c>
      <c r="X34" s="638" t="s">
        <v>5</v>
      </c>
      <c r="Y34" s="384" t="s">
        <v>5</v>
      </c>
      <c r="Z34" s="637" t="s">
        <v>5</v>
      </c>
      <c r="AA34" s="637" t="s">
        <v>5</v>
      </c>
      <c r="AB34" s="637" t="s">
        <v>5</v>
      </c>
      <c r="AC34" s="637" t="s">
        <v>5</v>
      </c>
      <c r="AD34" s="386" t="s">
        <v>5</v>
      </c>
      <c r="AE34" s="993" t="s">
        <v>109</v>
      </c>
      <c r="AF34" s="994"/>
      <c r="AG34" s="994"/>
      <c r="AH34" s="994"/>
      <c r="AI34" s="994"/>
      <c r="AJ34" s="995"/>
      <c r="AK34" s="599"/>
      <c r="BA34" s="246"/>
      <c r="BB34" s="246"/>
      <c r="BC34" s="56"/>
      <c r="BD34" s="56"/>
      <c r="BE34" s="210"/>
      <c r="BF34" s="210"/>
      <c r="BG34" s="56"/>
      <c r="BH34" s="56"/>
      <c r="BI34" s="56"/>
      <c r="BJ34" s="56"/>
      <c r="BK34" s="56"/>
      <c r="BL34" s="56"/>
      <c r="BM34" s="212"/>
      <c r="BN34" s="56"/>
      <c r="BO34" s="56"/>
      <c r="BP34" s="56"/>
      <c r="BQ34" s="56"/>
      <c r="BR34" s="56"/>
      <c r="BS34" s="56"/>
      <c r="BT34" s="56"/>
      <c r="BU34" s="56"/>
      <c r="BV34" s="56"/>
      <c r="BW34" s="56"/>
      <c r="BX34" s="56"/>
      <c r="BY34" s="56"/>
      <c r="BZ34" s="56"/>
      <c r="CA34" s="56"/>
      <c r="CB34" s="56"/>
      <c r="CC34" s="56"/>
      <c r="CD34" s="232"/>
      <c r="CE34" s="232"/>
      <c r="CF34" s="232"/>
      <c r="CG34" s="233"/>
      <c r="CH34" s="233"/>
    </row>
    <row r="35" spans="1:86" ht="12.75">
      <c r="A35" s="374" t="s">
        <v>338</v>
      </c>
      <c r="B35" s="375" t="s">
        <v>1080</v>
      </c>
      <c r="C35" s="390" t="s">
        <v>20</v>
      </c>
      <c r="D35" s="376" t="s">
        <v>7</v>
      </c>
      <c r="E35" s="372" t="s">
        <v>63</v>
      </c>
      <c r="F35" s="377" t="s">
        <v>846</v>
      </c>
      <c r="G35" s="381" t="s">
        <v>5</v>
      </c>
      <c r="H35" s="382" t="s">
        <v>5</v>
      </c>
      <c r="I35" s="382" t="s">
        <v>5</v>
      </c>
      <c r="J35" s="382" t="s">
        <v>5</v>
      </c>
      <c r="K35" s="382" t="s">
        <v>5</v>
      </c>
      <c r="L35" s="383" t="s">
        <v>5</v>
      </c>
      <c r="M35" s="384" t="s">
        <v>5</v>
      </c>
      <c r="N35" s="637" t="s">
        <v>5</v>
      </c>
      <c r="O35" s="637" t="s">
        <v>5</v>
      </c>
      <c r="P35" s="637" t="s">
        <v>5</v>
      </c>
      <c r="Q35" s="637" t="s">
        <v>5</v>
      </c>
      <c r="R35" s="386" t="s">
        <v>5</v>
      </c>
      <c r="S35" s="387" t="s">
        <v>5</v>
      </c>
      <c r="T35" s="637" t="s">
        <v>5</v>
      </c>
      <c r="U35" s="637" t="s">
        <v>5</v>
      </c>
      <c r="V35" s="637" t="s">
        <v>5</v>
      </c>
      <c r="W35" s="637" t="s">
        <v>5</v>
      </c>
      <c r="X35" s="638" t="s">
        <v>5</v>
      </c>
      <c r="Y35" s="384" t="s">
        <v>5</v>
      </c>
      <c r="Z35" s="637" t="s">
        <v>5</v>
      </c>
      <c r="AA35" s="637" t="s">
        <v>5</v>
      </c>
      <c r="AB35" s="637" t="s">
        <v>5</v>
      </c>
      <c r="AC35" s="637" t="s">
        <v>5</v>
      </c>
      <c r="AD35" s="386" t="s">
        <v>5</v>
      </c>
      <c r="AE35" s="993" t="s">
        <v>109</v>
      </c>
      <c r="AF35" s="994"/>
      <c r="AG35" s="994"/>
      <c r="AH35" s="994"/>
      <c r="AI35" s="994"/>
      <c r="AJ35" s="995"/>
      <c r="AK35" s="436"/>
      <c r="BA35" s="246" t="s">
        <v>383</v>
      </c>
      <c r="BB35" s="246" t="s">
        <v>384</v>
      </c>
      <c r="BC35" s="56"/>
      <c r="BD35" s="56" t="s">
        <v>451</v>
      </c>
      <c r="BE35" s="210"/>
      <c r="BF35" s="210"/>
      <c r="BG35" s="56"/>
      <c r="BH35" s="56" t="s">
        <v>282</v>
      </c>
      <c r="BI35" s="56"/>
      <c r="BJ35" s="56"/>
      <c r="BK35" s="56"/>
      <c r="BL35" s="56"/>
      <c r="BM35" s="212" t="s">
        <v>502</v>
      </c>
      <c r="BN35" s="56"/>
      <c r="BO35" s="56"/>
      <c r="BP35" s="56"/>
      <c r="BQ35" s="56"/>
      <c r="BR35" s="56"/>
      <c r="BS35" s="56"/>
      <c r="BT35" s="56"/>
      <c r="BU35" s="56" t="s">
        <v>700</v>
      </c>
      <c r="BV35" s="56"/>
      <c r="BW35" s="56"/>
      <c r="BX35" s="56"/>
      <c r="BY35" s="56"/>
      <c r="BZ35" s="56" t="s">
        <v>738</v>
      </c>
      <c r="CA35" s="56"/>
      <c r="CB35" s="56"/>
      <c r="CC35" s="56"/>
      <c r="CD35" s="232" t="s">
        <v>224</v>
      </c>
      <c r="CE35" s="232"/>
      <c r="CF35" s="232" t="s">
        <v>225</v>
      </c>
      <c r="CG35" s="233"/>
      <c r="CH35" s="233"/>
    </row>
    <row r="36" spans="1:86" ht="12.75">
      <c r="A36" s="374" t="s">
        <v>338</v>
      </c>
      <c r="B36" s="375" t="s">
        <v>1084</v>
      </c>
      <c r="C36" s="390" t="s">
        <v>20</v>
      </c>
      <c r="D36" s="376" t="s">
        <v>7</v>
      </c>
      <c r="E36" s="372" t="s">
        <v>880</v>
      </c>
      <c r="F36" s="377" t="s">
        <v>846</v>
      </c>
      <c r="G36" s="381" t="s">
        <v>5</v>
      </c>
      <c r="H36" s="382" t="s">
        <v>5</v>
      </c>
      <c r="I36" s="382" t="s">
        <v>5</v>
      </c>
      <c r="J36" s="382" t="s">
        <v>5</v>
      </c>
      <c r="K36" s="382" t="s">
        <v>5</v>
      </c>
      <c r="L36" s="383" t="s">
        <v>5</v>
      </c>
      <c r="M36" s="384" t="s">
        <v>5</v>
      </c>
      <c r="N36" s="385" t="s">
        <v>5</v>
      </c>
      <c r="O36" s="385" t="s">
        <v>5</v>
      </c>
      <c r="P36" s="385" t="s">
        <v>5</v>
      </c>
      <c r="Q36" s="385" t="s">
        <v>5</v>
      </c>
      <c r="R36" s="386" t="s">
        <v>5</v>
      </c>
      <c r="S36" s="387" t="s">
        <v>5</v>
      </c>
      <c r="T36" s="385" t="s">
        <v>5</v>
      </c>
      <c r="U36" s="385" t="s">
        <v>5</v>
      </c>
      <c r="V36" s="385" t="s">
        <v>5</v>
      </c>
      <c r="W36" s="385" t="s">
        <v>5</v>
      </c>
      <c r="X36" s="388" t="s">
        <v>5</v>
      </c>
      <c r="Y36" s="384" t="s">
        <v>5</v>
      </c>
      <c r="Z36" s="385" t="s">
        <v>5</v>
      </c>
      <c r="AA36" s="385" t="s">
        <v>5</v>
      </c>
      <c r="AB36" s="385" t="s">
        <v>5</v>
      </c>
      <c r="AC36" s="385" t="s">
        <v>5</v>
      </c>
      <c r="AD36" s="386" t="s">
        <v>5</v>
      </c>
      <c r="AE36" s="993" t="s">
        <v>109</v>
      </c>
      <c r="AF36" s="994"/>
      <c r="AG36" s="994"/>
      <c r="AH36" s="994"/>
      <c r="AI36" s="994"/>
      <c r="AJ36" s="995"/>
      <c r="AK36" s="599"/>
      <c r="BA36" s="246"/>
      <c r="BB36" s="246"/>
      <c r="BC36" s="56"/>
      <c r="BD36" s="56"/>
      <c r="BE36" s="210"/>
      <c r="BF36" s="210"/>
      <c r="BG36" s="56"/>
      <c r="BH36" s="56"/>
      <c r="BI36" s="56"/>
      <c r="BJ36" s="56"/>
      <c r="BK36" s="56"/>
      <c r="BL36" s="56"/>
      <c r="BM36" s="212"/>
      <c r="BN36" s="56"/>
      <c r="BO36" s="56"/>
      <c r="BP36" s="56"/>
      <c r="BQ36" s="56"/>
      <c r="BR36" s="56"/>
      <c r="BS36" s="56"/>
      <c r="BT36" s="56"/>
      <c r="BU36" s="56"/>
      <c r="BV36" s="56"/>
      <c r="BW36" s="56"/>
      <c r="BX36" s="56"/>
      <c r="BY36" s="56"/>
      <c r="BZ36" s="56"/>
      <c r="CA36" s="56"/>
      <c r="CB36" s="56"/>
      <c r="CC36" s="56"/>
      <c r="CD36" s="232"/>
      <c r="CE36" s="232"/>
      <c r="CF36" s="232"/>
      <c r="CG36" s="233"/>
      <c r="CH36" s="233"/>
    </row>
    <row r="37" spans="1:86" ht="12.75">
      <c r="A37" s="374" t="s">
        <v>338</v>
      </c>
      <c r="B37" s="375" t="s">
        <v>881</v>
      </c>
      <c r="C37" s="390" t="s">
        <v>20</v>
      </c>
      <c r="D37" s="376" t="s">
        <v>7</v>
      </c>
      <c r="E37" s="394" t="s">
        <v>827</v>
      </c>
      <c r="F37" s="377" t="s">
        <v>842</v>
      </c>
      <c r="G37" s="387" t="s">
        <v>844</v>
      </c>
      <c r="H37" s="637" t="s">
        <v>844</v>
      </c>
      <c r="I37" s="637" t="s">
        <v>844</v>
      </c>
      <c r="J37" s="637" t="s">
        <v>844</v>
      </c>
      <c r="K37" s="637" t="s">
        <v>844</v>
      </c>
      <c r="L37" s="638" t="s">
        <v>844</v>
      </c>
      <c r="M37" s="376" t="s">
        <v>844</v>
      </c>
      <c r="N37" s="640" t="s">
        <v>844</v>
      </c>
      <c r="O37" s="640" t="s">
        <v>844</v>
      </c>
      <c r="P37" s="640" t="s">
        <v>844</v>
      </c>
      <c r="Q37" s="640" t="s">
        <v>844</v>
      </c>
      <c r="R37" s="377" t="s">
        <v>844</v>
      </c>
      <c r="S37" s="378" t="s">
        <v>5</v>
      </c>
      <c r="T37" s="640" t="s">
        <v>5</v>
      </c>
      <c r="U37" s="640" t="s">
        <v>5</v>
      </c>
      <c r="V37" s="640" t="s">
        <v>5</v>
      </c>
      <c r="W37" s="640" t="s">
        <v>5</v>
      </c>
      <c r="X37" s="641" t="s">
        <v>5</v>
      </c>
      <c r="Y37" s="376" t="s">
        <v>5</v>
      </c>
      <c r="Z37" s="640" t="s">
        <v>5</v>
      </c>
      <c r="AA37" s="640" t="s">
        <v>5</v>
      </c>
      <c r="AB37" s="640" t="s">
        <v>5</v>
      </c>
      <c r="AC37" s="640" t="s">
        <v>5</v>
      </c>
      <c r="AD37" s="377" t="s">
        <v>5</v>
      </c>
      <c r="AE37" s="993" t="s">
        <v>109</v>
      </c>
      <c r="AF37" s="994"/>
      <c r="AG37" s="994"/>
      <c r="AH37" s="994"/>
      <c r="AI37" s="994"/>
      <c r="AJ37" s="995"/>
      <c r="AK37" s="436"/>
      <c r="BA37" s="246" t="s">
        <v>386</v>
      </c>
      <c r="BB37" s="246" t="s">
        <v>4</v>
      </c>
      <c r="BC37" s="56"/>
      <c r="BD37" s="56" t="s">
        <v>56</v>
      </c>
      <c r="BE37" s="210"/>
      <c r="BF37" s="210"/>
      <c r="BG37" s="56"/>
      <c r="BH37" s="56" t="s">
        <v>478</v>
      </c>
      <c r="BI37" s="56"/>
      <c r="BJ37" s="56"/>
      <c r="BK37" s="56"/>
      <c r="BL37" s="56"/>
      <c r="BM37" s="212" t="s">
        <v>503</v>
      </c>
      <c r="BN37" s="56"/>
      <c r="BO37" s="56"/>
      <c r="BP37" s="56"/>
      <c r="BQ37" s="56"/>
      <c r="BR37" s="56"/>
      <c r="BS37" s="56"/>
      <c r="BT37" s="56"/>
      <c r="BU37" s="56" t="s">
        <v>701</v>
      </c>
      <c r="BV37" s="56"/>
      <c r="BW37" s="56"/>
      <c r="BX37" s="56"/>
      <c r="BY37" s="56"/>
      <c r="BZ37" s="56" t="s">
        <v>56</v>
      </c>
      <c r="CA37" s="56"/>
      <c r="CB37" s="56"/>
      <c r="CC37" s="56"/>
      <c r="CD37" s="232" t="s">
        <v>226</v>
      </c>
      <c r="CE37" s="232"/>
      <c r="CF37" s="232" t="s">
        <v>227</v>
      </c>
      <c r="CG37" s="233"/>
      <c r="CH37" s="233"/>
    </row>
    <row r="38" spans="1:86" ht="12.75">
      <c r="A38" s="374" t="s">
        <v>338</v>
      </c>
      <c r="B38" s="375" t="s">
        <v>881</v>
      </c>
      <c r="C38" s="390" t="s">
        <v>20</v>
      </c>
      <c r="D38" s="376" t="s">
        <v>7</v>
      </c>
      <c r="E38" s="394" t="s">
        <v>1082</v>
      </c>
      <c r="F38" s="377" t="s">
        <v>842</v>
      </c>
      <c r="G38" s="387" t="s">
        <v>844</v>
      </c>
      <c r="H38" s="637" t="s">
        <v>844</v>
      </c>
      <c r="I38" s="637" t="s">
        <v>844</v>
      </c>
      <c r="J38" s="637" t="s">
        <v>844</v>
      </c>
      <c r="K38" s="637" t="s">
        <v>844</v>
      </c>
      <c r="L38" s="638" t="s">
        <v>844</v>
      </c>
      <c r="M38" s="376" t="s">
        <v>844</v>
      </c>
      <c r="N38" s="379" t="s">
        <v>844</v>
      </c>
      <c r="O38" s="379" t="s">
        <v>844</v>
      </c>
      <c r="P38" s="379" t="s">
        <v>844</v>
      </c>
      <c r="Q38" s="379" t="s">
        <v>844</v>
      </c>
      <c r="R38" s="377" t="s">
        <v>844</v>
      </c>
      <c r="S38" s="378" t="s">
        <v>5</v>
      </c>
      <c r="T38" s="379" t="s">
        <v>5</v>
      </c>
      <c r="U38" s="379" t="s">
        <v>5</v>
      </c>
      <c r="V38" s="379" t="s">
        <v>5</v>
      </c>
      <c r="W38" s="379" t="s">
        <v>5</v>
      </c>
      <c r="X38" s="380" t="s">
        <v>5</v>
      </c>
      <c r="Y38" s="376" t="s">
        <v>5</v>
      </c>
      <c r="Z38" s="379" t="s">
        <v>5</v>
      </c>
      <c r="AA38" s="379" t="s">
        <v>5</v>
      </c>
      <c r="AB38" s="379" t="s">
        <v>5</v>
      </c>
      <c r="AC38" s="379" t="s">
        <v>5</v>
      </c>
      <c r="AD38" s="377" t="s">
        <v>5</v>
      </c>
      <c r="AE38" s="993" t="s">
        <v>109</v>
      </c>
      <c r="AF38" s="994"/>
      <c r="AG38" s="994"/>
      <c r="AH38" s="994"/>
      <c r="AI38" s="994"/>
      <c r="AJ38" s="995"/>
      <c r="AK38" s="436"/>
      <c r="BA38" s="56"/>
      <c r="BB38" s="56"/>
      <c r="BC38" s="56"/>
      <c r="BD38" s="56" t="s">
        <v>452</v>
      </c>
      <c r="BE38" s="56"/>
      <c r="BF38" s="56"/>
      <c r="BG38" s="56"/>
      <c r="BH38" s="56" t="s">
        <v>476</v>
      </c>
      <c r="BI38" s="56"/>
      <c r="BJ38" s="56"/>
      <c r="BK38" s="56"/>
      <c r="BL38" s="56"/>
      <c r="BM38" s="212" t="s">
        <v>504</v>
      </c>
      <c r="BN38" s="56"/>
      <c r="BO38" s="56"/>
      <c r="BP38" s="56"/>
      <c r="BQ38" s="56"/>
      <c r="BR38" s="56"/>
      <c r="BS38" s="56"/>
      <c r="BT38" s="56"/>
      <c r="BU38" s="56" t="s">
        <v>702</v>
      </c>
      <c r="BV38" s="56"/>
      <c r="BW38" s="56"/>
      <c r="BX38" s="56"/>
      <c r="BY38" s="56"/>
      <c r="BZ38" s="56" t="s">
        <v>746</v>
      </c>
      <c r="CA38" s="56"/>
      <c r="CB38" s="56"/>
      <c r="CC38" s="56"/>
      <c r="CD38" s="232" t="s">
        <v>228</v>
      </c>
      <c r="CE38" s="232"/>
      <c r="CF38" s="232" t="s">
        <v>229</v>
      </c>
      <c r="CG38" s="233"/>
      <c r="CH38" s="233"/>
    </row>
    <row r="39" spans="1:86" ht="14.25">
      <c r="A39" s="374" t="s">
        <v>338</v>
      </c>
      <c r="B39" s="375" t="s">
        <v>884</v>
      </c>
      <c r="C39" s="390" t="s">
        <v>20</v>
      </c>
      <c r="D39" s="376" t="s">
        <v>7</v>
      </c>
      <c r="E39" s="372" t="s">
        <v>1075</v>
      </c>
      <c r="F39" s="377" t="s">
        <v>842</v>
      </c>
      <c r="G39" s="387" t="s">
        <v>844</v>
      </c>
      <c r="H39" s="637" t="s">
        <v>844</v>
      </c>
      <c r="I39" s="637" t="s">
        <v>844</v>
      </c>
      <c r="J39" s="637" t="s">
        <v>844</v>
      </c>
      <c r="K39" s="637" t="s">
        <v>844</v>
      </c>
      <c r="L39" s="638" t="s">
        <v>844</v>
      </c>
      <c r="M39" s="376" t="s">
        <v>5</v>
      </c>
      <c r="N39" s="379" t="s">
        <v>5</v>
      </c>
      <c r="O39" s="379" t="s">
        <v>5</v>
      </c>
      <c r="P39" s="379" t="s">
        <v>5</v>
      </c>
      <c r="Q39" s="379" t="s">
        <v>5</v>
      </c>
      <c r="R39" s="377" t="s">
        <v>5</v>
      </c>
      <c r="S39" s="378" t="s">
        <v>5</v>
      </c>
      <c r="T39" s="379" t="s">
        <v>5</v>
      </c>
      <c r="U39" s="379" t="s">
        <v>5</v>
      </c>
      <c r="V39" s="379" t="s">
        <v>5</v>
      </c>
      <c r="W39" s="379" t="s">
        <v>5</v>
      </c>
      <c r="X39" s="380" t="s">
        <v>5</v>
      </c>
      <c r="Y39" s="376" t="s">
        <v>5</v>
      </c>
      <c r="Z39" s="379" t="s">
        <v>5</v>
      </c>
      <c r="AA39" s="379" t="s">
        <v>5</v>
      </c>
      <c r="AB39" s="379" t="s">
        <v>5</v>
      </c>
      <c r="AC39" s="379" t="s">
        <v>5</v>
      </c>
      <c r="AD39" s="377" t="s">
        <v>5</v>
      </c>
      <c r="AE39" s="993" t="s">
        <v>109</v>
      </c>
      <c r="AF39" s="994"/>
      <c r="AG39" s="994"/>
      <c r="AH39" s="994"/>
      <c r="AI39" s="994"/>
      <c r="AJ39" s="995"/>
      <c r="AK39" s="436"/>
      <c r="BA39" s="56"/>
      <c r="BB39" s="56"/>
      <c r="BC39" s="56"/>
      <c r="BD39" s="56" t="s">
        <v>453</v>
      </c>
      <c r="BE39" s="56"/>
      <c r="BF39" s="56"/>
      <c r="BG39" s="56"/>
      <c r="BH39" s="56" t="s">
        <v>477</v>
      </c>
      <c r="BI39" s="56"/>
      <c r="BJ39" s="56"/>
      <c r="BK39" s="56"/>
      <c r="BL39" s="56"/>
      <c r="BM39" s="212" t="s">
        <v>505</v>
      </c>
      <c r="BN39" s="56"/>
      <c r="BO39" s="56"/>
      <c r="BP39" s="56"/>
      <c r="BQ39" s="56"/>
      <c r="BR39" s="56"/>
      <c r="BS39" s="56"/>
      <c r="BT39" s="56"/>
      <c r="BU39" s="56" t="s">
        <v>703</v>
      </c>
      <c r="BV39" s="56"/>
      <c r="BW39" s="56"/>
      <c r="BX39" s="56"/>
      <c r="BY39" s="56"/>
      <c r="BZ39" s="56" t="s">
        <v>737</v>
      </c>
      <c r="CA39" s="56"/>
      <c r="CB39" s="56"/>
      <c r="CC39" s="56"/>
      <c r="CD39" s="232" t="s">
        <v>230</v>
      </c>
      <c r="CE39" s="232"/>
      <c r="CF39" s="232" t="s">
        <v>216</v>
      </c>
      <c r="CG39" s="233"/>
      <c r="CH39" s="233"/>
    </row>
    <row r="40" spans="1:86" ht="12.75">
      <c r="A40" s="597" t="s">
        <v>338</v>
      </c>
      <c r="B40" s="598" t="s">
        <v>580</v>
      </c>
      <c r="C40" s="375" t="s">
        <v>18</v>
      </c>
      <c r="D40" s="376" t="s">
        <v>7</v>
      </c>
      <c r="E40" s="372" t="s">
        <v>849</v>
      </c>
      <c r="F40" s="377" t="s">
        <v>846</v>
      </c>
      <c r="G40" s="381" t="s">
        <v>5</v>
      </c>
      <c r="H40" s="382" t="s">
        <v>5</v>
      </c>
      <c r="I40" s="382" t="s">
        <v>5</v>
      </c>
      <c r="J40" s="382" t="s">
        <v>5</v>
      </c>
      <c r="K40" s="382" t="s">
        <v>5</v>
      </c>
      <c r="L40" s="383" t="s">
        <v>5</v>
      </c>
      <c r="M40" s="384" t="s">
        <v>5</v>
      </c>
      <c r="N40" s="385" t="s">
        <v>5</v>
      </c>
      <c r="O40" s="385" t="s">
        <v>5</v>
      </c>
      <c r="P40" s="385" t="s">
        <v>5</v>
      </c>
      <c r="Q40" s="385" t="s">
        <v>5</v>
      </c>
      <c r="R40" s="386" t="s">
        <v>5</v>
      </c>
      <c r="S40" s="387" t="s">
        <v>5</v>
      </c>
      <c r="T40" s="385" t="s">
        <v>5</v>
      </c>
      <c r="U40" s="385" t="s">
        <v>5</v>
      </c>
      <c r="V40" s="385" t="s">
        <v>5</v>
      </c>
      <c r="W40" s="385" t="s">
        <v>5</v>
      </c>
      <c r="X40" s="388" t="s">
        <v>5</v>
      </c>
      <c r="Y40" s="384" t="s">
        <v>5</v>
      </c>
      <c r="Z40" s="385" t="s">
        <v>5</v>
      </c>
      <c r="AA40" s="385" t="s">
        <v>5</v>
      </c>
      <c r="AB40" s="385" t="s">
        <v>5</v>
      </c>
      <c r="AC40" s="385" t="s">
        <v>5</v>
      </c>
      <c r="AD40" s="386" t="s">
        <v>5</v>
      </c>
      <c r="AE40" s="993" t="s">
        <v>109</v>
      </c>
      <c r="AF40" s="994"/>
      <c r="AG40" s="994"/>
      <c r="AH40" s="994"/>
      <c r="AI40" s="994"/>
      <c r="AJ40" s="995"/>
      <c r="AK40" s="599"/>
      <c r="BA40" s="56"/>
      <c r="BB40" s="56"/>
      <c r="BC40" s="56"/>
      <c r="BD40" s="56"/>
      <c r="BE40" s="56"/>
      <c r="BF40" s="56"/>
      <c r="BG40" s="56"/>
      <c r="BH40" s="56"/>
      <c r="BI40" s="56"/>
      <c r="BJ40" s="56"/>
      <c r="BK40" s="56"/>
      <c r="BL40" s="56"/>
      <c r="BM40" s="212"/>
      <c r="BN40" s="56"/>
      <c r="BO40" s="56"/>
      <c r="BP40" s="56"/>
      <c r="BQ40" s="56"/>
      <c r="BR40" s="56"/>
      <c r="BS40" s="56"/>
      <c r="BT40" s="56"/>
      <c r="BU40" s="56"/>
      <c r="BV40" s="56"/>
      <c r="BW40" s="56"/>
      <c r="BX40" s="56"/>
      <c r="BY40" s="56"/>
      <c r="BZ40" s="56"/>
      <c r="CA40" s="56"/>
      <c r="CB40" s="56"/>
      <c r="CC40" s="56"/>
      <c r="CD40" s="232"/>
      <c r="CE40" s="232"/>
      <c r="CF40" s="232"/>
      <c r="CG40" s="233"/>
      <c r="CH40" s="233"/>
    </row>
    <row r="41" spans="1:86" ht="12.75">
      <c r="A41" s="374" t="s">
        <v>338</v>
      </c>
      <c r="B41" s="375" t="s">
        <v>83</v>
      </c>
      <c r="C41" s="375" t="s">
        <v>18</v>
      </c>
      <c r="D41" s="376" t="s">
        <v>7</v>
      </c>
      <c r="E41" s="372" t="s">
        <v>849</v>
      </c>
      <c r="F41" s="377" t="s">
        <v>846</v>
      </c>
      <c r="G41" s="381" t="s">
        <v>5</v>
      </c>
      <c r="H41" s="382" t="s">
        <v>5</v>
      </c>
      <c r="I41" s="382" t="s">
        <v>5</v>
      </c>
      <c r="J41" s="382" t="s">
        <v>5</v>
      </c>
      <c r="K41" s="382" t="s">
        <v>5</v>
      </c>
      <c r="L41" s="383" t="s">
        <v>5</v>
      </c>
      <c r="M41" s="384" t="s">
        <v>5</v>
      </c>
      <c r="N41" s="385" t="s">
        <v>5</v>
      </c>
      <c r="O41" s="385" t="s">
        <v>5</v>
      </c>
      <c r="P41" s="385" t="s">
        <v>5</v>
      </c>
      <c r="Q41" s="385" t="s">
        <v>5</v>
      </c>
      <c r="R41" s="386" t="s">
        <v>5</v>
      </c>
      <c r="S41" s="387" t="s">
        <v>5</v>
      </c>
      <c r="T41" s="385" t="s">
        <v>5</v>
      </c>
      <c r="U41" s="385" t="s">
        <v>5</v>
      </c>
      <c r="V41" s="385" t="s">
        <v>5</v>
      </c>
      <c r="W41" s="385" t="s">
        <v>5</v>
      </c>
      <c r="X41" s="388" t="s">
        <v>5</v>
      </c>
      <c r="Y41" s="384" t="s">
        <v>5</v>
      </c>
      <c r="Z41" s="385" t="s">
        <v>5</v>
      </c>
      <c r="AA41" s="385" t="s">
        <v>5</v>
      </c>
      <c r="AB41" s="385" t="s">
        <v>5</v>
      </c>
      <c r="AC41" s="385" t="s">
        <v>5</v>
      </c>
      <c r="AD41" s="386" t="s">
        <v>5</v>
      </c>
      <c r="AE41" s="993" t="s">
        <v>109</v>
      </c>
      <c r="AF41" s="994"/>
      <c r="AG41" s="994"/>
      <c r="AH41" s="994"/>
      <c r="AI41" s="994"/>
      <c r="AJ41" s="995"/>
      <c r="AK41" s="436"/>
      <c r="BA41" s="213" t="s">
        <v>432</v>
      </c>
      <c r="BB41" s="56"/>
      <c r="BC41" s="56"/>
      <c r="BD41" s="56" t="s">
        <v>183</v>
      </c>
      <c r="BE41" s="56"/>
      <c r="BF41" s="56"/>
      <c r="BG41" s="56"/>
      <c r="BH41" s="56" t="s">
        <v>283</v>
      </c>
      <c r="BI41" s="56"/>
      <c r="BJ41" s="56"/>
      <c r="BK41" s="56"/>
      <c r="BL41" s="56"/>
      <c r="BM41" s="212" t="s">
        <v>506</v>
      </c>
      <c r="BN41" s="56"/>
      <c r="BO41" s="56"/>
      <c r="BP41" s="56"/>
      <c r="BQ41" s="56"/>
      <c r="BR41" s="56"/>
      <c r="BS41" s="56"/>
      <c r="BT41" s="56"/>
      <c r="BU41" s="56" t="s">
        <v>720</v>
      </c>
      <c r="BV41" s="56"/>
      <c r="BW41" s="56"/>
      <c r="BX41" s="56"/>
      <c r="BY41" s="56"/>
      <c r="BZ41" s="56" t="s">
        <v>183</v>
      </c>
      <c r="CA41" s="56"/>
      <c r="CB41" s="56"/>
      <c r="CC41" s="56"/>
      <c r="CD41" s="232" t="s">
        <v>231</v>
      </c>
      <c r="CE41" s="232"/>
      <c r="CF41" s="232" t="s">
        <v>214</v>
      </c>
      <c r="CG41" s="233"/>
      <c r="CH41" s="233"/>
    </row>
    <row r="42" spans="1:86" ht="12.75">
      <c r="A42" s="374" t="s">
        <v>338</v>
      </c>
      <c r="B42" s="375" t="s">
        <v>885</v>
      </c>
      <c r="C42" s="390" t="s">
        <v>20</v>
      </c>
      <c r="D42" s="376" t="s">
        <v>7</v>
      </c>
      <c r="E42" s="372" t="s">
        <v>108</v>
      </c>
      <c r="F42" s="377" t="s">
        <v>842</v>
      </c>
      <c r="G42" s="378" t="s">
        <v>5</v>
      </c>
      <c r="H42" s="640" t="s">
        <v>5</v>
      </c>
      <c r="I42" s="640" t="s">
        <v>5</v>
      </c>
      <c r="J42" s="640" t="s">
        <v>5</v>
      </c>
      <c r="K42" s="640" t="s">
        <v>5</v>
      </c>
      <c r="L42" s="641" t="s">
        <v>5</v>
      </c>
      <c r="M42" s="376" t="s">
        <v>5</v>
      </c>
      <c r="N42" s="379" t="s">
        <v>5</v>
      </c>
      <c r="O42" s="379" t="s">
        <v>5</v>
      </c>
      <c r="P42" s="379" t="s">
        <v>5</v>
      </c>
      <c r="Q42" s="379" t="s">
        <v>5</v>
      </c>
      <c r="R42" s="377" t="s">
        <v>5</v>
      </c>
      <c r="S42" s="378" t="s">
        <v>5</v>
      </c>
      <c r="T42" s="379" t="s">
        <v>5</v>
      </c>
      <c r="U42" s="379" t="s">
        <v>5</v>
      </c>
      <c r="V42" s="379" t="s">
        <v>5</v>
      </c>
      <c r="W42" s="379" t="s">
        <v>5</v>
      </c>
      <c r="X42" s="380" t="s">
        <v>5</v>
      </c>
      <c r="Y42" s="376" t="s">
        <v>5</v>
      </c>
      <c r="Z42" s="379" t="s">
        <v>5</v>
      </c>
      <c r="AA42" s="379" t="s">
        <v>5</v>
      </c>
      <c r="AB42" s="379" t="s">
        <v>5</v>
      </c>
      <c r="AC42" s="379" t="s">
        <v>5</v>
      </c>
      <c r="AD42" s="377" t="s">
        <v>5</v>
      </c>
      <c r="AE42" s="993" t="s">
        <v>109</v>
      </c>
      <c r="AF42" s="994"/>
      <c r="AG42" s="994"/>
      <c r="AH42" s="994"/>
      <c r="AI42" s="994"/>
      <c r="AJ42" s="995"/>
      <c r="AK42" s="436"/>
      <c r="BA42" s="56" t="s">
        <v>18</v>
      </c>
      <c r="BB42" s="56"/>
      <c r="BC42" s="56"/>
      <c r="BD42" s="56" t="s">
        <v>444</v>
      </c>
      <c r="BE42" s="56"/>
      <c r="BF42" s="56"/>
      <c r="BG42" s="56"/>
      <c r="BH42" s="56"/>
      <c r="BI42" s="56"/>
      <c r="BJ42" s="56"/>
      <c r="BK42" s="56"/>
      <c r="BL42" s="56"/>
      <c r="BM42" s="212" t="s">
        <v>507</v>
      </c>
      <c r="BN42" s="56"/>
      <c r="BO42" s="56"/>
      <c r="BP42" s="56"/>
      <c r="BQ42" s="56"/>
      <c r="BR42" s="56"/>
      <c r="BS42" s="56"/>
      <c r="BT42" s="56"/>
      <c r="BU42" s="56" t="s">
        <v>704</v>
      </c>
      <c r="BV42" s="56"/>
      <c r="BW42" s="56"/>
      <c r="BX42" s="56"/>
      <c r="BY42" s="56"/>
      <c r="BZ42" s="56" t="s">
        <v>745</v>
      </c>
      <c r="CA42" s="56"/>
      <c r="CB42" s="56"/>
      <c r="CC42" s="56"/>
      <c r="CD42" s="232" t="s">
        <v>232</v>
      </c>
      <c r="CE42" s="232"/>
      <c r="CF42" s="232" t="s">
        <v>233</v>
      </c>
      <c r="CG42" s="233"/>
      <c r="CH42" s="233"/>
    </row>
    <row r="43" spans="1:86" ht="12.75">
      <c r="A43" s="374" t="s">
        <v>338</v>
      </c>
      <c r="B43" s="375" t="s">
        <v>885</v>
      </c>
      <c r="C43" s="390" t="s">
        <v>20</v>
      </c>
      <c r="D43" s="376" t="s">
        <v>7</v>
      </c>
      <c r="E43" s="372" t="s">
        <v>827</v>
      </c>
      <c r="F43" s="377" t="s">
        <v>842</v>
      </c>
      <c r="G43" s="378" t="s">
        <v>5</v>
      </c>
      <c r="H43" s="640" t="s">
        <v>5</v>
      </c>
      <c r="I43" s="640" t="s">
        <v>5</v>
      </c>
      <c r="J43" s="640" t="s">
        <v>5</v>
      </c>
      <c r="K43" s="640" t="s">
        <v>5</v>
      </c>
      <c r="L43" s="641" t="s">
        <v>5</v>
      </c>
      <c r="M43" s="376" t="s">
        <v>5</v>
      </c>
      <c r="N43" s="379" t="s">
        <v>5</v>
      </c>
      <c r="O43" s="379" t="s">
        <v>5</v>
      </c>
      <c r="P43" s="379" t="s">
        <v>5</v>
      </c>
      <c r="Q43" s="379" t="s">
        <v>5</v>
      </c>
      <c r="R43" s="377" t="s">
        <v>5</v>
      </c>
      <c r="S43" s="378" t="s">
        <v>5</v>
      </c>
      <c r="T43" s="379" t="s">
        <v>5</v>
      </c>
      <c r="U43" s="379" t="s">
        <v>5</v>
      </c>
      <c r="V43" s="379" t="s">
        <v>5</v>
      </c>
      <c r="W43" s="379" t="s">
        <v>5</v>
      </c>
      <c r="X43" s="380" t="s">
        <v>5</v>
      </c>
      <c r="Y43" s="376" t="s">
        <v>5</v>
      </c>
      <c r="Z43" s="379" t="s">
        <v>5</v>
      </c>
      <c r="AA43" s="379" t="s">
        <v>5</v>
      </c>
      <c r="AB43" s="379" t="s">
        <v>5</v>
      </c>
      <c r="AC43" s="379" t="s">
        <v>5</v>
      </c>
      <c r="AD43" s="377" t="s">
        <v>5</v>
      </c>
      <c r="AE43" s="993" t="s">
        <v>109</v>
      </c>
      <c r="AF43" s="994"/>
      <c r="AG43" s="994"/>
      <c r="AH43" s="994"/>
      <c r="AI43" s="994"/>
      <c r="AJ43" s="995"/>
      <c r="AK43" s="436"/>
      <c r="BA43" s="56" t="s">
        <v>20</v>
      </c>
      <c r="BB43" s="56"/>
      <c r="BC43" s="56"/>
      <c r="BD43" s="56" t="s">
        <v>454</v>
      </c>
      <c r="BE43" s="56"/>
      <c r="BF43" s="56"/>
      <c r="BG43" s="56"/>
      <c r="BH43" s="56"/>
      <c r="BI43" s="56"/>
      <c r="BJ43" s="56"/>
      <c r="BK43" s="56"/>
      <c r="BL43" s="56"/>
      <c r="BM43" s="212" t="s">
        <v>508</v>
      </c>
      <c r="BN43" s="56"/>
      <c r="BO43" s="56"/>
      <c r="BP43" s="56"/>
      <c r="BQ43" s="56"/>
      <c r="BR43" s="56"/>
      <c r="BS43" s="56"/>
      <c r="BT43" s="56"/>
      <c r="BU43" s="56" t="s">
        <v>721</v>
      </c>
      <c r="BV43" s="56"/>
      <c r="BW43" s="56"/>
      <c r="BX43" s="56"/>
      <c r="BY43" s="56"/>
      <c r="BZ43" s="56" t="s">
        <v>194</v>
      </c>
      <c r="CA43" s="56"/>
      <c r="CB43" s="56"/>
      <c r="CC43" s="56"/>
      <c r="CD43" s="232" t="s">
        <v>234</v>
      </c>
      <c r="CE43" s="232"/>
      <c r="CF43" s="232" t="s">
        <v>215</v>
      </c>
      <c r="CG43" s="233"/>
      <c r="CH43" s="233"/>
    </row>
    <row r="44" spans="1:86" ht="12.75">
      <c r="A44" s="374" t="s">
        <v>338</v>
      </c>
      <c r="B44" s="375" t="s">
        <v>886</v>
      </c>
      <c r="C44" s="390" t="s">
        <v>20</v>
      </c>
      <c r="D44" s="376" t="s">
        <v>7</v>
      </c>
      <c r="E44" s="372" t="s">
        <v>887</v>
      </c>
      <c r="F44" s="377" t="s">
        <v>842</v>
      </c>
      <c r="G44" s="378" t="s">
        <v>5</v>
      </c>
      <c r="H44" s="640" t="s">
        <v>5</v>
      </c>
      <c r="I44" s="640" t="s">
        <v>5</v>
      </c>
      <c r="J44" s="640" t="s">
        <v>5</v>
      </c>
      <c r="K44" s="640" t="s">
        <v>5</v>
      </c>
      <c r="L44" s="641" t="s">
        <v>5</v>
      </c>
      <c r="M44" s="376" t="s">
        <v>5</v>
      </c>
      <c r="N44" s="379" t="s">
        <v>5</v>
      </c>
      <c r="O44" s="379" t="s">
        <v>5</v>
      </c>
      <c r="P44" s="379" t="s">
        <v>5</v>
      </c>
      <c r="Q44" s="379" t="s">
        <v>5</v>
      </c>
      <c r="R44" s="377" t="s">
        <v>5</v>
      </c>
      <c r="S44" s="378" t="s">
        <v>5</v>
      </c>
      <c r="T44" s="379" t="s">
        <v>5</v>
      </c>
      <c r="U44" s="379" t="s">
        <v>5</v>
      </c>
      <c r="V44" s="379" t="s">
        <v>5</v>
      </c>
      <c r="W44" s="379" t="s">
        <v>5</v>
      </c>
      <c r="X44" s="380" t="s">
        <v>5</v>
      </c>
      <c r="Y44" s="376" t="s">
        <v>5</v>
      </c>
      <c r="Z44" s="379" t="s">
        <v>5</v>
      </c>
      <c r="AA44" s="379" t="s">
        <v>5</v>
      </c>
      <c r="AB44" s="379" t="s">
        <v>5</v>
      </c>
      <c r="AC44" s="379" t="s">
        <v>5</v>
      </c>
      <c r="AD44" s="377" t="s">
        <v>5</v>
      </c>
      <c r="AE44" s="993" t="s">
        <v>109</v>
      </c>
      <c r="AF44" s="994"/>
      <c r="AG44" s="994"/>
      <c r="AH44" s="994"/>
      <c r="AI44" s="994"/>
      <c r="AJ44" s="995"/>
      <c r="AK44" s="436"/>
      <c r="BA44" s="56" t="s">
        <v>22</v>
      </c>
      <c r="BB44" s="56"/>
      <c r="BC44" s="56"/>
      <c r="BD44" s="56" t="s">
        <v>455</v>
      </c>
      <c r="BE44" s="56"/>
      <c r="BF44" s="56"/>
      <c r="BG44" s="56"/>
      <c r="BH44" s="213" t="s">
        <v>650</v>
      </c>
      <c r="BI44" s="56"/>
      <c r="BJ44" s="56"/>
      <c r="BK44" s="56"/>
      <c r="BL44" s="56"/>
      <c r="BM44" s="212" t="s">
        <v>509</v>
      </c>
      <c r="BN44" s="56"/>
      <c r="BO44" s="56"/>
      <c r="BP44" s="56"/>
      <c r="BQ44" s="56"/>
      <c r="BR44" s="56"/>
      <c r="BS44" s="56"/>
      <c r="BT44" s="56"/>
      <c r="BU44" s="56" t="s">
        <v>705</v>
      </c>
      <c r="BV44" s="56"/>
      <c r="BW44" s="56"/>
      <c r="BX44" s="56"/>
      <c r="BY44" s="56"/>
      <c r="BZ44" s="56" t="s">
        <v>730</v>
      </c>
      <c r="CA44" s="56"/>
      <c r="CB44" s="56"/>
      <c r="CC44" s="56"/>
      <c r="CD44" s="232" t="s">
        <v>235</v>
      </c>
      <c r="CE44" s="232"/>
      <c r="CF44" s="232"/>
      <c r="CG44" s="233"/>
      <c r="CH44" s="233"/>
    </row>
    <row r="45" spans="1:86" ht="12.75">
      <c r="A45" s="374" t="s">
        <v>1223</v>
      </c>
      <c r="B45" s="375" t="s">
        <v>888</v>
      </c>
      <c r="C45" s="390" t="s">
        <v>20</v>
      </c>
      <c r="D45" s="376" t="s">
        <v>7</v>
      </c>
      <c r="E45" s="372" t="s">
        <v>827</v>
      </c>
      <c r="F45" s="377" t="s">
        <v>846</v>
      </c>
      <c r="G45" s="381" t="s">
        <v>5</v>
      </c>
      <c r="H45" s="382" t="s">
        <v>5</v>
      </c>
      <c r="I45" s="382" t="s">
        <v>5</v>
      </c>
      <c r="J45" s="382" t="s">
        <v>5</v>
      </c>
      <c r="K45" s="382" t="s">
        <v>5</v>
      </c>
      <c r="L45" s="383" t="s">
        <v>5</v>
      </c>
      <c r="M45" s="384" t="s">
        <v>5</v>
      </c>
      <c r="N45" s="637" t="s">
        <v>5</v>
      </c>
      <c r="O45" s="637" t="s">
        <v>5</v>
      </c>
      <c r="P45" s="637" t="s">
        <v>5</v>
      </c>
      <c r="Q45" s="637" t="s">
        <v>5</v>
      </c>
      <c r="R45" s="386" t="s">
        <v>5</v>
      </c>
      <c r="S45" s="387" t="s">
        <v>5</v>
      </c>
      <c r="T45" s="637" t="s">
        <v>5</v>
      </c>
      <c r="U45" s="637" t="s">
        <v>5</v>
      </c>
      <c r="V45" s="637" t="s">
        <v>5</v>
      </c>
      <c r="W45" s="637" t="s">
        <v>5</v>
      </c>
      <c r="X45" s="638" t="s">
        <v>5</v>
      </c>
      <c r="Y45" s="384" t="s">
        <v>5</v>
      </c>
      <c r="Z45" s="637" t="s">
        <v>5</v>
      </c>
      <c r="AA45" s="637" t="s">
        <v>5</v>
      </c>
      <c r="AB45" s="637" t="s">
        <v>5</v>
      </c>
      <c r="AC45" s="637" t="s">
        <v>5</v>
      </c>
      <c r="AD45" s="386" t="s">
        <v>5</v>
      </c>
      <c r="AE45" s="993" t="s">
        <v>109</v>
      </c>
      <c r="AF45" s="994"/>
      <c r="AG45" s="994"/>
      <c r="AH45" s="994"/>
      <c r="AI45" s="994"/>
      <c r="AJ45" s="995"/>
      <c r="AK45" s="436"/>
      <c r="BA45" s="56" t="s">
        <v>24</v>
      </c>
      <c r="BB45" s="56"/>
      <c r="BC45" s="56"/>
      <c r="BD45" s="56" t="s">
        <v>457</v>
      </c>
      <c r="BE45" s="56"/>
      <c r="BF45" s="56"/>
      <c r="BG45" s="56"/>
      <c r="BH45" s="56" t="s">
        <v>757</v>
      </c>
      <c r="BI45" s="56"/>
      <c r="BJ45" s="56"/>
      <c r="BK45" s="56"/>
      <c r="BL45" s="56"/>
      <c r="BM45" s="212" t="s">
        <v>510</v>
      </c>
      <c r="BN45" s="56"/>
      <c r="BO45" s="56"/>
      <c r="BP45" s="56"/>
      <c r="BQ45" s="56"/>
      <c r="BR45" s="56"/>
      <c r="BS45" s="56"/>
      <c r="BT45" s="56"/>
      <c r="BU45" s="56" t="s">
        <v>722</v>
      </c>
      <c r="BV45" s="56"/>
      <c r="BW45" s="56"/>
      <c r="BX45" s="56"/>
      <c r="BY45" s="56"/>
      <c r="BZ45" s="56" t="s">
        <v>740</v>
      </c>
      <c r="CA45" s="56"/>
      <c r="CB45" s="56"/>
      <c r="CC45" s="56"/>
      <c r="CD45" s="232" t="s">
        <v>236</v>
      </c>
      <c r="CE45" s="232"/>
      <c r="CF45" s="232"/>
      <c r="CG45" s="233"/>
      <c r="CH45" s="233"/>
    </row>
    <row r="46" spans="1:86" ht="12.75">
      <c r="A46" s="374" t="s">
        <v>338</v>
      </c>
      <c r="B46" s="375" t="s">
        <v>888</v>
      </c>
      <c r="C46" s="390" t="s">
        <v>20</v>
      </c>
      <c r="D46" s="376" t="s">
        <v>7</v>
      </c>
      <c r="E46" s="372" t="s">
        <v>63</v>
      </c>
      <c r="F46" s="377" t="s">
        <v>846</v>
      </c>
      <c r="G46" s="381" t="s">
        <v>5</v>
      </c>
      <c r="H46" s="382" t="s">
        <v>5</v>
      </c>
      <c r="I46" s="382" t="s">
        <v>5</v>
      </c>
      <c r="J46" s="382" t="s">
        <v>5</v>
      </c>
      <c r="K46" s="382" t="s">
        <v>5</v>
      </c>
      <c r="L46" s="383" t="s">
        <v>5</v>
      </c>
      <c r="M46" s="384" t="s">
        <v>5</v>
      </c>
      <c r="N46" s="637" t="s">
        <v>5</v>
      </c>
      <c r="O46" s="637" t="s">
        <v>5</v>
      </c>
      <c r="P46" s="637" t="s">
        <v>5</v>
      </c>
      <c r="Q46" s="637" t="s">
        <v>5</v>
      </c>
      <c r="R46" s="386" t="s">
        <v>5</v>
      </c>
      <c r="S46" s="387" t="s">
        <v>5</v>
      </c>
      <c r="T46" s="637" t="s">
        <v>5</v>
      </c>
      <c r="U46" s="637" t="s">
        <v>5</v>
      </c>
      <c r="V46" s="637" t="s">
        <v>5</v>
      </c>
      <c r="W46" s="637" t="s">
        <v>5</v>
      </c>
      <c r="X46" s="638" t="s">
        <v>5</v>
      </c>
      <c r="Y46" s="384" t="s">
        <v>5</v>
      </c>
      <c r="Z46" s="637" t="s">
        <v>5</v>
      </c>
      <c r="AA46" s="637" t="s">
        <v>5</v>
      </c>
      <c r="AB46" s="637" t="s">
        <v>5</v>
      </c>
      <c r="AC46" s="637" t="s">
        <v>5</v>
      </c>
      <c r="AD46" s="386" t="s">
        <v>5</v>
      </c>
      <c r="AE46" s="993" t="s">
        <v>109</v>
      </c>
      <c r="AF46" s="994"/>
      <c r="AG46" s="994"/>
      <c r="AH46" s="994"/>
      <c r="AI46" s="994"/>
      <c r="AJ46" s="995"/>
      <c r="AK46" s="436"/>
      <c r="BA46" s="56" t="s">
        <v>421</v>
      </c>
      <c r="BB46" s="56"/>
      <c r="BC46" s="56"/>
      <c r="BD46" s="56" t="s">
        <v>456</v>
      </c>
      <c r="BE46" s="56"/>
      <c r="BF46" s="56"/>
      <c r="BG46" s="56"/>
      <c r="BH46" s="56" t="s">
        <v>651</v>
      </c>
      <c r="BI46" s="56"/>
      <c r="BJ46" s="56"/>
      <c r="BK46" s="56"/>
      <c r="BL46" s="56"/>
      <c r="BM46" s="212" t="s">
        <v>511</v>
      </c>
      <c r="BN46" s="56"/>
      <c r="BO46" s="56"/>
      <c r="BP46" s="56"/>
      <c r="BQ46" s="56"/>
      <c r="BR46" s="56"/>
      <c r="BS46" s="56"/>
      <c r="BT46" s="56"/>
      <c r="BU46" s="56" t="s">
        <v>706</v>
      </c>
      <c r="BV46" s="56"/>
      <c r="BW46" s="56"/>
      <c r="BX46" s="56"/>
      <c r="BY46" s="56"/>
      <c r="BZ46" s="56" t="s">
        <v>731</v>
      </c>
      <c r="CA46" s="56"/>
      <c r="CB46" s="56"/>
      <c r="CC46" s="56"/>
      <c r="CD46" s="232" t="s">
        <v>237</v>
      </c>
      <c r="CE46" s="232"/>
      <c r="CF46" s="232"/>
      <c r="CG46" s="233"/>
      <c r="CH46" s="233"/>
    </row>
    <row r="47" spans="1:86" ht="12.75">
      <c r="A47" s="374" t="s">
        <v>338</v>
      </c>
      <c r="B47" s="396" t="s">
        <v>889</v>
      </c>
      <c r="C47" s="390" t="s">
        <v>20</v>
      </c>
      <c r="D47" s="376" t="s">
        <v>7</v>
      </c>
      <c r="E47" s="655" t="s">
        <v>108</v>
      </c>
      <c r="F47" s="658" t="s">
        <v>842</v>
      </c>
      <c r="G47" s="387" t="s">
        <v>844</v>
      </c>
      <c r="H47" s="637" t="s">
        <v>844</v>
      </c>
      <c r="I47" s="637" t="s">
        <v>844</v>
      </c>
      <c r="J47" s="637" t="s">
        <v>844</v>
      </c>
      <c r="K47" s="637" t="s">
        <v>844</v>
      </c>
      <c r="L47" s="638" t="s">
        <v>844</v>
      </c>
      <c r="M47" s="376" t="s">
        <v>844</v>
      </c>
      <c r="N47" s="379" t="s">
        <v>844</v>
      </c>
      <c r="O47" s="379" t="s">
        <v>844</v>
      </c>
      <c r="P47" s="379" t="s">
        <v>844</v>
      </c>
      <c r="Q47" s="379" t="s">
        <v>844</v>
      </c>
      <c r="R47" s="377" t="s">
        <v>844</v>
      </c>
      <c r="S47" s="387" t="s">
        <v>5</v>
      </c>
      <c r="T47" s="637" t="s">
        <v>5</v>
      </c>
      <c r="U47" s="637" t="s">
        <v>5</v>
      </c>
      <c r="V47" s="637" t="s">
        <v>5</v>
      </c>
      <c r="W47" s="637" t="s">
        <v>5</v>
      </c>
      <c r="X47" s="638" t="s">
        <v>5</v>
      </c>
      <c r="Y47" s="376" t="s">
        <v>844</v>
      </c>
      <c r="Z47" s="379" t="s">
        <v>844</v>
      </c>
      <c r="AA47" s="379" t="s">
        <v>844</v>
      </c>
      <c r="AB47" s="379" t="s">
        <v>844</v>
      </c>
      <c r="AC47" s="379" t="s">
        <v>844</v>
      </c>
      <c r="AD47" s="377" t="s">
        <v>844</v>
      </c>
      <c r="AE47" s="993" t="s">
        <v>109</v>
      </c>
      <c r="AF47" s="994"/>
      <c r="AG47" s="994"/>
      <c r="AH47" s="994"/>
      <c r="AI47" s="994"/>
      <c r="AJ47" s="995"/>
      <c r="AK47" s="436"/>
      <c r="BA47" s="56"/>
      <c r="BB47" s="56"/>
      <c r="BC47" s="56"/>
      <c r="BD47" s="56" t="s">
        <v>458</v>
      </c>
      <c r="BE47" s="56"/>
      <c r="BF47" s="56"/>
      <c r="BG47" s="56"/>
      <c r="BH47" s="56" t="s">
        <v>652</v>
      </c>
      <c r="BI47" s="56"/>
      <c r="BJ47" s="56"/>
      <c r="BK47" s="56"/>
      <c r="BL47" s="56"/>
      <c r="BM47" s="212" t="s">
        <v>512</v>
      </c>
      <c r="BN47" s="56"/>
      <c r="BO47" s="56"/>
      <c r="BP47" s="56"/>
      <c r="BQ47" s="56"/>
      <c r="BR47" s="56"/>
      <c r="BS47" s="56"/>
      <c r="BT47" s="56"/>
      <c r="BU47" s="56" t="s">
        <v>723</v>
      </c>
      <c r="BV47" s="56"/>
      <c r="BW47" s="56"/>
      <c r="BX47" s="56"/>
      <c r="BY47" s="56"/>
      <c r="BZ47" s="56" t="s">
        <v>732</v>
      </c>
      <c r="CA47" s="56"/>
      <c r="CB47" s="56"/>
      <c r="CC47" s="56"/>
      <c r="CD47" s="232" t="s">
        <v>238</v>
      </c>
      <c r="CE47" s="232"/>
      <c r="CF47" s="232"/>
      <c r="CG47" s="233"/>
      <c r="CH47" s="233"/>
    </row>
    <row r="48" spans="1:86" ht="12.75">
      <c r="A48" s="598" t="s">
        <v>338</v>
      </c>
      <c r="B48" s="652" t="s">
        <v>592</v>
      </c>
      <c r="C48" s="390" t="s">
        <v>20</v>
      </c>
      <c r="D48" s="376" t="s">
        <v>7</v>
      </c>
      <c r="E48" s="655" t="s">
        <v>827</v>
      </c>
      <c r="F48" s="658" t="s">
        <v>842</v>
      </c>
      <c r="G48" s="387" t="s">
        <v>844</v>
      </c>
      <c r="H48" s="637" t="s">
        <v>844</v>
      </c>
      <c r="I48" s="637" t="s">
        <v>844</v>
      </c>
      <c r="J48" s="637" t="s">
        <v>844</v>
      </c>
      <c r="K48" s="637" t="s">
        <v>844</v>
      </c>
      <c r="L48" s="638" t="s">
        <v>844</v>
      </c>
      <c r="M48" s="376" t="s">
        <v>844</v>
      </c>
      <c r="N48" s="640" t="s">
        <v>844</v>
      </c>
      <c r="O48" s="640" t="s">
        <v>844</v>
      </c>
      <c r="P48" s="640" t="s">
        <v>844</v>
      </c>
      <c r="Q48" s="640" t="s">
        <v>844</v>
      </c>
      <c r="R48" s="377" t="s">
        <v>844</v>
      </c>
      <c r="S48" s="387" t="s">
        <v>5</v>
      </c>
      <c r="T48" s="385" t="s">
        <v>5</v>
      </c>
      <c r="U48" s="385" t="s">
        <v>5</v>
      </c>
      <c r="V48" s="385" t="s">
        <v>5</v>
      </c>
      <c r="W48" s="385" t="s">
        <v>5</v>
      </c>
      <c r="X48" s="388" t="s">
        <v>5</v>
      </c>
      <c r="Y48" s="376" t="s">
        <v>844</v>
      </c>
      <c r="Z48" s="640" t="s">
        <v>844</v>
      </c>
      <c r="AA48" s="640" t="s">
        <v>844</v>
      </c>
      <c r="AB48" s="640" t="s">
        <v>844</v>
      </c>
      <c r="AC48" s="640" t="s">
        <v>844</v>
      </c>
      <c r="AD48" s="377" t="s">
        <v>844</v>
      </c>
      <c r="AE48" s="993" t="s">
        <v>109</v>
      </c>
      <c r="AF48" s="994"/>
      <c r="AG48" s="994"/>
      <c r="AH48" s="994"/>
      <c r="AI48" s="994"/>
      <c r="AJ48" s="995"/>
      <c r="AK48" s="599"/>
      <c r="BA48" s="56"/>
      <c r="BB48" s="56"/>
      <c r="BC48" s="56"/>
      <c r="BD48" s="56"/>
      <c r="BE48" s="56"/>
      <c r="BF48" s="56"/>
      <c r="BG48" s="56"/>
      <c r="BH48" s="56"/>
      <c r="BI48" s="56"/>
      <c r="BJ48" s="56"/>
      <c r="BK48" s="56"/>
      <c r="BL48" s="56"/>
      <c r="BM48" s="212"/>
      <c r="BN48" s="56"/>
      <c r="BO48" s="56"/>
      <c r="BP48" s="56"/>
      <c r="BQ48" s="56"/>
      <c r="BR48" s="56"/>
      <c r="BS48" s="56"/>
      <c r="BT48" s="56"/>
      <c r="BU48" s="56"/>
      <c r="BV48" s="56"/>
      <c r="BW48" s="56"/>
      <c r="BX48" s="56"/>
      <c r="BY48" s="56"/>
      <c r="BZ48" s="56"/>
      <c r="CA48" s="56"/>
      <c r="CB48" s="56"/>
      <c r="CC48" s="56"/>
      <c r="CD48" s="232"/>
      <c r="CE48" s="232"/>
      <c r="CF48" s="232"/>
      <c r="CG48" s="233"/>
      <c r="CH48" s="233"/>
    </row>
    <row r="49" spans="1:86" ht="12.75">
      <c r="A49" s="598" t="s">
        <v>338</v>
      </c>
      <c r="B49" s="652" t="s">
        <v>592</v>
      </c>
      <c r="C49" s="390" t="s">
        <v>20</v>
      </c>
      <c r="D49" s="376" t="s">
        <v>7</v>
      </c>
      <c r="E49" s="655" t="s">
        <v>108</v>
      </c>
      <c r="F49" s="658" t="s">
        <v>842</v>
      </c>
      <c r="G49" s="387" t="s">
        <v>844</v>
      </c>
      <c r="H49" s="637" t="s">
        <v>844</v>
      </c>
      <c r="I49" s="637" t="s">
        <v>844</v>
      </c>
      <c r="J49" s="637" t="s">
        <v>844</v>
      </c>
      <c r="K49" s="637" t="s">
        <v>844</v>
      </c>
      <c r="L49" s="638" t="s">
        <v>844</v>
      </c>
      <c r="M49" s="376" t="s">
        <v>844</v>
      </c>
      <c r="N49" s="640" t="s">
        <v>844</v>
      </c>
      <c r="O49" s="640" t="s">
        <v>844</v>
      </c>
      <c r="P49" s="640" t="s">
        <v>844</v>
      </c>
      <c r="Q49" s="640" t="s">
        <v>844</v>
      </c>
      <c r="R49" s="377" t="s">
        <v>844</v>
      </c>
      <c r="S49" s="387" t="s">
        <v>5</v>
      </c>
      <c r="T49" s="385" t="s">
        <v>5</v>
      </c>
      <c r="U49" s="385" t="s">
        <v>5</v>
      </c>
      <c r="V49" s="385" t="s">
        <v>5</v>
      </c>
      <c r="W49" s="385" t="s">
        <v>5</v>
      </c>
      <c r="X49" s="388" t="s">
        <v>5</v>
      </c>
      <c r="Y49" s="376" t="s">
        <v>844</v>
      </c>
      <c r="Z49" s="640" t="s">
        <v>844</v>
      </c>
      <c r="AA49" s="640" t="s">
        <v>844</v>
      </c>
      <c r="AB49" s="640" t="s">
        <v>844</v>
      </c>
      <c r="AC49" s="640" t="s">
        <v>844</v>
      </c>
      <c r="AD49" s="377" t="s">
        <v>844</v>
      </c>
      <c r="AE49" s="993" t="s">
        <v>109</v>
      </c>
      <c r="AF49" s="994"/>
      <c r="AG49" s="994"/>
      <c r="AH49" s="994"/>
      <c r="AI49" s="994"/>
      <c r="AJ49" s="995"/>
      <c r="AK49" s="436"/>
      <c r="BA49" s="56"/>
      <c r="BB49" s="56"/>
      <c r="BC49" s="56"/>
      <c r="BD49" s="56" t="s">
        <v>459</v>
      </c>
      <c r="BE49" s="56"/>
      <c r="BF49" s="56"/>
      <c r="BG49" s="56"/>
      <c r="BH49" s="56" t="s">
        <v>653</v>
      </c>
      <c r="BI49" s="56"/>
      <c r="BJ49" s="56"/>
      <c r="BK49" s="56"/>
      <c r="BL49" s="56"/>
      <c r="BM49" s="212" t="s">
        <v>513</v>
      </c>
      <c r="BN49" s="56"/>
      <c r="BO49" s="56"/>
      <c r="BP49" s="56"/>
      <c r="BQ49" s="56"/>
      <c r="BR49" s="56"/>
      <c r="BS49" s="56"/>
      <c r="BT49" s="56"/>
      <c r="BU49" s="56" t="s">
        <v>724</v>
      </c>
      <c r="BV49" s="56"/>
      <c r="BW49" s="56"/>
      <c r="BX49" s="56"/>
      <c r="BY49" s="56"/>
      <c r="BZ49" s="56" t="s">
        <v>743</v>
      </c>
      <c r="CA49" s="56"/>
      <c r="CB49" s="56"/>
      <c r="CC49" s="56"/>
      <c r="CD49" s="232" t="s">
        <v>239</v>
      </c>
      <c r="CE49" s="232"/>
      <c r="CF49" s="232"/>
      <c r="CG49" s="233"/>
      <c r="CH49" s="233"/>
    </row>
    <row r="50" spans="1:86" ht="12.75">
      <c r="A50" s="598" t="s">
        <v>1223</v>
      </c>
      <c r="B50" s="607" t="s">
        <v>595</v>
      </c>
      <c r="C50" s="390" t="s">
        <v>20</v>
      </c>
      <c r="D50" s="376" t="s">
        <v>7</v>
      </c>
      <c r="E50" s="606" t="s">
        <v>108</v>
      </c>
      <c r="F50" s="606" t="s">
        <v>842</v>
      </c>
      <c r="G50" s="387" t="s">
        <v>844</v>
      </c>
      <c r="H50" s="385" t="s">
        <v>844</v>
      </c>
      <c r="I50" s="385" t="s">
        <v>844</v>
      </c>
      <c r="J50" s="385" t="s">
        <v>844</v>
      </c>
      <c r="K50" s="385" t="s">
        <v>844</v>
      </c>
      <c r="L50" s="388" t="s">
        <v>844</v>
      </c>
      <c r="M50" s="376" t="s">
        <v>844</v>
      </c>
      <c r="N50" s="379" t="s">
        <v>844</v>
      </c>
      <c r="O50" s="379" t="s">
        <v>844</v>
      </c>
      <c r="P50" s="379" t="s">
        <v>844</v>
      </c>
      <c r="Q50" s="379" t="s">
        <v>844</v>
      </c>
      <c r="R50" s="377" t="s">
        <v>844</v>
      </c>
      <c r="S50" s="387" t="s">
        <v>5</v>
      </c>
      <c r="T50" s="385" t="s">
        <v>5</v>
      </c>
      <c r="U50" s="385" t="s">
        <v>5</v>
      </c>
      <c r="V50" s="385" t="s">
        <v>5</v>
      </c>
      <c r="W50" s="385" t="s">
        <v>5</v>
      </c>
      <c r="X50" s="388" t="s">
        <v>5</v>
      </c>
      <c r="Y50" s="376" t="s">
        <v>844</v>
      </c>
      <c r="Z50" s="379" t="s">
        <v>844</v>
      </c>
      <c r="AA50" s="379" t="s">
        <v>844</v>
      </c>
      <c r="AB50" s="379" t="s">
        <v>844</v>
      </c>
      <c r="AC50" s="379" t="s">
        <v>844</v>
      </c>
      <c r="AD50" s="377" t="s">
        <v>844</v>
      </c>
      <c r="AE50" s="993" t="s">
        <v>109</v>
      </c>
      <c r="AF50" s="994"/>
      <c r="AG50" s="994"/>
      <c r="AH50" s="994"/>
      <c r="AI50" s="994"/>
      <c r="AJ50" s="995"/>
      <c r="AK50" s="599"/>
      <c r="BA50" s="56"/>
      <c r="BB50" s="56"/>
      <c r="BC50" s="56"/>
      <c r="BD50" s="56"/>
      <c r="BE50" s="56"/>
      <c r="BF50" s="56"/>
      <c r="BG50" s="56"/>
      <c r="BH50" s="56"/>
      <c r="BI50" s="56"/>
      <c r="BJ50" s="56"/>
      <c r="BK50" s="56"/>
      <c r="BL50" s="56"/>
      <c r="BM50" s="212"/>
      <c r="BN50" s="56"/>
      <c r="BO50" s="56"/>
      <c r="BP50" s="56"/>
      <c r="BQ50" s="56"/>
      <c r="BR50" s="56"/>
      <c r="BS50" s="56"/>
      <c r="BT50" s="56"/>
      <c r="BU50" s="56"/>
      <c r="BV50" s="56"/>
      <c r="BW50" s="56"/>
      <c r="BX50" s="56"/>
      <c r="BY50" s="56"/>
      <c r="BZ50" s="56"/>
      <c r="CA50" s="56"/>
      <c r="CB50" s="56"/>
      <c r="CC50" s="56"/>
      <c r="CD50" s="232"/>
      <c r="CE50" s="232"/>
      <c r="CF50" s="232"/>
      <c r="CG50" s="233"/>
      <c r="CH50" s="233"/>
    </row>
    <row r="51" spans="1:86" ht="12.75">
      <c r="A51" s="598" t="s">
        <v>338</v>
      </c>
      <c r="B51" s="653" t="s">
        <v>604</v>
      </c>
      <c r="C51" s="375" t="s">
        <v>18</v>
      </c>
      <c r="D51" s="376" t="s">
        <v>7</v>
      </c>
      <c r="E51" s="656" t="s">
        <v>890</v>
      </c>
      <c r="F51" s="659" t="s">
        <v>842</v>
      </c>
      <c r="G51" s="378" t="s">
        <v>5</v>
      </c>
      <c r="H51" s="640" t="s">
        <v>5</v>
      </c>
      <c r="I51" s="640" t="s">
        <v>5</v>
      </c>
      <c r="J51" s="640" t="s">
        <v>5</v>
      </c>
      <c r="K51" s="640" t="s">
        <v>5</v>
      </c>
      <c r="L51" s="641" t="s">
        <v>5</v>
      </c>
      <c r="M51" s="376" t="s">
        <v>5</v>
      </c>
      <c r="N51" s="379" t="s">
        <v>5</v>
      </c>
      <c r="O51" s="379" t="s">
        <v>5</v>
      </c>
      <c r="P51" s="379" t="s">
        <v>5</v>
      </c>
      <c r="Q51" s="379" t="s">
        <v>5</v>
      </c>
      <c r="R51" s="377" t="s">
        <v>5</v>
      </c>
      <c r="S51" s="378" t="s">
        <v>5</v>
      </c>
      <c r="T51" s="640" t="s">
        <v>5</v>
      </c>
      <c r="U51" s="640" t="s">
        <v>5</v>
      </c>
      <c r="V51" s="640" t="s">
        <v>5</v>
      </c>
      <c r="W51" s="640" t="s">
        <v>5</v>
      </c>
      <c r="X51" s="641" t="s">
        <v>5</v>
      </c>
      <c r="Y51" s="376" t="s">
        <v>5</v>
      </c>
      <c r="Z51" s="379" t="s">
        <v>5</v>
      </c>
      <c r="AA51" s="379" t="s">
        <v>5</v>
      </c>
      <c r="AB51" s="379" t="s">
        <v>5</v>
      </c>
      <c r="AC51" s="379" t="s">
        <v>5</v>
      </c>
      <c r="AD51" s="377" t="s">
        <v>5</v>
      </c>
      <c r="AE51" s="993" t="s">
        <v>109</v>
      </c>
      <c r="AF51" s="994"/>
      <c r="AG51" s="994"/>
      <c r="AH51" s="994"/>
      <c r="AI51" s="994"/>
      <c r="AJ51" s="995"/>
      <c r="AK51" s="604"/>
      <c r="BA51" s="56"/>
      <c r="BB51" s="56"/>
      <c r="BC51" s="56"/>
      <c r="BD51" s="56"/>
      <c r="BE51" s="56"/>
      <c r="BF51" s="56"/>
      <c r="BG51" s="56"/>
      <c r="BH51" s="56"/>
      <c r="BI51" s="56"/>
      <c r="BJ51" s="56"/>
      <c r="BK51" s="56"/>
      <c r="BL51" s="56"/>
      <c r="BM51" s="212"/>
      <c r="BN51" s="56"/>
      <c r="BO51" s="56"/>
      <c r="BP51" s="56"/>
      <c r="BQ51" s="56"/>
      <c r="BR51" s="56"/>
      <c r="BS51" s="56"/>
      <c r="BT51" s="56"/>
      <c r="BU51" s="56"/>
      <c r="BV51" s="56"/>
      <c r="BW51" s="56"/>
      <c r="BX51" s="56"/>
      <c r="BY51" s="56"/>
      <c r="BZ51" s="56"/>
      <c r="CA51" s="56"/>
      <c r="CB51" s="56"/>
      <c r="CC51" s="56"/>
      <c r="CD51" s="232"/>
      <c r="CE51" s="232"/>
      <c r="CF51" s="232"/>
      <c r="CG51" s="233"/>
      <c r="CH51" s="233"/>
    </row>
    <row r="52" spans="1:86" ht="12.75">
      <c r="A52" s="598" t="s">
        <v>338</v>
      </c>
      <c r="B52" s="653" t="s">
        <v>892</v>
      </c>
      <c r="C52" s="390" t="s">
        <v>20</v>
      </c>
      <c r="D52" s="376" t="s">
        <v>7</v>
      </c>
      <c r="E52" s="656" t="s">
        <v>893</v>
      </c>
      <c r="F52" s="659" t="s">
        <v>842</v>
      </c>
      <c r="G52" s="378" t="s">
        <v>5</v>
      </c>
      <c r="H52" s="640" t="s">
        <v>5</v>
      </c>
      <c r="I52" s="640" t="s">
        <v>5</v>
      </c>
      <c r="J52" s="640" t="s">
        <v>5</v>
      </c>
      <c r="K52" s="640" t="s">
        <v>5</v>
      </c>
      <c r="L52" s="641" t="s">
        <v>5</v>
      </c>
      <c r="M52" s="376" t="s">
        <v>5</v>
      </c>
      <c r="N52" s="379" t="s">
        <v>5</v>
      </c>
      <c r="O52" s="379" t="s">
        <v>5</v>
      </c>
      <c r="P52" s="379" t="s">
        <v>5</v>
      </c>
      <c r="Q52" s="379" t="s">
        <v>5</v>
      </c>
      <c r="R52" s="377" t="s">
        <v>5</v>
      </c>
      <c r="S52" s="378" t="s">
        <v>5</v>
      </c>
      <c r="T52" s="640" t="s">
        <v>5</v>
      </c>
      <c r="U52" s="640" t="s">
        <v>5</v>
      </c>
      <c r="V52" s="640" t="s">
        <v>5</v>
      </c>
      <c r="W52" s="640" t="s">
        <v>5</v>
      </c>
      <c r="X52" s="641" t="s">
        <v>5</v>
      </c>
      <c r="Y52" s="376" t="s">
        <v>5</v>
      </c>
      <c r="Z52" s="379" t="s">
        <v>5</v>
      </c>
      <c r="AA52" s="379" t="s">
        <v>5</v>
      </c>
      <c r="AB52" s="379" t="s">
        <v>5</v>
      </c>
      <c r="AC52" s="379" t="s">
        <v>5</v>
      </c>
      <c r="AD52" s="377" t="s">
        <v>5</v>
      </c>
      <c r="AE52" s="993" t="s">
        <v>109</v>
      </c>
      <c r="AF52" s="994"/>
      <c r="AG52" s="994"/>
      <c r="AH52" s="994"/>
      <c r="AI52" s="994"/>
      <c r="AJ52" s="995"/>
      <c r="AK52" s="605"/>
      <c r="BA52" s="56"/>
      <c r="BB52" s="56"/>
      <c r="BC52" s="56"/>
      <c r="BD52" s="56"/>
      <c r="BE52" s="56"/>
      <c r="BF52" s="56"/>
      <c r="BG52" s="56"/>
      <c r="BH52" s="56"/>
      <c r="BI52" s="56"/>
      <c r="BJ52" s="56"/>
      <c r="BK52" s="56"/>
      <c r="BL52" s="56"/>
      <c r="BM52" s="212"/>
      <c r="BN52" s="56"/>
      <c r="BO52" s="56"/>
      <c r="BP52" s="56"/>
      <c r="BQ52" s="56"/>
      <c r="BR52" s="56"/>
      <c r="BS52" s="56"/>
      <c r="BT52" s="56"/>
      <c r="BU52" s="56"/>
      <c r="BV52" s="56"/>
      <c r="BW52" s="56"/>
      <c r="BX52" s="56"/>
      <c r="BY52" s="56"/>
      <c r="BZ52" s="56"/>
      <c r="CA52" s="56"/>
      <c r="CB52" s="56"/>
      <c r="CC52" s="56"/>
      <c r="CD52" s="232"/>
      <c r="CE52" s="232"/>
      <c r="CF52" s="232"/>
      <c r="CG52" s="233"/>
      <c r="CH52" s="233"/>
    </row>
    <row r="53" spans="1:86" ht="14.25">
      <c r="A53" s="598" t="s">
        <v>338</v>
      </c>
      <c r="B53" s="653" t="s">
        <v>613</v>
      </c>
      <c r="C53" s="390" t="s">
        <v>20</v>
      </c>
      <c r="D53" s="376" t="s">
        <v>7</v>
      </c>
      <c r="E53" s="656" t="s">
        <v>1075</v>
      </c>
      <c r="F53" s="659" t="s">
        <v>846</v>
      </c>
      <c r="G53" s="378" t="s">
        <v>5</v>
      </c>
      <c r="H53" s="640" t="s">
        <v>5</v>
      </c>
      <c r="I53" s="640" t="s">
        <v>5</v>
      </c>
      <c r="J53" s="640" t="s">
        <v>5</v>
      </c>
      <c r="K53" s="640" t="s">
        <v>5</v>
      </c>
      <c r="L53" s="641" t="s">
        <v>5</v>
      </c>
      <c r="M53" s="376" t="s">
        <v>5</v>
      </c>
      <c r="N53" s="379" t="s">
        <v>5</v>
      </c>
      <c r="O53" s="379" t="s">
        <v>5</v>
      </c>
      <c r="P53" s="379" t="s">
        <v>5</v>
      </c>
      <c r="Q53" s="379" t="s">
        <v>5</v>
      </c>
      <c r="R53" s="377" t="s">
        <v>5</v>
      </c>
      <c r="S53" s="378" t="s">
        <v>5</v>
      </c>
      <c r="T53" s="640" t="s">
        <v>5</v>
      </c>
      <c r="U53" s="640" t="s">
        <v>5</v>
      </c>
      <c r="V53" s="640" t="s">
        <v>5</v>
      </c>
      <c r="W53" s="640" t="s">
        <v>5</v>
      </c>
      <c r="X53" s="641" t="s">
        <v>5</v>
      </c>
      <c r="Y53" s="376" t="s">
        <v>5</v>
      </c>
      <c r="Z53" s="379" t="s">
        <v>5</v>
      </c>
      <c r="AA53" s="379" t="s">
        <v>5</v>
      </c>
      <c r="AB53" s="379" t="s">
        <v>5</v>
      </c>
      <c r="AC53" s="379" t="s">
        <v>5</v>
      </c>
      <c r="AD53" s="377" t="s">
        <v>5</v>
      </c>
      <c r="AE53" s="993" t="s">
        <v>109</v>
      </c>
      <c r="AF53" s="994"/>
      <c r="AG53" s="994"/>
      <c r="AH53" s="994"/>
      <c r="AI53" s="994"/>
      <c r="AJ53" s="995"/>
      <c r="AK53" s="605"/>
      <c r="BA53" s="56"/>
      <c r="BB53" s="56"/>
      <c r="BC53" s="56"/>
      <c r="BD53" s="56"/>
      <c r="BE53" s="56"/>
      <c r="BF53" s="56"/>
      <c r="BG53" s="56"/>
      <c r="BH53" s="56"/>
      <c r="BI53" s="56"/>
      <c r="BJ53" s="56"/>
      <c r="BK53" s="56"/>
      <c r="BL53" s="56"/>
      <c r="BM53" s="212"/>
      <c r="BN53" s="56"/>
      <c r="BO53" s="56"/>
      <c r="BP53" s="56"/>
      <c r="BQ53" s="56"/>
      <c r="BR53" s="56"/>
      <c r="BS53" s="56"/>
      <c r="BT53" s="56"/>
      <c r="BU53" s="56"/>
      <c r="BV53" s="56"/>
      <c r="BW53" s="56"/>
      <c r="BX53" s="56"/>
      <c r="BY53" s="56"/>
      <c r="BZ53" s="56"/>
      <c r="CA53" s="56"/>
      <c r="CB53" s="56"/>
      <c r="CC53" s="56"/>
      <c r="CD53" s="232"/>
      <c r="CE53" s="232"/>
      <c r="CF53" s="232"/>
      <c r="CG53" s="233"/>
      <c r="CH53" s="233"/>
    </row>
    <row r="54" spans="1:86" ht="12.75">
      <c r="A54" s="602" t="s">
        <v>338</v>
      </c>
      <c r="B54" s="652" t="s">
        <v>614</v>
      </c>
      <c r="C54" s="397" t="s">
        <v>20</v>
      </c>
      <c r="D54" s="410" t="s">
        <v>7</v>
      </c>
      <c r="E54" s="400" t="s">
        <v>880</v>
      </c>
      <c r="F54" s="399" t="s">
        <v>842</v>
      </c>
      <c r="G54" s="387" t="s">
        <v>844</v>
      </c>
      <c r="H54" s="637" t="s">
        <v>844</v>
      </c>
      <c r="I54" s="637" t="s">
        <v>844</v>
      </c>
      <c r="J54" s="637" t="s">
        <v>844</v>
      </c>
      <c r="K54" s="637" t="s">
        <v>844</v>
      </c>
      <c r="L54" s="638" t="s">
        <v>844</v>
      </c>
      <c r="M54" s="376" t="s">
        <v>844</v>
      </c>
      <c r="N54" s="640" t="s">
        <v>844</v>
      </c>
      <c r="O54" s="640" t="s">
        <v>844</v>
      </c>
      <c r="P54" s="640" t="s">
        <v>844</v>
      </c>
      <c r="Q54" s="640" t="s">
        <v>844</v>
      </c>
      <c r="R54" s="377" t="s">
        <v>844</v>
      </c>
      <c r="S54" s="387" t="s">
        <v>5</v>
      </c>
      <c r="T54" s="637" t="s">
        <v>5</v>
      </c>
      <c r="U54" s="637" t="s">
        <v>5</v>
      </c>
      <c r="V54" s="637" t="s">
        <v>5</v>
      </c>
      <c r="W54" s="637" t="s">
        <v>5</v>
      </c>
      <c r="X54" s="638" t="s">
        <v>5</v>
      </c>
      <c r="Y54" s="376" t="s">
        <v>844</v>
      </c>
      <c r="Z54" s="640" t="s">
        <v>844</v>
      </c>
      <c r="AA54" s="640" t="s">
        <v>844</v>
      </c>
      <c r="AB54" s="640" t="s">
        <v>844</v>
      </c>
      <c r="AC54" s="640" t="s">
        <v>844</v>
      </c>
      <c r="AD54" s="377" t="s">
        <v>844</v>
      </c>
      <c r="AE54" s="993" t="s">
        <v>109</v>
      </c>
      <c r="AF54" s="994"/>
      <c r="AG54" s="994"/>
      <c r="AH54" s="994"/>
      <c r="AI54" s="994"/>
      <c r="AJ54" s="995"/>
      <c r="AK54" s="436"/>
      <c r="BA54" s="56" t="s">
        <v>433</v>
      </c>
      <c r="BB54" s="56"/>
      <c r="BC54" s="56"/>
      <c r="BD54" s="56" t="s">
        <v>460</v>
      </c>
      <c r="BE54" s="56"/>
      <c r="BF54" s="56"/>
      <c r="BG54" s="56"/>
      <c r="BH54" s="56" t="s">
        <v>654</v>
      </c>
      <c r="BI54" s="56"/>
      <c r="BJ54" s="56"/>
      <c r="BK54" s="56"/>
      <c r="BL54" s="56"/>
      <c r="BM54" s="212" t="s">
        <v>514</v>
      </c>
      <c r="BN54" s="56"/>
      <c r="BO54" s="56"/>
      <c r="BP54" s="56"/>
      <c r="BQ54" s="56"/>
      <c r="BR54" s="56"/>
      <c r="BS54" s="56"/>
      <c r="BT54" s="56"/>
      <c r="BU54" s="56" t="s">
        <v>725</v>
      </c>
      <c r="BV54" s="56"/>
      <c r="BW54" s="56"/>
      <c r="BX54" s="56"/>
      <c r="BY54" s="56"/>
      <c r="BZ54" s="56" t="s">
        <v>733</v>
      </c>
      <c r="CA54" s="56"/>
      <c r="CB54" s="56"/>
      <c r="CC54" s="56"/>
      <c r="CD54" s="56"/>
      <c r="CE54" s="56"/>
      <c r="CF54" s="56"/>
      <c r="CG54" s="56"/>
      <c r="CH54" s="56"/>
    </row>
    <row r="55" spans="1:86" ht="12.75">
      <c r="A55" s="374" t="s">
        <v>338</v>
      </c>
      <c r="B55" s="375" t="s">
        <v>80</v>
      </c>
      <c r="C55" s="375" t="s">
        <v>18</v>
      </c>
      <c r="D55" s="376" t="s">
        <v>7</v>
      </c>
      <c r="E55" s="372" t="s">
        <v>860</v>
      </c>
      <c r="F55" s="377" t="s">
        <v>842</v>
      </c>
      <c r="G55" s="378" t="s">
        <v>5</v>
      </c>
      <c r="H55" s="379" t="s">
        <v>5</v>
      </c>
      <c r="I55" s="379" t="s">
        <v>5</v>
      </c>
      <c r="J55" s="379" t="s">
        <v>5</v>
      </c>
      <c r="K55" s="379" t="s">
        <v>5</v>
      </c>
      <c r="L55" s="380" t="s">
        <v>5</v>
      </c>
      <c r="M55" s="376" t="s">
        <v>5</v>
      </c>
      <c r="N55" s="379" t="s">
        <v>5</v>
      </c>
      <c r="O55" s="379" t="s">
        <v>5</v>
      </c>
      <c r="P55" s="379" t="s">
        <v>5</v>
      </c>
      <c r="Q55" s="379" t="s">
        <v>5</v>
      </c>
      <c r="R55" s="377" t="s">
        <v>5</v>
      </c>
      <c r="S55" s="378" t="s">
        <v>5</v>
      </c>
      <c r="T55" s="379" t="s">
        <v>5</v>
      </c>
      <c r="U55" s="379" t="s">
        <v>5</v>
      </c>
      <c r="V55" s="379" t="s">
        <v>5</v>
      </c>
      <c r="W55" s="379" t="s">
        <v>5</v>
      </c>
      <c r="X55" s="380" t="s">
        <v>5</v>
      </c>
      <c r="Y55" s="376" t="s">
        <v>5</v>
      </c>
      <c r="Z55" s="379" t="s">
        <v>5</v>
      </c>
      <c r="AA55" s="379" t="s">
        <v>5</v>
      </c>
      <c r="AB55" s="379" t="s">
        <v>5</v>
      </c>
      <c r="AC55" s="379" t="s">
        <v>5</v>
      </c>
      <c r="AD55" s="377" t="s">
        <v>5</v>
      </c>
      <c r="AE55" s="993" t="s">
        <v>109</v>
      </c>
      <c r="AF55" s="994"/>
      <c r="AG55" s="994"/>
      <c r="AH55" s="994"/>
      <c r="AI55" s="994"/>
      <c r="AJ55" s="995"/>
      <c r="AK55" s="605"/>
      <c r="BA55" s="56"/>
      <c r="BB55" s="56"/>
      <c r="BC55" s="56"/>
      <c r="BD55" s="56"/>
      <c r="BE55" s="56"/>
      <c r="BF55" s="56"/>
      <c r="BG55" s="56"/>
      <c r="BH55" s="56"/>
      <c r="BI55" s="56"/>
      <c r="BJ55" s="56"/>
      <c r="BK55" s="56"/>
      <c r="BL55" s="56"/>
      <c r="BM55" s="212"/>
      <c r="BN55" s="56"/>
      <c r="BO55" s="56"/>
      <c r="BP55" s="56"/>
      <c r="BQ55" s="56"/>
      <c r="BR55" s="56"/>
      <c r="BS55" s="56"/>
      <c r="BT55" s="56"/>
      <c r="BU55" s="56"/>
      <c r="BV55" s="56"/>
      <c r="BW55" s="56"/>
      <c r="BX55" s="56"/>
      <c r="BY55" s="56"/>
      <c r="BZ55" s="56"/>
      <c r="CA55" s="56"/>
      <c r="CB55" s="56"/>
      <c r="CC55" s="56"/>
      <c r="CD55" s="56"/>
      <c r="CE55" s="56"/>
      <c r="CF55" s="56"/>
      <c r="CG55" s="56"/>
      <c r="CH55" s="56"/>
    </row>
    <row r="56" spans="1:86" ht="12.75">
      <c r="A56" s="374" t="s">
        <v>338</v>
      </c>
      <c r="B56" s="375" t="s">
        <v>895</v>
      </c>
      <c r="C56" s="390" t="s">
        <v>20</v>
      </c>
      <c r="D56" s="376" t="s">
        <v>7</v>
      </c>
      <c r="E56" s="372" t="s">
        <v>108</v>
      </c>
      <c r="F56" s="377" t="s">
        <v>842</v>
      </c>
      <c r="G56" s="378" t="s">
        <v>5</v>
      </c>
      <c r="H56" s="379" t="s">
        <v>5</v>
      </c>
      <c r="I56" s="379" t="s">
        <v>5</v>
      </c>
      <c r="J56" s="379" t="s">
        <v>5</v>
      </c>
      <c r="K56" s="379" t="s">
        <v>5</v>
      </c>
      <c r="L56" s="380" t="s">
        <v>5</v>
      </c>
      <c r="M56" s="376" t="s">
        <v>5</v>
      </c>
      <c r="N56" s="379" t="s">
        <v>5</v>
      </c>
      <c r="O56" s="379" t="s">
        <v>5</v>
      </c>
      <c r="P56" s="379" t="s">
        <v>5</v>
      </c>
      <c r="Q56" s="379" t="s">
        <v>5</v>
      </c>
      <c r="R56" s="377" t="s">
        <v>5</v>
      </c>
      <c r="S56" s="378" t="s">
        <v>5</v>
      </c>
      <c r="T56" s="379" t="s">
        <v>5</v>
      </c>
      <c r="U56" s="379" t="s">
        <v>5</v>
      </c>
      <c r="V56" s="379" t="s">
        <v>5</v>
      </c>
      <c r="W56" s="379" t="s">
        <v>5</v>
      </c>
      <c r="X56" s="380" t="s">
        <v>5</v>
      </c>
      <c r="Y56" s="376" t="s">
        <v>5</v>
      </c>
      <c r="Z56" s="379" t="s">
        <v>5</v>
      </c>
      <c r="AA56" s="379" t="s">
        <v>5</v>
      </c>
      <c r="AB56" s="379" t="s">
        <v>5</v>
      </c>
      <c r="AC56" s="379" t="s">
        <v>5</v>
      </c>
      <c r="AD56" s="377" t="s">
        <v>5</v>
      </c>
      <c r="AE56" s="993" t="s">
        <v>109</v>
      </c>
      <c r="AF56" s="994"/>
      <c r="AG56" s="994"/>
      <c r="AH56" s="994"/>
      <c r="AI56" s="994"/>
      <c r="AJ56" s="995"/>
      <c r="AK56" s="605"/>
      <c r="BA56" s="56"/>
      <c r="BB56" s="56"/>
      <c r="BC56" s="56"/>
      <c r="BD56" s="56"/>
      <c r="BE56" s="56"/>
      <c r="BF56" s="56"/>
      <c r="BG56" s="56"/>
      <c r="BH56" s="56"/>
      <c r="BI56" s="56"/>
      <c r="BJ56" s="56"/>
      <c r="BK56" s="56"/>
      <c r="BL56" s="56"/>
      <c r="BM56" s="212"/>
      <c r="BN56" s="56"/>
      <c r="BO56" s="56"/>
      <c r="BP56" s="56"/>
      <c r="BQ56" s="56"/>
      <c r="BR56" s="56"/>
      <c r="BS56" s="56"/>
      <c r="BT56" s="56"/>
      <c r="BU56" s="56"/>
      <c r="BV56" s="56"/>
      <c r="BW56" s="56"/>
      <c r="BX56" s="56"/>
      <c r="BY56" s="56"/>
      <c r="BZ56" s="56"/>
      <c r="CA56" s="56"/>
      <c r="CB56" s="56"/>
      <c r="CC56" s="56"/>
      <c r="CD56" s="56"/>
      <c r="CE56" s="56"/>
      <c r="CF56" s="56"/>
      <c r="CG56" s="56"/>
      <c r="CH56" s="56"/>
    </row>
    <row r="57" spans="1:86" ht="14.25">
      <c r="A57" s="374" t="s">
        <v>338</v>
      </c>
      <c r="B57" s="375" t="s">
        <v>895</v>
      </c>
      <c r="C57" s="390" t="s">
        <v>20</v>
      </c>
      <c r="D57" s="376" t="s">
        <v>7</v>
      </c>
      <c r="E57" s="372" t="s">
        <v>1075</v>
      </c>
      <c r="F57" s="377" t="s">
        <v>842</v>
      </c>
      <c r="G57" s="378" t="s">
        <v>5</v>
      </c>
      <c r="H57" s="379" t="s">
        <v>5</v>
      </c>
      <c r="I57" s="379" t="s">
        <v>5</v>
      </c>
      <c r="J57" s="379" t="s">
        <v>5</v>
      </c>
      <c r="K57" s="379" t="s">
        <v>5</v>
      </c>
      <c r="L57" s="380" t="s">
        <v>5</v>
      </c>
      <c r="M57" s="376" t="s">
        <v>5</v>
      </c>
      <c r="N57" s="379" t="s">
        <v>5</v>
      </c>
      <c r="O57" s="379" t="s">
        <v>5</v>
      </c>
      <c r="P57" s="379" t="s">
        <v>5</v>
      </c>
      <c r="Q57" s="379" t="s">
        <v>5</v>
      </c>
      <c r="R57" s="377" t="s">
        <v>5</v>
      </c>
      <c r="S57" s="378" t="s">
        <v>5</v>
      </c>
      <c r="T57" s="379" t="s">
        <v>5</v>
      </c>
      <c r="U57" s="379" t="s">
        <v>5</v>
      </c>
      <c r="V57" s="379" t="s">
        <v>5</v>
      </c>
      <c r="W57" s="379" t="s">
        <v>5</v>
      </c>
      <c r="X57" s="380" t="s">
        <v>5</v>
      </c>
      <c r="Y57" s="376" t="s">
        <v>5</v>
      </c>
      <c r="Z57" s="379" t="s">
        <v>5</v>
      </c>
      <c r="AA57" s="379" t="s">
        <v>5</v>
      </c>
      <c r="AB57" s="379" t="s">
        <v>5</v>
      </c>
      <c r="AC57" s="379" t="s">
        <v>5</v>
      </c>
      <c r="AD57" s="377" t="s">
        <v>5</v>
      </c>
      <c r="AE57" s="993" t="s">
        <v>109</v>
      </c>
      <c r="AF57" s="994"/>
      <c r="AG57" s="994"/>
      <c r="AH57" s="994"/>
      <c r="AI57" s="994"/>
      <c r="AJ57" s="995"/>
      <c r="AK57" s="436"/>
      <c r="BA57" s="56" t="s">
        <v>40</v>
      </c>
      <c r="BB57" s="56"/>
      <c r="BC57" s="56"/>
      <c r="BD57" s="56" t="s">
        <v>461</v>
      </c>
      <c r="BE57" s="56"/>
      <c r="BF57" s="56"/>
      <c r="BG57" s="56"/>
      <c r="BH57" s="56" t="s">
        <v>655</v>
      </c>
      <c r="BI57" s="56"/>
      <c r="BJ57" s="56"/>
      <c r="BK57" s="56"/>
      <c r="BL57" s="56"/>
      <c r="BM57" s="212" t="s">
        <v>515</v>
      </c>
      <c r="BN57" s="56"/>
      <c r="BO57" s="56"/>
      <c r="BP57" s="56"/>
      <c r="BQ57" s="56"/>
      <c r="BR57" s="56"/>
      <c r="BS57" s="56"/>
      <c r="BT57" s="56"/>
      <c r="BU57" s="56" t="s">
        <v>707</v>
      </c>
      <c r="BV57" s="56"/>
      <c r="BW57" s="56"/>
      <c r="BX57" s="56"/>
      <c r="BY57" s="56"/>
      <c r="BZ57" s="56" t="s">
        <v>735</v>
      </c>
      <c r="CA57" s="56"/>
      <c r="CB57" s="56"/>
      <c r="CC57" s="56"/>
      <c r="CD57" s="56"/>
      <c r="CE57" s="56"/>
      <c r="CF57" s="56"/>
      <c r="CG57" s="56"/>
      <c r="CH57" s="56"/>
    </row>
    <row r="58" spans="1:86" ht="12.75">
      <c r="A58" s="374" t="s">
        <v>338</v>
      </c>
      <c r="B58" s="375" t="s">
        <v>628</v>
      </c>
      <c r="C58" s="375" t="s">
        <v>18</v>
      </c>
      <c r="D58" s="376" t="s">
        <v>7</v>
      </c>
      <c r="E58" s="372" t="s">
        <v>849</v>
      </c>
      <c r="F58" s="377" t="s">
        <v>846</v>
      </c>
      <c r="G58" s="378" t="s">
        <v>5</v>
      </c>
      <c r="H58" s="640" t="s">
        <v>5</v>
      </c>
      <c r="I58" s="640" t="s">
        <v>5</v>
      </c>
      <c r="J58" s="640" t="s">
        <v>5</v>
      </c>
      <c r="K58" s="640" t="s">
        <v>5</v>
      </c>
      <c r="L58" s="641" t="s">
        <v>5</v>
      </c>
      <c r="M58" s="376" t="s">
        <v>5</v>
      </c>
      <c r="N58" s="640" t="s">
        <v>5</v>
      </c>
      <c r="O58" s="640" t="s">
        <v>5</v>
      </c>
      <c r="P58" s="640" t="s">
        <v>5</v>
      </c>
      <c r="Q58" s="640" t="s">
        <v>5</v>
      </c>
      <c r="R58" s="377" t="s">
        <v>5</v>
      </c>
      <c r="S58" s="378" t="s">
        <v>5</v>
      </c>
      <c r="T58" s="640" t="s">
        <v>5</v>
      </c>
      <c r="U58" s="640" t="s">
        <v>5</v>
      </c>
      <c r="V58" s="640" t="s">
        <v>5</v>
      </c>
      <c r="W58" s="640" t="s">
        <v>5</v>
      </c>
      <c r="X58" s="641" t="s">
        <v>5</v>
      </c>
      <c r="Y58" s="376" t="s">
        <v>5</v>
      </c>
      <c r="Z58" s="640" t="s">
        <v>5</v>
      </c>
      <c r="AA58" s="640" t="s">
        <v>5</v>
      </c>
      <c r="AB58" s="640" t="s">
        <v>5</v>
      </c>
      <c r="AC58" s="640" t="s">
        <v>5</v>
      </c>
      <c r="AD58" s="377" t="s">
        <v>5</v>
      </c>
      <c r="AE58" s="993" t="s">
        <v>109</v>
      </c>
      <c r="AF58" s="994"/>
      <c r="AG58" s="994"/>
      <c r="AH58" s="994"/>
      <c r="AI58" s="994"/>
      <c r="AJ58" s="995"/>
      <c r="AK58" s="436"/>
      <c r="BA58" s="56" t="s">
        <v>24</v>
      </c>
      <c r="BB58" s="56"/>
      <c r="BC58" s="56"/>
      <c r="BD58" s="56" t="s">
        <v>462</v>
      </c>
      <c r="BE58" s="56"/>
      <c r="BF58" s="56"/>
      <c r="BG58" s="56"/>
      <c r="BH58" s="56" t="s">
        <v>656</v>
      </c>
      <c r="BI58" s="56"/>
      <c r="BJ58" s="56"/>
      <c r="BK58" s="56"/>
      <c r="BL58" s="56"/>
      <c r="BM58" s="212" t="s">
        <v>516</v>
      </c>
      <c r="BN58" s="56"/>
      <c r="BO58" s="56"/>
      <c r="BP58" s="56"/>
      <c r="BQ58" s="56"/>
      <c r="BR58" s="56"/>
      <c r="BS58" s="56"/>
      <c r="BT58" s="56"/>
      <c r="BU58" s="56" t="s">
        <v>708</v>
      </c>
      <c r="BV58" s="56"/>
      <c r="BW58" s="56"/>
      <c r="BX58" s="56"/>
      <c r="BY58" s="56"/>
      <c r="BZ58" s="56" t="s">
        <v>461</v>
      </c>
      <c r="CA58" s="56"/>
      <c r="CB58" s="56"/>
      <c r="CC58" s="56"/>
      <c r="CD58" s="56"/>
      <c r="CE58" s="56"/>
      <c r="CF58" s="56"/>
      <c r="CG58" s="56"/>
      <c r="CH58" s="56"/>
    </row>
    <row r="59" spans="1:86" ht="12.75">
      <c r="A59" s="395" t="s">
        <v>338</v>
      </c>
      <c r="B59" s="396" t="s">
        <v>896</v>
      </c>
      <c r="C59" s="397" t="s">
        <v>20</v>
      </c>
      <c r="D59" s="410" t="s">
        <v>7</v>
      </c>
      <c r="E59" s="400" t="s">
        <v>108</v>
      </c>
      <c r="F59" s="399" t="s">
        <v>842</v>
      </c>
      <c r="G59" s="401" t="s">
        <v>5</v>
      </c>
      <c r="H59" s="402" t="s">
        <v>5</v>
      </c>
      <c r="I59" s="402" t="s">
        <v>5</v>
      </c>
      <c r="J59" s="402" t="s">
        <v>5</v>
      </c>
      <c r="K59" s="402" t="s">
        <v>5</v>
      </c>
      <c r="L59" s="403" t="s">
        <v>5</v>
      </c>
      <c r="M59" s="404" t="s">
        <v>5</v>
      </c>
      <c r="N59" s="355" t="s">
        <v>5</v>
      </c>
      <c r="O59" s="355" t="s">
        <v>5</v>
      </c>
      <c r="P59" s="355" t="s">
        <v>5</v>
      </c>
      <c r="Q59" s="355" t="s">
        <v>5</v>
      </c>
      <c r="R59" s="405" t="s">
        <v>5</v>
      </c>
      <c r="S59" s="406" t="s">
        <v>5</v>
      </c>
      <c r="T59" s="355" t="s">
        <v>5</v>
      </c>
      <c r="U59" s="355" t="s">
        <v>5</v>
      </c>
      <c r="V59" s="355" t="s">
        <v>5</v>
      </c>
      <c r="W59" s="355" t="s">
        <v>5</v>
      </c>
      <c r="X59" s="407" t="s">
        <v>5</v>
      </c>
      <c r="Y59" s="404" t="s">
        <v>5</v>
      </c>
      <c r="Z59" s="355" t="s">
        <v>5</v>
      </c>
      <c r="AA59" s="355" t="s">
        <v>5</v>
      </c>
      <c r="AB59" s="355" t="s">
        <v>5</v>
      </c>
      <c r="AC59" s="355" t="s">
        <v>5</v>
      </c>
      <c r="AD59" s="405" t="s">
        <v>5</v>
      </c>
      <c r="AE59" s="993" t="s">
        <v>109</v>
      </c>
      <c r="AF59" s="994"/>
      <c r="AG59" s="994"/>
      <c r="AH59" s="994"/>
      <c r="AI59" s="994"/>
      <c r="AJ59" s="995"/>
      <c r="AK59" s="436"/>
      <c r="BA59" s="56" t="s">
        <v>421</v>
      </c>
      <c r="BB59" s="56"/>
      <c r="BC59" s="56"/>
      <c r="BD59" s="56" t="s">
        <v>463</v>
      </c>
      <c r="BE59" s="56"/>
      <c r="BF59" s="56"/>
      <c r="BG59" s="56"/>
      <c r="BH59" s="56" t="s">
        <v>657</v>
      </c>
      <c r="BI59" s="56"/>
      <c r="BJ59" s="56"/>
      <c r="BK59" s="56"/>
      <c r="BL59" s="56"/>
      <c r="BM59" s="212" t="s">
        <v>517</v>
      </c>
      <c r="BN59" s="56"/>
      <c r="BO59" s="56"/>
      <c r="BP59" s="56"/>
      <c r="BQ59" s="56"/>
      <c r="BR59" s="56"/>
      <c r="BS59" s="56"/>
      <c r="BT59" s="56"/>
      <c r="BU59" s="56" t="s">
        <v>710</v>
      </c>
      <c r="BV59" s="56"/>
      <c r="BW59" s="56"/>
      <c r="BX59" s="56"/>
      <c r="BY59" s="56"/>
      <c r="BZ59" s="56" t="s">
        <v>736</v>
      </c>
      <c r="CA59" s="56"/>
      <c r="CB59" s="56"/>
      <c r="CC59" s="56"/>
      <c r="CD59" s="56"/>
      <c r="CE59" s="56"/>
      <c r="CF59" s="56"/>
      <c r="CG59" s="56"/>
      <c r="CH59" s="56"/>
    </row>
    <row r="60" spans="1:86" ht="12.75">
      <c r="A60" s="601" t="s">
        <v>338</v>
      </c>
      <c r="B60" s="602" t="s">
        <v>896</v>
      </c>
      <c r="C60" s="397" t="s">
        <v>20</v>
      </c>
      <c r="D60" s="410" t="s">
        <v>7</v>
      </c>
      <c r="E60" s="400" t="s">
        <v>827</v>
      </c>
      <c r="F60" s="399" t="s">
        <v>842</v>
      </c>
      <c r="G60" s="408" t="s">
        <v>5</v>
      </c>
      <c r="H60" s="340" t="s">
        <v>5</v>
      </c>
      <c r="I60" s="340" t="s">
        <v>5</v>
      </c>
      <c r="J60" s="340" t="s">
        <v>5</v>
      </c>
      <c r="K60" s="340" t="s">
        <v>5</v>
      </c>
      <c r="L60" s="409" t="s">
        <v>5</v>
      </c>
      <c r="M60" s="410" t="s">
        <v>5</v>
      </c>
      <c r="N60" s="340" t="s">
        <v>5</v>
      </c>
      <c r="O60" s="340" t="s">
        <v>5</v>
      </c>
      <c r="P60" s="340" t="s">
        <v>5</v>
      </c>
      <c r="Q60" s="340" t="s">
        <v>5</v>
      </c>
      <c r="R60" s="399" t="s">
        <v>5</v>
      </c>
      <c r="S60" s="408" t="s">
        <v>5</v>
      </c>
      <c r="T60" s="340" t="s">
        <v>5</v>
      </c>
      <c r="U60" s="340" t="s">
        <v>5</v>
      </c>
      <c r="V60" s="340" t="s">
        <v>5</v>
      </c>
      <c r="W60" s="340" t="s">
        <v>5</v>
      </c>
      <c r="X60" s="409" t="s">
        <v>5</v>
      </c>
      <c r="Y60" s="410" t="s">
        <v>5</v>
      </c>
      <c r="Z60" s="340" t="s">
        <v>5</v>
      </c>
      <c r="AA60" s="340" t="s">
        <v>5</v>
      </c>
      <c r="AB60" s="340" t="s">
        <v>5</v>
      </c>
      <c r="AC60" s="340" t="s">
        <v>5</v>
      </c>
      <c r="AD60" s="399" t="s">
        <v>5</v>
      </c>
      <c r="AE60" s="993" t="s">
        <v>109</v>
      </c>
      <c r="AF60" s="994"/>
      <c r="AG60" s="994"/>
      <c r="AH60" s="994"/>
      <c r="AI60" s="994"/>
      <c r="AJ60" s="995"/>
      <c r="AK60" s="612"/>
      <c r="BA60" s="56"/>
      <c r="BB60" s="56"/>
      <c r="BC60" s="56"/>
      <c r="BD60" s="56"/>
      <c r="BE60" s="56"/>
      <c r="BF60" s="56"/>
      <c r="BG60" s="56"/>
      <c r="BH60" s="56"/>
      <c r="BI60" s="56"/>
      <c r="BJ60" s="56"/>
      <c r="BK60" s="56"/>
      <c r="BL60" s="56"/>
      <c r="BM60" s="212"/>
      <c r="BN60" s="56"/>
      <c r="BO60" s="56"/>
      <c r="BP60" s="56"/>
      <c r="BQ60" s="56"/>
      <c r="BR60" s="56"/>
      <c r="BS60" s="56"/>
      <c r="BT60" s="56"/>
      <c r="BU60" s="56"/>
      <c r="BV60" s="56"/>
      <c r="BW60" s="56"/>
      <c r="BX60" s="56"/>
      <c r="BY60" s="56"/>
      <c r="BZ60" s="56"/>
      <c r="CA60" s="56"/>
      <c r="CB60" s="56"/>
      <c r="CC60" s="56"/>
      <c r="CD60" s="56"/>
      <c r="CE60" s="56"/>
      <c r="CF60" s="56"/>
      <c r="CG60" s="56"/>
      <c r="CH60" s="56"/>
    </row>
    <row r="61" spans="1:86" ht="13.5" thickBot="1">
      <c r="A61" s="601" t="s">
        <v>338</v>
      </c>
      <c r="B61" s="602" t="s">
        <v>630</v>
      </c>
      <c r="C61" s="603" t="s">
        <v>20</v>
      </c>
      <c r="D61" s="608" t="s">
        <v>7</v>
      </c>
      <c r="E61" s="609" t="s">
        <v>880</v>
      </c>
      <c r="F61" s="610" t="s">
        <v>842</v>
      </c>
      <c r="G61" s="661" t="s">
        <v>844</v>
      </c>
      <c r="H61" s="663" t="s">
        <v>844</v>
      </c>
      <c r="I61" s="663" t="s">
        <v>844</v>
      </c>
      <c r="J61" s="663" t="s">
        <v>844</v>
      </c>
      <c r="K61" s="663" t="s">
        <v>844</v>
      </c>
      <c r="L61" s="665" t="s">
        <v>844</v>
      </c>
      <c r="M61" s="667" t="s">
        <v>844</v>
      </c>
      <c r="N61" s="659" t="s">
        <v>844</v>
      </c>
      <c r="O61" s="659" t="s">
        <v>844</v>
      </c>
      <c r="P61" s="659" t="s">
        <v>844</v>
      </c>
      <c r="Q61" s="659" t="s">
        <v>844</v>
      </c>
      <c r="R61" s="671" t="s">
        <v>844</v>
      </c>
      <c r="S61" s="661" t="s">
        <v>5</v>
      </c>
      <c r="T61" s="663" t="s">
        <v>5</v>
      </c>
      <c r="U61" s="663" t="s">
        <v>5</v>
      </c>
      <c r="V61" s="663" t="s">
        <v>5</v>
      </c>
      <c r="W61" s="663" t="s">
        <v>5</v>
      </c>
      <c r="X61" s="665" t="s">
        <v>5</v>
      </c>
      <c r="Y61" s="667" t="s">
        <v>844</v>
      </c>
      <c r="Z61" s="659" t="s">
        <v>844</v>
      </c>
      <c r="AA61" s="659" t="s">
        <v>844</v>
      </c>
      <c r="AB61" s="659" t="s">
        <v>844</v>
      </c>
      <c r="AC61" s="659" t="s">
        <v>844</v>
      </c>
      <c r="AD61" s="671" t="s">
        <v>844</v>
      </c>
      <c r="AE61" s="996" t="s">
        <v>109</v>
      </c>
      <c r="AF61" s="997"/>
      <c r="AG61" s="997"/>
      <c r="AH61" s="997"/>
      <c r="AI61" s="997"/>
      <c r="AJ61" s="998"/>
      <c r="AK61" s="440"/>
      <c r="BA61" s="56"/>
      <c r="BB61" s="56"/>
      <c r="BC61" s="56"/>
      <c r="BD61" s="56" t="s">
        <v>449</v>
      </c>
      <c r="BE61" s="56"/>
      <c r="BF61" s="56"/>
      <c r="BG61" s="56"/>
      <c r="BH61" s="56" t="s">
        <v>658</v>
      </c>
      <c r="BI61" s="56"/>
      <c r="BJ61" s="56"/>
      <c r="BK61" s="56"/>
      <c r="BL61" s="56"/>
      <c r="BM61" s="212" t="s">
        <v>518</v>
      </c>
      <c r="BN61" s="56"/>
      <c r="BO61" s="56"/>
      <c r="BP61" s="56"/>
      <c r="BQ61" s="56"/>
      <c r="BR61" s="56"/>
      <c r="BS61" s="56"/>
      <c r="BT61" s="56"/>
      <c r="BU61" s="56" t="s">
        <v>711</v>
      </c>
      <c r="BV61" s="56"/>
      <c r="BW61" s="56"/>
      <c r="BX61" s="56"/>
      <c r="BY61" s="56"/>
      <c r="BZ61" s="56"/>
      <c r="CA61" s="56"/>
      <c r="CB61" s="56"/>
      <c r="CC61" s="56"/>
      <c r="CD61" s="56"/>
      <c r="CE61" s="56"/>
      <c r="CF61" s="56"/>
      <c r="CG61" s="56"/>
      <c r="CH61" s="56"/>
    </row>
    <row r="62" spans="1:86" ht="12.75">
      <c r="A62" s="395" t="s">
        <v>338</v>
      </c>
      <c r="B62" s="611" t="s">
        <v>643</v>
      </c>
      <c r="C62" s="397" t="s">
        <v>20</v>
      </c>
      <c r="D62" s="410" t="s">
        <v>7</v>
      </c>
      <c r="E62" s="400" t="s">
        <v>1224</v>
      </c>
      <c r="F62" s="399" t="s">
        <v>842</v>
      </c>
      <c r="G62" s="408" t="s">
        <v>5</v>
      </c>
      <c r="H62" s="340" t="s">
        <v>5</v>
      </c>
      <c r="I62" s="340" t="s">
        <v>5</v>
      </c>
      <c r="J62" s="340" t="s">
        <v>5</v>
      </c>
      <c r="K62" s="340" t="s">
        <v>5</v>
      </c>
      <c r="L62" s="409" t="s">
        <v>5</v>
      </c>
      <c r="M62" s="410" t="s">
        <v>5</v>
      </c>
      <c r="N62" s="340" t="s">
        <v>5</v>
      </c>
      <c r="O62" s="340" t="s">
        <v>5</v>
      </c>
      <c r="P62" s="340" t="s">
        <v>5</v>
      </c>
      <c r="Q62" s="340" t="s">
        <v>5</v>
      </c>
      <c r="R62" s="399" t="s">
        <v>5</v>
      </c>
      <c r="S62" s="408" t="s">
        <v>5</v>
      </c>
      <c r="T62" s="340" t="s">
        <v>5</v>
      </c>
      <c r="U62" s="340" t="s">
        <v>5</v>
      </c>
      <c r="V62" s="340" t="s">
        <v>5</v>
      </c>
      <c r="W62" s="340" t="s">
        <v>5</v>
      </c>
      <c r="X62" s="409" t="s">
        <v>5</v>
      </c>
      <c r="Y62" s="410" t="s">
        <v>5</v>
      </c>
      <c r="Z62" s="340" t="s">
        <v>5</v>
      </c>
      <c r="AA62" s="340" t="s">
        <v>5</v>
      </c>
      <c r="AB62" s="340" t="s">
        <v>5</v>
      </c>
      <c r="AC62" s="340" t="s">
        <v>5</v>
      </c>
      <c r="AD62" s="399" t="s">
        <v>5</v>
      </c>
      <c r="AE62" s="993" t="s">
        <v>109</v>
      </c>
      <c r="AF62" s="994"/>
      <c r="AG62" s="994"/>
      <c r="AH62" s="994"/>
      <c r="AI62" s="994"/>
      <c r="AJ62" s="995"/>
      <c r="AK62" s="436"/>
      <c r="BA62" s="56"/>
      <c r="BB62" s="56"/>
      <c r="BC62" s="56"/>
      <c r="BD62" s="56"/>
      <c r="BE62" s="56"/>
      <c r="BF62" s="56"/>
      <c r="BG62" s="56"/>
      <c r="BH62" s="56"/>
      <c r="BI62" s="56"/>
      <c r="BJ62" s="56"/>
      <c r="BK62" s="56"/>
      <c r="BL62" s="56"/>
      <c r="BM62" s="212"/>
      <c r="BN62" s="56"/>
      <c r="BO62" s="56"/>
      <c r="BP62" s="56"/>
      <c r="BQ62" s="56"/>
      <c r="BR62" s="56"/>
      <c r="BS62" s="56"/>
      <c r="BT62" s="56"/>
      <c r="BU62" s="56"/>
      <c r="BV62" s="56"/>
      <c r="BW62" s="56"/>
      <c r="BX62" s="56"/>
      <c r="BY62" s="56"/>
      <c r="BZ62" s="56"/>
      <c r="CA62" s="56"/>
      <c r="CB62" s="56"/>
      <c r="CC62" s="56"/>
      <c r="CD62" s="56"/>
      <c r="CE62" s="56"/>
      <c r="CF62" s="56"/>
      <c r="CG62" s="56"/>
      <c r="CH62" s="56"/>
    </row>
    <row r="63" spans="1:86" ht="13.5" thickBot="1">
      <c r="A63" s="411" t="s">
        <v>338</v>
      </c>
      <c r="B63" s="412" t="s">
        <v>1085</v>
      </c>
      <c r="C63" s="413" t="s">
        <v>20</v>
      </c>
      <c r="D63" s="613" t="s">
        <v>7</v>
      </c>
      <c r="E63" s="614" t="s">
        <v>880</v>
      </c>
      <c r="F63" s="615" t="s">
        <v>846</v>
      </c>
      <c r="G63" s="660" t="s">
        <v>5</v>
      </c>
      <c r="H63" s="662" t="s">
        <v>5</v>
      </c>
      <c r="I63" s="662" t="s">
        <v>5</v>
      </c>
      <c r="J63" s="662" t="s">
        <v>5</v>
      </c>
      <c r="K63" s="662" t="s">
        <v>5</v>
      </c>
      <c r="L63" s="664" t="s">
        <v>5</v>
      </c>
      <c r="M63" s="666" t="s">
        <v>5</v>
      </c>
      <c r="N63" s="669" t="s">
        <v>5</v>
      </c>
      <c r="O63" s="669" t="s">
        <v>5</v>
      </c>
      <c r="P63" s="669" t="s">
        <v>5</v>
      </c>
      <c r="Q63" s="669" t="s">
        <v>5</v>
      </c>
      <c r="R63" s="670" t="s">
        <v>5</v>
      </c>
      <c r="S63" s="672" t="s">
        <v>5</v>
      </c>
      <c r="T63" s="669" t="s">
        <v>5</v>
      </c>
      <c r="U63" s="669" t="s">
        <v>5</v>
      </c>
      <c r="V63" s="669" t="s">
        <v>5</v>
      </c>
      <c r="W63" s="669" t="s">
        <v>5</v>
      </c>
      <c r="X63" s="673" t="s">
        <v>5</v>
      </c>
      <c r="Y63" s="666" t="s">
        <v>5</v>
      </c>
      <c r="Z63" s="669" t="s">
        <v>5</v>
      </c>
      <c r="AA63" s="669" t="s">
        <v>5</v>
      </c>
      <c r="AB63" s="669" t="s">
        <v>5</v>
      </c>
      <c r="AC63" s="669" t="s">
        <v>5</v>
      </c>
      <c r="AD63" s="670" t="s">
        <v>5</v>
      </c>
      <c r="AE63" s="990" t="s">
        <v>109</v>
      </c>
      <c r="AF63" s="991"/>
      <c r="AG63" s="991"/>
      <c r="AH63" s="991"/>
      <c r="AI63" s="991"/>
      <c r="AJ63" s="992"/>
      <c r="AK63" s="440"/>
      <c r="BA63" s="56"/>
      <c r="BB63" s="56"/>
      <c r="BC63" s="56"/>
      <c r="BD63" s="56"/>
      <c r="BE63" s="56"/>
      <c r="BF63" s="56"/>
      <c r="BG63" s="56"/>
      <c r="BH63" s="56"/>
      <c r="BI63" s="56"/>
      <c r="BJ63" s="56"/>
      <c r="BK63" s="56"/>
      <c r="BL63" s="56"/>
      <c r="BM63" s="212"/>
      <c r="BN63" s="56"/>
      <c r="BO63" s="56"/>
      <c r="BP63" s="56"/>
      <c r="BQ63" s="56"/>
      <c r="BR63" s="56"/>
      <c r="BS63" s="56"/>
      <c r="BT63" s="56"/>
      <c r="BU63" s="56"/>
      <c r="BV63" s="56"/>
      <c r="BW63" s="56"/>
      <c r="BX63" s="56"/>
      <c r="BY63" s="56"/>
      <c r="BZ63" s="56"/>
      <c r="CA63" s="56"/>
      <c r="CB63" s="56"/>
      <c r="CC63" s="56"/>
      <c r="CD63" s="56"/>
      <c r="CE63" s="56"/>
      <c r="CF63" s="56"/>
      <c r="CG63" s="56"/>
      <c r="CH63" s="56"/>
    </row>
    <row r="64" spans="1:86" ht="12.75">
      <c r="A64" s="56"/>
      <c r="BA64" s="56"/>
      <c r="BB64" s="56"/>
      <c r="BC64" s="56"/>
      <c r="BD64" s="56"/>
      <c r="BE64" s="56"/>
      <c r="BF64" s="56"/>
      <c r="BG64" s="56"/>
      <c r="BH64" s="56" t="s">
        <v>114</v>
      </c>
      <c r="BI64" s="56"/>
      <c r="BJ64" s="56"/>
      <c r="BK64" s="56"/>
      <c r="BL64" s="56"/>
      <c r="BM64" s="212" t="s">
        <v>519</v>
      </c>
      <c r="BN64" s="56"/>
      <c r="BO64" s="56"/>
      <c r="BP64" s="56"/>
      <c r="BQ64" s="56"/>
      <c r="BR64" s="56"/>
      <c r="BS64" s="56"/>
      <c r="BT64" s="56"/>
      <c r="BU64" s="56"/>
      <c r="BV64" s="56"/>
      <c r="BW64" s="56"/>
      <c r="BX64" s="56"/>
      <c r="BY64" s="56"/>
      <c r="BZ64" s="56"/>
      <c r="CA64" s="56"/>
      <c r="CB64" s="56"/>
      <c r="CC64" s="56"/>
      <c r="CD64" s="56"/>
      <c r="CE64" s="56"/>
      <c r="CF64" s="56"/>
      <c r="CG64" s="56"/>
      <c r="CH64" s="56"/>
    </row>
    <row r="65" spans="1:86" ht="12.75">
      <c r="A65" s="56"/>
      <c r="BA65" s="213" t="s">
        <v>305</v>
      </c>
      <c r="BB65" s="56"/>
      <c r="BC65" s="56"/>
      <c r="BD65" s="56"/>
      <c r="BE65" s="56"/>
      <c r="BF65" s="56"/>
      <c r="BG65" s="56"/>
      <c r="BH65" s="56" t="s">
        <v>115</v>
      </c>
      <c r="BI65" s="56"/>
      <c r="BJ65" s="56"/>
      <c r="BK65" s="56"/>
      <c r="BL65" s="56"/>
      <c r="BM65" s="212" t="s">
        <v>520</v>
      </c>
      <c r="BN65" s="56"/>
      <c r="BO65" s="56"/>
      <c r="BP65" s="56"/>
      <c r="BQ65" s="56"/>
      <c r="BR65" s="56"/>
      <c r="BS65" s="56"/>
      <c r="BT65" s="56"/>
      <c r="BU65" s="56"/>
      <c r="BV65" s="56"/>
      <c r="BW65" s="56"/>
      <c r="BX65" s="56"/>
      <c r="BY65" s="56"/>
      <c r="BZ65" s="56"/>
      <c r="CA65" s="56"/>
      <c r="CB65" s="56"/>
      <c r="CC65" s="56"/>
      <c r="CD65" s="56"/>
      <c r="CE65" s="56"/>
      <c r="CF65" s="56"/>
      <c r="CG65" s="56"/>
      <c r="CH65" s="56"/>
    </row>
    <row r="66" spans="1:86" ht="12.75">
      <c r="A66" s="56"/>
      <c r="BA66" s="56" t="s">
        <v>7</v>
      </c>
      <c r="BB66" s="56"/>
      <c r="BC66" s="56"/>
      <c r="BD66" s="213" t="s">
        <v>290</v>
      </c>
      <c r="BE66" s="56"/>
      <c r="BF66" s="56"/>
      <c r="BG66" s="56"/>
      <c r="BH66" s="56" t="s">
        <v>116</v>
      </c>
      <c r="BI66" s="56"/>
      <c r="BJ66" s="56"/>
      <c r="BK66" s="56"/>
      <c r="BL66" s="56"/>
      <c r="BM66" s="212" t="s">
        <v>521</v>
      </c>
      <c r="BN66" s="56"/>
      <c r="BO66" s="56"/>
      <c r="BP66" s="56"/>
      <c r="BQ66" s="56"/>
      <c r="BR66" s="56"/>
      <c r="BS66" s="56"/>
      <c r="BT66" s="56"/>
      <c r="BU66" s="56"/>
      <c r="BV66" s="56"/>
      <c r="BW66" s="56"/>
      <c r="BX66" s="56"/>
      <c r="BY66" s="56"/>
      <c r="BZ66" s="56"/>
      <c r="CA66" s="56"/>
      <c r="CB66" s="56"/>
      <c r="CC66" s="56"/>
      <c r="CD66" s="56"/>
      <c r="CE66" s="56"/>
      <c r="CF66" s="56"/>
      <c r="CG66" s="56"/>
      <c r="CH66" s="56"/>
    </row>
    <row r="67" spans="1:86" ht="12.75">
      <c r="A67" s="56"/>
      <c r="BA67" s="56" t="s">
        <v>99</v>
      </c>
      <c r="BB67" s="56"/>
      <c r="BC67" s="56"/>
      <c r="BD67" s="56" t="s">
        <v>464</v>
      </c>
      <c r="BE67" s="56"/>
      <c r="BF67" s="56"/>
      <c r="BG67" s="56"/>
      <c r="BH67" s="56"/>
      <c r="BI67" s="56"/>
      <c r="BJ67" s="56"/>
      <c r="BK67" s="56"/>
      <c r="BL67" s="56"/>
      <c r="BM67" s="212" t="s">
        <v>522</v>
      </c>
      <c r="BN67" s="56"/>
      <c r="BO67" s="56"/>
      <c r="BP67" s="56"/>
      <c r="BQ67" s="56"/>
      <c r="BR67" s="56"/>
      <c r="BS67" s="56"/>
      <c r="BT67" s="56"/>
      <c r="BU67" s="56"/>
      <c r="BV67" s="56"/>
      <c r="BW67" s="56"/>
      <c r="BX67" s="56"/>
      <c r="BY67" s="56"/>
      <c r="BZ67" s="56"/>
      <c r="CA67" s="56"/>
      <c r="CB67" s="56"/>
      <c r="CC67" s="56"/>
      <c r="CD67" s="56"/>
      <c r="CE67" s="56"/>
      <c r="CF67" s="56"/>
      <c r="CG67" s="56"/>
      <c r="CH67" s="56"/>
    </row>
    <row r="68" spans="1:86" ht="12.75">
      <c r="A68" s="56"/>
      <c r="BA68" s="56" t="s">
        <v>211</v>
      </c>
      <c r="BB68" s="56"/>
      <c r="BC68" s="56"/>
      <c r="BD68" s="56" t="s">
        <v>465</v>
      </c>
      <c r="BE68" s="56"/>
      <c r="BF68" s="56"/>
      <c r="BG68" s="56"/>
      <c r="BH68" s="56"/>
      <c r="BI68" s="56"/>
      <c r="BJ68" s="56"/>
      <c r="BK68" s="56"/>
      <c r="BL68" s="56"/>
      <c r="BM68" s="212" t="s">
        <v>523</v>
      </c>
      <c r="BN68" s="56"/>
      <c r="BO68" s="56"/>
      <c r="BP68" s="56"/>
      <c r="BQ68" s="56"/>
      <c r="BR68" s="56"/>
      <c r="BS68" s="56"/>
      <c r="BT68" s="56"/>
      <c r="BU68" s="56"/>
      <c r="BV68" s="56"/>
      <c r="BW68" s="56"/>
      <c r="BX68" s="56"/>
      <c r="BY68" s="56"/>
      <c r="BZ68" s="56"/>
      <c r="CA68" s="56"/>
      <c r="CB68" s="56"/>
      <c r="CC68" s="56"/>
      <c r="CD68" s="56"/>
      <c r="CE68" s="56"/>
      <c r="CF68" s="56"/>
      <c r="CG68" s="56"/>
      <c r="CH68" s="56"/>
    </row>
    <row r="69" spans="1:86" ht="12.75">
      <c r="A69" s="56"/>
      <c r="BA69" s="56" t="s">
        <v>423</v>
      </c>
      <c r="BB69" s="56"/>
      <c r="BC69" s="56"/>
      <c r="BD69" s="56" t="s">
        <v>466</v>
      </c>
      <c r="BE69" s="56"/>
      <c r="BF69" s="56"/>
      <c r="BG69" s="56"/>
      <c r="BH69" s="56"/>
      <c r="BI69" s="56"/>
      <c r="BJ69" s="56"/>
      <c r="BK69" s="56"/>
      <c r="BL69" s="56"/>
      <c r="BM69" s="212" t="s">
        <v>524</v>
      </c>
      <c r="BN69" s="56"/>
      <c r="BO69" s="56"/>
      <c r="BP69" s="56"/>
      <c r="BQ69" s="56"/>
      <c r="BR69" s="56"/>
      <c r="BS69" s="56"/>
      <c r="BT69" s="56"/>
      <c r="BU69" s="56"/>
      <c r="BV69" s="56"/>
      <c r="BW69" s="56"/>
      <c r="BX69" s="56"/>
      <c r="BY69" s="56"/>
      <c r="BZ69" s="56"/>
      <c r="CA69" s="56"/>
      <c r="CB69" s="56"/>
      <c r="CC69" s="56"/>
      <c r="CD69" s="56"/>
      <c r="CE69" s="56"/>
      <c r="CF69" s="56"/>
      <c r="CG69" s="56"/>
      <c r="CH69" s="56"/>
    </row>
    <row r="70" spans="1:86" ht="12.75">
      <c r="A70" s="56"/>
      <c r="BA70" s="56" t="s">
        <v>424</v>
      </c>
      <c r="BB70" s="56"/>
      <c r="BC70" s="56"/>
      <c r="BD70" s="56"/>
      <c r="BE70" s="56"/>
      <c r="BF70" s="56"/>
      <c r="BG70" s="56"/>
      <c r="BH70" s="56"/>
      <c r="BI70" s="56"/>
      <c r="BJ70" s="56"/>
      <c r="BK70" s="56"/>
      <c r="BL70" s="56"/>
      <c r="BM70" s="212" t="s">
        <v>93</v>
      </c>
      <c r="BN70" s="56"/>
      <c r="BO70" s="56"/>
      <c r="BP70" s="56"/>
      <c r="BQ70" s="56"/>
      <c r="BR70" s="56"/>
      <c r="BS70" s="56"/>
      <c r="BT70" s="56"/>
      <c r="BU70" s="56"/>
      <c r="BV70" s="56"/>
      <c r="BW70" s="56"/>
      <c r="BX70" s="56"/>
      <c r="BY70" s="56"/>
      <c r="BZ70" s="56"/>
      <c r="CA70" s="56"/>
      <c r="CB70" s="56"/>
      <c r="CC70" s="56"/>
      <c r="CD70" s="56"/>
      <c r="CE70" s="56"/>
      <c r="CF70" s="56"/>
      <c r="CG70" s="56"/>
      <c r="CH70" s="56"/>
    </row>
    <row r="71" spans="1:86" ht="12.75">
      <c r="A71" s="56"/>
      <c r="BA71" s="56" t="s">
        <v>276</v>
      </c>
      <c r="BB71" s="56"/>
      <c r="BC71" s="56"/>
      <c r="BD71" s="56"/>
      <c r="BE71" s="56"/>
      <c r="BF71" s="56"/>
      <c r="BG71" s="56"/>
      <c r="BH71" s="56"/>
      <c r="BI71" s="56"/>
      <c r="BJ71" s="56"/>
      <c r="BK71" s="56"/>
      <c r="BL71" s="56"/>
      <c r="BM71" s="212" t="s">
        <v>525</v>
      </c>
      <c r="BN71" s="56"/>
      <c r="BO71" s="56"/>
      <c r="BP71" s="56"/>
      <c r="BQ71" s="56"/>
      <c r="BR71" s="56"/>
      <c r="BS71" s="56"/>
      <c r="BT71" s="56"/>
      <c r="BU71" s="56"/>
      <c r="BV71" s="56"/>
      <c r="BW71" s="56"/>
      <c r="BX71" s="56"/>
      <c r="BY71" s="56"/>
      <c r="BZ71" s="56"/>
      <c r="CA71" s="56"/>
      <c r="CB71" s="56"/>
      <c r="CC71" s="56"/>
      <c r="CD71" s="56"/>
      <c r="CE71" s="56"/>
      <c r="CF71" s="56"/>
      <c r="CG71" s="56"/>
      <c r="CH71" s="56"/>
    </row>
    <row r="72" spans="1:86" ht="12.75">
      <c r="A72" s="56"/>
      <c r="BA72" s="56" t="s">
        <v>425</v>
      </c>
      <c r="BB72" s="56"/>
      <c r="BC72" s="56"/>
      <c r="BD72" s="56"/>
      <c r="BE72" s="56"/>
      <c r="BF72" s="56"/>
      <c r="BG72" s="56"/>
      <c r="BH72" s="56"/>
      <c r="BI72" s="56"/>
      <c r="BJ72" s="56"/>
      <c r="BK72" s="56"/>
      <c r="BL72" s="56"/>
      <c r="BM72" s="212" t="s">
        <v>526</v>
      </c>
      <c r="BN72" s="56"/>
      <c r="BO72" s="56"/>
      <c r="BP72" s="56"/>
      <c r="BQ72" s="56"/>
      <c r="BR72" s="56"/>
      <c r="BS72" s="56"/>
      <c r="BT72" s="56"/>
      <c r="BU72" s="56"/>
      <c r="BV72" s="56"/>
      <c r="BW72" s="56"/>
      <c r="BX72" s="56"/>
      <c r="BY72" s="56"/>
      <c r="BZ72" s="56"/>
      <c r="CA72" s="56"/>
      <c r="CB72" s="56"/>
      <c r="CC72" s="56"/>
      <c r="CD72" s="56"/>
      <c r="CE72" s="56"/>
      <c r="CF72" s="56"/>
      <c r="CG72" s="56"/>
      <c r="CH72" s="56"/>
    </row>
    <row r="73" spans="1:86" ht="12.75">
      <c r="A73" s="56"/>
      <c r="BA73" s="56" t="s">
        <v>426</v>
      </c>
      <c r="BB73" s="56"/>
      <c r="BC73" s="56"/>
      <c r="BD73" s="56"/>
      <c r="BE73" s="56"/>
      <c r="BF73" s="56"/>
      <c r="BG73" s="56"/>
      <c r="BH73" s="56"/>
      <c r="BI73" s="56"/>
      <c r="BJ73" s="56"/>
      <c r="BK73" s="56"/>
      <c r="BL73" s="56"/>
      <c r="BM73" s="212" t="s">
        <v>527</v>
      </c>
      <c r="BN73" s="56"/>
      <c r="BO73" s="56"/>
      <c r="BP73" s="56"/>
      <c r="BQ73" s="56"/>
      <c r="BR73" s="56"/>
      <c r="BS73" s="56"/>
      <c r="BT73" s="56"/>
      <c r="BU73" s="56"/>
      <c r="BV73" s="56"/>
      <c r="BW73" s="56"/>
      <c r="BX73" s="56"/>
      <c r="BY73" s="56"/>
      <c r="BZ73" s="56"/>
      <c r="CA73" s="56"/>
      <c r="CB73" s="56"/>
      <c r="CC73" s="56"/>
      <c r="CD73" s="56"/>
      <c r="CE73" s="56"/>
      <c r="CF73" s="56"/>
      <c r="CG73" s="56"/>
      <c r="CH73" s="56"/>
    </row>
    <row r="74" spans="1:86" ht="12.75">
      <c r="A74" s="56"/>
      <c r="BA74" s="56" t="s">
        <v>427</v>
      </c>
      <c r="BB74" s="56"/>
      <c r="BC74" s="56"/>
      <c r="BD74" s="56"/>
      <c r="BE74" s="56"/>
      <c r="BF74" s="56"/>
      <c r="BG74" s="56"/>
      <c r="BH74" s="56"/>
      <c r="BI74" s="56"/>
      <c r="BJ74" s="56"/>
      <c r="BK74" s="56"/>
      <c r="BL74" s="56"/>
      <c r="BM74" s="212" t="s">
        <v>528</v>
      </c>
      <c r="BN74" s="56"/>
      <c r="BO74" s="56"/>
      <c r="BP74" s="56"/>
      <c r="BQ74" s="56"/>
      <c r="BR74" s="56"/>
      <c r="BS74" s="56"/>
      <c r="BT74" s="56"/>
      <c r="BU74" s="56"/>
      <c r="BV74" s="56"/>
      <c r="BW74" s="56"/>
      <c r="BX74" s="56"/>
      <c r="BY74" s="56"/>
      <c r="BZ74" s="56"/>
      <c r="CA74" s="56"/>
      <c r="CB74" s="56"/>
      <c r="CC74" s="56"/>
      <c r="CD74" s="56"/>
      <c r="CE74" s="56"/>
      <c r="CF74" s="56"/>
      <c r="CG74" s="56"/>
      <c r="CH74" s="56"/>
    </row>
    <row r="75" spans="1:86" ht="12.75">
      <c r="A75" s="56"/>
      <c r="BA75" s="56" t="s">
        <v>428</v>
      </c>
      <c r="BB75" s="56"/>
      <c r="BC75" s="56"/>
      <c r="BD75" s="56"/>
      <c r="BE75" s="56"/>
      <c r="BF75" s="56"/>
      <c r="BG75" s="56"/>
      <c r="BH75" s="56"/>
      <c r="BI75" s="56"/>
      <c r="BJ75" s="56"/>
      <c r="BK75" s="56"/>
      <c r="BL75" s="56"/>
      <c r="BM75" s="212" t="s">
        <v>529</v>
      </c>
      <c r="BN75" s="56"/>
      <c r="BO75" s="56"/>
      <c r="BP75" s="56"/>
      <c r="BQ75" s="56"/>
      <c r="BR75" s="56"/>
      <c r="BS75" s="56"/>
      <c r="BT75" s="56"/>
      <c r="BU75" s="56"/>
      <c r="BV75" s="56"/>
      <c r="BW75" s="56"/>
      <c r="BX75" s="56"/>
      <c r="BY75" s="56"/>
      <c r="BZ75" s="56"/>
      <c r="CA75" s="56"/>
      <c r="CB75" s="56"/>
      <c r="CC75" s="56"/>
      <c r="CD75" s="56"/>
      <c r="CE75" s="56"/>
      <c r="CF75" s="56"/>
      <c r="CG75" s="56"/>
      <c r="CH75" s="56"/>
    </row>
    <row r="76" spans="1:86" ht="12.75">
      <c r="A76" s="56"/>
      <c r="BA76" s="56" t="s">
        <v>429</v>
      </c>
      <c r="BB76" s="56"/>
      <c r="BC76" s="56"/>
      <c r="BD76" s="56"/>
      <c r="BE76" s="56"/>
      <c r="BF76" s="56"/>
      <c r="BG76" s="56"/>
      <c r="BH76" s="56"/>
      <c r="BI76" s="56"/>
      <c r="BJ76" s="56"/>
      <c r="BK76" s="56"/>
      <c r="BL76" s="56"/>
      <c r="BM76" s="212" t="s">
        <v>530</v>
      </c>
      <c r="BN76" s="56"/>
      <c r="BO76" s="56"/>
      <c r="BP76" s="56"/>
      <c r="BQ76" s="56"/>
      <c r="BR76" s="56"/>
      <c r="BS76" s="56"/>
      <c r="BT76" s="56"/>
      <c r="BU76" s="56"/>
      <c r="BV76" s="56"/>
      <c r="BW76" s="56"/>
      <c r="BX76" s="56"/>
      <c r="BY76" s="56"/>
      <c r="BZ76" s="56"/>
      <c r="CA76" s="56"/>
      <c r="CB76" s="56"/>
      <c r="CC76" s="56"/>
      <c r="CD76" s="56"/>
      <c r="CE76" s="56"/>
      <c r="CF76" s="56"/>
      <c r="CG76" s="56"/>
      <c r="CH76" s="56"/>
    </row>
    <row r="77" spans="1:86" ht="12.75">
      <c r="A77" s="56"/>
      <c r="BA77" s="56" t="s">
        <v>430</v>
      </c>
      <c r="BB77" s="56"/>
      <c r="BC77" s="56"/>
      <c r="BD77" s="56"/>
      <c r="BE77" s="56"/>
      <c r="BF77" s="56"/>
      <c r="BG77" s="56"/>
      <c r="BH77" s="56"/>
      <c r="BI77" s="56"/>
      <c r="BJ77" s="56"/>
      <c r="BK77" s="56"/>
      <c r="BL77" s="56"/>
      <c r="BM77" s="212" t="s">
        <v>531</v>
      </c>
      <c r="BN77" s="56"/>
      <c r="BO77" s="56"/>
      <c r="BP77" s="56"/>
      <c r="BQ77" s="56"/>
      <c r="BR77" s="56"/>
      <c r="BS77" s="56"/>
      <c r="BT77" s="56"/>
      <c r="BU77" s="56"/>
      <c r="BV77" s="56"/>
      <c r="BW77" s="56"/>
      <c r="BX77" s="56"/>
      <c r="BY77" s="56"/>
      <c r="BZ77" s="56"/>
      <c r="CA77" s="56"/>
      <c r="CB77" s="56"/>
      <c r="CC77" s="56"/>
      <c r="CD77" s="56"/>
      <c r="CE77" s="56"/>
      <c r="CF77" s="56"/>
      <c r="CG77" s="56"/>
      <c r="CH77" s="56"/>
    </row>
    <row r="78" spans="1:86" ht="12.75">
      <c r="A78" s="56"/>
      <c r="BA78" s="56" t="s">
        <v>431</v>
      </c>
      <c r="BB78" s="56"/>
      <c r="BC78" s="56"/>
      <c r="BD78" s="56"/>
      <c r="BE78" s="56"/>
      <c r="BF78" s="56"/>
      <c r="BG78" s="56"/>
      <c r="BH78" s="56"/>
      <c r="BI78" s="56"/>
      <c r="BJ78" s="56"/>
      <c r="BK78" s="56"/>
      <c r="BL78" s="56"/>
      <c r="BM78" s="212" t="s">
        <v>532</v>
      </c>
      <c r="BN78" s="56"/>
      <c r="BO78" s="56"/>
      <c r="BP78" s="56"/>
      <c r="BQ78" s="56"/>
      <c r="BR78" s="56"/>
      <c r="BS78" s="56"/>
      <c r="BT78" s="56"/>
      <c r="BU78" s="56"/>
      <c r="BV78" s="56"/>
      <c r="BW78" s="56"/>
      <c r="BX78" s="56"/>
      <c r="BY78" s="56"/>
      <c r="BZ78" s="56"/>
      <c r="CA78" s="56"/>
      <c r="CB78" s="56"/>
      <c r="CC78" s="56"/>
      <c r="CD78" s="56"/>
      <c r="CE78" s="56"/>
      <c r="CF78" s="56"/>
      <c r="CG78" s="56"/>
      <c r="CH78" s="56"/>
    </row>
    <row r="79" spans="1:86" ht="12.75">
      <c r="A79" s="56"/>
      <c r="BA79" s="56"/>
      <c r="BB79" s="56"/>
      <c r="BC79" s="56"/>
      <c r="BD79" s="56"/>
      <c r="BE79" s="56"/>
      <c r="BF79" s="56"/>
      <c r="BG79" s="56"/>
      <c r="BH79" s="56"/>
      <c r="BI79" s="56"/>
      <c r="BJ79" s="56"/>
      <c r="BK79" s="56"/>
      <c r="BL79" s="56"/>
      <c r="BM79" s="212" t="s">
        <v>533</v>
      </c>
      <c r="BN79" s="56"/>
      <c r="BO79" s="56"/>
      <c r="BP79" s="56"/>
      <c r="BQ79" s="56"/>
      <c r="BR79" s="56"/>
      <c r="BS79" s="56"/>
      <c r="BT79" s="56"/>
      <c r="BU79" s="56"/>
      <c r="BV79" s="56"/>
      <c r="BW79" s="56"/>
      <c r="BX79" s="56"/>
      <c r="BY79" s="56"/>
      <c r="BZ79" s="56"/>
      <c r="CA79" s="56"/>
      <c r="CB79" s="56"/>
      <c r="CC79" s="56"/>
      <c r="CD79" s="56"/>
      <c r="CE79" s="56"/>
      <c r="CF79" s="56"/>
      <c r="CG79" s="56"/>
      <c r="CH79" s="56"/>
    </row>
    <row r="80" spans="1:86" ht="12.75">
      <c r="A80" s="56"/>
      <c r="BA80" s="56"/>
      <c r="BB80" s="56"/>
      <c r="BC80" s="56"/>
      <c r="BD80" s="56"/>
      <c r="BE80" s="56"/>
      <c r="BF80" s="56"/>
      <c r="BG80" s="56"/>
      <c r="BH80" s="56"/>
      <c r="BI80" s="56"/>
      <c r="BJ80" s="56"/>
      <c r="BK80" s="56"/>
      <c r="BL80" s="56"/>
      <c r="BM80" s="212" t="s">
        <v>534</v>
      </c>
      <c r="BN80" s="56"/>
      <c r="BO80" s="56"/>
      <c r="BP80" s="56"/>
      <c r="BQ80" s="56"/>
      <c r="BR80" s="56"/>
      <c r="BS80" s="56"/>
      <c r="BT80" s="56"/>
      <c r="BU80" s="56"/>
      <c r="BV80" s="56"/>
      <c r="BW80" s="56"/>
      <c r="BX80" s="56"/>
      <c r="BY80" s="56"/>
      <c r="BZ80" s="56"/>
      <c r="CA80" s="56"/>
      <c r="CB80" s="56"/>
      <c r="CC80" s="56"/>
      <c r="CD80" s="56"/>
      <c r="CE80" s="56"/>
      <c r="CF80" s="56"/>
      <c r="CG80" s="56"/>
      <c r="CH80" s="56"/>
    </row>
    <row r="81" spans="1:86" ht="12.75">
      <c r="A81" s="56"/>
      <c r="BA81" s="234" t="s">
        <v>767</v>
      </c>
      <c r="BB81" s="56"/>
      <c r="BC81" s="56"/>
      <c r="BD81" s="56"/>
      <c r="BE81" s="56"/>
      <c r="BF81" s="56"/>
      <c r="BG81" s="56"/>
      <c r="BH81" s="56"/>
      <c r="BI81" s="56"/>
      <c r="BJ81" s="56"/>
      <c r="BK81" s="56"/>
      <c r="BL81" s="56"/>
      <c r="BM81" s="212" t="s">
        <v>663</v>
      </c>
      <c r="BN81" s="56"/>
      <c r="BO81" s="56"/>
      <c r="BP81" s="56"/>
      <c r="BQ81" s="56"/>
      <c r="BR81" s="56"/>
      <c r="BS81" s="56"/>
      <c r="BT81" s="56"/>
      <c r="BU81" s="56"/>
      <c r="BV81" s="56"/>
      <c r="BW81" s="56"/>
      <c r="BX81" s="56"/>
      <c r="BY81" s="56"/>
      <c r="BZ81" s="56"/>
      <c r="CA81" s="56"/>
      <c r="CB81" s="56"/>
      <c r="CC81" s="56"/>
      <c r="CD81" s="56"/>
      <c r="CE81" s="56"/>
      <c r="CF81" s="56"/>
      <c r="CG81" s="56"/>
      <c r="CH81" s="56"/>
    </row>
    <row r="82" spans="1:86" ht="15">
      <c r="A82" s="56"/>
      <c r="BA82" s="235" t="s">
        <v>768</v>
      </c>
      <c r="BB82" s="56"/>
      <c r="BC82" s="56"/>
      <c r="BD82" s="56"/>
      <c r="BE82" s="56"/>
      <c r="BF82" s="56"/>
      <c r="BG82" s="56"/>
      <c r="BH82" s="56"/>
      <c r="BI82" s="56"/>
      <c r="BJ82" s="56"/>
      <c r="BK82" s="56"/>
      <c r="BL82" s="56"/>
      <c r="BM82" s="211" t="s">
        <v>535</v>
      </c>
      <c r="BN82" s="56"/>
      <c r="BO82" s="56"/>
      <c r="BP82" s="56"/>
      <c r="BQ82" s="56"/>
      <c r="BR82" s="56"/>
      <c r="BS82" s="56"/>
      <c r="BT82" s="56"/>
      <c r="BU82" s="56"/>
      <c r="BV82" s="56"/>
      <c r="BW82" s="56"/>
      <c r="BX82" s="56"/>
      <c r="BY82" s="56"/>
      <c r="BZ82" s="56"/>
      <c r="CA82" s="56"/>
      <c r="CB82" s="56"/>
      <c r="CC82" s="56"/>
      <c r="CD82" s="56"/>
      <c r="CE82" s="56"/>
      <c r="CF82" s="56"/>
      <c r="CG82" s="56"/>
      <c r="CH82" s="56"/>
    </row>
    <row r="83" spans="1:86" ht="12.75">
      <c r="A83" s="56"/>
      <c r="BA83" s="176" t="s">
        <v>210</v>
      </c>
      <c r="BB83" s="56"/>
      <c r="BC83" s="56"/>
      <c r="BD83" s="56"/>
      <c r="BE83" s="56"/>
      <c r="BF83" s="56"/>
      <c r="BG83" s="56"/>
      <c r="BH83" s="56"/>
      <c r="BI83" s="56"/>
      <c r="BJ83" s="56"/>
      <c r="BK83" s="56"/>
      <c r="BL83" s="56"/>
      <c r="BM83" s="212" t="s">
        <v>536</v>
      </c>
      <c r="BN83" s="56"/>
      <c r="BO83" s="56"/>
      <c r="BP83" s="56"/>
      <c r="BQ83" s="56"/>
      <c r="BR83" s="56"/>
      <c r="BS83" s="56"/>
      <c r="BT83" s="56"/>
      <c r="BU83" s="56"/>
      <c r="BV83" s="56"/>
      <c r="BW83" s="56"/>
      <c r="BX83" s="56"/>
      <c r="BY83" s="56"/>
      <c r="BZ83" s="56"/>
      <c r="CA83" s="56"/>
      <c r="CB83" s="56"/>
      <c r="CC83" s="56"/>
      <c r="CD83" s="56"/>
      <c r="CE83" s="56"/>
      <c r="CF83" s="56"/>
      <c r="CG83" s="56"/>
      <c r="CH83" s="56"/>
    </row>
    <row r="84" spans="1:86" ht="12.75">
      <c r="A84" s="56"/>
      <c r="BA84" s="176" t="s">
        <v>825</v>
      </c>
      <c r="BB84" s="56"/>
      <c r="BC84" s="56"/>
      <c r="BD84" s="56"/>
      <c r="BE84" s="56"/>
      <c r="BF84" s="56"/>
      <c r="BG84" s="56"/>
      <c r="BH84" s="56"/>
      <c r="BI84" s="56"/>
      <c r="BJ84" s="56"/>
      <c r="BK84" s="56"/>
      <c r="BL84" s="56"/>
      <c r="BM84" s="212" t="s">
        <v>537</v>
      </c>
      <c r="BN84" s="56"/>
      <c r="BO84" s="56"/>
      <c r="BP84" s="56"/>
      <c r="BQ84" s="56"/>
      <c r="BR84" s="56"/>
      <c r="BS84" s="56"/>
      <c r="BT84" s="56"/>
      <c r="BU84" s="56"/>
      <c r="BV84" s="56"/>
      <c r="BW84" s="56"/>
      <c r="BX84" s="56"/>
      <c r="BY84" s="56"/>
      <c r="BZ84" s="56"/>
      <c r="CA84" s="56"/>
      <c r="CB84" s="56"/>
      <c r="CC84" s="56"/>
      <c r="CD84" s="56"/>
      <c r="CE84" s="56"/>
      <c r="CF84" s="56"/>
      <c r="CG84" s="56"/>
      <c r="CH84" s="56"/>
    </row>
    <row r="85" spans="1:86" ht="12.75">
      <c r="A85" s="56"/>
      <c r="BA85" s="176" t="s">
        <v>826</v>
      </c>
      <c r="BB85" s="56"/>
      <c r="BC85" s="56"/>
      <c r="BD85" s="56"/>
      <c r="BE85" s="56"/>
      <c r="BF85" s="56"/>
      <c r="BG85" s="56"/>
      <c r="BH85" s="56"/>
      <c r="BI85" s="56"/>
      <c r="BJ85" s="56"/>
      <c r="BK85" s="56"/>
      <c r="BL85" s="56"/>
      <c r="BM85" s="212" t="s">
        <v>538</v>
      </c>
      <c r="BN85" s="56"/>
      <c r="BO85" s="56"/>
      <c r="BP85" s="56"/>
      <c r="BQ85" s="56"/>
      <c r="BR85" s="56"/>
      <c r="BS85" s="56"/>
      <c r="BT85" s="56"/>
      <c r="BU85" s="56"/>
      <c r="BV85" s="56"/>
      <c r="BW85" s="56"/>
      <c r="BX85" s="56"/>
      <c r="BY85" s="56"/>
      <c r="BZ85" s="56"/>
      <c r="CA85" s="56"/>
      <c r="CB85" s="56"/>
      <c r="CC85" s="56"/>
      <c r="CD85" s="56"/>
      <c r="CE85" s="56"/>
      <c r="CF85" s="56"/>
      <c r="CG85" s="56"/>
      <c r="CH85" s="56"/>
    </row>
    <row r="86" spans="1:86" ht="12.75">
      <c r="A86" s="56"/>
      <c r="BA86" s="176" t="s">
        <v>63</v>
      </c>
      <c r="BB86" s="56"/>
      <c r="BC86" s="56"/>
      <c r="BD86" s="56"/>
      <c r="BE86" s="56"/>
      <c r="BF86" s="56"/>
      <c r="BG86" s="56"/>
      <c r="BH86" s="56"/>
      <c r="BI86" s="56"/>
      <c r="BJ86" s="56"/>
      <c r="BK86" s="56"/>
      <c r="BL86" s="56"/>
      <c r="BM86" s="212" t="s">
        <v>539</v>
      </c>
      <c r="BN86" s="56"/>
      <c r="BO86" s="56"/>
      <c r="BP86" s="56"/>
      <c r="BQ86" s="56"/>
      <c r="BR86" s="56"/>
      <c r="BS86" s="56"/>
      <c r="BT86" s="56"/>
      <c r="BU86" s="56"/>
      <c r="BV86" s="56"/>
      <c r="BW86" s="56"/>
      <c r="BX86" s="56"/>
      <c r="BY86" s="56"/>
      <c r="BZ86" s="56"/>
      <c r="CA86" s="56"/>
      <c r="CB86" s="56"/>
      <c r="CC86" s="56"/>
      <c r="CD86" s="56"/>
      <c r="CE86" s="56"/>
      <c r="CF86" s="56"/>
      <c r="CG86" s="56"/>
      <c r="CH86" s="56"/>
    </row>
    <row r="87" spans="1:86" ht="12.75">
      <c r="A87" s="56"/>
      <c r="BA87" s="176" t="s">
        <v>827</v>
      </c>
      <c r="BB87" s="56"/>
      <c r="BC87" s="56"/>
      <c r="BD87" s="56"/>
      <c r="BE87" s="56"/>
      <c r="BF87" s="56"/>
      <c r="BG87" s="56"/>
      <c r="BH87" s="56"/>
      <c r="BI87" s="56"/>
      <c r="BJ87" s="56"/>
      <c r="BK87" s="56"/>
      <c r="BL87" s="56"/>
      <c r="BM87" s="212" t="s">
        <v>540</v>
      </c>
      <c r="BN87" s="56"/>
      <c r="BO87" s="56"/>
      <c r="BP87" s="56"/>
      <c r="BQ87" s="56"/>
      <c r="BR87" s="56"/>
      <c r="BS87" s="56"/>
      <c r="BT87" s="56"/>
      <c r="BU87" s="56"/>
      <c r="BV87" s="56"/>
      <c r="BW87" s="56"/>
      <c r="BX87" s="56"/>
      <c r="BY87" s="56"/>
      <c r="BZ87" s="56"/>
      <c r="CA87" s="56"/>
      <c r="CB87" s="56"/>
      <c r="CC87" s="56"/>
      <c r="CD87" s="56"/>
      <c r="CE87" s="56"/>
      <c r="CF87" s="56"/>
      <c r="CG87" s="56"/>
      <c r="CH87" s="56"/>
    </row>
    <row r="88" spans="1:86" ht="15">
      <c r="A88" s="56"/>
      <c r="BA88" s="235" t="s">
        <v>769</v>
      </c>
      <c r="BB88" s="56"/>
      <c r="BC88" s="56"/>
      <c r="BD88" s="56"/>
      <c r="BE88" s="56"/>
      <c r="BF88" s="56"/>
      <c r="BG88" s="56"/>
      <c r="BH88" s="56"/>
      <c r="BI88" s="56"/>
      <c r="BJ88" s="56"/>
      <c r="BK88" s="56"/>
      <c r="BL88" s="56"/>
      <c r="BM88" s="212" t="s">
        <v>541</v>
      </c>
      <c r="BN88" s="56"/>
      <c r="BO88" s="56"/>
      <c r="BP88" s="56"/>
      <c r="BQ88" s="56"/>
      <c r="BR88" s="56"/>
      <c r="BS88" s="56"/>
      <c r="BT88" s="56"/>
      <c r="BU88" s="56"/>
      <c r="BV88" s="56"/>
      <c r="BW88" s="56"/>
      <c r="BX88" s="56"/>
      <c r="BY88" s="56"/>
      <c r="BZ88" s="56"/>
      <c r="CA88" s="56"/>
      <c r="CB88" s="56"/>
      <c r="CC88" s="56"/>
      <c r="CD88" s="56"/>
      <c r="CE88" s="56"/>
      <c r="CF88" s="56"/>
      <c r="CG88" s="56"/>
      <c r="CH88" s="56"/>
    </row>
    <row r="89" spans="1:86" ht="12.75">
      <c r="A89" s="56"/>
      <c r="BA89" s="214" t="s">
        <v>770</v>
      </c>
      <c r="BB89" s="56"/>
      <c r="BC89" s="56"/>
      <c r="BD89" s="56"/>
      <c r="BE89" s="56"/>
      <c r="BF89" s="56"/>
      <c r="BG89" s="56"/>
      <c r="BH89" s="56"/>
      <c r="BI89" s="56"/>
      <c r="BJ89" s="56"/>
      <c r="BK89" s="56"/>
      <c r="BL89" s="56"/>
      <c r="BM89" s="212" t="s">
        <v>542</v>
      </c>
      <c r="BN89" s="56"/>
      <c r="BO89" s="56"/>
      <c r="BP89" s="56"/>
      <c r="BQ89" s="56"/>
      <c r="BR89" s="56"/>
      <c r="BS89" s="56"/>
      <c r="BT89" s="56"/>
      <c r="BU89" s="56"/>
      <c r="BV89" s="56"/>
      <c r="BW89" s="56"/>
      <c r="BX89" s="56"/>
      <c r="BY89" s="56"/>
      <c r="BZ89" s="56"/>
      <c r="CA89" s="56"/>
      <c r="CB89" s="56"/>
      <c r="CC89" s="56"/>
      <c r="CD89" s="56"/>
      <c r="CE89" s="56"/>
      <c r="CF89" s="56"/>
      <c r="CG89" s="56"/>
      <c r="CH89" s="56"/>
    </row>
    <row r="90" spans="1:86" ht="12.75">
      <c r="A90" s="56"/>
      <c r="BA90" s="214" t="s">
        <v>771</v>
      </c>
      <c r="BB90" s="56"/>
      <c r="BC90" s="56"/>
      <c r="BD90" s="56"/>
      <c r="BE90" s="56"/>
      <c r="BF90" s="56"/>
      <c r="BG90" s="56"/>
      <c r="BH90" s="56"/>
      <c r="BI90" s="56"/>
      <c r="BJ90" s="56"/>
      <c r="BK90" s="56"/>
      <c r="BL90" s="56"/>
      <c r="BM90" s="212" t="s">
        <v>543</v>
      </c>
      <c r="BN90" s="56"/>
      <c r="BO90" s="56"/>
      <c r="BP90" s="56"/>
      <c r="BQ90" s="56"/>
      <c r="BR90" s="56"/>
      <c r="BS90" s="56"/>
      <c r="BT90" s="56"/>
      <c r="BU90" s="56"/>
      <c r="BV90" s="56"/>
      <c r="BW90" s="56"/>
      <c r="BX90" s="56"/>
      <c r="BY90" s="56"/>
      <c r="BZ90" s="56"/>
      <c r="CA90" s="56"/>
      <c r="CB90" s="56"/>
      <c r="CC90" s="56"/>
      <c r="CD90" s="56"/>
      <c r="CE90" s="56"/>
      <c r="CF90" s="56"/>
      <c r="CG90" s="56"/>
      <c r="CH90" s="56"/>
    </row>
    <row r="91" spans="1:86" ht="12.75">
      <c r="A91" s="56"/>
      <c r="BA91" s="214" t="s">
        <v>772</v>
      </c>
      <c r="BB91" s="56"/>
      <c r="BC91" s="56"/>
      <c r="BD91" s="56"/>
      <c r="BE91" s="56"/>
      <c r="BF91" s="56"/>
      <c r="BG91" s="56"/>
      <c r="BH91" s="56"/>
      <c r="BI91" s="56"/>
      <c r="BJ91" s="56"/>
      <c r="BK91" s="56"/>
      <c r="BL91" s="56"/>
      <c r="BM91" s="212" t="s">
        <v>544</v>
      </c>
      <c r="BN91" s="56"/>
      <c r="BO91" s="56"/>
      <c r="BP91" s="56"/>
      <c r="BQ91" s="56"/>
      <c r="BR91" s="56"/>
      <c r="BS91" s="56"/>
      <c r="BT91" s="56"/>
      <c r="BU91" s="56"/>
      <c r="BV91" s="56"/>
      <c r="BW91" s="56"/>
      <c r="BX91" s="56"/>
      <c r="BY91" s="56"/>
      <c r="BZ91" s="56"/>
      <c r="CA91" s="56"/>
      <c r="CB91" s="56"/>
      <c r="CC91" s="56"/>
      <c r="CD91" s="56"/>
      <c r="CE91" s="56"/>
      <c r="CF91" s="56"/>
      <c r="CG91" s="56"/>
      <c r="CH91" s="56"/>
    </row>
    <row r="92" spans="1:86" ht="12.75">
      <c r="A92" s="56"/>
      <c r="BA92" s="214" t="s">
        <v>773</v>
      </c>
      <c r="BB92" s="56"/>
      <c r="BC92" s="56"/>
      <c r="BD92" s="56"/>
      <c r="BE92" s="56"/>
      <c r="BF92" s="56"/>
      <c r="BG92" s="56"/>
      <c r="BH92" s="56"/>
      <c r="BI92" s="56"/>
      <c r="BJ92" s="56"/>
      <c r="BK92" s="56"/>
      <c r="BL92" s="56"/>
      <c r="BM92" s="212" t="s">
        <v>545</v>
      </c>
      <c r="BN92" s="56"/>
      <c r="BO92" s="56"/>
      <c r="BP92" s="56"/>
      <c r="BQ92" s="56"/>
      <c r="BR92" s="56"/>
      <c r="BS92" s="56"/>
      <c r="BT92" s="56"/>
      <c r="BU92" s="56"/>
      <c r="BV92" s="56"/>
      <c r="BW92" s="56"/>
      <c r="BX92" s="56"/>
      <c r="BY92" s="56"/>
      <c r="BZ92" s="56"/>
      <c r="CA92" s="56"/>
      <c r="CB92" s="56"/>
      <c r="CC92" s="56"/>
      <c r="CD92" s="56"/>
      <c r="CE92" s="56"/>
      <c r="CF92" s="56"/>
      <c r="CG92" s="56"/>
      <c r="CH92" s="56"/>
    </row>
    <row r="93" spans="1:86" ht="12.75">
      <c r="A93" s="56"/>
      <c r="BA93" s="214" t="s">
        <v>774</v>
      </c>
      <c r="BB93" s="56"/>
      <c r="BC93" s="56"/>
      <c r="BD93" s="56"/>
      <c r="BE93" s="56"/>
      <c r="BF93" s="56"/>
      <c r="BG93" s="56"/>
      <c r="BH93" s="56"/>
      <c r="BI93" s="56"/>
      <c r="BJ93" s="56"/>
      <c r="BK93" s="56"/>
      <c r="BL93" s="56"/>
      <c r="BM93" s="212" t="s">
        <v>546</v>
      </c>
      <c r="BN93" s="56"/>
      <c r="BO93" s="56"/>
      <c r="BP93" s="56"/>
      <c r="BQ93" s="56"/>
      <c r="BR93" s="56"/>
      <c r="BS93" s="56"/>
      <c r="BT93" s="56"/>
      <c r="BU93" s="56"/>
      <c r="BV93" s="56"/>
      <c r="BW93" s="56"/>
      <c r="BX93" s="56"/>
      <c r="BY93" s="56"/>
      <c r="BZ93" s="56"/>
      <c r="CA93" s="56"/>
      <c r="CB93" s="56"/>
      <c r="CC93" s="56"/>
      <c r="CD93" s="56"/>
      <c r="CE93" s="56"/>
      <c r="CF93" s="56"/>
      <c r="CG93" s="56"/>
      <c r="CH93" s="56"/>
    </row>
    <row r="94" spans="1:86" ht="12.75">
      <c r="A94" s="56"/>
      <c r="BA94" s="214" t="s">
        <v>775</v>
      </c>
      <c r="BB94" s="56"/>
      <c r="BC94" s="56"/>
      <c r="BD94" s="56"/>
      <c r="BE94" s="56"/>
      <c r="BF94" s="56"/>
      <c r="BG94" s="56"/>
      <c r="BH94" s="56"/>
      <c r="BI94" s="56"/>
      <c r="BJ94" s="56"/>
      <c r="BK94" s="56"/>
      <c r="BL94" s="56"/>
      <c r="BM94" s="212" t="s">
        <v>547</v>
      </c>
      <c r="BN94" s="56"/>
      <c r="BO94" s="56"/>
      <c r="BP94" s="56"/>
      <c r="BQ94" s="56"/>
      <c r="BR94" s="56"/>
      <c r="BS94" s="56"/>
      <c r="BT94" s="56"/>
      <c r="BU94" s="56"/>
      <c r="BV94" s="56"/>
      <c r="BW94" s="56"/>
      <c r="BX94" s="56"/>
      <c r="BY94" s="56"/>
      <c r="BZ94" s="56"/>
      <c r="CA94" s="56"/>
      <c r="CB94" s="56"/>
      <c r="CC94" s="56"/>
      <c r="CD94" s="56"/>
      <c r="CE94" s="56"/>
      <c r="CF94" s="56"/>
      <c r="CG94" s="56"/>
      <c r="CH94" s="56"/>
    </row>
    <row r="95" spans="1:86" ht="12.75">
      <c r="A95" s="56"/>
      <c r="BA95" s="214" t="s">
        <v>776</v>
      </c>
      <c r="BB95" s="56"/>
      <c r="BC95" s="56"/>
      <c r="BD95" s="56"/>
      <c r="BE95" s="56"/>
      <c r="BF95" s="56"/>
      <c r="BG95" s="56"/>
      <c r="BH95" s="56"/>
      <c r="BI95" s="56"/>
      <c r="BJ95" s="56"/>
      <c r="BK95" s="56"/>
      <c r="BL95" s="56"/>
      <c r="BM95" s="212" t="s">
        <v>548</v>
      </c>
      <c r="BN95" s="56"/>
      <c r="BO95" s="56"/>
      <c r="BP95" s="56"/>
      <c r="BQ95" s="56"/>
      <c r="BR95" s="56"/>
      <c r="BS95" s="56"/>
      <c r="BT95" s="56"/>
      <c r="BU95" s="56"/>
      <c r="BV95" s="56"/>
      <c r="BW95" s="56"/>
      <c r="BX95" s="56"/>
      <c r="BY95" s="56"/>
      <c r="BZ95" s="56"/>
      <c r="CA95" s="56"/>
      <c r="CB95" s="56"/>
      <c r="CC95" s="56"/>
      <c r="CD95" s="56"/>
      <c r="CE95" s="56"/>
      <c r="CF95" s="56"/>
      <c r="CG95" s="56"/>
      <c r="CH95" s="56"/>
    </row>
    <row r="96" spans="1:86" ht="12.75">
      <c r="A96" s="56"/>
      <c r="BA96" s="214" t="s">
        <v>777</v>
      </c>
      <c r="BB96" s="56"/>
      <c r="BC96" s="56"/>
      <c r="BD96" s="56"/>
      <c r="BE96" s="56"/>
      <c r="BF96" s="56"/>
      <c r="BG96" s="56"/>
      <c r="BH96" s="56"/>
      <c r="BI96" s="56"/>
      <c r="BJ96" s="56"/>
      <c r="BK96" s="56"/>
      <c r="BL96" s="56"/>
      <c r="BM96" s="212" t="s">
        <v>549</v>
      </c>
      <c r="BN96" s="56"/>
      <c r="BO96" s="56"/>
      <c r="BP96" s="56"/>
      <c r="BQ96" s="56"/>
      <c r="BR96" s="56"/>
      <c r="BS96" s="56"/>
      <c r="BT96" s="56"/>
      <c r="BU96" s="56"/>
      <c r="BV96" s="56"/>
      <c r="BW96" s="56"/>
      <c r="BX96" s="56"/>
      <c r="BY96" s="56"/>
      <c r="BZ96" s="56"/>
      <c r="CA96" s="56"/>
      <c r="CB96" s="56"/>
      <c r="CC96" s="56"/>
      <c r="CD96" s="56"/>
      <c r="CE96" s="56"/>
      <c r="CF96" s="56"/>
      <c r="CG96" s="56"/>
      <c r="CH96" s="56"/>
    </row>
    <row r="97" spans="1:86" ht="12.75">
      <c r="A97" s="56"/>
      <c r="BA97" s="214" t="s">
        <v>778</v>
      </c>
      <c r="BB97" s="56"/>
      <c r="BC97" s="56"/>
      <c r="BD97" s="56"/>
      <c r="BE97" s="56"/>
      <c r="BF97" s="56"/>
      <c r="BG97" s="56"/>
      <c r="BH97" s="56"/>
      <c r="BI97" s="56"/>
      <c r="BJ97" s="56"/>
      <c r="BK97" s="56"/>
      <c r="BL97" s="56"/>
      <c r="BM97" s="212" t="s">
        <v>550</v>
      </c>
      <c r="BN97" s="56"/>
      <c r="BO97" s="56"/>
      <c r="BP97" s="56"/>
      <c r="BQ97" s="56"/>
      <c r="BR97" s="56"/>
      <c r="BS97" s="56"/>
      <c r="BT97" s="56"/>
      <c r="BU97" s="56"/>
      <c r="BV97" s="56"/>
      <c r="BW97" s="56"/>
      <c r="BX97" s="56"/>
      <c r="BY97" s="56"/>
      <c r="BZ97" s="56"/>
      <c r="CA97" s="56"/>
      <c r="CB97" s="56"/>
      <c r="CC97" s="56"/>
      <c r="CD97" s="56"/>
      <c r="CE97" s="56"/>
      <c r="CF97" s="56"/>
      <c r="CG97" s="56"/>
      <c r="CH97" s="56"/>
    </row>
    <row r="98" spans="1:86" ht="15">
      <c r="A98" s="56"/>
      <c r="BA98" s="235" t="s">
        <v>821</v>
      </c>
      <c r="BB98" s="56"/>
      <c r="BC98" s="56"/>
      <c r="BD98" s="56"/>
      <c r="BE98" s="56"/>
      <c r="BF98" s="56"/>
      <c r="BG98" s="56"/>
      <c r="BH98" s="56"/>
      <c r="BI98" s="56"/>
      <c r="BJ98" s="56"/>
      <c r="BK98" s="56"/>
      <c r="BL98" s="56"/>
      <c r="BM98" s="211" t="s">
        <v>551</v>
      </c>
      <c r="BN98" s="56"/>
      <c r="BO98" s="56"/>
      <c r="BP98" s="56"/>
      <c r="BQ98" s="56"/>
      <c r="BR98" s="56"/>
      <c r="BS98" s="56"/>
      <c r="BT98" s="56"/>
      <c r="BU98" s="56"/>
      <c r="BV98" s="56"/>
      <c r="BW98" s="56"/>
      <c r="BX98" s="56"/>
      <c r="BY98" s="56"/>
      <c r="BZ98" s="56"/>
      <c r="CA98" s="56"/>
      <c r="CB98" s="56"/>
      <c r="CC98" s="56"/>
      <c r="CD98" s="56"/>
      <c r="CE98" s="56"/>
      <c r="CF98" s="56"/>
      <c r="CG98" s="56"/>
      <c r="CH98" s="56"/>
    </row>
    <row r="99" spans="1:86" ht="12.75">
      <c r="A99" s="56"/>
      <c r="BA99" s="214" t="s">
        <v>818</v>
      </c>
      <c r="BB99" s="56"/>
      <c r="BC99" s="56"/>
      <c r="BD99" s="56"/>
      <c r="BE99" s="56"/>
      <c r="BF99" s="56"/>
      <c r="BG99" s="56"/>
      <c r="BH99" s="56"/>
      <c r="BI99" s="56"/>
      <c r="BJ99" s="56"/>
      <c r="BK99" s="56"/>
      <c r="BL99" s="56"/>
      <c r="BM99" s="212" t="s">
        <v>552</v>
      </c>
      <c r="BN99" s="56"/>
      <c r="BO99" s="56"/>
      <c r="BP99" s="56"/>
      <c r="BQ99" s="56"/>
      <c r="BR99" s="56"/>
      <c r="BS99" s="56"/>
      <c r="BT99" s="56"/>
      <c r="BU99" s="56"/>
      <c r="BV99" s="56"/>
      <c r="BW99" s="56"/>
      <c r="BX99" s="56"/>
      <c r="BY99" s="56"/>
      <c r="BZ99" s="56"/>
      <c r="CA99" s="56"/>
      <c r="CB99" s="56"/>
      <c r="CC99" s="56"/>
      <c r="CD99" s="56"/>
      <c r="CE99" s="56"/>
      <c r="CF99" s="56"/>
      <c r="CG99" s="56"/>
      <c r="CH99" s="56"/>
    </row>
    <row r="100" spans="1:86" ht="12.75">
      <c r="A100" s="56"/>
      <c r="BA100" s="214" t="s">
        <v>819</v>
      </c>
      <c r="BB100" s="56"/>
      <c r="BC100" s="56"/>
      <c r="BD100" s="56"/>
      <c r="BE100" s="56"/>
      <c r="BF100" s="56"/>
      <c r="BG100" s="56"/>
      <c r="BH100" s="56"/>
      <c r="BI100" s="56"/>
      <c r="BJ100" s="56"/>
      <c r="BK100" s="56"/>
      <c r="BL100" s="56"/>
      <c r="BM100" s="212" t="s">
        <v>553</v>
      </c>
      <c r="BN100" s="56"/>
      <c r="BO100" s="56"/>
      <c r="BP100" s="56"/>
      <c r="BQ100" s="56"/>
      <c r="BR100" s="56"/>
      <c r="BS100" s="56"/>
      <c r="BT100" s="56"/>
      <c r="BU100" s="56"/>
      <c r="BV100" s="56"/>
      <c r="BW100" s="56"/>
      <c r="BX100" s="56"/>
      <c r="BY100" s="56"/>
      <c r="BZ100" s="56"/>
      <c r="CA100" s="56"/>
      <c r="CB100" s="56"/>
      <c r="CC100" s="56"/>
      <c r="CD100" s="56"/>
      <c r="CE100" s="56"/>
      <c r="CF100" s="56"/>
      <c r="CG100" s="56"/>
      <c r="CH100" s="56"/>
    </row>
    <row r="101" spans="1:86" ht="12.75">
      <c r="A101" s="56"/>
      <c r="BA101" s="214" t="s">
        <v>820</v>
      </c>
      <c r="BB101" s="56"/>
      <c r="BC101" s="56"/>
      <c r="BD101" s="56"/>
      <c r="BE101" s="56"/>
      <c r="BF101" s="56"/>
      <c r="BG101" s="56"/>
      <c r="BH101" s="56"/>
      <c r="BI101" s="56"/>
      <c r="BJ101" s="56"/>
      <c r="BK101" s="56"/>
      <c r="BL101" s="56"/>
      <c r="BM101" s="212" t="s">
        <v>554</v>
      </c>
      <c r="BN101" s="56"/>
      <c r="BO101" s="56"/>
      <c r="BP101" s="56"/>
      <c r="BQ101" s="56"/>
      <c r="BR101" s="56"/>
      <c r="BS101" s="56"/>
      <c r="BT101" s="56"/>
      <c r="BU101" s="56"/>
      <c r="BV101" s="56"/>
      <c r="BW101" s="56"/>
      <c r="BX101" s="56"/>
      <c r="BY101" s="56"/>
      <c r="BZ101" s="56"/>
      <c r="CA101" s="56"/>
      <c r="CB101" s="56"/>
      <c r="CC101" s="56"/>
      <c r="CD101" s="56"/>
      <c r="CE101" s="56"/>
      <c r="CF101" s="56"/>
      <c r="CG101" s="56"/>
      <c r="CH101" s="56"/>
    </row>
    <row r="102" spans="1:86" ht="15">
      <c r="A102" s="56"/>
      <c r="BA102" s="235" t="s">
        <v>779</v>
      </c>
      <c r="BB102" s="56"/>
      <c r="BC102" s="56"/>
      <c r="BD102" s="56"/>
      <c r="BE102" s="56"/>
      <c r="BF102" s="56"/>
      <c r="BG102" s="56"/>
      <c r="BH102" s="56"/>
      <c r="BI102" s="56"/>
      <c r="BJ102" s="56"/>
      <c r="BK102" s="56"/>
      <c r="BL102" s="56"/>
      <c r="BM102" s="212" t="s">
        <v>555</v>
      </c>
      <c r="BN102" s="56"/>
      <c r="BO102" s="56"/>
      <c r="BP102" s="56"/>
      <c r="BQ102" s="56"/>
      <c r="BR102" s="56"/>
      <c r="BS102" s="56"/>
      <c r="BT102" s="56"/>
      <c r="BU102" s="56"/>
      <c r="BV102" s="56"/>
      <c r="BW102" s="56"/>
      <c r="BX102" s="56"/>
      <c r="BY102" s="56"/>
      <c r="BZ102" s="56"/>
      <c r="CA102" s="56"/>
      <c r="CB102" s="56"/>
      <c r="CC102" s="56"/>
      <c r="CD102" s="56"/>
      <c r="CE102" s="56"/>
      <c r="CF102" s="56"/>
      <c r="CG102" s="56"/>
      <c r="CH102" s="56"/>
    </row>
    <row r="103" spans="1:86" ht="12.75">
      <c r="A103" s="56"/>
      <c r="BA103" s="214" t="s">
        <v>780</v>
      </c>
      <c r="BB103" s="56"/>
      <c r="BC103" s="56"/>
      <c r="BD103" s="56"/>
      <c r="BE103" s="56"/>
      <c r="BF103" s="56"/>
      <c r="BG103" s="56"/>
      <c r="BH103" s="56"/>
      <c r="BI103" s="56"/>
      <c r="BJ103" s="56"/>
      <c r="BK103" s="56"/>
      <c r="BL103" s="56"/>
      <c r="BM103" s="212" t="s">
        <v>100</v>
      </c>
      <c r="BN103" s="56"/>
      <c r="BO103" s="56"/>
      <c r="BP103" s="56"/>
      <c r="BQ103" s="56"/>
      <c r="BR103" s="56"/>
      <c r="BS103" s="56"/>
      <c r="BT103" s="56"/>
      <c r="BU103" s="56"/>
      <c r="BV103" s="56"/>
      <c r="BW103" s="56"/>
      <c r="BX103" s="56"/>
      <c r="BY103" s="56"/>
      <c r="BZ103" s="56"/>
      <c r="CA103" s="56"/>
      <c r="CB103" s="56"/>
      <c r="CC103" s="56"/>
      <c r="CD103" s="56"/>
      <c r="CE103" s="56"/>
      <c r="CF103" s="56"/>
      <c r="CG103" s="56"/>
      <c r="CH103" s="56"/>
    </row>
    <row r="104" spans="1:86" ht="12.75">
      <c r="A104" s="56"/>
      <c r="BA104" s="214" t="s">
        <v>781</v>
      </c>
      <c r="BB104" s="56"/>
      <c r="BC104" s="56"/>
      <c r="BD104" s="56"/>
      <c r="BE104" s="56"/>
      <c r="BF104" s="56"/>
      <c r="BG104" s="56"/>
      <c r="BH104" s="56"/>
      <c r="BI104" s="56"/>
      <c r="BJ104" s="56"/>
      <c r="BK104" s="56"/>
      <c r="BL104" s="56"/>
      <c r="BM104" s="212" t="s">
        <v>664</v>
      </c>
      <c r="BN104" s="56"/>
      <c r="BO104" s="56"/>
      <c r="BP104" s="56"/>
      <c r="BQ104" s="56"/>
      <c r="BR104" s="56"/>
      <c r="BS104" s="56"/>
      <c r="BT104" s="56"/>
      <c r="BU104" s="56"/>
      <c r="BV104" s="56"/>
      <c r="BW104" s="56"/>
      <c r="BX104" s="56"/>
      <c r="BY104" s="56"/>
      <c r="BZ104" s="56"/>
      <c r="CA104" s="56"/>
      <c r="CB104" s="56"/>
      <c r="CC104" s="56"/>
      <c r="CD104" s="56"/>
      <c r="CE104" s="56"/>
      <c r="CF104" s="56"/>
      <c r="CG104" s="56"/>
      <c r="CH104" s="56"/>
    </row>
    <row r="105" spans="1:86" ht="12.75">
      <c r="A105" s="56"/>
      <c r="BA105" s="214" t="s">
        <v>782</v>
      </c>
      <c r="BB105" s="56"/>
      <c r="BC105" s="56"/>
      <c r="BD105" s="56"/>
      <c r="BE105" s="56"/>
      <c r="BF105" s="56"/>
      <c r="BG105" s="56"/>
      <c r="BH105" s="56"/>
      <c r="BI105" s="56"/>
      <c r="BJ105" s="56"/>
      <c r="BK105" s="56"/>
      <c r="BL105" s="56"/>
      <c r="BM105" s="212" t="s">
        <v>556</v>
      </c>
      <c r="BN105" s="56"/>
      <c r="BO105" s="56"/>
      <c r="BP105" s="56"/>
      <c r="BQ105" s="56"/>
      <c r="BR105" s="56"/>
      <c r="BS105" s="56"/>
      <c r="BT105" s="56"/>
      <c r="BU105" s="56"/>
      <c r="BV105" s="56"/>
      <c r="BW105" s="56"/>
      <c r="BX105" s="56"/>
      <c r="BY105" s="56"/>
      <c r="BZ105" s="56"/>
      <c r="CA105" s="56"/>
      <c r="CB105" s="56"/>
      <c r="CC105" s="56"/>
      <c r="CD105" s="56"/>
      <c r="CE105" s="56"/>
      <c r="CF105" s="56"/>
      <c r="CG105" s="56"/>
      <c r="CH105" s="56"/>
    </row>
    <row r="106" spans="1:86" ht="12.75">
      <c r="A106" s="56"/>
      <c r="BA106" s="214" t="s">
        <v>783</v>
      </c>
      <c r="BB106" s="56"/>
      <c r="BC106" s="56"/>
      <c r="BD106" s="56"/>
      <c r="BE106" s="56"/>
      <c r="BF106" s="56"/>
      <c r="BG106" s="56"/>
      <c r="BH106" s="56"/>
      <c r="BI106" s="56"/>
      <c r="BJ106" s="56"/>
      <c r="BK106" s="56"/>
      <c r="BL106" s="56"/>
      <c r="BM106" s="212" t="s">
        <v>557</v>
      </c>
      <c r="BN106" s="56"/>
      <c r="BO106" s="56"/>
      <c r="BP106" s="56"/>
      <c r="BQ106" s="56"/>
      <c r="BR106" s="56"/>
      <c r="BS106" s="56"/>
      <c r="BT106" s="56"/>
      <c r="BU106" s="56"/>
      <c r="BV106" s="56"/>
      <c r="BW106" s="56"/>
      <c r="BX106" s="56"/>
      <c r="BY106" s="56"/>
      <c r="BZ106" s="56"/>
      <c r="CA106" s="56"/>
      <c r="CB106" s="56"/>
      <c r="CC106" s="56"/>
      <c r="CD106" s="56"/>
      <c r="CE106" s="56"/>
      <c r="CF106" s="56"/>
      <c r="CG106" s="56"/>
      <c r="CH106" s="56"/>
    </row>
    <row r="107" spans="1:86" ht="12.75">
      <c r="A107" s="56"/>
      <c r="BA107" s="214" t="s">
        <v>81</v>
      </c>
      <c r="BB107" s="56"/>
      <c r="BC107" s="56"/>
      <c r="BD107" s="56"/>
      <c r="BE107" s="56"/>
      <c r="BF107" s="56"/>
      <c r="BG107" s="56"/>
      <c r="BH107" s="56"/>
      <c r="BI107" s="56"/>
      <c r="BJ107" s="56"/>
      <c r="BK107" s="56"/>
      <c r="BL107" s="56"/>
      <c r="BM107" s="212" t="s">
        <v>558</v>
      </c>
      <c r="BN107" s="56"/>
      <c r="BO107" s="56"/>
      <c r="BP107" s="56"/>
      <c r="BQ107" s="56"/>
      <c r="BR107" s="56"/>
      <c r="BS107" s="56"/>
      <c r="BT107" s="56"/>
      <c r="BU107" s="56"/>
      <c r="BV107" s="56"/>
      <c r="BW107" s="56"/>
      <c r="BX107" s="56"/>
      <c r="BY107" s="56"/>
      <c r="BZ107" s="56"/>
      <c r="CA107" s="56"/>
      <c r="CB107" s="56"/>
      <c r="CC107" s="56"/>
      <c r="CD107" s="56"/>
      <c r="CE107" s="56"/>
      <c r="CF107" s="56"/>
      <c r="CG107" s="56"/>
      <c r="CH107" s="56"/>
    </row>
    <row r="108" spans="1:86" ht="12.75">
      <c r="A108" s="56"/>
      <c r="BA108" s="214" t="s">
        <v>784</v>
      </c>
      <c r="BB108" s="56"/>
      <c r="BC108" s="56"/>
      <c r="BD108" s="56"/>
      <c r="BE108" s="56"/>
      <c r="BF108" s="56"/>
      <c r="BG108" s="56"/>
      <c r="BH108" s="56"/>
      <c r="BI108" s="56"/>
      <c r="BJ108" s="56"/>
      <c r="BK108" s="56"/>
      <c r="BL108" s="56"/>
      <c r="BM108" s="212" t="s">
        <v>559</v>
      </c>
      <c r="BN108" s="56"/>
      <c r="BO108" s="56"/>
      <c r="BP108" s="56"/>
      <c r="BQ108" s="56"/>
      <c r="BR108" s="56"/>
      <c r="BS108" s="56"/>
      <c r="BT108" s="56"/>
      <c r="BU108" s="56"/>
      <c r="BV108" s="56"/>
      <c r="BW108" s="56"/>
      <c r="BX108" s="56"/>
      <c r="BY108" s="56"/>
      <c r="BZ108" s="56"/>
      <c r="CA108" s="56"/>
      <c r="CB108" s="56"/>
      <c r="CC108" s="56"/>
      <c r="CD108" s="56"/>
      <c r="CE108" s="56"/>
      <c r="CF108" s="56"/>
      <c r="CG108" s="56"/>
      <c r="CH108" s="56"/>
    </row>
    <row r="109" spans="1:86" ht="12.75">
      <c r="A109" s="56"/>
      <c r="BA109" s="214" t="s">
        <v>785</v>
      </c>
      <c r="BB109" s="56"/>
      <c r="BC109" s="56"/>
      <c r="BD109" s="56"/>
      <c r="BE109" s="56"/>
      <c r="BF109" s="56"/>
      <c r="BG109" s="56"/>
      <c r="BH109" s="56"/>
      <c r="BI109" s="56"/>
      <c r="BJ109" s="56"/>
      <c r="BK109" s="56"/>
      <c r="BL109" s="56"/>
      <c r="BM109" s="212" t="s">
        <v>560</v>
      </c>
      <c r="BN109" s="56"/>
      <c r="BO109" s="56"/>
      <c r="BP109" s="56"/>
      <c r="BQ109" s="56"/>
      <c r="BR109" s="56"/>
      <c r="BS109" s="56"/>
      <c r="BT109" s="56"/>
      <c r="BU109" s="56"/>
      <c r="BV109" s="56"/>
      <c r="BW109" s="56"/>
      <c r="BX109" s="56"/>
      <c r="BY109" s="56"/>
      <c r="BZ109" s="56"/>
      <c r="CA109" s="56"/>
      <c r="CB109" s="56"/>
      <c r="CC109" s="56"/>
      <c r="CD109" s="56"/>
      <c r="CE109" s="56"/>
      <c r="CF109" s="56"/>
      <c r="CG109" s="56"/>
      <c r="CH109" s="56"/>
    </row>
    <row r="110" spans="1:86" ht="12.75">
      <c r="A110" s="56"/>
      <c r="BA110" s="214" t="s">
        <v>786</v>
      </c>
      <c r="BB110" s="56"/>
      <c r="BC110" s="56"/>
      <c r="BD110" s="56"/>
      <c r="BE110" s="56"/>
      <c r="BF110" s="56"/>
      <c r="BG110" s="56"/>
      <c r="BH110" s="56"/>
      <c r="BI110" s="56"/>
      <c r="BJ110" s="56"/>
      <c r="BK110" s="56"/>
      <c r="BL110" s="56"/>
      <c r="BM110" s="211" t="s">
        <v>561</v>
      </c>
      <c r="BN110" s="56"/>
      <c r="BO110" s="56"/>
      <c r="BP110" s="56"/>
      <c r="BQ110" s="56"/>
      <c r="BR110" s="56"/>
      <c r="BS110" s="56"/>
      <c r="BT110" s="56"/>
      <c r="BU110" s="56"/>
      <c r="BV110" s="56"/>
      <c r="BW110" s="56"/>
      <c r="BX110" s="56"/>
      <c r="BY110" s="56"/>
      <c r="BZ110" s="56"/>
      <c r="CA110" s="56"/>
      <c r="CB110" s="56"/>
      <c r="CC110" s="56"/>
      <c r="CD110" s="56"/>
      <c r="CE110" s="56"/>
      <c r="CF110" s="56"/>
      <c r="CG110" s="56"/>
      <c r="CH110" s="56"/>
    </row>
    <row r="111" spans="1:86" ht="12.75">
      <c r="A111" s="56"/>
      <c r="BA111" s="214" t="s">
        <v>787</v>
      </c>
      <c r="BB111" s="56"/>
      <c r="BC111" s="56"/>
      <c r="BD111" s="56"/>
      <c r="BE111" s="56"/>
      <c r="BF111" s="56"/>
      <c r="BG111" s="56"/>
      <c r="BH111" s="56"/>
      <c r="BI111" s="56"/>
      <c r="BJ111" s="56"/>
      <c r="BK111" s="56"/>
      <c r="BL111" s="56"/>
      <c r="BM111" s="212" t="s">
        <v>562</v>
      </c>
      <c r="BN111" s="56"/>
      <c r="BO111" s="56"/>
      <c r="BP111" s="56"/>
      <c r="BQ111" s="56"/>
      <c r="BR111" s="56"/>
      <c r="BS111" s="56"/>
      <c r="BT111" s="56"/>
      <c r="BU111" s="56"/>
      <c r="BV111" s="56"/>
      <c r="BW111" s="56"/>
      <c r="BX111" s="56"/>
      <c r="BY111" s="56"/>
      <c r="BZ111" s="56"/>
      <c r="CA111" s="56"/>
      <c r="CB111" s="56"/>
      <c r="CC111" s="56"/>
      <c r="CD111" s="56"/>
      <c r="CE111" s="56"/>
      <c r="CF111" s="56"/>
      <c r="CG111" s="56"/>
      <c r="CH111" s="56"/>
    </row>
    <row r="112" spans="1:86" ht="12.75">
      <c r="A112" s="56"/>
      <c r="BA112" s="214" t="s">
        <v>788</v>
      </c>
      <c r="BB112" s="56"/>
      <c r="BC112" s="56"/>
      <c r="BD112" s="56"/>
      <c r="BE112" s="56"/>
      <c r="BF112" s="56"/>
      <c r="BG112" s="56"/>
      <c r="BH112" s="56"/>
      <c r="BI112" s="56"/>
      <c r="BJ112" s="56"/>
      <c r="BK112" s="56"/>
      <c r="BL112" s="56"/>
      <c r="BM112" s="212" t="s">
        <v>563</v>
      </c>
      <c r="BN112" s="56"/>
      <c r="BO112" s="56"/>
      <c r="BP112" s="56"/>
      <c r="BQ112" s="56"/>
      <c r="BR112" s="56"/>
      <c r="BS112" s="56"/>
      <c r="BT112" s="56"/>
      <c r="BU112" s="56"/>
      <c r="BV112" s="56"/>
      <c r="BW112" s="56"/>
      <c r="BX112" s="56"/>
      <c r="BY112" s="56"/>
      <c r="BZ112" s="56"/>
      <c r="CA112" s="56"/>
      <c r="CB112" s="56"/>
      <c r="CC112" s="56"/>
      <c r="CD112" s="56"/>
      <c r="CE112" s="56"/>
      <c r="CF112" s="56"/>
      <c r="CG112" s="56"/>
      <c r="CH112" s="56"/>
    </row>
    <row r="113" spans="1:86" ht="12.75">
      <c r="A113" s="56"/>
      <c r="BA113" s="214" t="s">
        <v>789</v>
      </c>
      <c r="BB113" s="56"/>
      <c r="BC113" s="56"/>
      <c r="BD113" s="56"/>
      <c r="BE113" s="56"/>
      <c r="BF113" s="56"/>
      <c r="BG113" s="56"/>
      <c r="BH113" s="56"/>
      <c r="BI113" s="56"/>
      <c r="BJ113" s="56"/>
      <c r="BK113" s="56"/>
      <c r="BL113" s="56"/>
      <c r="BM113" s="212" t="s">
        <v>564</v>
      </c>
      <c r="BN113" s="56"/>
      <c r="BO113" s="56"/>
      <c r="BP113" s="56"/>
      <c r="BQ113" s="56"/>
      <c r="BR113" s="56"/>
      <c r="BS113" s="56"/>
      <c r="BT113" s="56"/>
      <c r="BU113" s="56"/>
      <c r="BV113" s="56"/>
      <c r="BW113" s="56"/>
      <c r="BX113" s="56"/>
      <c r="BY113" s="56"/>
      <c r="BZ113" s="56"/>
      <c r="CA113" s="56"/>
      <c r="CB113" s="56"/>
      <c r="CC113" s="56"/>
      <c r="CD113" s="56"/>
      <c r="CE113" s="56"/>
      <c r="CF113" s="56"/>
      <c r="CG113" s="56"/>
      <c r="CH113" s="56"/>
    </row>
    <row r="114" spans="1:86" ht="12.75">
      <c r="A114" s="56"/>
      <c r="BA114" s="214" t="s">
        <v>790</v>
      </c>
      <c r="BB114" s="56"/>
      <c r="BC114" s="56"/>
      <c r="BD114" s="56"/>
      <c r="BE114" s="56"/>
      <c r="BF114" s="56"/>
      <c r="BG114" s="56"/>
      <c r="BH114" s="56"/>
      <c r="BI114" s="56"/>
      <c r="BJ114" s="56"/>
      <c r="BK114" s="56"/>
      <c r="BL114" s="56"/>
      <c r="BM114" s="212" t="s">
        <v>565</v>
      </c>
      <c r="BN114" s="56"/>
      <c r="BO114" s="56"/>
      <c r="BP114" s="56"/>
      <c r="BQ114" s="56"/>
      <c r="BR114" s="56"/>
      <c r="BS114" s="56"/>
      <c r="BT114" s="56"/>
      <c r="BU114" s="56"/>
      <c r="BV114" s="56"/>
      <c r="BW114" s="56"/>
      <c r="BX114" s="56"/>
      <c r="BY114" s="56"/>
      <c r="BZ114" s="56"/>
      <c r="CA114" s="56"/>
      <c r="CB114" s="56"/>
      <c r="CC114" s="56"/>
      <c r="CD114" s="56"/>
      <c r="CE114" s="56"/>
      <c r="CF114" s="56"/>
      <c r="CG114" s="56"/>
      <c r="CH114" s="56"/>
    </row>
    <row r="115" spans="1:86" ht="12.75">
      <c r="A115" s="56"/>
      <c r="BA115" s="214" t="s">
        <v>791</v>
      </c>
      <c r="BB115" s="56"/>
      <c r="BC115" s="56"/>
      <c r="BD115" s="56"/>
      <c r="BE115" s="56"/>
      <c r="BF115" s="56"/>
      <c r="BG115" s="56"/>
      <c r="BH115" s="56"/>
      <c r="BI115" s="56"/>
      <c r="BJ115" s="56"/>
      <c r="BK115" s="56"/>
      <c r="BL115" s="56"/>
      <c r="BM115" s="212" t="s">
        <v>566</v>
      </c>
      <c r="BN115" s="56"/>
      <c r="BO115" s="56"/>
      <c r="BP115" s="56"/>
      <c r="BQ115" s="56"/>
      <c r="BR115" s="56"/>
      <c r="BS115" s="56"/>
      <c r="BT115" s="56"/>
      <c r="BU115" s="56"/>
      <c r="BV115" s="56"/>
      <c r="BW115" s="56"/>
      <c r="BX115" s="56"/>
      <c r="BY115" s="56"/>
      <c r="BZ115" s="56"/>
      <c r="CA115" s="56"/>
      <c r="CB115" s="56"/>
      <c r="CC115" s="56"/>
      <c r="CD115" s="56"/>
      <c r="CE115" s="56"/>
      <c r="CF115" s="56"/>
      <c r="CG115" s="56"/>
      <c r="CH115" s="56"/>
    </row>
    <row r="116" spans="1:86" ht="12.75">
      <c r="A116" s="56"/>
      <c r="BA116" s="214" t="s">
        <v>792</v>
      </c>
      <c r="BB116" s="56"/>
      <c r="BC116" s="56"/>
      <c r="BD116" s="56"/>
      <c r="BE116" s="56"/>
      <c r="BF116" s="56"/>
      <c r="BG116" s="56"/>
      <c r="BH116" s="56"/>
      <c r="BI116" s="56"/>
      <c r="BJ116" s="56"/>
      <c r="BK116" s="56"/>
      <c r="BL116" s="56"/>
      <c r="BM116" s="212" t="s">
        <v>665</v>
      </c>
      <c r="BN116" s="56"/>
      <c r="BO116" s="56"/>
      <c r="BP116" s="56"/>
      <c r="BQ116" s="56"/>
      <c r="BR116" s="56"/>
      <c r="BS116" s="56"/>
      <c r="BT116" s="56"/>
      <c r="BU116" s="56"/>
      <c r="BV116" s="56"/>
      <c r="BW116" s="56"/>
      <c r="BX116" s="56"/>
      <c r="BY116" s="56"/>
      <c r="BZ116" s="56"/>
      <c r="CA116" s="56"/>
      <c r="CB116" s="56"/>
      <c r="CC116" s="56"/>
      <c r="CD116" s="56"/>
      <c r="CE116" s="56"/>
      <c r="CF116" s="56"/>
      <c r="CG116" s="56"/>
      <c r="CH116" s="56"/>
    </row>
    <row r="117" spans="1:86" ht="12.75">
      <c r="A117" s="56"/>
      <c r="BA117" s="214" t="s">
        <v>793</v>
      </c>
      <c r="BB117" s="56"/>
      <c r="BC117" s="56"/>
      <c r="BD117" s="56"/>
      <c r="BE117" s="56"/>
      <c r="BF117" s="56"/>
      <c r="BG117" s="56"/>
      <c r="BH117" s="56"/>
      <c r="BI117" s="56"/>
      <c r="BJ117" s="56"/>
      <c r="BK117" s="56"/>
      <c r="BL117" s="56"/>
      <c r="BM117" s="212" t="s">
        <v>567</v>
      </c>
      <c r="BN117" s="56"/>
      <c r="BO117" s="56"/>
      <c r="BP117" s="56"/>
      <c r="BQ117" s="56"/>
      <c r="BR117" s="56"/>
      <c r="BS117" s="56"/>
      <c r="BT117" s="56"/>
      <c r="BU117" s="56"/>
      <c r="BV117" s="56"/>
      <c r="BW117" s="56"/>
      <c r="BX117" s="56"/>
      <c r="BY117" s="56"/>
      <c r="BZ117" s="56"/>
      <c r="CA117" s="56"/>
      <c r="CB117" s="56"/>
      <c r="CC117" s="56"/>
      <c r="CD117" s="56"/>
      <c r="CE117" s="56"/>
      <c r="CF117" s="56"/>
      <c r="CG117" s="56"/>
      <c r="CH117" s="56"/>
    </row>
    <row r="118" spans="1:86" ht="12.75">
      <c r="A118" s="56"/>
      <c r="BA118" s="214" t="s">
        <v>794</v>
      </c>
      <c r="BB118" s="56"/>
      <c r="BC118" s="56"/>
      <c r="BD118" s="56"/>
      <c r="BE118" s="56"/>
      <c r="BF118" s="56"/>
      <c r="BG118" s="56"/>
      <c r="BH118" s="56"/>
      <c r="BI118" s="56"/>
      <c r="BJ118" s="56"/>
      <c r="BK118" s="56"/>
      <c r="BL118" s="56"/>
      <c r="BM118" s="212" t="s">
        <v>96</v>
      </c>
      <c r="BN118" s="56"/>
      <c r="BO118" s="56"/>
      <c r="BP118" s="56"/>
      <c r="BQ118" s="56"/>
      <c r="BR118" s="56"/>
      <c r="BS118" s="56"/>
      <c r="BT118" s="56"/>
      <c r="BU118" s="56"/>
      <c r="BV118" s="56"/>
      <c r="BW118" s="56"/>
      <c r="BX118" s="56"/>
      <c r="BY118" s="56"/>
      <c r="BZ118" s="56"/>
      <c r="CA118" s="56"/>
      <c r="CB118" s="56"/>
      <c r="CC118" s="56"/>
      <c r="CD118" s="56"/>
      <c r="CE118" s="56"/>
      <c r="CF118" s="56"/>
      <c r="CG118" s="56"/>
      <c r="CH118" s="56"/>
    </row>
    <row r="119" spans="1:86" ht="12.75">
      <c r="A119" s="56"/>
      <c r="BA119" s="214" t="s">
        <v>795</v>
      </c>
      <c r="BB119" s="56"/>
      <c r="BC119" s="56"/>
      <c r="BD119" s="56"/>
      <c r="BE119" s="56"/>
      <c r="BF119" s="56"/>
      <c r="BG119" s="56"/>
      <c r="BH119" s="56"/>
      <c r="BI119" s="56"/>
      <c r="BJ119" s="56"/>
      <c r="BK119" s="56"/>
      <c r="BL119" s="56"/>
      <c r="BM119" s="212" t="s">
        <v>568</v>
      </c>
      <c r="BN119" s="56"/>
      <c r="BO119" s="56"/>
      <c r="BP119" s="56"/>
      <c r="BQ119" s="56"/>
      <c r="BR119" s="56"/>
      <c r="BS119" s="56"/>
      <c r="BT119" s="56"/>
      <c r="BU119" s="56"/>
      <c r="BV119" s="56"/>
      <c r="BW119" s="56"/>
      <c r="BX119" s="56"/>
      <c r="BY119" s="56"/>
      <c r="BZ119" s="56"/>
      <c r="CA119" s="56"/>
      <c r="CB119" s="56"/>
      <c r="CC119" s="56"/>
      <c r="CD119" s="56"/>
      <c r="CE119" s="56"/>
      <c r="CF119" s="56"/>
      <c r="CG119" s="56"/>
      <c r="CH119" s="56"/>
    </row>
    <row r="120" spans="1:86" ht="12.75">
      <c r="A120" s="56"/>
      <c r="BA120" s="214" t="s">
        <v>796</v>
      </c>
      <c r="BB120" s="56"/>
      <c r="BC120" s="56"/>
      <c r="BD120" s="56"/>
      <c r="BE120" s="56"/>
      <c r="BF120" s="56"/>
      <c r="BG120" s="56"/>
      <c r="BH120" s="56"/>
      <c r="BI120" s="56"/>
      <c r="BJ120" s="56"/>
      <c r="BK120" s="56"/>
      <c r="BL120" s="56"/>
      <c r="BM120" s="212" t="s">
        <v>569</v>
      </c>
      <c r="BN120" s="56"/>
      <c r="BO120" s="56"/>
      <c r="BP120" s="56"/>
      <c r="BQ120" s="56"/>
      <c r="BR120" s="56"/>
      <c r="BS120" s="56"/>
      <c r="BT120" s="56"/>
      <c r="BU120" s="56"/>
      <c r="BV120" s="56"/>
      <c r="BW120" s="56"/>
      <c r="BX120" s="56"/>
      <c r="BY120" s="56"/>
      <c r="BZ120" s="56"/>
      <c r="CA120" s="56"/>
      <c r="CB120" s="56"/>
      <c r="CC120" s="56"/>
      <c r="CD120" s="56"/>
      <c r="CE120" s="56"/>
      <c r="CF120" s="56"/>
      <c r="CG120" s="56"/>
      <c r="CH120" s="56"/>
    </row>
    <row r="121" spans="1:86" ht="12.75">
      <c r="A121" s="56"/>
      <c r="BA121" s="214" t="s">
        <v>797</v>
      </c>
      <c r="BB121" s="56"/>
      <c r="BC121" s="56"/>
      <c r="BD121" s="56"/>
      <c r="BE121" s="56"/>
      <c r="BF121" s="56"/>
      <c r="BG121" s="56"/>
      <c r="BH121" s="56"/>
      <c r="BI121" s="56"/>
      <c r="BJ121" s="56"/>
      <c r="BK121" s="56"/>
      <c r="BL121" s="56"/>
      <c r="BM121" s="212" t="s">
        <v>570</v>
      </c>
      <c r="BN121" s="56"/>
      <c r="BO121" s="56"/>
      <c r="BP121" s="56"/>
      <c r="BQ121" s="56"/>
      <c r="BR121" s="56"/>
      <c r="BS121" s="56"/>
      <c r="BT121" s="56"/>
      <c r="BU121" s="56"/>
      <c r="BV121" s="56"/>
      <c r="BW121" s="56"/>
      <c r="BX121" s="56"/>
      <c r="BY121" s="56"/>
      <c r="BZ121" s="56"/>
      <c r="CA121" s="56"/>
      <c r="CB121" s="56"/>
      <c r="CC121" s="56"/>
      <c r="CD121" s="56"/>
      <c r="CE121" s="56"/>
      <c r="CF121" s="56"/>
      <c r="CG121" s="56"/>
      <c r="CH121" s="56"/>
    </row>
    <row r="122" spans="1:86" ht="15">
      <c r="A122" s="56"/>
      <c r="BA122" s="235" t="s">
        <v>798</v>
      </c>
      <c r="BB122" s="56"/>
      <c r="BC122" s="56"/>
      <c r="BD122" s="56"/>
      <c r="BE122" s="56"/>
      <c r="BF122" s="56"/>
      <c r="BG122" s="56"/>
      <c r="BH122" s="56"/>
      <c r="BI122" s="56"/>
      <c r="BJ122" s="56"/>
      <c r="BK122" s="56"/>
      <c r="BL122" s="56"/>
      <c r="BM122" s="212" t="s">
        <v>571</v>
      </c>
      <c r="BN122" s="56"/>
      <c r="BO122" s="56"/>
      <c r="BP122" s="56"/>
      <c r="BQ122" s="56"/>
      <c r="BR122" s="56"/>
      <c r="BS122" s="56"/>
      <c r="BT122" s="56"/>
      <c r="BU122" s="56"/>
      <c r="BV122" s="56"/>
      <c r="BW122" s="56"/>
      <c r="BX122" s="56"/>
      <c r="BY122" s="56"/>
      <c r="BZ122" s="56"/>
      <c r="CA122" s="56"/>
      <c r="CB122" s="56"/>
      <c r="CC122" s="56"/>
      <c r="CD122" s="56"/>
      <c r="CE122" s="56"/>
      <c r="CF122" s="56"/>
      <c r="CG122" s="56"/>
      <c r="CH122" s="56"/>
    </row>
    <row r="123" spans="1:86" ht="12.75">
      <c r="A123" s="56"/>
      <c r="BA123" s="214" t="s">
        <v>822</v>
      </c>
      <c r="BB123" s="56"/>
      <c r="BC123" s="56"/>
      <c r="BD123" s="56"/>
      <c r="BE123" s="56"/>
      <c r="BF123" s="56"/>
      <c r="BG123" s="56"/>
      <c r="BH123" s="56"/>
      <c r="BI123" s="56"/>
      <c r="BJ123" s="56"/>
      <c r="BK123" s="56"/>
      <c r="BL123" s="56"/>
      <c r="BM123" s="212" t="s">
        <v>572</v>
      </c>
      <c r="BN123" s="56"/>
      <c r="BO123" s="56"/>
      <c r="BP123" s="56"/>
      <c r="BQ123" s="56"/>
      <c r="BR123" s="56"/>
      <c r="BS123" s="56"/>
      <c r="BT123" s="56"/>
      <c r="BU123" s="56"/>
      <c r="BV123" s="56"/>
      <c r="BW123" s="56"/>
      <c r="BX123" s="56"/>
      <c r="BY123" s="56"/>
      <c r="BZ123" s="56"/>
      <c r="CA123" s="56"/>
      <c r="CB123" s="56"/>
      <c r="CC123" s="56"/>
      <c r="CD123" s="56"/>
      <c r="CE123" s="56"/>
      <c r="CF123" s="56"/>
      <c r="CG123" s="56"/>
      <c r="CH123" s="56"/>
    </row>
    <row r="124" spans="1:86" ht="12.75">
      <c r="A124" s="56"/>
      <c r="BA124" s="214" t="s">
        <v>823</v>
      </c>
      <c r="BB124" s="56"/>
      <c r="BC124" s="56"/>
      <c r="BD124" s="56"/>
      <c r="BE124" s="56"/>
      <c r="BF124" s="56"/>
      <c r="BG124" s="56"/>
      <c r="BH124" s="56"/>
      <c r="BI124" s="56"/>
      <c r="BJ124" s="56"/>
      <c r="BK124" s="56"/>
      <c r="BL124" s="56"/>
      <c r="BM124" s="212" t="s">
        <v>573</v>
      </c>
      <c r="BN124" s="56"/>
      <c r="BO124" s="56"/>
      <c r="BP124" s="56"/>
      <c r="BQ124" s="56"/>
      <c r="BR124" s="56"/>
      <c r="BS124" s="56"/>
      <c r="BT124" s="56"/>
      <c r="BU124" s="56"/>
      <c r="BV124" s="56"/>
      <c r="BW124" s="56"/>
      <c r="BX124" s="56"/>
      <c r="BY124" s="56"/>
      <c r="BZ124" s="56"/>
      <c r="CA124" s="56"/>
      <c r="CB124" s="56"/>
      <c r="CC124" s="56"/>
      <c r="CD124" s="56"/>
      <c r="CE124" s="56"/>
      <c r="CF124" s="56"/>
      <c r="CG124" s="56"/>
      <c r="CH124" s="56"/>
    </row>
    <row r="125" spans="1:86" ht="12.75">
      <c r="A125" s="56"/>
      <c r="BA125" s="214" t="s">
        <v>824</v>
      </c>
      <c r="BB125" s="56"/>
      <c r="BC125" s="56"/>
      <c r="BD125" s="56"/>
      <c r="BE125" s="56"/>
      <c r="BF125" s="56"/>
      <c r="BG125" s="56"/>
      <c r="BH125" s="56"/>
      <c r="BI125" s="56"/>
      <c r="BJ125" s="56"/>
      <c r="BK125" s="56"/>
      <c r="BL125" s="56"/>
      <c r="BM125" s="212" t="s">
        <v>666</v>
      </c>
      <c r="BN125" s="56"/>
      <c r="BO125" s="56"/>
      <c r="BP125" s="56"/>
      <c r="BQ125" s="56"/>
      <c r="BR125" s="56"/>
      <c r="BS125" s="56"/>
      <c r="BT125" s="56"/>
      <c r="BU125" s="56"/>
      <c r="BV125" s="56"/>
      <c r="BW125" s="56"/>
      <c r="BX125" s="56"/>
      <c r="BY125" s="56"/>
      <c r="BZ125" s="56"/>
      <c r="CA125" s="56"/>
      <c r="CB125" s="56"/>
      <c r="CC125" s="56"/>
      <c r="CD125" s="56"/>
      <c r="CE125" s="56"/>
      <c r="CF125" s="56"/>
      <c r="CG125" s="56"/>
      <c r="CH125" s="56"/>
    </row>
    <row r="126" spans="1:86" ht="15">
      <c r="A126" s="56"/>
      <c r="BA126" s="235" t="s">
        <v>799</v>
      </c>
      <c r="BB126" s="56"/>
      <c r="BC126" s="56"/>
      <c r="BD126" s="56"/>
      <c r="BE126" s="56"/>
      <c r="BF126" s="56"/>
      <c r="BG126" s="56"/>
      <c r="BH126" s="56"/>
      <c r="BI126" s="56"/>
      <c r="BJ126" s="56"/>
      <c r="BK126" s="56"/>
      <c r="BL126" s="56"/>
      <c r="BM126" s="212" t="s">
        <v>82</v>
      </c>
      <c r="BN126" s="56"/>
      <c r="BO126" s="56"/>
      <c r="BP126" s="56"/>
      <c r="BQ126" s="56"/>
      <c r="BR126" s="56"/>
      <c r="BS126" s="56"/>
      <c r="BT126" s="56"/>
      <c r="BU126" s="56"/>
      <c r="BV126" s="56"/>
      <c r="BW126" s="56"/>
      <c r="BX126" s="56"/>
      <c r="BY126" s="56"/>
      <c r="BZ126" s="56"/>
      <c r="CA126" s="56"/>
      <c r="CB126" s="56"/>
      <c r="CC126" s="56"/>
      <c r="CD126" s="56"/>
      <c r="CE126" s="56"/>
      <c r="CF126" s="56"/>
      <c r="CG126" s="56"/>
      <c r="CH126" s="56"/>
    </row>
    <row r="127" spans="1:86" ht="12.75">
      <c r="A127" s="56"/>
      <c r="BA127" s="214" t="s">
        <v>800</v>
      </c>
      <c r="BB127" s="56"/>
      <c r="BC127" s="56"/>
      <c r="BD127" s="56"/>
      <c r="BE127" s="56"/>
      <c r="BF127" s="56"/>
      <c r="BG127" s="56"/>
      <c r="BH127" s="56"/>
      <c r="BI127" s="56"/>
      <c r="BJ127" s="56"/>
      <c r="BK127" s="56"/>
      <c r="BL127" s="56"/>
      <c r="BM127" s="212" t="s">
        <v>574</v>
      </c>
      <c r="BN127" s="56"/>
      <c r="BO127" s="56"/>
      <c r="BP127" s="56"/>
      <c r="BQ127" s="56"/>
      <c r="BR127" s="56"/>
      <c r="BS127" s="56"/>
      <c r="BT127" s="56"/>
      <c r="BU127" s="56"/>
      <c r="BV127" s="56"/>
      <c r="BW127" s="56"/>
      <c r="BX127" s="56"/>
      <c r="BY127" s="56"/>
      <c r="BZ127" s="56"/>
      <c r="CA127" s="56"/>
      <c r="CB127" s="56"/>
      <c r="CC127" s="56"/>
      <c r="CD127" s="56"/>
      <c r="CE127" s="56"/>
      <c r="CF127" s="56"/>
      <c r="CG127" s="56"/>
      <c r="CH127" s="56"/>
    </row>
    <row r="128" spans="1:86" ht="15">
      <c r="A128" s="56"/>
      <c r="BA128" s="235" t="s">
        <v>801</v>
      </c>
      <c r="BB128" s="56"/>
      <c r="BC128" s="56"/>
      <c r="BD128" s="56"/>
      <c r="BE128" s="56"/>
      <c r="BF128" s="56"/>
      <c r="BG128" s="56"/>
      <c r="BH128" s="56"/>
      <c r="BI128" s="56"/>
      <c r="BJ128" s="56"/>
      <c r="BK128" s="56"/>
      <c r="BL128" s="56"/>
      <c r="BM128" s="212" t="s">
        <v>575</v>
      </c>
      <c r="BN128" s="56"/>
      <c r="BO128" s="56"/>
      <c r="BP128" s="56"/>
      <c r="BQ128" s="56"/>
      <c r="BR128" s="56"/>
      <c r="BS128" s="56"/>
      <c r="BT128" s="56"/>
      <c r="BU128" s="56"/>
      <c r="BV128" s="56"/>
      <c r="BW128" s="56"/>
      <c r="BX128" s="56"/>
      <c r="BY128" s="56"/>
      <c r="BZ128" s="56"/>
      <c r="CA128" s="56"/>
      <c r="CB128" s="56"/>
      <c r="CC128" s="56"/>
      <c r="CD128" s="56"/>
      <c r="CE128" s="56"/>
      <c r="CF128" s="56"/>
      <c r="CG128" s="56"/>
      <c r="CH128" s="56"/>
    </row>
    <row r="129" spans="1:86" ht="12.75">
      <c r="A129" s="56"/>
      <c r="BA129" s="214" t="s">
        <v>802</v>
      </c>
      <c r="BB129" s="56"/>
      <c r="BC129" s="56"/>
      <c r="BD129" s="56"/>
      <c r="BE129" s="56"/>
      <c r="BF129" s="56"/>
      <c r="BG129" s="56"/>
      <c r="BH129" s="56"/>
      <c r="BI129" s="56"/>
      <c r="BJ129" s="56"/>
      <c r="BK129" s="56"/>
      <c r="BL129" s="56"/>
      <c r="BM129" s="212" t="s">
        <v>576</v>
      </c>
      <c r="BN129" s="56"/>
      <c r="BO129" s="56"/>
      <c r="BP129" s="56"/>
      <c r="BQ129" s="56"/>
      <c r="BR129" s="56"/>
      <c r="BS129" s="56"/>
      <c r="BT129" s="56"/>
      <c r="BU129" s="56"/>
      <c r="BV129" s="56"/>
      <c r="BW129" s="56"/>
      <c r="BX129" s="56"/>
      <c r="BY129" s="56"/>
      <c r="BZ129" s="56"/>
      <c r="CA129" s="56"/>
      <c r="CB129" s="56"/>
      <c r="CC129" s="56"/>
      <c r="CD129" s="56"/>
      <c r="CE129" s="56"/>
      <c r="CF129" s="56"/>
      <c r="CG129" s="56"/>
      <c r="CH129" s="56"/>
    </row>
    <row r="130" spans="1:86" ht="12.75">
      <c r="A130" s="56"/>
      <c r="BA130" s="214" t="s">
        <v>803</v>
      </c>
      <c r="BB130" s="56"/>
      <c r="BC130" s="56"/>
      <c r="BD130" s="56"/>
      <c r="BE130" s="56"/>
      <c r="BF130" s="56"/>
      <c r="BG130" s="56"/>
      <c r="BH130" s="56"/>
      <c r="BI130" s="56"/>
      <c r="BJ130" s="56"/>
      <c r="BK130" s="56"/>
      <c r="BL130" s="56"/>
      <c r="BM130" s="212" t="s">
        <v>577</v>
      </c>
      <c r="BN130" s="56"/>
      <c r="BO130" s="56"/>
      <c r="BP130" s="56"/>
      <c r="BQ130" s="56"/>
      <c r="BR130" s="56"/>
      <c r="BS130" s="56"/>
      <c r="BT130" s="56"/>
      <c r="BU130" s="56"/>
      <c r="BV130" s="56"/>
      <c r="BW130" s="56"/>
      <c r="BX130" s="56"/>
      <c r="BY130" s="56"/>
      <c r="BZ130" s="56"/>
      <c r="CA130" s="56"/>
      <c r="CB130" s="56"/>
      <c r="CC130" s="56"/>
      <c r="CD130" s="56"/>
      <c r="CE130" s="56"/>
      <c r="CF130" s="56"/>
      <c r="CG130" s="56"/>
      <c r="CH130" s="56"/>
    </row>
    <row r="131" spans="1:86" ht="12.75">
      <c r="A131" s="56"/>
      <c r="BA131" s="214" t="s">
        <v>804</v>
      </c>
      <c r="BB131" s="56"/>
      <c r="BC131" s="56"/>
      <c r="BD131" s="56"/>
      <c r="BE131" s="56"/>
      <c r="BF131" s="56"/>
      <c r="BG131" s="56"/>
      <c r="BH131" s="56"/>
      <c r="BI131" s="56"/>
      <c r="BJ131" s="56"/>
      <c r="BK131" s="56"/>
      <c r="BL131" s="56"/>
      <c r="BM131" s="212" t="s">
        <v>578</v>
      </c>
      <c r="BN131" s="56"/>
      <c r="BO131" s="56"/>
      <c r="BP131" s="56"/>
      <c r="BQ131" s="56"/>
      <c r="BR131" s="56"/>
      <c r="BS131" s="56"/>
      <c r="BT131" s="56"/>
      <c r="BU131" s="56"/>
      <c r="BV131" s="56"/>
      <c r="BW131" s="56"/>
      <c r="BX131" s="56"/>
      <c r="BY131" s="56"/>
      <c r="BZ131" s="56"/>
      <c r="CA131" s="56"/>
      <c r="CB131" s="56"/>
      <c r="CC131" s="56"/>
      <c r="CD131" s="56"/>
      <c r="CE131" s="56"/>
      <c r="CF131" s="56"/>
      <c r="CG131" s="56"/>
      <c r="CH131" s="56"/>
    </row>
    <row r="132" spans="1:86" ht="12.75">
      <c r="A132" s="56"/>
      <c r="BA132" s="214" t="s">
        <v>805</v>
      </c>
      <c r="BB132" s="56"/>
      <c r="BC132" s="56"/>
      <c r="BD132" s="56"/>
      <c r="BE132" s="56"/>
      <c r="BF132" s="56"/>
      <c r="BG132" s="56"/>
      <c r="BH132" s="56"/>
      <c r="BI132" s="56"/>
      <c r="BJ132" s="56"/>
      <c r="BK132" s="56"/>
      <c r="BL132" s="56"/>
      <c r="BM132" s="212" t="s">
        <v>579</v>
      </c>
      <c r="BN132" s="56"/>
      <c r="BO132" s="56"/>
      <c r="BP132" s="56"/>
      <c r="BQ132" s="56"/>
      <c r="BR132" s="56"/>
      <c r="BS132" s="56"/>
      <c r="BT132" s="56"/>
      <c r="BU132" s="56"/>
      <c r="BV132" s="56"/>
      <c r="BW132" s="56"/>
      <c r="BX132" s="56"/>
      <c r="BY132" s="56"/>
      <c r="BZ132" s="56"/>
      <c r="CA132" s="56"/>
      <c r="CB132" s="56"/>
      <c r="CC132" s="56"/>
      <c r="CD132" s="56"/>
      <c r="CE132" s="56"/>
      <c r="CF132" s="56"/>
      <c r="CG132" s="56"/>
      <c r="CH132" s="56"/>
    </row>
    <row r="133" spans="1:86" ht="15">
      <c r="A133" s="56"/>
      <c r="BA133" s="235" t="s">
        <v>806</v>
      </c>
      <c r="BB133" s="56"/>
      <c r="BC133" s="56"/>
      <c r="BD133" s="56"/>
      <c r="BE133" s="56"/>
      <c r="BF133" s="56"/>
      <c r="BG133" s="56"/>
      <c r="BH133" s="56"/>
      <c r="BI133" s="56"/>
      <c r="BJ133" s="56"/>
      <c r="BK133" s="56"/>
      <c r="BL133" s="56"/>
      <c r="BM133" s="212" t="s">
        <v>580</v>
      </c>
      <c r="BN133" s="56"/>
      <c r="BO133" s="56"/>
      <c r="BP133" s="56"/>
      <c r="BQ133" s="56"/>
      <c r="BR133" s="56"/>
      <c r="BS133" s="56"/>
      <c r="BT133" s="56"/>
      <c r="BU133" s="56"/>
      <c r="BV133" s="56"/>
      <c r="BW133" s="56"/>
      <c r="BX133" s="56"/>
      <c r="BY133" s="56"/>
      <c r="BZ133" s="56"/>
      <c r="CA133" s="56"/>
      <c r="CB133" s="56"/>
      <c r="CC133" s="56"/>
      <c r="CD133" s="56"/>
      <c r="CE133" s="56"/>
      <c r="CF133" s="56"/>
      <c r="CG133" s="56"/>
      <c r="CH133" s="56"/>
    </row>
    <row r="134" spans="1:86" ht="12.75">
      <c r="A134" s="56"/>
      <c r="BA134" s="214" t="s">
        <v>807</v>
      </c>
      <c r="BB134" s="56"/>
      <c r="BC134" s="56"/>
      <c r="BD134" s="56"/>
      <c r="BE134" s="56"/>
      <c r="BF134" s="56"/>
      <c r="BG134" s="56"/>
      <c r="BH134" s="56"/>
      <c r="BI134" s="56"/>
      <c r="BJ134" s="56"/>
      <c r="BK134" s="56"/>
      <c r="BL134" s="56"/>
      <c r="BM134" s="212" t="s">
        <v>83</v>
      </c>
      <c r="BN134" s="56"/>
      <c r="BO134" s="56"/>
      <c r="BP134" s="56"/>
      <c r="BQ134" s="56"/>
      <c r="BR134" s="56"/>
      <c r="BS134" s="56"/>
      <c r="BT134" s="56"/>
      <c r="BU134" s="56"/>
      <c r="BV134" s="56"/>
      <c r="BW134" s="56"/>
      <c r="BX134" s="56"/>
      <c r="BY134" s="56"/>
      <c r="BZ134" s="56"/>
      <c r="CA134" s="56"/>
      <c r="CB134" s="56"/>
      <c r="CC134" s="56"/>
      <c r="CD134" s="56"/>
      <c r="CE134" s="56"/>
      <c r="CF134" s="56"/>
      <c r="CG134" s="56"/>
      <c r="CH134" s="56"/>
    </row>
    <row r="135" spans="1:86" ht="12.75">
      <c r="A135" s="56"/>
      <c r="BA135" s="214" t="s">
        <v>808</v>
      </c>
      <c r="BB135" s="56"/>
      <c r="BC135" s="56"/>
      <c r="BD135" s="56"/>
      <c r="BE135" s="56"/>
      <c r="BF135" s="56"/>
      <c r="BG135" s="56"/>
      <c r="BH135" s="56"/>
      <c r="BI135" s="56"/>
      <c r="BJ135" s="56"/>
      <c r="BK135" s="56"/>
      <c r="BL135" s="56"/>
      <c r="BM135" s="212" t="s">
        <v>581</v>
      </c>
      <c r="BN135" s="56"/>
      <c r="BO135" s="56"/>
      <c r="BP135" s="56"/>
      <c r="BQ135" s="56"/>
      <c r="BR135" s="56"/>
      <c r="BS135" s="56"/>
      <c r="BT135" s="56"/>
      <c r="BU135" s="56"/>
      <c r="BV135" s="56"/>
      <c r="BW135" s="56"/>
      <c r="BX135" s="56"/>
      <c r="BY135" s="56"/>
      <c r="BZ135" s="56"/>
      <c r="CA135" s="56"/>
      <c r="CB135" s="56"/>
      <c r="CC135" s="56"/>
      <c r="CD135" s="56"/>
      <c r="CE135" s="56"/>
      <c r="CF135" s="56"/>
      <c r="CG135" s="56"/>
      <c r="CH135" s="56"/>
    </row>
    <row r="136" spans="1:86" ht="12.75">
      <c r="A136" s="56"/>
      <c r="BA136" s="214" t="s">
        <v>809</v>
      </c>
      <c r="BB136" s="56"/>
      <c r="BC136" s="56"/>
      <c r="BD136" s="56"/>
      <c r="BE136" s="56"/>
      <c r="BF136" s="56"/>
      <c r="BG136" s="56"/>
      <c r="BH136" s="56"/>
      <c r="BI136" s="56"/>
      <c r="BJ136" s="56"/>
      <c r="BK136" s="56"/>
      <c r="BL136" s="56"/>
      <c r="BM136" s="212" t="s">
        <v>582</v>
      </c>
      <c r="BN136" s="56"/>
      <c r="BO136" s="56"/>
      <c r="BP136" s="56"/>
      <c r="BQ136" s="56"/>
      <c r="BR136" s="56"/>
      <c r="BS136" s="56"/>
      <c r="BT136" s="56"/>
      <c r="BU136" s="56"/>
      <c r="BV136" s="56"/>
      <c r="BW136" s="56"/>
      <c r="BX136" s="56"/>
      <c r="BY136" s="56"/>
      <c r="BZ136" s="56"/>
      <c r="CA136" s="56"/>
      <c r="CB136" s="56"/>
      <c r="CC136" s="56"/>
      <c r="CD136" s="56"/>
      <c r="CE136" s="56"/>
      <c r="CF136" s="56"/>
      <c r="CG136" s="56"/>
      <c r="CH136" s="56"/>
    </row>
    <row r="137" spans="1:86" ht="12.75">
      <c r="A137" s="56"/>
      <c r="BA137" s="214" t="s">
        <v>810</v>
      </c>
      <c r="BB137" s="56"/>
      <c r="BC137" s="56"/>
      <c r="BD137" s="56"/>
      <c r="BE137" s="56"/>
      <c r="BF137" s="56"/>
      <c r="BG137" s="56"/>
      <c r="BH137" s="56"/>
      <c r="BI137" s="56"/>
      <c r="BJ137" s="56"/>
      <c r="BK137" s="56"/>
      <c r="BL137" s="56"/>
      <c r="BM137" s="212" t="s">
        <v>583</v>
      </c>
      <c r="BN137" s="56"/>
      <c r="BO137" s="56"/>
      <c r="BP137" s="56"/>
      <c r="BQ137" s="56"/>
      <c r="BR137" s="56"/>
      <c r="BS137" s="56"/>
      <c r="BT137" s="56"/>
      <c r="BU137" s="56"/>
      <c r="BV137" s="56"/>
      <c r="BW137" s="56"/>
      <c r="BX137" s="56"/>
      <c r="BY137" s="56"/>
      <c r="BZ137" s="56"/>
      <c r="CA137" s="56"/>
      <c r="CB137" s="56"/>
      <c r="CC137" s="56"/>
      <c r="CD137" s="56"/>
      <c r="CE137" s="56"/>
      <c r="CF137" s="56"/>
      <c r="CG137" s="56"/>
      <c r="CH137" s="56"/>
    </row>
    <row r="138" spans="1:86" ht="12.75">
      <c r="A138" s="56"/>
      <c r="BA138" s="214" t="s">
        <v>811</v>
      </c>
      <c r="BB138" s="56"/>
      <c r="BC138" s="56"/>
      <c r="BD138" s="56"/>
      <c r="BE138" s="56"/>
      <c r="BF138" s="56"/>
      <c r="BG138" s="56"/>
      <c r="BH138" s="56"/>
      <c r="BI138" s="56"/>
      <c r="BJ138" s="56"/>
      <c r="BK138" s="56"/>
      <c r="BL138" s="56"/>
      <c r="BM138" s="212" t="s">
        <v>584</v>
      </c>
      <c r="BN138" s="56"/>
      <c r="BO138" s="56"/>
      <c r="BP138" s="56"/>
      <c r="BQ138" s="56"/>
      <c r="BR138" s="56"/>
      <c r="BS138" s="56"/>
      <c r="BT138" s="56"/>
      <c r="BU138" s="56"/>
      <c r="BV138" s="56"/>
      <c r="BW138" s="56"/>
      <c r="BX138" s="56"/>
      <c r="BY138" s="56"/>
      <c r="BZ138" s="56"/>
      <c r="CA138" s="56"/>
      <c r="CB138" s="56"/>
      <c r="CC138" s="56"/>
      <c r="CD138" s="56"/>
      <c r="CE138" s="56"/>
      <c r="CF138" s="56"/>
      <c r="CG138" s="56"/>
      <c r="CH138" s="56"/>
    </row>
    <row r="139" spans="1:86" ht="12.75">
      <c r="A139" s="56"/>
      <c r="BA139" s="214" t="s">
        <v>812</v>
      </c>
      <c r="BB139" s="56"/>
      <c r="BC139" s="56"/>
      <c r="BD139" s="56"/>
      <c r="BE139" s="56"/>
      <c r="BF139" s="56"/>
      <c r="BG139" s="56"/>
      <c r="BH139" s="56"/>
      <c r="BI139" s="56"/>
      <c r="BJ139" s="56"/>
      <c r="BK139" s="56"/>
      <c r="BL139" s="56"/>
      <c r="BM139" s="212" t="s">
        <v>585</v>
      </c>
      <c r="BN139" s="56"/>
      <c r="BO139" s="56"/>
      <c r="BP139" s="56"/>
      <c r="BQ139" s="56"/>
      <c r="BR139" s="56"/>
      <c r="BS139" s="56"/>
      <c r="BT139" s="56"/>
      <c r="BU139" s="56"/>
      <c r="BV139" s="56"/>
      <c r="BW139" s="56"/>
      <c r="BX139" s="56"/>
      <c r="BY139" s="56"/>
      <c r="BZ139" s="56"/>
      <c r="CA139" s="56"/>
      <c r="CB139" s="56"/>
      <c r="CC139" s="56"/>
      <c r="CD139" s="56"/>
      <c r="CE139" s="56"/>
      <c r="CF139" s="56"/>
      <c r="CG139" s="56"/>
      <c r="CH139" s="56"/>
    </row>
    <row r="140" spans="1:86" ht="15">
      <c r="A140" s="56"/>
      <c r="BA140" s="235" t="s">
        <v>813</v>
      </c>
      <c r="BB140" s="56"/>
      <c r="BC140" s="56"/>
      <c r="BD140" s="56"/>
      <c r="BE140" s="56"/>
      <c r="BF140" s="56"/>
      <c r="BG140" s="56"/>
      <c r="BH140" s="56"/>
      <c r="BI140" s="56"/>
      <c r="BJ140" s="56"/>
      <c r="BK140" s="56"/>
      <c r="BL140" s="56"/>
      <c r="BM140" s="212" t="s">
        <v>586</v>
      </c>
      <c r="BN140" s="56"/>
      <c r="BO140" s="56"/>
      <c r="BP140" s="56"/>
      <c r="BQ140" s="56"/>
      <c r="BR140" s="56"/>
      <c r="BS140" s="56"/>
      <c r="BT140" s="56"/>
      <c r="BU140" s="56"/>
      <c r="BV140" s="56"/>
      <c r="BW140" s="56"/>
      <c r="BX140" s="56"/>
      <c r="BY140" s="56"/>
      <c r="BZ140" s="56"/>
      <c r="CA140" s="56"/>
      <c r="CB140" s="56"/>
      <c r="CC140" s="56"/>
      <c r="CD140" s="56"/>
      <c r="CE140" s="56"/>
      <c r="CF140" s="56"/>
      <c r="CG140" s="56"/>
      <c r="CH140" s="56"/>
    </row>
    <row r="141" spans="1:86" ht="12.75">
      <c r="A141" s="56"/>
      <c r="BA141" s="214" t="s">
        <v>814</v>
      </c>
      <c r="BB141" s="56"/>
      <c r="BC141" s="56"/>
      <c r="BD141" s="56"/>
      <c r="BE141" s="56"/>
      <c r="BF141" s="56"/>
      <c r="BG141" s="56"/>
      <c r="BH141" s="56"/>
      <c r="BI141" s="56"/>
      <c r="BJ141" s="56"/>
      <c r="BK141" s="56"/>
      <c r="BL141" s="56"/>
      <c r="BM141" s="212" t="s">
        <v>587</v>
      </c>
      <c r="BN141" s="56"/>
      <c r="BO141" s="56"/>
      <c r="BP141" s="56"/>
      <c r="BQ141" s="56"/>
      <c r="BR141" s="56"/>
      <c r="BS141" s="56"/>
      <c r="BT141" s="56"/>
      <c r="BU141" s="56"/>
      <c r="BV141" s="56"/>
      <c r="BW141" s="56"/>
      <c r="BX141" s="56"/>
      <c r="BY141" s="56"/>
      <c r="BZ141" s="56"/>
      <c r="CA141" s="56"/>
      <c r="CB141" s="56"/>
      <c r="CC141" s="56"/>
      <c r="CD141" s="56"/>
      <c r="CE141" s="56"/>
      <c r="CF141" s="56"/>
      <c r="CG141" s="56"/>
      <c r="CH141" s="56"/>
    </row>
    <row r="142" spans="1:86" ht="15">
      <c r="A142" s="56"/>
      <c r="BA142" s="235" t="s">
        <v>815</v>
      </c>
      <c r="BB142" s="56"/>
      <c r="BC142" s="56"/>
      <c r="BD142" s="56"/>
      <c r="BE142" s="56"/>
      <c r="BF142" s="56"/>
      <c r="BG142" s="56"/>
      <c r="BH142" s="56"/>
      <c r="BI142" s="56"/>
      <c r="BJ142" s="56"/>
      <c r="BK142" s="56"/>
      <c r="BL142" s="56"/>
      <c r="BM142" s="212" t="s">
        <v>588</v>
      </c>
      <c r="BN142" s="56"/>
      <c r="BO142" s="56"/>
      <c r="BP142" s="56"/>
      <c r="BQ142" s="56"/>
      <c r="BR142" s="56"/>
      <c r="BS142" s="56"/>
      <c r="BT142" s="56"/>
      <c r="BU142" s="56"/>
      <c r="BV142" s="56"/>
      <c r="BW142" s="56"/>
      <c r="BX142" s="56"/>
      <c r="BY142" s="56"/>
      <c r="BZ142" s="56"/>
      <c r="CA142" s="56"/>
      <c r="CB142" s="56"/>
      <c r="CC142" s="56"/>
      <c r="CD142" s="56"/>
      <c r="CE142" s="56"/>
      <c r="CF142" s="56"/>
      <c r="CG142" s="56"/>
      <c r="CH142" s="56"/>
    </row>
    <row r="143" spans="1:86" ht="12.75">
      <c r="A143" s="56"/>
      <c r="BA143" s="214" t="s">
        <v>816</v>
      </c>
      <c r="BB143" s="56"/>
      <c r="BC143" s="56"/>
      <c r="BD143" s="56"/>
      <c r="BE143" s="56"/>
      <c r="BF143" s="56"/>
      <c r="BG143" s="56"/>
      <c r="BH143" s="56"/>
      <c r="BI143" s="56"/>
      <c r="BJ143" s="56"/>
      <c r="BK143" s="56"/>
      <c r="BL143" s="56"/>
      <c r="BM143" s="212" t="s">
        <v>589</v>
      </c>
      <c r="BN143" s="56"/>
      <c r="BO143" s="56"/>
      <c r="BP143" s="56"/>
      <c r="BQ143" s="56"/>
      <c r="BR143" s="56"/>
      <c r="BS143" s="56"/>
      <c r="BT143" s="56"/>
      <c r="BU143" s="56"/>
      <c r="BV143" s="56"/>
      <c r="BW143" s="56"/>
      <c r="BX143" s="56"/>
      <c r="BY143" s="56"/>
      <c r="BZ143" s="56"/>
      <c r="CA143" s="56"/>
      <c r="CB143" s="56"/>
      <c r="CC143" s="56"/>
      <c r="CD143" s="56"/>
      <c r="CE143" s="56"/>
      <c r="CF143" s="56"/>
      <c r="CG143" s="56"/>
      <c r="CH143" s="56"/>
    </row>
    <row r="144" spans="1:86" ht="12.75">
      <c r="A144" s="56"/>
      <c r="BA144" s="56"/>
      <c r="BB144" s="56"/>
      <c r="BC144" s="56"/>
      <c r="BD144" s="56"/>
      <c r="BE144" s="56"/>
      <c r="BF144" s="56"/>
      <c r="BG144" s="56"/>
      <c r="BH144" s="56"/>
      <c r="BI144" s="56"/>
      <c r="BJ144" s="56"/>
      <c r="BK144" s="56"/>
      <c r="BL144" s="56"/>
      <c r="BM144" s="212" t="s">
        <v>590</v>
      </c>
      <c r="BN144" s="56"/>
      <c r="BO144" s="56"/>
      <c r="BP144" s="56"/>
      <c r="BQ144" s="56"/>
      <c r="BR144" s="56"/>
      <c r="BS144" s="56"/>
      <c r="BT144" s="56"/>
      <c r="BU144" s="56"/>
      <c r="BV144" s="56"/>
      <c r="BW144" s="56"/>
      <c r="BX144" s="56"/>
      <c r="BY144" s="56"/>
      <c r="BZ144" s="56"/>
      <c r="CA144" s="56"/>
      <c r="CB144" s="56"/>
      <c r="CC144" s="56"/>
      <c r="CD144" s="56"/>
      <c r="CE144" s="56"/>
      <c r="CF144" s="56"/>
      <c r="CG144" s="56"/>
      <c r="CH144" s="56"/>
    </row>
    <row r="145" spans="1:86" ht="12.75">
      <c r="A145" s="56"/>
      <c r="BA145" s="56"/>
      <c r="BB145" s="56"/>
      <c r="BC145" s="56"/>
      <c r="BD145" s="56"/>
      <c r="BE145" s="56"/>
      <c r="BF145" s="56"/>
      <c r="BG145" s="56"/>
      <c r="BH145" s="56"/>
      <c r="BI145" s="56"/>
      <c r="BJ145" s="56"/>
      <c r="BK145" s="56"/>
      <c r="BL145" s="56"/>
      <c r="BM145" s="212" t="s">
        <v>591</v>
      </c>
      <c r="BN145" s="56"/>
      <c r="BO145" s="56"/>
      <c r="BP145" s="56"/>
      <c r="BQ145" s="56"/>
      <c r="BR145" s="56"/>
      <c r="BS145" s="56"/>
      <c r="BT145" s="56"/>
      <c r="BU145" s="56"/>
      <c r="BV145" s="56"/>
      <c r="BW145" s="56"/>
      <c r="BX145" s="56"/>
      <c r="BY145" s="56"/>
      <c r="BZ145" s="56"/>
      <c r="CA145" s="56"/>
      <c r="CB145" s="56"/>
      <c r="CC145" s="56"/>
      <c r="CD145" s="56"/>
      <c r="CE145" s="56"/>
      <c r="CF145" s="56"/>
      <c r="CG145" s="56"/>
      <c r="CH145" s="56"/>
    </row>
    <row r="146" spans="1:86" ht="12.75">
      <c r="A146" s="56"/>
      <c r="BA146" s="56"/>
      <c r="BB146" s="56"/>
      <c r="BC146" s="56"/>
      <c r="BD146" s="56"/>
      <c r="BE146" s="56"/>
      <c r="BF146" s="56"/>
      <c r="BG146" s="56"/>
      <c r="BH146" s="56"/>
      <c r="BI146" s="56"/>
      <c r="BJ146" s="56"/>
      <c r="BK146" s="56"/>
      <c r="BL146" s="56"/>
      <c r="BM146" s="212" t="s">
        <v>592</v>
      </c>
      <c r="BN146" s="56"/>
      <c r="BO146" s="56"/>
      <c r="BP146" s="56"/>
      <c r="BQ146" s="56"/>
      <c r="BR146" s="56"/>
      <c r="BS146" s="56"/>
      <c r="BT146" s="56"/>
      <c r="BU146" s="56"/>
      <c r="BV146" s="56"/>
      <c r="BW146" s="56"/>
      <c r="BX146" s="56"/>
      <c r="BY146" s="56"/>
      <c r="BZ146" s="56"/>
      <c r="CA146" s="56"/>
      <c r="CB146" s="56"/>
      <c r="CC146" s="56"/>
      <c r="CD146" s="56"/>
      <c r="CE146" s="56"/>
      <c r="CF146" s="56"/>
      <c r="CG146" s="56"/>
      <c r="CH146" s="56"/>
    </row>
    <row r="147" spans="1:86" ht="12.75">
      <c r="A147" s="56"/>
      <c r="BA147" s="56"/>
      <c r="BB147" s="56"/>
      <c r="BC147" s="56"/>
      <c r="BD147" s="56"/>
      <c r="BE147" s="56"/>
      <c r="BF147" s="56"/>
      <c r="BG147" s="56"/>
      <c r="BH147" s="56"/>
      <c r="BI147" s="56"/>
      <c r="BJ147" s="56"/>
      <c r="BK147" s="56"/>
      <c r="BL147" s="56"/>
      <c r="BM147" s="212" t="s">
        <v>593</v>
      </c>
      <c r="BN147" s="56"/>
      <c r="BO147" s="56"/>
      <c r="BP147" s="56"/>
      <c r="BQ147" s="56"/>
      <c r="BR147" s="56"/>
      <c r="BS147" s="56"/>
      <c r="BT147" s="56"/>
      <c r="BU147" s="56"/>
      <c r="BV147" s="56"/>
      <c r="BW147" s="56"/>
      <c r="BX147" s="56"/>
      <c r="BY147" s="56"/>
      <c r="BZ147" s="56"/>
      <c r="CA147" s="56"/>
      <c r="CB147" s="56"/>
      <c r="CC147" s="56"/>
      <c r="CD147" s="56"/>
      <c r="CE147" s="56"/>
      <c r="CF147" s="56"/>
      <c r="CG147" s="56"/>
      <c r="CH147" s="56"/>
    </row>
    <row r="148" spans="1:86" ht="12.75">
      <c r="A148" s="56"/>
      <c r="BA148" s="56"/>
      <c r="BB148" s="56"/>
      <c r="BC148" s="56"/>
      <c r="BD148" s="56"/>
      <c r="BE148" s="56"/>
      <c r="BF148" s="56"/>
      <c r="BG148" s="56"/>
      <c r="BH148" s="56"/>
      <c r="BI148" s="56"/>
      <c r="BJ148" s="56"/>
      <c r="BK148" s="56"/>
      <c r="BL148" s="56"/>
      <c r="BM148" s="212" t="s">
        <v>594</v>
      </c>
      <c r="BN148" s="56"/>
      <c r="BO148" s="56"/>
      <c r="BP148" s="56"/>
      <c r="BQ148" s="56"/>
      <c r="BR148" s="56"/>
      <c r="BS148" s="56"/>
      <c r="BT148" s="56"/>
      <c r="BU148" s="56"/>
      <c r="BV148" s="56"/>
      <c r="BW148" s="56"/>
      <c r="BX148" s="56"/>
      <c r="BY148" s="56"/>
      <c r="BZ148" s="56"/>
      <c r="CA148" s="56"/>
      <c r="CB148" s="56"/>
      <c r="CC148" s="56"/>
      <c r="CD148" s="56"/>
      <c r="CE148" s="56"/>
      <c r="CF148" s="56"/>
      <c r="CG148" s="56"/>
      <c r="CH148" s="56"/>
    </row>
    <row r="149" spans="1:86" ht="12.75">
      <c r="A149" s="56"/>
      <c r="BA149" s="56"/>
      <c r="BB149" s="56"/>
      <c r="BC149" s="56"/>
      <c r="BD149" s="56"/>
      <c r="BE149" s="56"/>
      <c r="BF149" s="56"/>
      <c r="BG149" s="56"/>
      <c r="BH149" s="56"/>
      <c r="BI149" s="56"/>
      <c r="BJ149" s="56"/>
      <c r="BK149" s="56"/>
      <c r="BL149" s="56"/>
      <c r="BM149" s="212" t="s">
        <v>595</v>
      </c>
      <c r="BN149" s="56"/>
      <c r="BO149" s="56"/>
      <c r="BP149" s="56"/>
      <c r="BQ149" s="56"/>
      <c r="BR149" s="56"/>
      <c r="BS149" s="56"/>
      <c r="BT149" s="56"/>
      <c r="BU149" s="56"/>
      <c r="BV149" s="56"/>
      <c r="BW149" s="56"/>
      <c r="BX149" s="56"/>
      <c r="BY149" s="56"/>
      <c r="BZ149" s="56"/>
      <c r="CA149" s="56"/>
      <c r="CB149" s="56"/>
      <c r="CC149" s="56"/>
      <c r="CD149" s="56"/>
      <c r="CE149" s="56"/>
      <c r="CF149" s="56"/>
      <c r="CG149" s="56"/>
      <c r="CH149" s="56"/>
    </row>
    <row r="150" spans="1:86" ht="12.75">
      <c r="A150" s="56"/>
      <c r="BA150" s="56"/>
      <c r="BB150" s="56"/>
      <c r="BC150" s="56"/>
      <c r="BD150" s="56"/>
      <c r="BE150" s="56"/>
      <c r="BF150" s="56"/>
      <c r="BG150" s="56"/>
      <c r="BH150" s="56"/>
      <c r="BI150" s="56"/>
      <c r="BJ150" s="56"/>
      <c r="BK150" s="56"/>
      <c r="BL150" s="56"/>
      <c r="BM150" s="212" t="s">
        <v>596</v>
      </c>
      <c r="BN150" s="56"/>
      <c r="BO150" s="56"/>
      <c r="BP150" s="56"/>
      <c r="BQ150" s="56"/>
      <c r="BR150" s="56"/>
      <c r="BS150" s="56"/>
      <c r="BT150" s="56"/>
      <c r="BU150" s="56"/>
      <c r="BV150" s="56"/>
      <c r="BW150" s="56"/>
      <c r="BX150" s="56"/>
      <c r="BY150" s="56"/>
      <c r="BZ150" s="56"/>
      <c r="CA150" s="56"/>
      <c r="CB150" s="56"/>
      <c r="CC150" s="56"/>
      <c r="CD150" s="56"/>
      <c r="CE150" s="56"/>
      <c r="CF150" s="56"/>
      <c r="CG150" s="56"/>
      <c r="CH150" s="56"/>
    </row>
    <row r="151" spans="1:86" ht="12.75">
      <c r="A151" s="56"/>
      <c r="BA151" s="56"/>
      <c r="BB151" s="56"/>
      <c r="BC151" s="56"/>
      <c r="BD151" s="56"/>
      <c r="BE151" s="56"/>
      <c r="BF151" s="56"/>
      <c r="BG151" s="56"/>
      <c r="BH151" s="56"/>
      <c r="BI151" s="56"/>
      <c r="BJ151" s="56"/>
      <c r="BK151" s="56"/>
      <c r="BL151" s="56"/>
      <c r="BM151" s="212" t="s">
        <v>597</v>
      </c>
      <c r="BN151" s="56"/>
      <c r="BO151" s="56"/>
      <c r="BP151" s="56"/>
      <c r="BQ151" s="56"/>
      <c r="BR151" s="56"/>
      <c r="BS151" s="56"/>
      <c r="BT151" s="56"/>
      <c r="BU151" s="56"/>
      <c r="BV151" s="56"/>
      <c r="BW151" s="56"/>
      <c r="BX151" s="56"/>
      <c r="BY151" s="56"/>
      <c r="BZ151" s="56"/>
      <c r="CA151" s="56"/>
      <c r="CB151" s="56"/>
      <c r="CC151" s="56"/>
      <c r="CD151" s="56"/>
      <c r="CE151" s="56"/>
      <c r="CF151" s="56"/>
      <c r="CG151" s="56"/>
      <c r="CH151" s="56"/>
    </row>
    <row r="152" spans="1:86" ht="12.75">
      <c r="A152" s="56"/>
      <c r="BA152" s="56"/>
      <c r="BB152" s="56"/>
      <c r="BC152" s="56"/>
      <c r="BD152" s="56"/>
      <c r="BE152" s="56"/>
      <c r="BF152" s="56"/>
      <c r="BG152" s="56"/>
      <c r="BH152" s="56"/>
      <c r="BI152" s="56"/>
      <c r="BJ152" s="56"/>
      <c r="BK152" s="56"/>
      <c r="BL152" s="56"/>
      <c r="BM152" s="212" t="s">
        <v>667</v>
      </c>
      <c r="BN152" s="56"/>
      <c r="BO152" s="56"/>
      <c r="BP152" s="56"/>
      <c r="BQ152" s="56"/>
      <c r="BR152" s="56"/>
      <c r="BS152" s="56"/>
      <c r="BT152" s="56"/>
      <c r="BU152" s="56"/>
      <c r="BV152" s="56"/>
      <c r="BW152" s="56"/>
      <c r="BX152" s="56"/>
      <c r="BY152" s="56"/>
      <c r="BZ152" s="56"/>
      <c r="CA152" s="56"/>
      <c r="CB152" s="56"/>
      <c r="CC152" s="56"/>
      <c r="CD152" s="56"/>
      <c r="CE152" s="56"/>
      <c r="CF152" s="56"/>
      <c r="CG152" s="56"/>
      <c r="CH152" s="56"/>
    </row>
    <row r="153" spans="1:86" ht="12.75">
      <c r="A153" s="56"/>
      <c r="BA153" s="56"/>
      <c r="BB153" s="56"/>
      <c r="BC153" s="56"/>
      <c r="BD153" s="56"/>
      <c r="BE153" s="56"/>
      <c r="BF153" s="56"/>
      <c r="BG153" s="56"/>
      <c r="BH153" s="56"/>
      <c r="BI153" s="56"/>
      <c r="BJ153" s="56"/>
      <c r="BK153" s="56"/>
      <c r="BL153" s="56"/>
      <c r="BM153" s="212" t="s">
        <v>598</v>
      </c>
      <c r="BN153" s="56"/>
      <c r="BO153" s="56"/>
      <c r="BP153" s="56"/>
      <c r="BQ153" s="56"/>
      <c r="BR153" s="56"/>
      <c r="BS153" s="56"/>
      <c r="BT153" s="56"/>
      <c r="BU153" s="56"/>
      <c r="BV153" s="56"/>
      <c r="BW153" s="56"/>
      <c r="BX153" s="56"/>
      <c r="BY153" s="56"/>
      <c r="BZ153" s="56"/>
      <c r="CA153" s="56"/>
      <c r="CB153" s="56"/>
      <c r="CC153" s="56"/>
      <c r="CD153" s="56"/>
      <c r="CE153" s="56"/>
      <c r="CF153" s="56"/>
      <c r="CG153" s="56"/>
      <c r="CH153" s="56"/>
    </row>
    <row r="154" spans="1:86" ht="12.75">
      <c r="A154" s="56"/>
      <c r="BA154" s="56"/>
      <c r="BB154" s="56"/>
      <c r="BC154" s="56"/>
      <c r="BD154" s="56"/>
      <c r="BE154" s="56"/>
      <c r="BF154" s="56"/>
      <c r="BG154" s="56"/>
      <c r="BH154" s="56"/>
      <c r="BI154" s="56"/>
      <c r="BJ154" s="56"/>
      <c r="BK154" s="56"/>
      <c r="BL154" s="56"/>
      <c r="BM154" s="211" t="s">
        <v>599</v>
      </c>
      <c r="BN154" s="56"/>
      <c r="BO154" s="56"/>
      <c r="BP154" s="56"/>
      <c r="BQ154" s="56"/>
      <c r="BR154" s="56"/>
      <c r="BS154" s="56"/>
      <c r="BT154" s="56"/>
      <c r="BU154" s="56"/>
      <c r="BV154" s="56"/>
      <c r="BW154" s="56"/>
      <c r="BX154" s="56"/>
      <c r="BY154" s="56"/>
      <c r="BZ154" s="56"/>
      <c r="CA154" s="56"/>
      <c r="CB154" s="56"/>
      <c r="CC154" s="56"/>
      <c r="CD154" s="56"/>
      <c r="CE154" s="56"/>
      <c r="CF154" s="56"/>
      <c r="CG154" s="56"/>
      <c r="CH154" s="56"/>
    </row>
    <row r="155" spans="1:86" ht="12.75">
      <c r="A155" s="56"/>
      <c r="BA155" s="56"/>
      <c r="BB155" s="56"/>
      <c r="BC155" s="56"/>
      <c r="BD155" s="56"/>
      <c r="BE155" s="56"/>
      <c r="BF155" s="56"/>
      <c r="BG155" s="56"/>
      <c r="BH155" s="56"/>
      <c r="BI155" s="56"/>
      <c r="BJ155" s="56"/>
      <c r="BK155" s="56"/>
      <c r="BL155" s="56"/>
      <c r="BM155" s="212" t="s">
        <v>600</v>
      </c>
      <c r="BN155" s="56"/>
      <c r="BO155" s="56"/>
      <c r="BP155" s="56"/>
      <c r="BQ155" s="56"/>
      <c r="BR155" s="56"/>
      <c r="BS155" s="56"/>
      <c r="BT155" s="56"/>
      <c r="BU155" s="56"/>
      <c r="BV155" s="56"/>
      <c r="BW155" s="56"/>
      <c r="BX155" s="56"/>
      <c r="BY155" s="56"/>
      <c r="BZ155" s="56"/>
      <c r="CA155" s="56"/>
      <c r="CB155" s="56"/>
      <c r="CC155" s="56"/>
      <c r="CD155" s="56"/>
      <c r="CE155" s="56"/>
      <c r="CF155" s="56"/>
      <c r="CG155" s="56"/>
      <c r="CH155" s="56"/>
    </row>
    <row r="156" spans="1:86" ht="12.75">
      <c r="A156" s="56"/>
      <c r="BA156" s="56"/>
      <c r="BB156" s="56"/>
      <c r="BC156" s="56"/>
      <c r="BD156" s="56"/>
      <c r="BE156" s="56"/>
      <c r="BF156" s="56"/>
      <c r="BG156" s="56"/>
      <c r="BH156" s="56"/>
      <c r="BI156" s="56"/>
      <c r="BJ156" s="56"/>
      <c r="BK156" s="56"/>
      <c r="BL156" s="56"/>
      <c r="BM156" s="212" t="s">
        <v>601</v>
      </c>
      <c r="BN156" s="56"/>
      <c r="BO156" s="56"/>
      <c r="BP156" s="56"/>
      <c r="BQ156" s="56"/>
      <c r="BR156" s="56"/>
      <c r="BS156" s="56"/>
      <c r="BT156" s="56"/>
      <c r="BU156" s="56"/>
      <c r="BV156" s="56"/>
      <c r="BW156" s="56"/>
      <c r="BX156" s="56"/>
      <c r="BY156" s="56"/>
      <c r="BZ156" s="56"/>
      <c r="CA156" s="56"/>
      <c r="CB156" s="56"/>
      <c r="CC156" s="56"/>
      <c r="CD156" s="56"/>
      <c r="CE156" s="56"/>
      <c r="CF156" s="56"/>
      <c r="CG156" s="56"/>
      <c r="CH156" s="56"/>
    </row>
    <row r="157" spans="1:86" ht="12.75">
      <c r="A157" s="56"/>
      <c r="BA157" s="56"/>
      <c r="BB157" s="56"/>
      <c r="BC157" s="56"/>
      <c r="BD157" s="56"/>
      <c r="BE157" s="56"/>
      <c r="BF157" s="56"/>
      <c r="BG157" s="56"/>
      <c r="BH157" s="56"/>
      <c r="BI157" s="56"/>
      <c r="BJ157" s="56"/>
      <c r="BK157" s="56"/>
      <c r="BL157" s="56"/>
      <c r="BM157" s="212" t="s">
        <v>602</v>
      </c>
      <c r="BN157" s="56"/>
      <c r="BO157" s="56"/>
      <c r="BP157" s="56"/>
      <c r="BQ157" s="56"/>
      <c r="BR157" s="56"/>
      <c r="BS157" s="56"/>
      <c r="BT157" s="56"/>
      <c r="BU157" s="56"/>
      <c r="BV157" s="56"/>
      <c r="BW157" s="56"/>
      <c r="BX157" s="56"/>
      <c r="BY157" s="56"/>
      <c r="BZ157" s="56"/>
      <c r="CA157" s="56"/>
      <c r="CB157" s="56"/>
      <c r="CC157" s="56"/>
      <c r="CD157" s="56"/>
      <c r="CE157" s="56"/>
      <c r="CF157" s="56"/>
      <c r="CG157" s="56"/>
      <c r="CH157" s="56"/>
    </row>
    <row r="158" spans="1:86" ht="12.75">
      <c r="A158" s="56"/>
      <c r="BA158" s="56"/>
      <c r="BB158" s="56"/>
      <c r="BC158" s="56"/>
      <c r="BD158" s="56"/>
      <c r="BE158" s="56"/>
      <c r="BF158" s="56"/>
      <c r="BG158" s="56"/>
      <c r="BH158" s="56"/>
      <c r="BI158" s="56"/>
      <c r="BJ158" s="56"/>
      <c r="BK158" s="56"/>
      <c r="BL158" s="56"/>
      <c r="BM158" s="212" t="s">
        <v>603</v>
      </c>
      <c r="BN158" s="56"/>
      <c r="BO158" s="56"/>
      <c r="BP158" s="56"/>
      <c r="BQ158" s="56"/>
      <c r="BR158" s="56"/>
      <c r="BS158" s="56"/>
      <c r="BT158" s="56"/>
      <c r="BU158" s="56"/>
      <c r="BV158" s="56"/>
      <c r="BW158" s="56"/>
      <c r="BX158" s="56"/>
      <c r="BY158" s="56"/>
      <c r="BZ158" s="56"/>
      <c r="CA158" s="56"/>
      <c r="CB158" s="56"/>
      <c r="CC158" s="56"/>
      <c r="CD158" s="56"/>
      <c r="CE158" s="56"/>
      <c r="CF158" s="56"/>
      <c r="CG158" s="56"/>
      <c r="CH158" s="56"/>
    </row>
    <row r="159" spans="1:86" ht="12.75">
      <c r="A159" s="56"/>
      <c r="BA159" s="56"/>
      <c r="BB159" s="56"/>
      <c r="BC159" s="56"/>
      <c r="BD159" s="56"/>
      <c r="BE159" s="56"/>
      <c r="BF159" s="56"/>
      <c r="BG159" s="56"/>
      <c r="BH159" s="56"/>
      <c r="BI159" s="56"/>
      <c r="BJ159" s="56"/>
      <c r="BK159" s="56"/>
      <c r="BL159" s="56"/>
      <c r="BM159" s="212" t="s">
        <v>604</v>
      </c>
      <c r="BN159" s="56"/>
      <c r="BO159" s="56"/>
      <c r="BP159" s="56"/>
      <c r="BQ159" s="56"/>
      <c r="BR159" s="56"/>
      <c r="BS159" s="56"/>
      <c r="BT159" s="56"/>
      <c r="BU159" s="56"/>
      <c r="BV159" s="56"/>
      <c r="BW159" s="56"/>
      <c r="BX159" s="56"/>
      <c r="BY159" s="56"/>
      <c r="BZ159" s="56"/>
      <c r="CA159" s="56"/>
      <c r="CB159" s="56"/>
      <c r="CC159" s="56"/>
      <c r="CD159" s="56"/>
      <c r="CE159" s="56"/>
      <c r="CF159" s="56"/>
      <c r="CG159" s="56"/>
      <c r="CH159" s="56"/>
    </row>
    <row r="160" spans="1:86" ht="12.75">
      <c r="A160" s="56"/>
      <c r="BA160" s="56"/>
      <c r="BB160" s="56"/>
      <c r="BC160" s="56"/>
      <c r="BD160" s="56"/>
      <c r="BE160" s="56"/>
      <c r="BF160" s="56"/>
      <c r="BG160" s="56"/>
      <c r="BH160" s="56"/>
      <c r="BI160" s="56"/>
      <c r="BJ160" s="56"/>
      <c r="BK160" s="56"/>
      <c r="BL160" s="56"/>
      <c r="BM160" s="212" t="s">
        <v>605</v>
      </c>
      <c r="BN160" s="56"/>
      <c r="BO160" s="56"/>
      <c r="BP160" s="56"/>
      <c r="BQ160" s="56"/>
      <c r="BR160" s="56"/>
      <c r="BS160" s="56"/>
      <c r="BT160" s="56"/>
      <c r="BU160" s="56"/>
      <c r="BV160" s="56"/>
      <c r="BW160" s="56"/>
      <c r="BX160" s="56"/>
      <c r="BY160" s="56"/>
      <c r="BZ160" s="56"/>
      <c r="CA160" s="56"/>
      <c r="CB160" s="56"/>
      <c r="CC160" s="56"/>
      <c r="CD160" s="56"/>
      <c r="CE160" s="56"/>
      <c r="CF160" s="56"/>
      <c r="CG160" s="56"/>
      <c r="CH160" s="56"/>
    </row>
    <row r="161" spans="1:86" ht="12.75">
      <c r="A161" s="56"/>
      <c r="BA161" s="56"/>
      <c r="BB161" s="56"/>
      <c r="BC161" s="56"/>
      <c r="BD161" s="56"/>
      <c r="BE161" s="56"/>
      <c r="BF161" s="56"/>
      <c r="BG161" s="56"/>
      <c r="BH161" s="56"/>
      <c r="BI161" s="56"/>
      <c r="BJ161" s="56"/>
      <c r="BK161" s="56"/>
      <c r="BL161" s="56"/>
      <c r="BM161" s="212" t="s">
        <v>606</v>
      </c>
      <c r="BN161" s="56"/>
      <c r="BO161" s="56"/>
      <c r="BP161" s="56"/>
      <c r="BQ161" s="56"/>
      <c r="BR161" s="56"/>
      <c r="BS161" s="56"/>
      <c r="BT161" s="56"/>
      <c r="BU161" s="56"/>
      <c r="BV161" s="56"/>
      <c r="BW161" s="56"/>
      <c r="BX161" s="56"/>
      <c r="BY161" s="56"/>
      <c r="BZ161" s="56"/>
      <c r="CA161" s="56"/>
      <c r="CB161" s="56"/>
      <c r="CC161" s="56"/>
      <c r="CD161" s="56"/>
      <c r="CE161" s="56"/>
      <c r="CF161" s="56"/>
      <c r="CG161" s="56"/>
      <c r="CH161" s="56"/>
    </row>
    <row r="162" spans="1:86" ht="12.75">
      <c r="A162" s="56"/>
      <c r="BA162" s="56"/>
      <c r="BB162" s="56"/>
      <c r="BC162" s="56"/>
      <c r="BD162" s="56"/>
      <c r="BE162" s="56"/>
      <c r="BF162" s="56"/>
      <c r="BG162" s="56"/>
      <c r="BH162" s="56"/>
      <c r="BI162" s="56"/>
      <c r="BJ162" s="56"/>
      <c r="BK162" s="56"/>
      <c r="BL162" s="56"/>
      <c r="BM162" s="212" t="s">
        <v>607</v>
      </c>
      <c r="BN162" s="56"/>
      <c r="BO162" s="56"/>
      <c r="BP162" s="56"/>
      <c r="BQ162" s="56"/>
      <c r="BR162" s="56"/>
      <c r="BS162" s="56"/>
      <c r="BT162" s="56"/>
      <c r="BU162" s="56"/>
      <c r="BV162" s="56"/>
      <c r="BW162" s="56"/>
      <c r="BX162" s="56"/>
      <c r="BY162" s="56"/>
      <c r="BZ162" s="56"/>
      <c r="CA162" s="56"/>
      <c r="CB162" s="56"/>
      <c r="CC162" s="56"/>
      <c r="CD162" s="56"/>
      <c r="CE162" s="56"/>
      <c r="CF162" s="56"/>
      <c r="CG162" s="56"/>
      <c r="CH162" s="56"/>
    </row>
    <row r="163" spans="1:86" ht="12.75">
      <c r="A163" s="56"/>
      <c r="BA163" s="56"/>
      <c r="BB163" s="56"/>
      <c r="BC163" s="56"/>
      <c r="BD163" s="56"/>
      <c r="BE163" s="56"/>
      <c r="BF163" s="56"/>
      <c r="BG163" s="56"/>
      <c r="BH163" s="56"/>
      <c r="BI163" s="56"/>
      <c r="BJ163" s="56"/>
      <c r="BK163" s="56"/>
      <c r="BL163" s="56"/>
      <c r="BM163" s="212" t="s">
        <v>608</v>
      </c>
      <c r="BN163" s="56"/>
      <c r="BO163" s="56"/>
      <c r="BP163" s="56"/>
      <c r="BQ163" s="56"/>
      <c r="BR163" s="56"/>
      <c r="BS163" s="56"/>
      <c r="BT163" s="56"/>
      <c r="BU163" s="56"/>
      <c r="BV163" s="56"/>
      <c r="BW163" s="56"/>
      <c r="BX163" s="56"/>
      <c r="BY163" s="56"/>
      <c r="BZ163" s="56"/>
      <c r="CA163" s="56"/>
      <c r="CB163" s="56"/>
      <c r="CC163" s="56"/>
      <c r="CD163" s="56"/>
      <c r="CE163" s="56"/>
      <c r="CF163" s="56"/>
      <c r="CG163" s="56"/>
      <c r="CH163" s="56"/>
    </row>
    <row r="164" spans="1:86" ht="12.75">
      <c r="A164" s="56"/>
      <c r="BA164" s="56"/>
      <c r="BB164" s="56"/>
      <c r="BC164" s="56"/>
      <c r="BD164" s="56"/>
      <c r="BE164" s="56"/>
      <c r="BF164" s="56"/>
      <c r="BG164" s="56"/>
      <c r="BH164" s="56"/>
      <c r="BI164" s="56"/>
      <c r="BJ164" s="56"/>
      <c r="BK164" s="56"/>
      <c r="BL164" s="56"/>
      <c r="BM164" s="212" t="s">
        <v>609</v>
      </c>
      <c r="BN164" s="56"/>
      <c r="BO164" s="56"/>
      <c r="BP164" s="56"/>
      <c r="BQ164" s="56"/>
      <c r="BR164" s="56"/>
      <c r="BS164" s="56"/>
      <c r="BT164" s="56"/>
      <c r="BU164" s="56"/>
      <c r="BV164" s="56"/>
      <c r="BW164" s="56"/>
      <c r="BX164" s="56"/>
      <c r="BY164" s="56"/>
      <c r="BZ164" s="56"/>
      <c r="CA164" s="56"/>
      <c r="CB164" s="56"/>
      <c r="CC164" s="56"/>
      <c r="CD164" s="56"/>
      <c r="CE164" s="56"/>
      <c r="CF164" s="56"/>
      <c r="CG164" s="56"/>
      <c r="CH164" s="56"/>
    </row>
    <row r="165" spans="1:86" ht="12.75">
      <c r="A165" s="56"/>
      <c r="BA165" s="56"/>
      <c r="BB165" s="56"/>
      <c r="BC165" s="56"/>
      <c r="BD165" s="56"/>
      <c r="BE165" s="56"/>
      <c r="BF165" s="56"/>
      <c r="BG165" s="56"/>
      <c r="BH165" s="56"/>
      <c r="BI165" s="56"/>
      <c r="BJ165" s="56"/>
      <c r="BK165" s="56"/>
      <c r="BL165" s="56"/>
      <c r="BM165" s="212" t="s">
        <v>610</v>
      </c>
      <c r="BN165" s="56"/>
      <c r="BO165" s="56"/>
      <c r="BP165" s="56"/>
      <c r="BQ165" s="56"/>
      <c r="BR165" s="56"/>
      <c r="BS165" s="56"/>
      <c r="BT165" s="56"/>
      <c r="BU165" s="56"/>
      <c r="BV165" s="56"/>
      <c r="BW165" s="56"/>
      <c r="BX165" s="56"/>
      <c r="BY165" s="56"/>
      <c r="BZ165" s="56"/>
      <c r="CA165" s="56"/>
      <c r="CB165" s="56"/>
      <c r="CC165" s="56"/>
      <c r="CD165" s="56"/>
      <c r="CE165" s="56"/>
      <c r="CF165" s="56"/>
      <c r="CG165" s="56"/>
      <c r="CH165" s="56"/>
    </row>
    <row r="166" spans="1:86" ht="12.75">
      <c r="A166" s="56"/>
      <c r="BA166" s="56"/>
      <c r="BB166" s="56"/>
      <c r="BC166" s="56"/>
      <c r="BD166" s="56"/>
      <c r="BE166" s="56"/>
      <c r="BF166" s="56"/>
      <c r="BG166" s="56"/>
      <c r="BH166" s="56"/>
      <c r="BI166" s="56"/>
      <c r="BJ166" s="56"/>
      <c r="BK166" s="56"/>
      <c r="BL166" s="56"/>
      <c r="BM166" s="212" t="s">
        <v>611</v>
      </c>
      <c r="BN166" s="56"/>
      <c r="BO166" s="56"/>
      <c r="BP166" s="56"/>
      <c r="BQ166" s="56"/>
      <c r="BR166" s="56"/>
      <c r="BS166" s="56"/>
      <c r="BT166" s="56"/>
      <c r="BU166" s="56"/>
      <c r="BV166" s="56"/>
      <c r="BW166" s="56"/>
      <c r="BX166" s="56"/>
      <c r="BY166" s="56"/>
      <c r="BZ166" s="56"/>
      <c r="CA166" s="56"/>
      <c r="CB166" s="56"/>
      <c r="CC166" s="56"/>
      <c r="CD166" s="56"/>
      <c r="CE166" s="56"/>
      <c r="CF166" s="56"/>
      <c r="CG166" s="56"/>
      <c r="CH166" s="56"/>
    </row>
    <row r="167" spans="1:86" ht="12.75">
      <c r="A167" s="56"/>
      <c r="BA167" s="56"/>
      <c r="BB167" s="56"/>
      <c r="BC167" s="56"/>
      <c r="BD167" s="56"/>
      <c r="BE167" s="56"/>
      <c r="BF167" s="56"/>
      <c r="BG167" s="56"/>
      <c r="BH167" s="56"/>
      <c r="BI167" s="56"/>
      <c r="BJ167" s="56"/>
      <c r="BK167" s="56"/>
      <c r="BL167" s="56"/>
      <c r="BM167" s="212" t="s">
        <v>612</v>
      </c>
      <c r="BN167" s="56"/>
      <c r="BO167" s="56"/>
      <c r="BP167" s="56"/>
      <c r="BQ167" s="56"/>
      <c r="BR167" s="56"/>
      <c r="BS167" s="56"/>
      <c r="BT167" s="56"/>
      <c r="BU167" s="56"/>
      <c r="BV167" s="56"/>
      <c r="BW167" s="56"/>
      <c r="BX167" s="56"/>
      <c r="BY167" s="56"/>
      <c r="BZ167" s="56"/>
      <c r="CA167" s="56"/>
      <c r="CB167" s="56"/>
      <c r="CC167" s="56"/>
      <c r="CD167" s="56"/>
      <c r="CE167" s="56"/>
      <c r="CF167" s="56"/>
      <c r="CG167" s="56"/>
      <c r="CH167" s="56"/>
    </row>
    <row r="168" spans="1:86" ht="12.75">
      <c r="A168" s="56"/>
      <c r="BA168" s="56"/>
      <c r="BB168" s="56"/>
      <c r="BC168" s="56"/>
      <c r="BD168" s="56"/>
      <c r="BE168" s="56"/>
      <c r="BF168" s="56"/>
      <c r="BG168" s="56"/>
      <c r="BH168" s="56"/>
      <c r="BI168" s="56"/>
      <c r="BJ168" s="56"/>
      <c r="BK168" s="56"/>
      <c r="BL168" s="56"/>
      <c r="BM168" s="212" t="s">
        <v>668</v>
      </c>
      <c r="BN168" s="56"/>
      <c r="BO168" s="56"/>
      <c r="BP168" s="56"/>
      <c r="BQ168" s="56"/>
      <c r="BR168" s="56"/>
      <c r="BS168" s="56"/>
      <c r="BT168" s="56"/>
      <c r="BU168" s="56"/>
      <c r="BV168" s="56"/>
      <c r="BW168" s="56"/>
      <c r="BX168" s="56"/>
      <c r="BY168" s="56"/>
      <c r="BZ168" s="56"/>
      <c r="CA168" s="56"/>
      <c r="CB168" s="56"/>
      <c r="CC168" s="56"/>
      <c r="CD168" s="56"/>
      <c r="CE168" s="56"/>
      <c r="CF168" s="56"/>
      <c r="CG168" s="56"/>
      <c r="CH168" s="56"/>
    </row>
    <row r="169" spans="1:86" ht="12.75">
      <c r="A169" s="56"/>
      <c r="BA169" s="56"/>
      <c r="BB169" s="56"/>
      <c r="BC169" s="56"/>
      <c r="BD169" s="56"/>
      <c r="BE169" s="56"/>
      <c r="BF169" s="56"/>
      <c r="BG169" s="56"/>
      <c r="BH169" s="56"/>
      <c r="BI169" s="56"/>
      <c r="BJ169" s="56"/>
      <c r="BK169" s="56"/>
      <c r="BL169" s="56"/>
      <c r="BM169" s="212" t="s">
        <v>613</v>
      </c>
      <c r="BN169" s="56"/>
      <c r="BO169" s="56"/>
      <c r="BP169" s="56"/>
      <c r="BQ169" s="56"/>
      <c r="BR169" s="56"/>
      <c r="BS169" s="56"/>
      <c r="BT169" s="56"/>
      <c r="BU169" s="56"/>
      <c r="BV169" s="56"/>
      <c r="BW169" s="56"/>
      <c r="BX169" s="56"/>
      <c r="BY169" s="56"/>
      <c r="BZ169" s="56"/>
      <c r="CA169" s="56"/>
      <c r="CB169" s="56"/>
      <c r="CC169" s="56"/>
      <c r="CD169" s="56"/>
      <c r="CE169" s="56"/>
      <c r="CF169" s="56"/>
      <c r="CG169" s="56"/>
      <c r="CH169" s="56"/>
    </row>
    <row r="170" spans="1:86" ht="12.75">
      <c r="A170" s="56"/>
      <c r="BA170" s="56"/>
      <c r="BB170" s="56"/>
      <c r="BC170" s="56"/>
      <c r="BD170" s="56"/>
      <c r="BE170" s="56"/>
      <c r="BF170" s="56"/>
      <c r="BG170" s="56"/>
      <c r="BH170" s="56"/>
      <c r="BI170" s="56"/>
      <c r="BJ170" s="56"/>
      <c r="BK170" s="56"/>
      <c r="BL170" s="56"/>
      <c r="BM170" s="212" t="s">
        <v>614</v>
      </c>
      <c r="BN170" s="56"/>
      <c r="BO170" s="56"/>
      <c r="BP170" s="56"/>
      <c r="BQ170" s="56"/>
      <c r="BR170" s="56"/>
      <c r="BS170" s="56"/>
      <c r="BT170" s="56"/>
      <c r="BU170" s="56"/>
      <c r="BV170" s="56"/>
      <c r="BW170" s="56"/>
      <c r="BX170" s="56"/>
      <c r="BY170" s="56"/>
      <c r="BZ170" s="56"/>
      <c r="CA170" s="56"/>
      <c r="CB170" s="56"/>
      <c r="CC170" s="56"/>
      <c r="CD170" s="56"/>
      <c r="CE170" s="56"/>
      <c r="CF170" s="56"/>
      <c r="CG170" s="56"/>
      <c r="CH170" s="56"/>
    </row>
    <row r="171" spans="1:86" ht="12.75">
      <c r="A171" s="56"/>
      <c r="BA171" s="56"/>
      <c r="BB171" s="56"/>
      <c r="BC171" s="56"/>
      <c r="BD171" s="56"/>
      <c r="BE171" s="56"/>
      <c r="BF171" s="56"/>
      <c r="BG171" s="56"/>
      <c r="BH171" s="56"/>
      <c r="BI171" s="56"/>
      <c r="BJ171" s="56"/>
      <c r="BK171" s="56"/>
      <c r="BL171" s="56"/>
      <c r="BM171" s="212" t="s">
        <v>615</v>
      </c>
      <c r="BN171" s="56"/>
      <c r="BO171" s="56"/>
      <c r="BP171" s="56"/>
      <c r="BQ171" s="56"/>
      <c r="BR171" s="56"/>
      <c r="BS171" s="56"/>
      <c r="BT171" s="56"/>
      <c r="BU171" s="56"/>
      <c r="BV171" s="56"/>
      <c r="BW171" s="56"/>
      <c r="BX171" s="56"/>
      <c r="BY171" s="56"/>
      <c r="BZ171" s="56"/>
      <c r="CA171" s="56"/>
      <c r="CB171" s="56"/>
      <c r="CC171" s="56"/>
      <c r="CD171" s="56"/>
      <c r="CE171" s="56"/>
      <c r="CF171" s="56"/>
      <c r="CG171" s="56"/>
      <c r="CH171" s="56"/>
    </row>
    <row r="172" spans="1:86" ht="12.75">
      <c r="A172" s="56"/>
      <c r="BA172" s="56"/>
      <c r="BB172" s="56"/>
      <c r="BC172" s="56"/>
      <c r="BD172" s="56"/>
      <c r="BE172" s="56"/>
      <c r="BF172" s="56"/>
      <c r="BG172" s="56"/>
      <c r="BH172" s="56"/>
      <c r="BI172" s="56"/>
      <c r="BJ172" s="56"/>
      <c r="BK172" s="56"/>
      <c r="BL172" s="56"/>
      <c r="BM172" s="212" t="s">
        <v>616</v>
      </c>
      <c r="BN172" s="56"/>
      <c r="BO172" s="56"/>
      <c r="BP172" s="56"/>
      <c r="BQ172" s="56"/>
      <c r="BR172" s="56"/>
      <c r="BS172" s="56"/>
      <c r="BT172" s="56"/>
      <c r="BU172" s="56"/>
      <c r="BV172" s="56"/>
      <c r="BW172" s="56"/>
      <c r="BX172" s="56"/>
      <c r="BY172" s="56"/>
      <c r="BZ172" s="56"/>
      <c r="CA172" s="56"/>
      <c r="CB172" s="56"/>
      <c r="CC172" s="56"/>
      <c r="CD172" s="56"/>
      <c r="CE172" s="56"/>
      <c r="CF172" s="56"/>
      <c r="CG172" s="56"/>
      <c r="CH172" s="56"/>
    </row>
    <row r="173" spans="1:86" ht="12.75">
      <c r="A173" s="56"/>
      <c r="BA173" s="56"/>
      <c r="BB173" s="56"/>
      <c r="BC173" s="56"/>
      <c r="BD173" s="56"/>
      <c r="BE173" s="56"/>
      <c r="BF173" s="56"/>
      <c r="BG173" s="56"/>
      <c r="BH173" s="56"/>
      <c r="BI173" s="56"/>
      <c r="BJ173" s="56"/>
      <c r="BK173" s="56"/>
      <c r="BL173" s="56"/>
      <c r="BM173" s="212" t="s">
        <v>617</v>
      </c>
      <c r="BN173" s="56"/>
      <c r="BO173" s="56"/>
      <c r="BP173" s="56"/>
      <c r="BQ173" s="56"/>
      <c r="BR173" s="56"/>
      <c r="BS173" s="56"/>
      <c r="BT173" s="56"/>
      <c r="BU173" s="56"/>
      <c r="BV173" s="56"/>
      <c r="BW173" s="56"/>
      <c r="BX173" s="56"/>
      <c r="BY173" s="56"/>
      <c r="BZ173" s="56"/>
      <c r="CA173" s="56"/>
      <c r="CB173" s="56"/>
      <c r="CC173" s="56"/>
      <c r="CD173" s="56"/>
      <c r="CE173" s="56"/>
      <c r="CF173" s="56"/>
      <c r="CG173" s="56"/>
      <c r="CH173" s="56"/>
    </row>
    <row r="174" spans="1:86" ht="12.75">
      <c r="A174" s="56"/>
      <c r="BA174" s="56"/>
      <c r="BB174" s="56"/>
      <c r="BC174" s="56"/>
      <c r="BD174" s="56"/>
      <c r="BE174" s="56"/>
      <c r="BF174" s="56"/>
      <c r="BG174" s="56"/>
      <c r="BH174" s="56"/>
      <c r="BI174" s="56"/>
      <c r="BJ174" s="56"/>
      <c r="BK174" s="56"/>
      <c r="BL174" s="56"/>
      <c r="BM174" s="212" t="s">
        <v>669</v>
      </c>
      <c r="BN174" s="56"/>
      <c r="BO174" s="56"/>
      <c r="BP174" s="56"/>
      <c r="BQ174" s="56"/>
      <c r="BR174" s="56"/>
      <c r="BS174" s="56"/>
      <c r="BT174" s="56"/>
      <c r="BU174" s="56"/>
      <c r="BV174" s="56"/>
      <c r="BW174" s="56"/>
      <c r="BX174" s="56"/>
      <c r="BY174" s="56"/>
      <c r="BZ174" s="56"/>
      <c r="CA174" s="56"/>
      <c r="CB174" s="56"/>
      <c r="CC174" s="56"/>
      <c r="CD174" s="56"/>
      <c r="CE174" s="56"/>
      <c r="CF174" s="56"/>
      <c r="CG174" s="56"/>
      <c r="CH174" s="56"/>
    </row>
    <row r="175" spans="1:86" ht="12.75">
      <c r="A175" s="56"/>
      <c r="BA175" s="56"/>
      <c r="BB175" s="56"/>
      <c r="BC175" s="56"/>
      <c r="BD175" s="56"/>
      <c r="BE175" s="56"/>
      <c r="BF175" s="56"/>
      <c r="BG175" s="56"/>
      <c r="BH175" s="56"/>
      <c r="BI175" s="56"/>
      <c r="BJ175" s="56"/>
      <c r="BK175" s="56"/>
      <c r="BL175" s="56"/>
      <c r="BM175" s="212" t="s">
        <v>618</v>
      </c>
      <c r="BN175" s="56"/>
      <c r="BO175" s="56"/>
      <c r="BP175" s="56"/>
      <c r="BQ175" s="56"/>
      <c r="BR175" s="56"/>
      <c r="BS175" s="56"/>
      <c r="BT175" s="56"/>
      <c r="BU175" s="56"/>
      <c r="BV175" s="56"/>
      <c r="BW175" s="56"/>
      <c r="BX175" s="56"/>
      <c r="BY175" s="56"/>
      <c r="BZ175" s="56"/>
      <c r="CA175" s="56"/>
      <c r="CB175" s="56"/>
      <c r="CC175" s="56"/>
      <c r="CD175" s="56"/>
      <c r="CE175" s="56"/>
      <c r="CF175" s="56"/>
      <c r="CG175" s="56"/>
      <c r="CH175" s="56"/>
    </row>
    <row r="176" spans="1:86" ht="12.75">
      <c r="A176" s="56"/>
      <c r="BA176" s="56"/>
      <c r="BB176" s="56"/>
      <c r="BC176" s="56"/>
      <c r="BD176" s="56"/>
      <c r="BE176" s="56"/>
      <c r="BF176" s="56"/>
      <c r="BG176" s="56"/>
      <c r="BH176" s="56"/>
      <c r="BI176" s="56"/>
      <c r="BJ176" s="56"/>
      <c r="BK176" s="56"/>
      <c r="BL176" s="56"/>
      <c r="BM176" s="212" t="s">
        <v>619</v>
      </c>
      <c r="BN176" s="56"/>
      <c r="BO176" s="56"/>
      <c r="BP176" s="56"/>
      <c r="BQ176" s="56"/>
      <c r="BR176" s="56"/>
      <c r="BS176" s="56"/>
      <c r="BT176" s="56"/>
      <c r="BU176" s="56"/>
      <c r="BV176" s="56"/>
      <c r="BW176" s="56"/>
      <c r="BX176" s="56"/>
      <c r="BY176" s="56"/>
      <c r="BZ176" s="56"/>
      <c r="CA176" s="56"/>
      <c r="CB176" s="56"/>
      <c r="CC176" s="56"/>
      <c r="CD176" s="56"/>
      <c r="CE176" s="56"/>
      <c r="CF176" s="56"/>
      <c r="CG176" s="56"/>
      <c r="CH176" s="56"/>
    </row>
    <row r="177" spans="1:86" ht="12.75">
      <c r="A177" s="56"/>
      <c r="BA177" s="56"/>
      <c r="BB177" s="56"/>
      <c r="BC177" s="56"/>
      <c r="BD177" s="56"/>
      <c r="BE177" s="56"/>
      <c r="BF177" s="56"/>
      <c r="BG177" s="56"/>
      <c r="BH177" s="56"/>
      <c r="BI177" s="56"/>
      <c r="BJ177" s="56"/>
      <c r="BK177" s="56"/>
      <c r="BL177" s="56"/>
      <c r="BM177" s="211" t="s">
        <v>620</v>
      </c>
      <c r="BN177" s="56"/>
      <c r="BO177" s="56"/>
      <c r="BP177" s="56"/>
      <c r="BQ177" s="56"/>
      <c r="BR177" s="56"/>
      <c r="BS177" s="56"/>
      <c r="BT177" s="56"/>
      <c r="BU177" s="56"/>
      <c r="BV177" s="56"/>
      <c r="BW177" s="56"/>
      <c r="BX177" s="56"/>
      <c r="BY177" s="56"/>
      <c r="BZ177" s="56"/>
      <c r="CA177" s="56"/>
      <c r="CB177" s="56"/>
      <c r="CC177" s="56"/>
      <c r="CD177" s="56"/>
      <c r="CE177" s="56"/>
      <c r="CF177" s="56"/>
      <c r="CG177" s="56"/>
      <c r="CH177" s="56"/>
    </row>
    <row r="178" spans="1:86" ht="12.75">
      <c r="A178" s="56"/>
      <c r="BA178" s="56"/>
      <c r="BB178" s="56"/>
      <c r="BC178" s="56"/>
      <c r="BD178" s="56"/>
      <c r="BE178" s="56"/>
      <c r="BF178" s="56"/>
      <c r="BG178" s="56"/>
      <c r="BH178" s="56"/>
      <c r="BI178" s="56"/>
      <c r="BJ178" s="56"/>
      <c r="BK178" s="56"/>
      <c r="BL178" s="56"/>
      <c r="BM178" s="212" t="s">
        <v>80</v>
      </c>
      <c r="BN178" s="56"/>
      <c r="BO178" s="56"/>
      <c r="BP178" s="56"/>
      <c r="BQ178" s="56"/>
      <c r="BR178" s="56"/>
      <c r="BS178" s="56"/>
      <c r="BT178" s="56"/>
      <c r="BU178" s="56"/>
      <c r="BV178" s="56"/>
      <c r="BW178" s="56"/>
      <c r="BX178" s="56"/>
      <c r="BY178" s="56"/>
      <c r="BZ178" s="56"/>
      <c r="CA178" s="56"/>
      <c r="CB178" s="56"/>
      <c r="CC178" s="56"/>
      <c r="CD178" s="56"/>
      <c r="CE178" s="56"/>
      <c r="CF178" s="56"/>
      <c r="CG178" s="56"/>
      <c r="CH178" s="56"/>
    </row>
    <row r="179" spans="1:86" ht="12.75">
      <c r="A179" s="56"/>
      <c r="BA179" s="56"/>
      <c r="BB179" s="56"/>
      <c r="BC179" s="56"/>
      <c r="BD179" s="56"/>
      <c r="BE179" s="56"/>
      <c r="BF179" s="56"/>
      <c r="BG179" s="56"/>
      <c r="BH179" s="56"/>
      <c r="BI179" s="56"/>
      <c r="BJ179" s="56"/>
      <c r="BK179" s="56"/>
      <c r="BL179" s="56"/>
      <c r="BM179" s="211" t="s">
        <v>621</v>
      </c>
      <c r="BN179" s="56"/>
      <c r="BO179" s="56"/>
      <c r="BP179" s="56"/>
      <c r="BQ179" s="56"/>
      <c r="BR179" s="56"/>
      <c r="BS179" s="56"/>
      <c r="BT179" s="56"/>
      <c r="BU179" s="56"/>
      <c r="BV179" s="56"/>
      <c r="BW179" s="56"/>
      <c r="BX179" s="56"/>
      <c r="BY179" s="56"/>
      <c r="BZ179" s="56"/>
      <c r="CA179" s="56"/>
      <c r="CB179" s="56"/>
      <c r="CC179" s="56"/>
      <c r="CD179" s="56"/>
      <c r="CE179" s="56"/>
      <c r="CF179" s="56"/>
      <c r="CG179" s="56"/>
      <c r="CH179" s="56"/>
    </row>
    <row r="180" spans="1:86" ht="12.75">
      <c r="A180" s="56"/>
      <c r="BA180" s="56"/>
      <c r="BB180" s="56"/>
      <c r="BC180" s="56"/>
      <c r="BD180" s="56"/>
      <c r="BE180" s="56"/>
      <c r="BF180" s="56"/>
      <c r="BG180" s="56"/>
      <c r="BH180" s="56"/>
      <c r="BI180" s="56"/>
      <c r="BJ180" s="56"/>
      <c r="BK180" s="56"/>
      <c r="BL180" s="56"/>
      <c r="BM180" s="212" t="s">
        <v>622</v>
      </c>
      <c r="BN180" s="56"/>
      <c r="BO180" s="56"/>
      <c r="BP180" s="56"/>
      <c r="BQ180" s="56"/>
      <c r="BR180" s="56"/>
      <c r="BS180" s="56"/>
      <c r="BT180" s="56"/>
      <c r="BU180" s="56"/>
      <c r="BV180" s="56"/>
      <c r="BW180" s="56"/>
      <c r="BX180" s="56"/>
      <c r="BY180" s="56"/>
      <c r="BZ180" s="56"/>
      <c r="CA180" s="56"/>
      <c r="CB180" s="56"/>
      <c r="CC180" s="56"/>
      <c r="CD180" s="56"/>
      <c r="CE180" s="56"/>
      <c r="CF180" s="56"/>
      <c r="CG180" s="56"/>
      <c r="CH180" s="56"/>
    </row>
    <row r="181" spans="1:86" ht="12.75">
      <c r="A181" s="56"/>
      <c r="BA181" s="56"/>
      <c r="BB181" s="56"/>
      <c r="BC181" s="56"/>
      <c r="BD181" s="56"/>
      <c r="BE181" s="56"/>
      <c r="BF181" s="56"/>
      <c r="BG181" s="56"/>
      <c r="BH181" s="56"/>
      <c r="BI181" s="56"/>
      <c r="BJ181" s="56"/>
      <c r="BK181" s="56"/>
      <c r="BL181" s="56"/>
      <c r="BM181" s="212" t="s">
        <v>623</v>
      </c>
      <c r="BN181" s="56"/>
      <c r="BO181" s="56"/>
      <c r="BP181" s="56"/>
      <c r="BQ181" s="56"/>
      <c r="BR181" s="56"/>
      <c r="BS181" s="56"/>
      <c r="BT181" s="56"/>
      <c r="BU181" s="56"/>
      <c r="BV181" s="56"/>
      <c r="BW181" s="56"/>
      <c r="BX181" s="56"/>
      <c r="BY181" s="56"/>
      <c r="BZ181" s="56"/>
      <c r="CA181" s="56"/>
      <c r="CB181" s="56"/>
      <c r="CC181" s="56"/>
      <c r="CD181" s="56"/>
      <c r="CE181" s="56"/>
      <c r="CF181" s="56"/>
      <c r="CG181" s="56"/>
      <c r="CH181" s="56"/>
    </row>
    <row r="182" spans="1:86" ht="12.75">
      <c r="A182" s="56"/>
      <c r="BA182" s="56"/>
      <c r="BB182" s="56"/>
      <c r="BC182" s="56"/>
      <c r="BD182" s="56"/>
      <c r="BE182" s="56"/>
      <c r="BF182" s="56"/>
      <c r="BG182" s="56"/>
      <c r="BH182" s="56"/>
      <c r="BI182" s="56"/>
      <c r="BJ182" s="56"/>
      <c r="BK182" s="56"/>
      <c r="BL182" s="56"/>
      <c r="BM182" s="212" t="s">
        <v>624</v>
      </c>
      <c r="BN182" s="56"/>
      <c r="BO182" s="56"/>
      <c r="BP182" s="56"/>
      <c r="BQ182" s="56"/>
      <c r="BR182" s="56"/>
      <c r="BS182" s="56"/>
      <c r="BT182" s="56"/>
      <c r="BU182" s="56"/>
      <c r="BV182" s="56"/>
      <c r="BW182" s="56"/>
      <c r="BX182" s="56"/>
      <c r="BY182" s="56"/>
      <c r="BZ182" s="56"/>
      <c r="CA182" s="56"/>
      <c r="CB182" s="56"/>
      <c r="CC182" s="56"/>
      <c r="CD182" s="56"/>
      <c r="CE182" s="56"/>
      <c r="CF182" s="56"/>
      <c r="CG182" s="56"/>
      <c r="CH182" s="56"/>
    </row>
    <row r="183" spans="1:86" ht="12.75">
      <c r="A183" s="56"/>
      <c r="BA183" s="56"/>
      <c r="BB183" s="56"/>
      <c r="BC183" s="56"/>
      <c r="BD183" s="56"/>
      <c r="BE183" s="56"/>
      <c r="BF183" s="56"/>
      <c r="BG183" s="56"/>
      <c r="BH183" s="56"/>
      <c r="BI183" s="56"/>
      <c r="BJ183" s="56"/>
      <c r="BK183" s="56"/>
      <c r="BL183" s="56"/>
      <c r="BM183" s="212" t="s">
        <v>625</v>
      </c>
      <c r="BN183" s="56"/>
      <c r="BO183" s="56"/>
      <c r="BP183" s="56"/>
      <c r="BQ183" s="56"/>
      <c r="BR183" s="56"/>
      <c r="BS183" s="56"/>
      <c r="BT183" s="56"/>
      <c r="BU183" s="56"/>
      <c r="BV183" s="56"/>
      <c r="BW183" s="56"/>
      <c r="BX183" s="56"/>
      <c r="BY183" s="56"/>
      <c r="BZ183" s="56"/>
      <c r="CA183" s="56"/>
      <c r="CB183" s="56"/>
      <c r="CC183" s="56"/>
      <c r="CD183" s="56"/>
      <c r="CE183" s="56"/>
      <c r="CF183" s="56"/>
      <c r="CG183" s="56"/>
      <c r="CH183" s="56"/>
    </row>
    <row r="184" spans="1:86" ht="12.75">
      <c r="A184" s="56"/>
      <c r="BA184" s="56"/>
      <c r="BB184" s="56"/>
      <c r="BC184" s="56"/>
      <c r="BD184" s="56"/>
      <c r="BE184" s="56"/>
      <c r="BF184" s="56"/>
      <c r="BG184" s="56"/>
      <c r="BH184" s="56"/>
      <c r="BI184" s="56"/>
      <c r="BJ184" s="56"/>
      <c r="BK184" s="56"/>
      <c r="BL184" s="56"/>
      <c r="BM184" s="212" t="s">
        <v>626</v>
      </c>
      <c r="BN184" s="56"/>
      <c r="BO184" s="56"/>
      <c r="BP184" s="56"/>
      <c r="BQ184" s="56"/>
      <c r="BR184" s="56"/>
      <c r="BS184" s="56"/>
      <c r="BT184" s="56"/>
      <c r="BU184" s="56"/>
      <c r="BV184" s="56"/>
      <c r="BW184" s="56"/>
      <c r="BX184" s="56"/>
      <c r="BY184" s="56"/>
      <c r="BZ184" s="56"/>
      <c r="CA184" s="56"/>
      <c r="CB184" s="56"/>
      <c r="CC184" s="56"/>
      <c r="CD184" s="56"/>
      <c r="CE184" s="56"/>
      <c r="CF184" s="56"/>
      <c r="CG184" s="56"/>
      <c r="CH184" s="56"/>
    </row>
    <row r="185" spans="1:86" ht="12.75">
      <c r="A185" s="56"/>
      <c r="BA185" s="56"/>
      <c r="BB185" s="56"/>
      <c r="BC185" s="56"/>
      <c r="BD185" s="56"/>
      <c r="BE185" s="56"/>
      <c r="BF185" s="56"/>
      <c r="BG185" s="56"/>
      <c r="BH185" s="56"/>
      <c r="BI185" s="56"/>
      <c r="BJ185" s="56"/>
      <c r="BK185" s="56"/>
      <c r="BL185" s="56"/>
      <c r="BM185" s="212" t="s">
        <v>627</v>
      </c>
      <c r="BN185" s="56"/>
      <c r="BO185" s="56"/>
      <c r="BP185" s="56"/>
      <c r="BQ185" s="56"/>
      <c r="BR185" s="56"/>
      <c r="BS185" s="56"/>
      <c r="BT185" s="56"/>
      <c r="BU185" s="56"/>
      <c r="BV185" s="56"/>
      <c r="BW185" s="56"/>
      <c r="BX185" s="56"/>
      <c r="BY185" s="56"/>
      <c r="BZ185" s="56"/>
      <c r="CA185" s="56"/>
      <c r="CB185" s="56"/>
      <c r="CC185" s="56"/>
      <c r="CD185" s="56"/>
      <c r="CE185" s="56"/>
      <c r="CF185" s="56"/>
      <c r="CG185" s="56"/>
      <c r="CH185" s="56"/>
    </row>
    <row r="186" spans="1:86" ht="12.75">
      <c r="A186" s="56"/>
      <c r="BA186" s="56"/>
      <c r="BB186" s="56"/>
      <c r="BC186" s="56"/>
      <c r="BD186" s="56"/>
      <c r="BE186" s="56"/>
      <c r="BF186" s="56"/>
      <c r="BG186" s="56"/>
      <c r="BH186" s="56"/>
      <c r="BI186" s="56"/>
      <c r="BJ186" s="56"/>
      <c r="BK186" s="56"/>
      <c r="BL186" s="56"/>
      <c r="BM186" s="212" t="s">
        <v>628</v>
      </c>
      <c r="BN186" s="56"/>
      <c r="BO186" s="56"/>
      <c r="BP186" s="56"/>
      <c r="BQ186" s="56"/>
      <c r="BR186" s="56"/>
      <c r="BS186" s="56"/>
      <c r="BT186" s="56"/>
      <c r="BU186" s="56"/>
      <c r="BV186" s="56"/>
      <c r="BW186" s="56"/>
      <c r="BX186" s="56"/>
      <c r="BY186" s="56"/>
      <c r="BZ186" s="56"/>
      <c r="CA186" s="56"/>
      <c r="CB186" s="56"/>
      <c r="CC186" s="56"/>
      <c r="CD186" s="56"/>
      <c r="CE186" s="56"/>
      <c r="CF186" s="56"/>
      <c r="CG186" s="56"/>
      <c r="CH186" s="56"/>
    </row>
    <row r="187" spans="1:86" ht="12.75">
      <c r="A187" s="56"/>
      <c r="BA187" s="56"/>
      <c r="BB187" s="56"/>
      <c r="BC187" s="56"/>
      <c r="BD187" s="56"/>
      <c r="BE187" s="56"/>
      <c r="BF187" s="56"/>
      <c r="BG187" s="56"/>
      <c r="BH187" s="56"/>
      <c r="BI187" s="56"/>
      <c r="BJ187" s="56"/>
      <c r="BK187" s="56"/>
      <c r="BL187" s="56"/>
      <c r="BM187" s="211" t="s">
        <v>629</v>
      </c>
      <c r="BN187" s="56"/>
      <c r="BO187" s="56"/>
      <c r="BP187" s="56"/>
      <c r="BQ187" s="56"/>
      <c r="BR187" s="56"/>
      <c r="BS187" s="56"/>
      <c r="BT187" s="56"/>
      <c r="BU187" s="56"/>
      <c r="BV187" s="56"/>
      <c r="BW187" s="56"/>
      <c r="BX187" s="56"/>
      <c r="BY187" s="56"/>
      <c r="BZ187" s="56"/>
      <c r="CA187" s="56"/>
      <c r="CB187" s="56"/>
      <c r="CC187" s="56"/>
      <c r="CD187" s="56"/>
      <c r="CE187" s="56"/>
      <c r="CF187" s="56"/>
      <c r="CG187" s="56"/>
      <c r="CH187" s="56"/>
    </row>
    <row r="188" spans="1:86" ht="12.75">
      <c r="A188" s="56"/>
      <c r="BA188" s="56"/>
      <c r="BB188" s="56"/>
      <c r="BC188" s="56"/>
      <c r="BD188" s="56"/>
      <c r="BE188" s="56"/>
      <c r="BF188" s="56"/>
      <c r="BG188" s="56"/>
      <c r="BH188" s="56"/>
      <c r="BI188" s="56"/>
      <c r="BJ188" s="56"/>
      <c r="BK188" s="56"/>
      <c r="BL188" s="56"/>
      <c r="BM188" s="212" t="s">
        <v>630</v>
      </c>
      <c r="BN188" s="56"/>
      <c r="BO188" s="56"/>
      <c r="BP188" s="56"/>
      <c r="BQ188" s="56"/>
      <c r="BR188" s="56"/>
      <c r="BS188" s="56"/>
      <c r="BT188" s="56"/>
      <c r="BU188" s="56"/>
      <c r="BV188" s="56"/>
      <c r="BW188" s="56"/>
      <c r="BX188" s="56"/>
      <c r="BY188" s="56"/>
      <c r="BZ188" s="56"/>
      <c r="CA188" s="56"/>
      <c r="CB188" s="56"/>
      <c r="CC188" s="56"/>
      <c r="CD188" s="56"/>
      <c r="CE188" s="56"/>
      <c r="CF188" s="56"/>
      <c r="CG188" s="56"/>
      <c r="CH188" s="56"/>
    </row>
    <row r="189" spans="1:86" ht="12.75">
      <c r="A189" s="56"/>
      <c r="BA189" s="56"/>
      <c r="BB189" s="56"/>
      <c r="BC189" s="56"/>
      <c r="BD189" s="56"/>
      <c r="BE189" s="56"/>
      <c r="BF189" s="56"/>
      <c r="BG189" s="56"/>
      <c r="BH189" s="56"/>
      <c r="BI189" s="56"/>
      <c r="BJ189" s="56"/>
      <c r="BK189" s="56"/>
      <c r="BL189" s="56"/>
      <c r="BM189" s="212" t="s">
        <v>631</v>
      </c>
      <c r="BN189" s="56"/>
      <c r="BO189" s="56"/>
      <c r="BP189" s="56"/>
      <c r="BQ189" s="56"/>
      <c r="BR189" s="56"/>
      <c r="BS189" s="56"/>
      <c r="BT189" s="56"/>
      <c r="BU189" s="56"/>
      <c r="BV189" s="56"/>
      <c r="BW189" s="56"/>
      <c r="BX189" s="56"/>
      <c r="BY189" s="56"/>
      <c r="BZ189" s="56"/>
      <c r="CA189" s="56"/>
      <c r="CB189" s="56"/>
      <c r="CC189" s="56"/>
      <c r="CD189" s="56"/>
      <c r="CE189" s="56"/>
      <c r="CF189" s="56"/>
      <c r="CG189" s="56"/>
      <c r="CH189" s="56"/>
    </row>
    <row r="190" spans="1:86" ht="12.75">
      <c r="A190" s="56"/>
      <c r="BA190" s="56"/>
      <c r="BB190" s="56"/>
      <c r="BC190" s="56"/>
      <c r="BD190" s="56"/>
      <c r="BE190" s="56"/>
      <c r="BF190" s="56"/>
      <c r="BG190" s="56"/>
      <c r="BH190" s="56"/>
      <c r="BI190" s="56"/>
      <c r="BJ190" s="56"/>
      <c r="BK190" s="56"/>
      <c r="BL190" s="56"/>
      <c r="BM190" s="212" t="s">
        <v>632</v>
      </c>
      <c r="BN190" s="56"/>
      <c r="BO190" s="56"/>
      <c r="BP190" s="56"/>
      <c r="BQ190" s="56"/>
      <c r="BR190" s="56"/>
      <c r="BS190" s="56"/>
      <c r="BT190" s="56"/>
      <c r="BU190" s="56"/>
      <c r="BV190" s="56"/>
      <c r="BW190" s="56"/>
      <c r="BX190" s="56"/>
      <c r="BY190" s="56"/>
      <c r="BZ190" s="56"/>
      <c r="CA190" s="56"/>
      <c r="CB190" s="56"/>
      <c r="CC190" s="56"/>
      <c r="CD190" s="56"/>
      <c r="CE190" s="56"/>
      <c r="CF190" s="56"/>
      <c r="CG190" s="56"/>
      <c r="CH190" s="56"/>
    </row>
    <row r="191" spans="1:86" ht="12.75">
      <c r="A191" s="56"/>
      <c r="BA191" s="56"/>
      <c r="BB191" s="56"/>
      <c r="BC191" s="56"/>
      <c r="BD191" s="56"/>
      <c r="BE191" s="56"/>
      <c r="BF191" s="56"/>
      <c r="BG191" s="56"/>
      <c r="BH191" s="56"/>
      <c r="BI191" s="56"/>
      <c r="BJ191" s="56"/>
      <c r="BK191" s="56"/>
      <c r="BL191" s="56"/>
      <c r="BM191" s="212" t="s">
        <v>633</v>
      </c>
      <c r="BN191" s="56"/>
      <c r="BO191" s="56"/>
      <c r="BP191" s="56"/>
      <c r="BQ191" s="56"/>
      <c r="BR191" s="56"/>
      <c r="BS191" s="56"/>
      <c r="BT191" s="56"/>
      <c r="BU191" s="56"/>
      <c r="BV191" s="56"/>
      <c r="BW191" s="56"/>
      <c r="BX191" s="56"/>
      <c r="BY191" s="56"/>
      <c r="BZ191" s="56"/>
      <c r="CA191" s="56"/>
      <c r="CB191" s="56"/>
      <c r="CC191" s="56"/>
      <c r="CD191" s="56"/>
      <c r="CE191" s="56"/>
      <c r="CF191" s="56"/>
      <c r="CG191" s="56"/>
      <c r="CH191" s="56"/>
    </row>
    <row r="192" spans="1:86" ht="12.75">
      <c r="A192" s="56"/>
      <c r="BA192" s="56"/>
      <c r="BB192" s="56"/>
      <c r="BC192" s="56"/>
      <c r="BD192" s="56"/>
      <c r="BE192" s="56"/>
      <c r="BF192" s="56"/>
      <c r="BG192" s="56"/>
      <c r="BH192" s="56"/>
      <c r="BI192" s="56"/>
      <c r="BJ192" s="56"/>
      <c r="BK192" s="56"/>
      <c r="BL192" s="56"/>
      <c r="BM192" s="212" t="s">
        <v>634</v>
      </c>
      <c r="BN192" s="56"/>
      <c r="BO192" s="56"/>
      <c r="BP192" s="56"/>
      <c r="BQ192" s="56"/>
      <c r="BR192" s="56"/>
      <c r="BS192" s="56"/>
      <c r="BT192" s="56"/>
      <c r="BU192" s="56"/>
      <c r="BV192" s="56"/>
      <c r="BW192" s="56"/>
      <c r="BX192" s="56"/>
      <c r="BY192" s="56"/>
      <c r="BZ192" s="56"/>
      <c r="CA192" s="56"/>
      <c r="CB192" s="56"/>
      <c r="CC192" s="56"/>
      <c r="CD192" s="56"/>
      <c r="CE192" s="56"/>
      <c r="CF192" s="56"/>
      <c r="CG192" s="56"/>
      <c r="CH192" s="56"/>
    </row>
    <row r="193" spans="1:86" ht="12.75">
      <c r="A193" s="56"/>
      <c r="BA193" s="56"/>
      <c r="BB193" s="56"/>
      <c r="BC193" s="56"/>
      <c r="BD193" s="56"/>
      <c r="BE193" s="56"/>
      <c r="BF193" s="56"/>
      <c r="BG193" s="56"/>
      <c r="BH193" s="56"/>
      <c r="BI193" s="56"/>
      <c r="BJ193" s="56"/>
      <c r="BK193" s="56"/>
      <c r="BL193" s="56"/>
      <c r="BM193" s="212" t="s">
        <v>635</v>
      </c>
      <c r="BN193" s="56"/>
      <c r="BO193" s="56"/>
      <c r="BP193" s="56"/>
      <c r="BQ193" s="56"/>
      <c r="BR193" s="56"/>
      <c r="BS193" s="56"/>
      <c r="BT193" s="56"/>
      <c r="BU193" s="56"/>
      <c r="BV193" s="56"/>
      <c r="BW193" s="56"/>
      <c r="BX193" s="56"/>
      <c r="BY193" s="56"/>
      <c r="BZ193" s="56"/>
      <c r="CA193" s="56"/>
      <c r="CB193" s="56"/>
      <c r="CC193" s="56"/>
      <c r="CD193" s="56"/>
      <c r="CE193" s="56"/>
      <c r="CF193" s="56"/>
      <c r="CG193" s="56"/>
      <c r="CH193" s="56"/>
    </row>
    <row r="194" spans="1:86" ht="12.75">
      <c r="A194" s="56"/>
      <c r="BA194" s="56"/>
      <c r="BB194" s="56"/>
      <c r="BC194" s="56"/>
      <c r="BD194" s="56"/>
      <c r="BE194" s="56"/>
      <c r="BF194" s="56"/>
      <c r="BG194" s="56"/>
      <c r="BH194" s="56"/>
      <c r="BI194" s="56"/>
      <c r="BJ194" s="56"/>
      <c r="BK194" s="56"/>
      <c r="BL194" s="56"/>
      <c r="BM194" s="212" t="s">
        <v>636</v>
      </c>
      <c r="BN194" s="56"/>
      <c r="BO194" s="56"/>
      <c r="BP194" s="56"/>
      <c r="BQ194" s="56"/>
      <c r="BR194" s="56"/>
      <c r="BS194" s="56"/>
      <c r="BT194" s="56"/>
      <c r="BU194" s="56"/>
      <c r="BV194" s="56"/>
      <c r="BW194" s="56"/>
      <c r="BX194" s="56"/>
      <c r="BY194" s="56"/>
      <c r="BZ194" s="56"/>
      <c r="CA194" s="56"/>
      <c r="CB194" s="56"/>
      <c r="CC194" s="56"/>
      <c r="CD194" s="56"/>
      <c r="CE194" s="56"/>
      <c r="CF194" s="56"/>
      <c r="CG194" s="56"/>
      <c r="CH194" s="56"/>
    </row>
    <row r="195" spans="1:86" ht="12.75">
      <c r="A195" s="56"/>
      <c r="BA195" s="56"/>
      <c r="BB195" s="56"/>
      <c r="BC195" s="56"/>
      <c r="BD195" s="56"/>
      <c r="BE195" s="56"/>
      <c r="BF195" s="56"/>
      <c r="BG195" s="56"/>
      <c r="BH195" s="56"/>
      <c r="BI195" s="56"/>
      <c r="BJ195" s="56"/>
      <c r="BK195" s="56"/>
      <c r="BL195" s="56"/>
      <c r="BM195" s="212" t="s">
        <v>637</v>
      </c>
      <c r="BN195" s="56"/>
      <c r="BO195" s="56"/>
      <c r="BP195" s="56"/>
      <c r="BQ195" s="56"/>
      <c r="BR195" s="56"/>
      <c r="BS195" s="56"/>
      <c r="BT195" s="56"/>
      <c r="BU195" s="56"/>
      <c r="BV195" s="56"/>
      <c r="BW195" s="56"/>
      <c r="BX195" s="56"/>
      <c r="BY195" s="56"/>
      <c r="BZ195" s="56"/>
      <c r="CA195" s="56"/>
      <c r="CB195" s="56"/>
      <c r="CC195" s="56"/>
      <c r="CD195" s="56"/>
      <c r="CE195" s="56"/>
      <c r="CF195" s="56"/>
      <c r="CG195" s="56"/>
      <c r="CH195" s="56"/>
    </row>
    <row r="196" spans="1:86" ht="12.75">
      <c r="A196" s="56"/>
      <c r="BA196" s="56"/>
      <c r="BB196" s="56"/>
      <c r="BC196" s="56"/>
      <c r="BD196" s="56"/>
      <c r="BE196" s="56"/>
      <c r="BF196" s="56"/>
      <c r="BG196" s="56"/>
      <c r="BH196" s="56"/>
      <c r="BI196" s="56"/>
      <c r="BJ196" s="56"/>
      <c r="BK196" s="56"/>
      <c r="BL196" s="56"/>
      <c r="BM196" s="212" t="s">
        <v>638</v>
      </c>
      <c r="BN196" s="56"/>
      <c r="BO196" s="56"/>
      <c r="BP196" s="56"/>
      <c r="BQ196" s="56"/>
      <c r="BR196" s="56"/>
      <c r="BS196" s="56"/>
      <c r="BT196" s="56"/>
      <c r="BU196" s="56"/>
      <c r="BV196" s="56"/>
      <c r="BW196" s="56"/>
      <c r="BX196" s="56"/>
      <c r="BY196" s="56"/>
      <c r="BZ196" s="56"/>
      <c r="CA196" s="56"/>
      <c r="CB196" s="56"/>
      <c r="CC196" s="56"/>
      <c r="CD196" s="56"/>
      <c r="CE196" s="56"/>
      <c r="CF196" s="56"/>
      <c r="CG196" s="56"/>
      <c r="CH196" s="56"/>
    </row>
    <row r="197" spans="1:86" ht="12.75">
      <c r="A197" s="56"/>
      <c r="BA197" s="56"/>
      <c r="BB197" s="56"/>
      <c r="BC197" s="56"/>
      <c r="BD197" s="56"/>
      <c r="BE197" s="56"/>
      <c r="BF197" s="56"/>
      <c r="BG197" s="56"/>
      <c r="BH197" s="56"/>
      <c r="BI197" s="56"/>
      <c r="BJ197" s="56"/>
      <c r="BK197" s="56"/>
      <c r="BL197" s="56"/>
      <c r="BM197" s="212" t="s">
        <v>639</v>
      </c>
      <c r="BN197" s="56"/>
      <c r="BO197" s="56"/>
      <c r="BP197" s="56"/>
      <c r="BQ197" s="56"/>
      <c r="BR197" s="56"/>
      <c r="BS197" s="56"/>
      <c r="BT197" s="56"/>
      <c r="BU197" s="56"/>
      <c r="BV197" s="56"/>
      <c r="BW197" s="56"/>
      <c r="BX197" s="56"/>
      <c r="BY197" s="56"/>
      <c r="BZ197" s="56"/>
      <c r="CA197" s="56"/>
      <c r="CB197" s="56"/>
      <c r="CC197" s="56"/>
      <c r="CD197" s="56"/>
      <c r="CE197" s="56"/>
      <c r="CF197" s="56"/>
      <c r="CG197" s="56"/>
      <c r="CH197" s="56"/>
    </row>
    <row r="198" spans="1:86" ht="12.75">
      <c r="A198" s="56"/>
      <c r="BA198" s="56"/>
      <c r="BB198" s="56"/>
      <c r="BC198" s="56"/>
      <c r="BD198" s="56"/>
      <c r="BE198" s="56"/>
      <c r="BF198" s="56"/>
      <c r="BG198" s="56"/>
      <c r="BH198" s="56"/>
      <c r="BI198" s="56"/>
      <c r="BJ198" s="56"/>
      <c r="BK198" s="56"/>
      <c r="BL198" s="56"/>
      <c r="BM198" s="212" t="s">
        <v>640</v>
      </c>
      <c r="BN198" s="56"/>
      <c r="BO198" s="56"/>
      <c r="BP198" s="56"/>
      <c r="BQ198" s="56"/>
      <c r="BR198" s="56"/>
      <c r="BS198" s="56"/>
      <c r="BT198" s="56"/>
      <c r="BU198" s="56"/>
      <c r="BV198" s="56"/>
      <c r="BW198" s="56"/>
      <c r="BX198" s="56"/>
      <c r="BY198" s="56"/>
      <c r="BZ198" s="56"/>
      <c r="CA198" s="56"/>
      <c r="CB198" s="56"/>
      <c r="CC198" s="56"/>
      <c r="CD198" s="56"/>
      <c r="CE198" s="56"/>
      <c r="CF198" s="56"/>
      <c r="CG198" s="56"/>
      <c r="CH198" s="56"/>
    </row>
    <row r="199" spans="1:86" ht="12.75">
      <c r="A199" s="56"/>
      <c r="BA199" s="56"/>
      <c r="BB199" s="56"/>
      <c r="BC199" s="56"/>
      <c r="BD199" s="56"/>
      <c r="BE199" s="56"/>
      <c r="BF199" s="56"/>
      <c r="BG199" s="56"/>
      <c r="BH199" s="56"/>
      <c r="BI199" s="56"/>
      <c r="BJ199" s="56"/>
      <c r="BK199" s="56"/>
      <c r="BL199" s="56"/>
      <c r="BM199" s="212" t="s">
        <v>641</v>
      </c>
      <c r="BN199" s="56"/>
      <c r="BO199" s="56"/>
      <c r="BP199" s="56"/>
      <c r="BQ199" s="56"/>
      <c r="BR199" s="56"/>
      <c r="BS199" s="56"/>
      <c r="BT199" s="56"/>
      <c r="BU199" s="56"/>
      <c r="BV199" s="56"/>
      <c r="BW199" s="56"/>
      <c r="BX199" s="56"/>
      <c r="BY199" s="56"/>
      <c r="BZ199" s="56"/>
      <c r="CA199" s="56"/>
      <c r="CB199" s="56"/>
      <c r="CC199" s="56"/>
      <c r="CD199" s="56"/>
      <c r="CE199" s="56"/>
      <c r="CF199" s="56"/>
      <c r="CG199" s="56"/>
      <c r="CH199" s="56"/>
    </row>
    <row r="200" spans="1:86" ht="12.75">
      <c r="A200" s="56"/>
      <c r="BA200" s="56"/>
      <c r="BB200" s="56"/>
      <c r="BC200" s="56"/>
      <c r="BD200" s="56"/>
      <c r="BE200" s="56"/>
      <c r="BF200" s="56"/>
      <c r="BG200" s="56"/>
      <c r="BH200" s="56"/>
      <c r="BI200" s="56"/>
      <c r="BJ200" s="56"/>
      <c r="BK200" s="56"/>
      <c r="BL200" s="56"/>
      <c r="BM200" s="212" t="s">
        <v>642</v>
      </c>
      <c r="BN200" s="56"/>
      <c r="BO200" s="56"/>
      <c r="BP200" s="56"/>
      <c r="BQ200" s="56"/>
      <c r="BR200" s="56"/>
      <c r="BS200" s="56"/>
      <c r="BT200" s="56"/>
      <c r="BU200" s="56"/>
      <c r="BV200" s="56"/>
      <c r="BW200" s="56"/>
      <c r="BX200" s="56"/>
      <c r="BY200" s="56"/>
      <c r="BZ200" s="56"/>
      <c r="CA200" s="56"/>
      <c r="CB200" s="56"/>
      <c r="CC200" s="56"/>
      <c r="CD200" s="56"/>
      <c r="CE200" s="56"/>
      <c r="CF200" s="56"/>
      <c r="CG200" s="56"/>
      <c r="CH200" s="56"/>
    </row>
    <row r="201" spans="1:86" ht="12.75">
      <c r="A201" s="56"/>
      <c r="BA201" s="56"/>
      <c r="BB201" s="56"/>
      <c r="BC201" s="56"/>
      <c r="BD201" s="56"/>
      <c r="BE201" s="56"/>
      <c r="BF201" s="56"/>
      <c r="BG201" s="56"/>
      <c r="BH201" s="56"/>
      <c r="BI201" s="56"/>
      <c r="BJ201" s="56"/>
      <c r="BK201" s="56"/>
      <c r="BL201" s="56"/>
      <c r="BM201" s="212" t="s">
        <v>670</v>
      </c>
      <c r="BN201" s="56"/>
      <c r="BO201" s="56"/>
      <c r="BP201" s="56"/>
      <c r="BQ201" s="56"/>
      <c r="BR201" s="56"/>
      <c r="BS201" s="56"/>
      <c r="BT201" s="56"/>
      <c r="BU201" s="56"/>
      <c r="BV201" s="56"/>
      <c r="BW201" s="56"/>
      <c r="BX201" s="56"/>
      <c r="BY201" s="56"/>
      <c r="BZ201" s="56"/>
      <c r="CA201" s="56"/>
      <c r="CB201" s="56"/>
      <c r="CC201" s="56"/>
      <c r="CD201" s="56"/>
      <c r="CE201" s="56"/>
      <c r="CF201" s="56"/>
      <c r="CG201" s="56"/>
      <c r="CH201" s="56"/>
    </row>
    <row r="202" spans="1:86" ht="12.75">
      <c r="A202" s="56"/>
      <c r="BA202" s="56"/>
      <c r="BB202" s="56"/>
      <c r="BC202" s="56"/>
      <c r="BD202" s="56"/>
      <c r="BE202" s="56"/>
      <c r="BF202" s="56"/>
      <c r="BG202" s="56"/>
      <c r="BH202" s="56"/>
      <c r="BI202" s="56"/>
      <c r="BJ202" s="56"/>
      <c r="BK202" s="56"/>
      <c r="BL202" s="56"/>
      <c r="BM202" s="212" t="s">
        <v>643</v>
      </c>
      <c r="BN202" s="56"/>
      <c r="BO202" s="56"/>
      <c r="BP202" s="56"/>
      <c r="BQ202" s="56"/>
      <c r="BR202" s="56"/>
      <c r="BS202" s="56"/>
      <c r="BT202" s="56"/>
      <c r="BU202" s="56"/>
      <c r="BV202" s="56"/>
      <c r="BW202" s="56"/>
      <c r="BX202" s="56"/>
      <c r="BY202" s="56"/>
      <c r="BZ202" s="56"/>
      <c r="CA202" s="56"/>
      <c r="CB202" s="56"/>
      <c r="CC202" s="56"/>
      <c r="CD202" s="56"/>
      <c r="CE202" s="56"/>
      <c r="CF202" s="56"/>
      <c r="CG202" s="56"/>
      <c r="CH202" s="56"/>
    </row>
    <row r="203" spans="1:86" ht="12.75">
      <c r="A203" s="56"/>
      <c r="BA203" s="56"/>
      <c r="BB203" s="56"/>
      <c r="BC203" s="56"/>
      <c r="BD203" s="56"/>
      <c r="BE203" s="56"/>
      <c r="BF203" s="56"/>
      <c r="BG203" s="56"/>
      <c r="BH203" s="56"/>
      <c r="BI203" s="56"/>
      <c r="BJ203" s="56"/>
      <c r="BK203" s="56"/>
      <c r="BL203" s="56"/>
      <c r="BM203" s="212" t="s">
        <v>644</v>
      </c>
      <c r="BN203" s="56"/>
      <c r="BO203" s="56"/>
      <c r="BP203" s="56"/>
      <c r="BQ203" s="56"/>
      <c r="BR203" s="56"/>
      <c r="BS203" s="56"/>
      <c r="BT203" s="56"/>
      <c r="BU203" s="56"/>
      <c r="BV203" s="56"/>
      <c r="BW203" s="56"/>
      <c r="BX203" s="56"/>
      <c r="BY203" s="56"/>
      <c r="BZ203" s="56"/>
      <c r="CA203" s="56"/>
      <c r="CB203" s="56"/>
      <c r="CC203" s="56"/>
      <c r="CD203" s="56"/>
      <c r="CE203" s="56"/>
      <c r="CF203" s="56"/>
      <c r="CG203" s="56"/>
      <c r="CH203" s="56"/>
    </row>
    <row r="204" spans="1:86" ht="12.75">
      <c r="A204" s="56"/>
      <c r="BA204" s="56"/>
      <c r="BB204" s="56"/>
      <c r="BC204" s="56"/>
      <c r="BD204" s="56"/>
      <c r="BE204" s="56"/>
      <c r="BF204" s="56"/>
      <c r="BG204" s="56"/>
      <c r="BH204" s="56"/>
      <c r="BI204" s="56"/>
      <c r="BJ204" s="56"/>
      <c r="BK204" s="56"/>
      <c r="BL204" s="56"/>
      <c r="BM204" s="212" t="s">
        <v>645</v>
      </c>
      <c r="BN204" s="56"/>
      <c r="BO204" s="56"/>
      <c r="BP204" s="56"/>
      <c r="BQ204" s="56"/>
      <c r="BR204" s="56"/>
      <c r="BS204" s="56"/>
      <c r="BT204" s="56"/>
      <c r="BU204" s="56"/>
      <c r="BV204" s="56"/>
      <c r="BW204" s="56"/>
      <c r="BX204" s="56"/>
      <c r="BY204" s="56"/>
      <c r="BZ204" s="56"/>
      <c r="CA204" s="56"/>
      <c r="CB204" s="56"/>
      <c r="CC204" s="56"/>
      <c r="CD204" s="56"/>
      <c r="CE204" s="56"/>
      <c r="CF204" s="56"/>
      <c r="CG204" s="56"/>
      <c r="CH204" s="56"/>
    </row>
    <row r="205" spans="1:86" ht="12.75">
      <c r="A205" s="56"/>
      <c r="BA205" s="56"/>
      <c r="BB205" s="56"/>
      <c r="BC205" s="56"/>
      <c r="BD205" s="56"/>
      <c r="BE205" s="56"/>
      <c r="BF205" s="56"/>
      <c r="BG205" s="56"/>
      <c r="BH205" s="56"/>
      <c r="BI205" s="56"/>
      <c r="BJ205" s="56"/>
      <c r="BK205" s="56"/>
      <c r="BL205" s="56"/>
      <c r="BM205" s="212" t="s">
        <v>671</v>
      </c>
      <c r="BN205" s="56"/>
      <c r="BO205" s="56"/>
      <c r="BP205" s="56"/>
      <c r="BQ205" s="56"/>
      <c r="BR205" s="56"/>
      <c r="BS205" s="56"/>
      <c r="BT205" s="56"/>
      <c r="BU205" s="56"/>
      <c r="BV205" s="56"/>
      <c r="BW205" s="56"/>
      <c r="BX205" s="56"/>
      <c r="BY205" s="56"/>
      <c r="BZ205" s="56"/>
      <c r="CA205" s="56"/>
      <c r="CB205" s="56"/>
      <c r="CC205" s="56"/>
      <c r="CD205" s="56"/>
      <c r="CE205" s="56"/>
      <c r="CF205" s="56"/>
      <c r="CG205" s="56"/>
      <c r="CH205" s="56"/>
    </row>
    <row r="206" spans="1:86" ht="12.75">
      <c r="A206" s="56"/>
      <c r="BA206" s="56"/>
      <c r="BB206" s="56"/>
      <c r="BC206" s="56"/>
      <c r="BD206" s="56"/>
      <c r="BE206" s="56"/>
      <c r="BF206" s="56"/>
      <c r="BG206" s="56"/>
      <c r="BH206" s="56"/>
      <c r="BI206" s="56"/>
      <c r="BJ206" s="56"/>
      <c r="BK206" s="56"/>
      <c r="BL206" s="56"/>
      <c r="BM206" s="211" t="s">
        <v>646</v>
      </c>
      <c r="BN206" s="56"/>
      <c r="BO206" s="56"/>
      <c r="BP206" s="56"/>
      <c r="BQ206" s="56"/>
      <c r="BR206" s="56"/>
      <c r="BS206" s="56"/>
      <c r="BT206" s="56"/>
      <c r="BU206" s="56"/>
      <c r="BV206" s="56"/>
      <c r="BW206" s="56"/>
      <c r="BX206" s="56"/>
      <c r="BY206" s="56"/>
      <c r="BZ206" s="56"/>
      <c r="CA206" s="56"/>
      <c r="CB206" s="56"/>
      <c r="CC206" s="56"/>
      <c r="CD206" s="56"/>
      <c r="CE206" s="56"/>
      <c r="CF206" s="56"/>
      <c r="CG206" s="56"/>
      <c r="CH206" s="56"/>
    </row>
    <row r="207" spans="1:86" ht="12.75">
      <c r="A207" s="56"/>
      <c r="BA207" s="56"/>
      <c r="BB207" s="56"/>
      <c r="BC207" s="56"/>
      <c r="BD207" s="56"/>
      <c r="BE207" s="56"/>
      <c r="BF207" s="56"/>
      <c r="BG207" s="56"/>
      <c r="BH207" s="56"/>
      <c r="BI207" s="56"/>
      <c r="BJ207" s="56"/>
      <c r="BK207" s="56"/>
      <c r="BL207" s="56"/>
      <c r="BM207" s="212" t="s">
        <v>647</v>
      </c>
      <c r="BN207" s="56"/>
      <c r="BO207" s="56"/>
      <c r="BP207" s="56"/>
      <c r="BQ207" s="56"/>
      <c r="BR207" s="56"/>
      <c r="BS207" s="56"/>
      <c r="BT207" s="56"/>
      <c r="BU207" s="56"/>
      <c r="BV207" s="56"/>
      <c r="BW207" s="56"/>
      <c r="BX207" s="56"/>
      <c r="BY207" s="56"/>
      <c r="BZ207" s="56"/>
      <c r="CA207" s="56"/>
      <c r="CB207" s="56"/>
      <c r="CC207" s="56"/>
      <c r="CD207" s="56"/>
      <c r="CE207" s="56"/>
      <c r="CF207" s="56"/>
      <c r="CG207" s="56"/>
      <c r="CH207" s="56"/>
    </row>
    <row r="208" spans="1:86" ht="12.75">
      <c r="A208" s="56"/>
      <c r="BA208" s="56"/>
      <c r="BB208" s="56"/>
      <c r="BC208" s="56"/>
      <c r="BD208" s="56"/>
      <c r="BE208" s="56"/>
      <c r="BF208" s="56"/>
      <c r="BG208" s="56"/>
      <c r="BH208" s="56"/>
      <c r="BI208" s="56"/>
      <c r="BJ208" s="56"/>
      <c r="BK208" s="56"/>
      <c r="BL208" s="56"/>
      <c r="BM208" s="212" t="s">
        <v>648</v>
      </c>
      <c r="BN208" s="56"/>
      <c r="BO208" s="56"/>
      <c r="BP208" s="56"/>
      <c r="BQ208" s="56"/>
      <c r="BR208" s="56"/>
      <c r="BS208" s="56"/>
      <c r="BT208" s="56"/>
      <c r="BU208" s="56"/>
      <c r="BV208" s="56"/>
      <c r="BW208" s="56"/>
      <c r="BX208" s="56"/>
      <c r="BY208" s="56"/>
      <c r="BZ208" s="56"/>
      <c r="CA208" s="56"/>
      <c r="CB208" s="56"/>
      <c r="CC208" s="56"/>
      <c r="CD208" s="56"/>
      <c r="CE208" s="56"/>
      <c r="CF208" s="56"/>
      <c r="CG208" s="56"/>
      <c r="CH208" s="56"/>
    </row>
    <row r="209" spans="1:86" ht="12.75">
      <c r="A209" s="56"/>
      <c r="BA209" s="56"/>
      <c r="BB209" s="56"/>
      <c r="BC209" s="56"/>
      <c r="BD209" s="56"/>
      <c r="BE209" s="56"/>
      <c r="BF209" s="56"/>
      <c r="BG209" s="56"/>
      <c r="BH209" s="56"/>
      <c r="BI209" s="56"/>
      <c r="BJ209" s="56"/>
      <c r="BK209" s="56"/>
      <c r="BL209" s="56"/>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row>
    <row r="210" spans="1:86" ht="12.75">
      <c r="A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6"/>
      <c r="BY210" s="56"/>
      <c r="BZ210" s="56"/>
      <c r="CA210" s="56"/>
      <c r="CB210" s="56"/>
      <c r="CC210" s="56"/>
      <c r="CD210" s="56"/>
      <c r="CE210" s="56"/>
      <c r="CF210" s="56"/>
      <c r="CG210" s="56"/>
      <c r="CH210" s="56"/>
    </row>
    <row r="211" spans="1:86" ht="12.75">
      <c r="A211" s="56"/>
      <c r="BA211" s="56"/>
      <c r="BB211" s="56"/>
      <c r="BC211" s="56"/>
      <c r="BD211" s="56"/>
      <c r="BE211" s="56"/>
      <c r="BF211" s="56"/>
      <c r="BG211" s="56"/>
      <c r="BH211" s="56"/>
      <c r="BI211" s="56"/>
      <c r="BJ211" s="56"/>
      <c r="BK211" s="56"/>
      <c r="BL211" s="56"/>
      <c r="BM211" s="56"/>
      <c r="BN211" s="56"/>
      <c r="BO211" s="56"/>
      <c r="BP211" s="56"/>
      <c r="BQ211" s="56"/>
      <c r="BR211" s="56"/>
      <c r="BS211" s="56"/>
      <c r="BT211" s="56"/>
      <c r="BU211" s="56"/>
      <c r="BV211" s="56"/>
      <c r="BW211" s="56"/>
      <c r="BX211" s="56"/>
      <c r="BY211" s="56"/>
      <c r="BZ211" s="56"/>
      <c r="CA211" s="56"/>
      <c r="CB211" s="56"/>
      <c r="CC211" s="56"/>
      <c r="CD211" s="56"/>
      <c r="CE211" s="56"/>
      <c r="CF211" s="56"/>
      <c r="CG211" s="56"/>
      <c r="CH211" s="56"/>
    </row>
    <row r="212" spans="1:86" ht="12.75">
      <c r="A212" s="56"/>
      <c r="BA212" s="56"/>
      <c r="BB212" s="56"/>
      <c r="BC212" s="56"/>
      <c r="BD212" s="56"/>
      <c r="BE212" s="56"/>
      <c r="BF212" s="56"/>
      <c r="BG212" s="56"/>
      <c r="BH212" s="56"/>
      <c r="BI212" s="56"/>
      <c r="BJ212" s="56"/>
      <c r="BK212" s="56"/>
      <c r="BL212" s="56"/>
      <c r="BM212" s="56"/>
      <c r="BN212" s="56"/>
      <c r="BO212" s="56"/>
      <c r="BP212" s="56"/>
      <c r="BQ212" s="56"/>
      <c r="BR212" s="56"/>
      <c r="BS212" s="56"/>
      <c r="BT212" s="56"/>
      <c r="BU212" s="56"/>
      <c r="BV212" s="56"/>
      <c r="BW212" s="56"/>
      <c r="BX212" s="56"/>
      <c r="BY212" s="56"/>
      <c r="BZ212" s="56"/>
      <c r="CA212" s="56"/>
      <c r="CB212" s="56"/>
      <c r="CC212" s="56"/>
      <c r="CD212" s="56"/>
      <c r="CE212" s="56"/>
      <c r="CF212" s="56"/>
      <c r="CG212" s="56"/>
      <c r="CH212" s="56"/>
    </row>
    <row r="213" spans="1:86" ht="12.75">
      <c r="A213" s="56"/>
      <c r="BA213" s="56"/>
      <c r="BB213" s="56"/>
      <c r="BC213" s="56"/>
      <c r="BD213" s="56"/>
      <c r="BE213" s="56"/>
      <c r="BF213" s="56"/>
      <c r="BG213" s="56"/>
      <c r="BH213" s="56"/>
      <c r="BI213" s="56"/>
      <c r="BJ213" s="56"/>
      <c r="BK213" s="56"/>
      <c r="BL213" s="56"/>
      <c r="BM213" s="56"/>
      <c r="BN213" s="56"/>
      <c r="BO213" s="56"/>
      <c r="BP213" s="56"/>
      <c r="BQ213" s="56"/>
      <c r="BR213" s="56"/>
      <c r="BS213" s="56"/>
      <c r="BT213" s="56"/>
      <c r="BU213" s="56"/>
      <c r="BV213" s="56"/>
      <c r="BW213" s="56"/>
      <c r="BX213" s="56"/>
      <c r="BY213" s="56"/>
      <c r="BZ213" s="56"/>
      <c r="CA213" s="56"/>
      <c r="CB213" s="56"/>
      <c r="CC213" s="56"/>
      <c r="CD213" s="56"/>
      <c r="CE213" s="56"/>
      <c r="CF213" s="56"/>
      <c r="CG213" s="56"/>
      <c r="CH213" s="56"/>
    </row>
    <row r="214" spans="1:86" ht="12.75">
      <c r="A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6"/>
      <c r="BY214" s="56"/>
      <c r="BZ214" s="56"/>
      <c r="CA214" s="56"/>
      <c r="CB214" s="56"/>
      <c r="CC214" s="56"/>
      <c r="CD214" s="56"/>
      <c r="CE214" s="56"/>
      <c r="CF214" s="56"/>
      <c r="CG214" s="56"/>
      <c r="CH214" s="56"/>
    </row>
    <row r="215" spans="1:86" ht="12.75">
      <c r="A215" s="56"/>
      <c r="BA215" s="56"/>
      <c r="BB215" s="56"/>
      <c r="BC215" s="56"/>
      <c r="BD215" s="56"/>
      <c r="BE215" s="56"/>
      <c r="BF215" s="56"/>
      <c r="BG215" s="56"/>
      <c r="BH215" s="56"/>
      <c r="BI215" s="56"/>
      <c r="BJ215" s="56"/>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row>
    <row r="216" spans="1:86" ht="12.75">
      <c r="A216" s="56"/>
      <c r="BA216" s="56"/>
      <c r="BB216" s="56"/>
      <c r="BC216" s="56"/>
      <c r="BD216" s="56"/>
      <c r="BE216" s="56"/>
      <c r="BF216" s="56"/>
      <c r="BG216" s="56"/>
      <c r="BH216" s="56"/>
      <c r="BI216" s="56"/>
      <c r="BJ216" s="56"/>
      <c r="BK216" s="56"/>
      <c r="BL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row>
    <row r="217" spans="1:86" ht="12.75">
      <c r="A217" s="56"/>
      <c r="BA217" s="56"/>
      <c r="BB217" s="56"/>
      <c r="BC217" s="56"/>
      <c r="BD217" s="56"/>
      <c r="BE217" s="56"/>
      <c r="BF217" s="56"/>
      <c r="BG217" s="56"/>
      <c r="BH217" s="56"/>
      <c r="BI217" s="56"/>
      <c r="BJ217" s="56"/>
      <c r="BK217" s="56"/>
      <c r="BL217" s="56"/>
      <c r="BN217" s="56"/>
      <c r="BO217" s="56"/>
      <c r="BP217" s="56"/>
      <c r="BQ217" s="56"/>
      <c r="BR217" s="56"/>
      <c r="BS217" s="56"/>
      <c r="BT217" s="56"/>
      <c r="BU217" s="56"/>
      <c r="BV217" s="56"/>
      <c r="BW217" s="56"/>
      <c r="BX217" s="56"/>
      <c r="BY217" s="56"/>
      <c r="BZ217" s="56"/>
      <c r="CA217" s="56"/>
      <c r="CB217" s="56"/>
      <c r="CC217" s="56"/>
      <c r="CD217" s="56"/>
      <c r="CE217" s="56"/>
      <c r="CF217" s="56"/>
      <c r="CG217" s="56"/>
      <c r="CH217" s="56"/>
    </row>
    <row r="218" spans="1:86" ht="12.75">
      <c r="A218" s="56"/>
      <c r="BA218" s="56"/>
      <c r="BB218" s="56"/>
      <c r="BC218" s="56"/>
      <c r="BD218" s="56"/>
      <c r="BE218" s="56"/>
      <c r="BF218" s="56"/>
      <c r="BG218" s="56"/>
      <c r="BH218" s="56"/>
      <c r="BI218" s="56"/>
      <c r="BJ218" s="56"/>
      <c r="BK218" s="56"/>
      <c r="BL218" s="56"/>
      <c r="BN218" s="56"/>
      <c r="BO218" s="56"/>
      <c r="BP218" s="56"/>
      <c r="BQ218" s="56"/>
      <c r="BR218" s="56"/>
      <c r="BS218" s="56"/>
      <c r="BT218" s="56"/>
      <c r="BU218" s="56"/>
      <c r="BV218" s="56"/>
      <c r="BW218" s="56"/>
      <c r="BX218" s="56"/>
      <c r="BY218" s="56"/>
      <c r="BZ218" s="56"/>
      <c r="CA218" s="56"/>
      <c r="CB218" s="56"/>
      <c r="CC218" s="56"/>
      <c r="CD218" s="56"/>
      <c r="CE218" s="56"/>
      <c r="CF218" s="56"/>
      <c r="CG218" s="56"/>
      <c r="CH218" s="56"/>
    </row>
    <row r="219" spans="1:86" ht="12.75">
      <c r="A219" s="56"/>
      <c r="BA219" s="56"/>
      <c r="BB219" s="56"/>
      <c r="BC219" s="56"/>
      <c r="BD219" s="56"/>
      <c r="BE219" s="56"/>
      <c r="BF219" s="56"/>
      <c r="BG219" s="56"/>
      <c r="BH219" s="56"/>
      <c r="BI219" s="56"/>
      <c r="BJ219" s="56"/>
      <c r="BK219" s="56"/>
      <c r="BL219" s="56"/>
      <c r="BN219" s="56"/>
      <c r="BO219" s="56"/>
      <c r="BP219" s="56"/>
      <c r="BQ219" s="56"/>
      <c r="BR219" s="56"/>
      <c r="BS219" s="56"/>
      <c r="BT219" s="56"/>
      <c r="BU219" s="56"/>
      <c r="BV219" s="56"/>
      <c r="BW219" s="56"/>
      <c r="BX219" s="56"/>
      <c r="BY219" s="56"/>
      <c r="BZ219" s="56"/>
      <c r="CA219" s="56"/>
      <c r="CB219" s="56"/>
      <c r="CC219" s="56"/>
      <c r="CD219" s="56"/>
      <c r="CE219" s="56"/>
      <c r="CF219" s="56"/>
      <c r="CG219" s="56"/>
      <c r="CH219" s="56"/>
    </row>
    <row r="220" spans="1:86" ht="12.75">
      <c r="A220" s="56"/>
    </row>
    <row r="221" spans="1:86" ht="12.75">
      <c r="A221" s="56"/>
    </row>
    <row r="222" spans="1:86" ht="12.75">
      <c r="A222" s="56"/>
    </row>
    <row r="223" spans="1:86" ht="12.75">
      <c r="A223" s="56"/>
    </row>
    <row r="224" spans="1:86" ht="12.75">
      <c r="A224" s="56"/>
    </row>
    <row r="225" spans="1:1" ht="12.75">
      <c r="A225" s="56"/>
    </row>
    <row r="226" spans="1:1" ht="12.75">
      <c r="A226" s="56"/>
    </row>
    <row r="227" spans="1:1" ht="12.75">
      <c r="A227" s="56"/>
    </row>
    <row r="228" spans="1:1" ht="12.75">
      <c r="A228" s="56"/>
    </row>
    <row r="229" spans="1:1" ht="12.75">
      <c r="A229" s="56"/>
    </row>
    <row r="230" spans="1:1" ht="12.75">
      <c r="A230" s="56"/>
    </row>
    <row r="231" spans="1:1" ht="12.75">
      <c r="A231" s="56"/>
    </row>
    <row r="232" spans="1:1" ht="12.75">
      <c r="A232" s="56"/>
    </row>
    <row r="233" spans="1:1" ht="12.75">
      <c r="A233" s="56"/>
    </row>
    <row r="234" spans="1:1" ht="12.75">
      <c r="A234" s="56"/>
    </row>
    <row r="235" spans="1:1" ht="12.75">
      <c r="A235" s="56"/>
    </row>
    <row r="236" spans="1:1" ht="12.75">
      <c r="A236" s="56"/>
    </row>
    <row r="237" spans="1:1" ht="12.75">
      <c r="A237" s="56"/>
    </row>
    <row r="238" spans="1:1" ht="12.75">
      <c r="A238" s="56"/>
    </row>
    <row r="239" spans="1:1" ht="12.75">
      <c r="A239" s="56"/>
    </row>
    <row r="240" spans="1:1" ht="12.75">
      <c r="A240" s="56"/>
    </row>
    <row r="241" spans="1:1" ht="12.75">
      <c r="A241" s="56"/>
    </row>
    <row r="242" spans="1:1" ht="12.75">
      <c r="A242" s="56"/>
    </row>
    <row r="243" spans="1:1" ht="12.75">
      <c r="A243" s="56"/>
    </row>
    <row r="244" spans="1:1" ht="12.75">
      <c r="A244" s="56"/>
    </row>
    <row r="245" spans="1:1" ht="12.75">
      <c r="A245" s="56"/>
    </row>
    <row r="246" spans="1:1" ht="12.75">
      <c r="A246" s="56"/>
    </row>
    <row r="247" spans="1:1" ht="12.75">
      <c r="A247" s="56"/>
    </row>
    <row r="248" spans="1:1" ht="12.75">
      <c r="A248" s="56"/>
    </row>
    <row r="249" spans="1:1" ht="12.75">
      <c r="A249" s="56"/>
    </row>
    <row r="250" spans="1:1" ht="12.75">
      <c r="A250" s="56"/>
    </row>
    <row r="251" spans="1:1" ht="12.75">
      <c r="A251" s="56"/>
    </row>
    <row r="252" spans="1:1" ht="12.75">
      <c r="A252" s="56"/>
    </row>
    <row r="253" spans="1:1" ht="12.75">
      <c r="A253" s="56"/>
    </row>
    <row r="254" spans="1:1" ht="12.75">
      <c r="A254" s="56"/>
    </row>
    <row r="255" spans="1:1" ht="12.75">
      <c r="A255" s="56"/>
    </row>
    <row r="256" spans="1:1" ht="12.75">
      <c r="A256" s="56"/>
    </row>
    <row r="257" spans="1:1" ht="12.75">
      <c r="A257" s="56"/>
    </row>
    <row r="258" spans="1:1" ht="12.75">
      <c r="A258" s="56"/>
    </row>
    <row r="259" spans="1:1" ht="12.75">
      <c r="A259" s="56"/>
    </row>
    <row r="260" spans="1:1" ht="12.75">
      <c r="A260" s="56"/>
    </row>
    <row r="261" spans="1:1" ht="12.75">
      <c r="A261" s="56"/>
    </row>
    <row r="262" spans="1:1" ht="12.75">
      <c r="A262" s="56"/>
    </row>
    <row r="263" spans="1:1" ht="12.75">
      <c r="A263" s="56"/>
    </row>
    <row r="264" spans="1:1" ht="12.75">
      <c r="A264" s="56"/>
    </row>
    <row r="265" spans="1:1" ht="12.75">
      <c r="A265" s="56"/>
    </row>
    <row r="266" spans="1:1" ht="12.75">
      <c r="A266" s="56"/>
    </row>
    <row r="267" spans="1:1" ht="12.75">
      <c r="A267" s="56"/>
    </row>
    <row r="268" spans="1:1" ht="12.75">
      <c r="A268" s="56"/>
    </row>
    <row r="269" spans="1:1" ht="12.75">
      <c r="A269" s="56"/>
    </row>
    <row r="270" spans="1:1" ht="12.75">
      <c r="A270" s="56"/>
    </row>
    <row r="271" spans="1:1" ht="12.75">
      <c r="A271" s="56"/>
    </row>
    <row r="272" spans="1:1" ht="12.75">
      <c r="A272" s="56"/>
    </row>
    <row r="273" spans="1:1" ht="12.75">
      <c r="A273" s="56"/>
    </row>
    <row r="274" spans="1:1" ht="12.75">
      <c r="A274" s="56"/>
    </row>
    <row r="275" spans="1:1" ht="12.75">
      <c r="A275" s="56"/>
    </row>
    <row r="276" spans="1:1" ht="12.75">
      <c r="A276" s="56"/>
    </row>
    <row r="277" spans="1:1" ht="12.75">
      <c r="A277" s="56"/>
    </row>
    <row r="278" spans="1:1" ht="12.75">
      <c r="A278" s="56"/>
    </row>
    <row r="279" spans="1:1" ht="12.75">
      <c r="A279" s="56"/>
    </row>
    <row r="280" spans="1:1" ht="12.75">
      <c r="A280" s="56"/>
    </row>
    <row r="281" spans="1:1" ht="12.75">
      <c r="A281" s="56"/>
    </row>
    <row r="282" spans="1:1" ht="12.75">
      <c r="A282" s="56"/>
    </row>
    <row r="283" spans="1:1" ht="12.75">
      <c r="A283" s="56"/>
    </row>
    <row r="284" spans="1:1" ht="12.75">
      <c r="A284" s="56"/>
    </row>
    <row r="285" spans="1:1" ht="12.75">
      <c r="A285" s="56"/>
    </row>
    <row r="286" spans="1:1" ht="12.75">
      <c r="A286" s="56"/>
    </row>
    <row r="287" spans="1:1" ht="12.75">
      <c r="A287" s="56"/>
    </row>
    <row r="288" spans="1:1" ht="12.75">
      <c r="A288" s="56"/>
    </row>
    <row r="289" spans="1:1" ht="12.75">
      <c r="A289" s="56"/>
    </row>
    <row r="290" spans="1:1" ht="12.75">
      <c r="A290" s="56"/>
    </row>
    <row r="291" spans="1:1" ht="12.75">
      <c r="A291" s="56"/>
    </row>
    <row r="292" spans="1:1" ht="12.75">
      <c r="A292" s="56"/>
    </row>
    <row r="293" spans="1:1" ht="12.75">
      <c r="A293" s="56"/>
    </row>
    <row r="294" spans="1:1" ht="12.75">
      <c r="A294" s="56"/>
    </row>
    <row r="295" spans="1:1" ht="12.75">
      <c r="A295" s="56"/>
    </row>
    <row r="296" spans="1:1" ht="12.75">
      <c r="A296" s="56"/>
    </row>
    <row r="297" spans="1:1" ht="12.75">
      <c r="A297" s="56"/>
    </row>
    <row r="298" spans="1:1" ht="12.75">
      <c r="A298" s="56"/>
    </row>
    <row r="299" spans="1:1" ht="12.75">
      <c r="A299" s="56"/>
    </row>
    <row r="300" spans="1:1" ht="12.75">
      <c r="A300" s="56"/>
    </row>
    <row r="301" spans="1:1" ht="12.75">
      <c r="A301" s="56"/>
    </row>
    <row r="302" spans="1:1" ht="12.75">
      <c r="A302" s="56"/>
    </row>
    <row r="303" spans="1:1" ht="12.75">
      <c r="A303" s="56"/>
    </row>
    <row r="304" spans="1:1" ht="12.75">
      <c r="A304" s="56"/>
    </row>
    <row r="305" spans="1:1" ht="12.75">
      <c r="A305" s="56"/>
    </row>
    <row r="306" spans="1:1" ht="12.75">
      <c r="A306" s="56"/>
    </row>
    <row r="307" spans="1:1" ht="12.75">
      <c r="A307" s="56"/>
    </row>
    <row r="308" spans="1:1" ht="12.75">
      <c r="A308" s="56"/>
    </row>
    <row r="309" spans="1:1" ht="12.75">
      <c r="A309" s="56"/>
    </row>
    <row r="310" spans="1:1" ht="12.75">
      <c r="A310" s="56"/>
    </row>
    <row r="311" spans="1:1" ht="12.75">
      <c r="A311" s="56"/>
    </row>
    <row r="312" spans="1:1" ht="12.75">
      <c r="A312" s="56"/>
    </row>
    <row r="313" spans="1:1" ht="12.75">
      <c r="A313" s="56"/>
    </row>
    <row r="314" spans="1:1" ht="12.75">
      <c r="A314" s="56"/>
    </row>
    <row r="315" spans="1:1" ht="12.75">
      <c r="A315" s="56"/>
    </row>
    <row r="316" spans="1:1" ht="12.75">
      <c r="A316" s="56"/>
    </row>
    <row r="317" spans="1:1" ht="12.75">
      <c r="A317" s="56"/>
    </row>
    <row r="318" spans="1:1" ht="12.75">
      <c r="A318" s="56"/>
    </row>
    <row r="319" spans="1:1" ht="12.75">
      <c r="A319" s="56"/>
    </row>
    <row r="320" spans="1:1" ht="12.75">
      <c r="A320" s="56"/>
    </row>
    <row r="321" spans="1:1" ht="12.75">
      <c r="A321" s="56"/>
    </row>
    <row r="322" spans="1:1" ht="12.75">
      <c r="A322" s="56"/>
    </row>
    <row r="323" spans="1:1" ht="12.75">
      <c r="A323" s="56"/>
    </row>
    <row r="324" spans="1:1" ht="12.75">
      <c r="A324" s="56"/>
    </row>
    <row r="325" spans="1:1" ht="12.75">
      <c r="A325" s="56"/>
    </row>
    <row r="326" spans="1:1" ht="12.75">
      <c r="A326" s="56"/>
    </row>
    <row r="327" spans="1:1" ht="12.75">
      <c r="A327" s="56"/>
    </row>
    <row r="328" spans="1:1" ht="12.75">
      <c r="A328" s="56"/>
    </row>
    <row r="329" spans="1:1" ht="12.75">
      <c r="A329" s="56"/>
    </row>
    <row r="330" spans="1:1" ht="12.75">
      <c r="A330" s="56"/>
    </row>
    <row r="331" spans="1:1" ht="12.75">
      <c r="A331" s="56"/>
    </row>
    <row r="332" spans="1:1" ht="12.75">
      <c r="A332" s="56"/>
    </row>
    <row r="333" spans="1:1" ht="12.75">
      <c r="A333" s="56"/>
    </row>
    <row r="334" spans="1:1" ht="12.75">
      <c r="A334" s="56"/>
    </row>
    <row r="335" spans="1:1" ht="12.75">
      <c r="A335" s="56"/>
    </row>
    <row r="336" spans="1:1" ht="12.75">
      <c r="A336" s="56"/>
    </row>
    <row r="337" spans="1:1" ht="12.75">
      <c r="A337" s="56"/>
    </row>
    <row r="338" spans="1:1" ht="12.75">
      <c r="A338" s="56"/>
    </row>
    <row r="339" spans="1:1" ht="12.75">
      <c r="A339" s="56"/>
    </row>
    <row r="340" spans="1:1" ht="12.75">
      <c r="A340" s="56"/>
    </row>
    <row r="341" spans="1:1" ht="12.75">
      <c r="A341" s="56"/>
    </row>
    <row r="342" spans="1:1" ht="12.75">
      <c r="A342" s="56"/>
    </row>
    <row r="343" spans="1:1" ht="12.75">
      <c r="A343" s="56"/>
    </row>
    <row r="344" spans="1:1" ht="12.75">
      <c r="A344" s="56"/>
    </row>
    <row r="345" spans="1:1" ht="12.75">
      <c r="A345" s="56"/>
    </row>
    <row r="346" spans="1:1" ht="12.75">
      <c r="A346" s="56"/>
    </row>
    <row r="347" spans="1:1" ht="12.75">
      <c r="A347" s="56"/>
    </row>
    <row r="348" spans="1:1" ht="12.75">
      <c r="A348" s="56"/>
    </row>
    <row r="349" spans="1:1" ht="12.75">
      <c r="A349" s="56"/>
    </row>
    <row r="350" spans="1:1" ht="12.75">
      <c r="A350" s="56"/>
    </row>
    <row r="351" spans="1:1" ht="12.75">
      <c r="A351" s="56"/>
    </row>
    <row r="352" spans="1:1" ht="12.75">
      <c r="A352" s="56"/>
    </row>
    <row r="353" spans="1:1" ht="12.75">
      <c r="A353" s="56"/>
    </row>
    <row r="354" spans="1:1" ht="12.75">
      <c r="A354" s="56"/>
    </row>
    <row r="355" spans="1:1" ht="12.75">
      <c r="A355" s="56"/>
    </row>
    <row r="356" spans="1:1" ht="12.75">
      <c r="A356" s="56"/>
    </row>
    <row r="357" spans="1:1" ht="12.75">
      <c r="A357" s="56"/>
    </row>
    <row r="358" spans="1:1" ht="12.75">
      <c r="A358" s="56"/>
    </row>
    <row r="359" spans="1:1" ht="12.75">
      <c r="A359" s="56"/>
    </row>
    <row r="360" spans="1:1" ht="12.75">
      <c r="A360" s="56"/>
    </row>
    <row r="361" spans="1:1" ht="12.75">
      <c r="A361" s="56"/>
    </row>
    <row r="362" spans="1:1" ht="12.75">
      <c r="A362" s="56"/>
    </row>
    <row r="363" spans="1:1" ht="12.75">
      <c r="A363" s="56"/>
    </row>
    <row r="364" spans="1:1" ht="12.75">
      <c r="A364" s="56"/>
    </row>
    <row r="365" spans="1:1" ht="12.75">
      <c r="A365" s="56"/>
    </row>
    <row r="366" spans="1:1" ht="12.75">
      <c r="A366" s="56"/>
    </row>
    <row r="367" spans="1:1" ht="12.75">
      <c r="A367" s="56"/>
    </row>
    <row r="368" spans="1:1" ht="12.75">
      <c r="A368" s="56"/>
    </row>
    <row r="369" spans="1:1" ht="12.75">
      <c r="A369" s="56"/>
    </row>
    <row r="370" spans="1:1" ht="12.75">
      <c r="A370" s="56"/>
    </row>
    <row r="371" spans="1:1" ht="12.75">
      <c r="A371" s="56"/>
    </row>
    <row r="372" spans="1:1" ht="12.75">
      <c r="A372" s="56"/>
    </row>
    <row r="373" spans="1:1" ht="12.75">
      <c r="A373" s="56"/>
    </row>
    <row r="374" spans="1:1" ht="12.75">
      <c r="A374" s="56"/>
    </row>
    <row r="375" spans="1:1" ht="12.75">
      <c r="A375" s="56"/>
    </row>
    <row r="376" spans="1:1" ht="12.75">
      <c r="A376" s="56"/>
    </row>
    <row r="377" spans="1:1" ht="12.75">
      <c r="A377" s="56"/>
    </row>
    <row r="378" spans="1:1" ht="12.75">
      <c r="A378" s="56"/>
    </row>
    <row r="379" spans="1:1" ht="12.75">
      <c r="A379" s="56"/>
    </row>
    <row r="380" spans="1:1" ht="12.75">
      <c r="A380" s="56"/>
    </row>
    <row r="381" spans="1:1" ht="12.75">
      <c r="A381" s="56"/>
    </row>
    <row r="382" spans="1:1" ht="12.75">
      <c r="A382" s="56"/>
    </row>
    <row r="383" spans="1:1" ht="12.75">
      <c r="A383" s="56"/>
    </row>
    <row r="384" spans="1:1" ht="12.75">
      <c r="A384" s="56"/>
    </row>
    <row r="385" spans="1:1" ht="12.75">
      <c r="A385" s="56"/>
    </row>
    <row r="386" spans="1:1" ht="12.75">
      <c r="A386" s="56"/>
    </row>
    <row r="387" spans="1:1" ht="12.75">
      <c r="A387" s="56"/>
    </row>
    <row r="388" spans="1:1" ht="12.75">
      <c r="A388" s="56"/>
    </row>
    <row r="389" spans="1:1" ht="12.75">
      <c r="A389" s="56"/>
    </row>
    <row r="390" spans="1:1" ht="12.75">
      <c r="A390" s="56"/>
    </row>
    <row r="391" spans="1:1" ht="12.75">
      <c r="A391" s="56"/>
    </row>
    <row r="392" spans="1:1" ht="12.75">
      <c r="A392" s="56"/>
    </row>
    <row r="393" spans="1:1" ht="12.75">
      <c r="A393" s="56"/>
    </row>
    <row r="394" spans="1:1" ht="12.75">
      <c r="A394" s="56"/>
    </row>
    <row r="395" spans="1:1" ht="12.75">
      <c r="A395" s="56"/>
    </row>
    <row r="396" spans="1:1" ht="12.75">
      <c r="A396" s="56"/>
    </row>
    <row r="397" spans="1:1" ht="12.75">
      <c r="A397" s="56"/>
    </row>
    <row r="398" spans="1:1" ht="12.75">
      <c r="A398" s="56"/>
    </row>
    <row r="399" spans="1:1" ht="12.75">
      <c r="A399" s="56"/>
    </row>
    <row r="400" spans="1:1" ht="12.75">
      <c r="A400" s="56"/>
    </row>
    <row r="401" spans="1:1" ht="12.75">
      <c r="A401" s="56"/>
    </row>
    <row r="402" spans="1:1" ht="12.75">
      <c r="A402" s="56"/>
    </row>
    <row r="403" spans="1:1" ht="12.75">
      <c r="A403" s="56"/>
    </row>
    <row r="404" spans="1:1" ht="12.75">
      <c r="A404" s="56"/>
    </row>
    <row r="405" spans="1:1" ht="12.75">
      <c r="A405" s="56"/>
    </row>
    <row r="406" spans="1:1" ht="12.75">
      <c r="A406" s="56"/>
    </row>
    <row r="407" spans="1:1" ht="12.75">
      <c r="A407" s="56"/>
    </row>
    <row r="408" spans="1:1" ht="12.75">
      <c r="A408" s="56"/>
    </row>
    <row r="409" spans="1:1" ht="12.75">
      <c r="A409" s="56"/>
    </row>
    <row r="410" spans="1:1" ht="12.75">
      <c r="A410" s="56"/>
    </row>
    <row r="411" spans="1:1" ht="12.75">
      <c r="A411" s="56"/>
    </row>
    <row r="412" spans="1:1" ht="12.75">
      <c r="A412" s="56"/>
    </row>
    <row r="413" spans="1:1" ht="12.75">
      <c r="A413" s="56"/>
    </row>
    <row r="414" spans="1:1" ht="12.75">
      <c r="A414" s="56"/>
    </row>
    <row r="415" spans="1:1" ht="12.75">
      <c r="A415" s="56"/>
    </row>
    <row r="416" spans="1:1" ht="12.75">
      <c r="A416" s="56"/>
    </row>
    <row r="417" spans="1:1" ht="12.75">
      <c r="A417" s="56"/>
    </row>
    <row r="418" spans="1:1" ht="12.75">
      <c r="A418" s="56"/>
    </row>
    <row r="419" spans="1:1" ht="12.75">
      <c r="A419" s="56"/>
    </row>
    <row r="420" spans="1:1" ht="12.75">
      <c r="A420" s="56"/>
    </row>
    <row r="421" spans="1:1" ht="12.75">
      <c r="A421" s="56"/>
    </row>
    <row r="422" spans="1:1" ht="12.75">
      <c r="A422" s="56"/>
    </row>
    <row r="423" spans="1:1" ht="12.75">
      <c r="A423" s="56"/>
    </row>
    <row r="424" spans="1:1" ht="12.75">
      <c r="A424" s="56"/>
    </row>
    <row r="425" spans="1:1" ht="12.75">
      <c r="A425" s="56"/>
    </row>
    <row r="426" spans="1:1" ht="12.75">
      <c r="A426" s="56"/>
    </row>
    <row r="427" spans="1:1" ht="12.75">
      <c r="A427" s="56"/>
    </row>
    <row r="428" spans="1:1" ht="12.75">
      <c r="A428" s="56"/>
    </row>
    <row r="429" spans="1:1" ht="12.75">
      <c r="A429" s="56"/>
    </row>
    <row r="430" spans="1:1" ht="12.75">
      <c r="A430" s="56"/>
    </row>
    <row r="431" spans="1:1" ht="12.75">
      <c r="A431" s="56"/>
    </row>
    <row r="432" spans="1:1" ht="12.75">
      <c r="A432" s="56"/>
    </row>
    <row r="433" spans="1:1" ht="12.75">
      <c r="A433" s="56"/>
    </row>
    <row r="434" spans="1:1" ht="12.75">
      <c r="A434" s="56"/>
    </row>
    <row r="435" spans="1:1" ht="12.75">
      <c r="A435" s="56"/>
    </row>
    <row r="436" spans="1:1" ht="12.75">
      <c r="A436" s="56"/>
    </row>
    <row r="437" spans="1:1" ht="12.75">
      <c r="A437" s="56"/>
    </row>
    <row r="438" spans="1:1" ht="12.75">
      <c r="A438" s="56"/>
    </row>
    <row r="439" spans="1:1" ht="12.75">
      <c r="A439" s="56"/>
    </row>
    <row r="440" spans="1:1" ht="12.75">
      <c r="A440" s="56"/>
    </row>
    <row r="441" spans="1:1" ht="12.75">
      <c r="A441" s="56"/>
    </row>
    <row r="442" spans="1:1" ht="12.75">
      <c r="A442" s="56"/>
    </row>
    <row r="443" spans="1:1" ht="12.75">
      <c r="A443" s="56"/>
    </row>
    <row r="444" spans="1:1" ht="12.75">
      <c r="A444" s="56"/>
    </row>
    <row r="445" spans="1:1" ht="12.75">
      <c r="A445" s="56"/>
    </row>
    <row r="446" spans="1:1" ht="12.75">
      <c r="A446" s="56"/>
    </row>
    <row r="447" spans="1:1" ht="12.75">
      <c r="A447" s="56"/>
    </row>
    <row r="448" spans="1:1" ht="12.75">
      <c r="A448" s="56"/>
    </row>
    <row r="449" spans="1:1" ht="12.75">
      <c r="A449" s="56"/>
    </row>
    <row r="450" spans="1:1" ht="12.75">
      <c r="A450" s="56"/>
    </row>
    <row r="451" spans="1:1" ht="12.75">
      <c r="A451" s="56"/>
    </row>
    <row r="452" spans="1:1" ht="12.75">
      <c r="A452" s="56"/>
    </row>
    <row r="453" spans="1:1" ht="12.75">
      <c r="A453" s="56"/>
    </row>
    <row r="454" spans="1:1" ht="12.75">
      <c r="A454" s="56"/>
    </row>
    <row r="455" spans="1:1" ht="12.75">
      <c r="A455" s="56"/>
    </row>
    <row r="456" spans="1:1" ht="12.75">
      <c r="A456" s="56"/>
    </row>
    <row r="457" spans="1:1" ht="12.75">
      <c r="A457" s="56"/>
    </row>
    <row r="458" spans="1:1" ht="12.75">
      <c r="A458" s="56"/>
    </row>
    <row r="459" spans="1:1" ht="12.75">
      <c r="A459" s="56"/>
    </row>
    <row r="460" spans="1:1" ht="12.75">
      <c r="A460" s="56"/>
    </row>
    <row r="461" spans="1:1" ht="12.75">
      <c r="A461" s="56"/>
    </row>
    <row r="462" spans="1:1" ht="12.75">
      <c r="A462" s="56"/>
    </row>
    <row r="463" spans="1:1" ht="12.75">
      <c r="A463" s="56"/>
    </row>
    <row r="464" spans="1:1" ht="12.75">
      <c r="A464" s="56"/>
    </row>
    <row r="465" spans="1:1" ht="12.75">
      <c r="A465" s="56"/>
    </row>
    <row r="466" spans="1:1" ht="12.75">
      <c r="A466" s="56"/>
    </row>
    <row r="467" spans="1:1" ht="12.75">
      <c r="A467" s="56"/>
    </row>
    <row r="468" spans="1:1" ht="12.75">
      <c r="A468" s="56"/>
    </row>
    <row r="469" spans="1:1" ht="12.75">
      <c r="A469" s="56"/>
    </row>
    <row r="470" spans="1:1" ht="12.75">
      <c r="A470" s="56"/>
    </row>
    <row r="471" spans="1:1" ht="12.75">
      <c r="A471" s="56"/>
    </row>
    <row r="472" spans="1:1" ht="12.75">
      <c r="A472" s="56"/>
    </row>
    <row r="473" spans="1:1" ht="12.75">
      <c r="A473" s="56"/>
    </row>
    <row r="474" spans="1:1" ht="12.75">
      <c r="A474" s="56"/>
    </row>
    <row r="475" spans="1:1" ht="12.75">
      <c r="A475" s="56"/>
    </row>
    <row r="476" spans="1:1" ht="12.75">
      <c r="A476" s="56"/>
    </row>
    <row r="477" spans="1:1" ht="12.75">
      <c r="A477" s="56"/>
    </row>
    <row r="478" spans="1:1" ht="12.75">
      <c r="A478" s="56"/>
    </row>
    <row r="479" spans="1:1" ht="12.75">
      <c r="A479" s="56"/>
    </row>
    <row r="480" spans="1:1" ht="12.75">
      <c r="A480" s="56"/>
    </row>
    <row r="481" spans="1:1" ht="12.75">
      <c r="A481" s="56"/>
    </row>
    <row r="482" spans="1:1" ht="12.75">
      <c r="A482" s="56"/>
    </row>
    <row r="483" spans="1:1" ht="12.75">
      <c r="A483" s="56"/>
    </row>
    <row r="484" spans="1:1" ht="12.75">
      <c r="A484" s="56"/>
    </row>
    <row r="485" spans="1:1" ht="12.75">
      <c r="A485" s="56"/>
    </row>
    <row r="486" spans="1:1" ht="12.75">
      <c r="A486" s="56"/>
    </row>
    <row r="487" spans="1:1" ht="12.75">
      <c r="A487" s="56"/>
    </row>
    <row r="488" spans="1:1" ht="12.75">
      <c r="A488" s="56"/>
    </row>
    <row r="489" spans="1:1" ht="12.75">
      <c r="A489" s="56"/>
    </row>
    <row r="490" spans="1:1" ht="12.75">
      <c r="A490" s="56"/>
    </row>
    <row r="491" spans="1:1" ht="12.75">
      <c r="A491" s="56"/>
    </row>
    <row r="492" spans="1:1" ht="12.75">
      <c r="A492" s="56"/>
    </row>
    <row r="493" spans="1:1" ht="12.75">
      <c r="A493" s="56"/>
    </row>
    <row r="494" spans="1:1" ht="12.75">
      <c r="A494" s="56"/>
    </row>
    <row r="495" spans="1:1" ht="12.75">
      <c r="A495" s="56"/>
    </row>
    <row r="496" spans="1:1" ht="12.75">
      <c r="A496" s="56"/>
    </row>
    <row r="497" spans="1:1" ht="12.75">
      <c r="A497" s="56"/>
    </row>
    <row r="498" spans="1:1" ht="12.75">
      <c r="A498" s="56"/>
    </row>
    <row r="499" spans="1:1" ht="12.75">
      <c r="A499" s="56"/>
    </row>
    <row r="500" spans="1:1" ht="12.75">
      <c r="A500" s="56"/>
    </row>
    <row r="501" spans="1:1" ht="12.75">
      <c r="A501" s="56"/>
    </row>
    <row r="502" spans="1:1" ht="12.75">
      <c r="A502" s="56"/>
    </row>
    <row r="503" spans="1:1" ht="12.75">
      <c r="A503" s="56"/>
    </row>
    <row r="504" spans="1:1" ht="12.75">
      <c r="A504" s="56"/>
    </row>
    <row r="505" spans="1:1" ht="12.75">
      <c r="A505" s="56"/>
    </row>
    <row r="506" spans="1:1" ht="12.75">
      <c r="A506" s="56"/>
    </row>
    <row r="507" spans="1:1" ht="12.75">
      <c r="A507" s="56"/>
    </row>
    <row r="508" spans="1:1" ht="12.75">
      <c r="A508" s="56"/>
    </row>
    <row r="509" spans="1:1" ht="12.75">
      <c r="A509" s="56"/>
    </row>
    <row r="510" spans="1:1" ht="12.75">
      <c r="A510" s="56"/>
    </row>
    <row r="511" spans="1:1" ht="12.75">
      <c r="A511" s="56"/>
    </row>
    <row r="512" spans="1:1" ht="12.75">
      <c r="A512" s="56"/>
    </row>
    <row r="513" spans="1:1" ht="12.75">
      <c r="A513" s="56"/>
    </row>
    <row r="514" spans="1:1" ht="12.75">
      <c r="A514" s="56"/>
    </row>
    <row r="515" spans="1:1" ht="12.75">
      <c r="A515" s="56"/>
    </row>
    <row r="516" spans="1:1" ht="12.75">
      <c r="A516" s="56"/>
    </row>
    <row r="517" spans="1:1" ht="12.75">
      <c r="A517" s="56"/>
    </row>
    <row r="518" spans="1:1" ht="12.75">
      <c r="A518" s="56"/>
    </row>
    <row r="519" spans="1:1" ht="12.75">
      <c r="A519" s="56"/>
    </row>
    <row r="520" spans="1:1" ht="12.75">
      <c r="A520" s="56"/>
    </row>
    <row r="521" spans="1:1" ht="12.75">
      <c r="A521" s="56"/>
    </row>
    <row r="522" spans="1:1" ht="12.75">
      <c r="A522" s="56"/>
    </row>
    <row r="523" spans="1:1" ht="12.75">
      <c r="A523" s="56"/>
    </row>
    <row r="524" spans="1:1" ht="12.75">
      <c r="A524" s="56"/>
    </row>
    <row r="525" spans="1:1" ht="12.75">
      <c r="A525" s="56"/>
    </row>
    <row r="526" spans="1:1" ht="12.75">
      <c r="A526" s="56"/>
    </row>
    <row r="527" spans="1:1" ht="12.75">
      <c r="A527" s="56"/>
    </row>
    <row r="528" spans="1:1" ht="12.75">
      <c r="A528" s="56"/>
    </row>
    <row r="529" spans="1:1" ht="12.75">
      <c r="A529" s="56"/>
    </row>
    <row r="530" spans="1:1" ht="12.75">
      <c r="A530" s="56"/>
    </row>
    <row r="531" spans="1:1" ht="12.75">
      <c r="A531" s="56"/>
    </row>
    <row r="532" spans="1:1" ht="12.75">
      <c r="A532" s="56"/>
    </row>
    <row r="533" spans="1:1" ht="12.75">
      <c r="A533" s="56"/>
    </row>
    <row r="534" spans="1:1" ht="12.75">
      <c r="A534" s="56"/>
    </row>
    <row r="535" spans="1:1" ht="12.75">
      <c r="A535" s="56"/>
    </row>
    <row r="536" spans="1:1" ht="12.75">
      <c r="A536" s="56"/>
    </row>
    <row r="537" spans="1:1" ht="12.75">
      <c r="A537" s="56"/>
    </row>
    <row r="538" spans="1:1" ht="12.75">
      <c r="A538" s="56"/>
    </row>
    <row r="539" spans="1:1" ht="12.75">
      <c r="A539" s="56"/>
    </row>
    <row r="540" spans="1:1" ht="12.75">
      <c r="A540" s="56"/>
    </row>
    <row r="541" spans="1:1" ht="12.75">
      <c r="A541" s="56"/>
    </row>
    <row r="542" spans="1:1" ht="12.75">
      <c r="A542" s="56"/>
    </row>
    <row r="543" spans="1:1" ht="12.75">
      <c r="A543" s="56"/>
    </row>
    <row r="544" spans="1:1" ht="12.75">
      <c r="A544" s="56"/>
    </row>
    <row r="545" spans="1:1" ht="12.75">
      <c r="A545" s="56"/>
    </row>
    <row r="546" spans="1:1" ht="12.75">
      <c r="A546" s="56"/>
    </row>
    <row r="547" spans="1:1" ht="12.75">
      <c r="A547" s="56"/>
    </row>
    <row r="548" spans="1:1" ht="12.75">
      <c r="A548" s="56"/>
    </row>
    <row r="549" spans="1:1" ht="12.75">
      <c r="A549" s="56"/>
    </row>
    <row r="550" spans="1:1" ht="12.75">
      <c r="A550" s="56"/>
    </row>
    <row r="551" spans="1:1" ht="12.75">
      <c r="A551" s="56"/>
    </row>
    <row r="552" spans="1:1" ht="12.75">
      <c r="A552" s="56"/>
    </row>
    <row r="553" spans="1:1" ht="12.75">
      <c r="A553" s="56"/>
    </row>
    <row r="554" spans="1:1" ht="12.75">
      <c r="A554" s="56"/>
    </row>
    <row r="555" spans="1:1" ht="12.75">
      <c r="A555" s="56"/>
    </row>
    <row r="556" spans="1:1" ht="12.75">
      <c r="A556" s="56"/>
    </row>
    <row r="557" spans="1:1" ht="12.75">
      <c r="A557" s="56"/>
    </row>
    <row r="558" spans="1:1" ht="12.75">
      <c r="A558" s="56"/>
    </row>
    <row r="559" spans="1:1" ht="12.75">
      <c r="A559" s="56"/>
    </row>
    <row r="560" spans="1:1" ht="12.75">
      <c r="A560" s="56"/>
    </row>
    <row r="561" spans="1:1" ht="12.75">
      <c r="A561" s="56"/>
    </row>
    <row r="562" spans="1:1" ht="12.75">
      <c r="A562" s="56"/>
    </row>
    <row r="563" spans="1:1" ht="12.75">
      <c r="A563" s="56"/>
    </row>
    <row r="564" spans="1:1" ht="12.75">
      <c r="A564" s="56"/>
    </row>
    <row r="565" spans="1:1" ht="12.75">
      <c r="A565" s="56"/>
    </row>
    <row r="566" spans="1:1" ht="12.75">
      <c r="A566" s="56"/>
    </row>
    <row r="567" spans="1:1" ht="12.75">
      <c r="A567" s="56"/>
    </row>
    <row r="568" spans="1:1" ht="12.75">
      <c r="A568" s="56"/>
    </row>
    <row r="569" spans="1:1" ht="12.75">
      <c r="A569" s="56"/>
    </row>
    <row r="570" spans="1:1" ht="12.75">
      <c r="A570" s="56"/>
    </row>
    <row r="571" spans="1:1" ht="12.75">
      <c r="A571" s="56"/>
    </row>
    <row r="572" spans="1:1" ht="12.75">
      <c r="A572" s="56"/>
    </row>
    <row r="573" spans="1:1" ht="12.75">
      <c r="A573" s="56"/>
    </row>
    <row r="574" spans="1:1" ht="12.75">
      <c r="A574" s="56"/>
    </row>
    <row r="575" spans="1:1" ht="12.75">
      <c r="A575" s="56"/>
    </row>
    <row r="576" spans="1:1" ht="12.75">
      <c r="A576" s="56"/>
    </row>
    <row r="577" spans="1:1" ht="12.75">
      <c r="A577" s="56"/>
    </row>
    <row r="578" spans="1:1" ht="12.75">
      <c r="A578" s="56"/>
    </row>
    <row r="579" spans="1:1" ht="12.75">
      <c r="A579" s="56"/>
    </row>
    <row r="580" spans="1:1" ht="12.75">
      <c r="A580" s="56"/>
    </row>
    <row r="581" spans="1:1" ht="12.75">
      <c r="A581" s="56"/>
    </row>
    <row r="582" spans="1:1" ht="12.75">
      <c r="A582" s="56"/>
    </row>
    <row r="583" spans="1:1" ht="12.75">
      <c r="A583" s="56"/>
    </row>
    <row r="584" spans="1:1" ht="12.75">
      <c r="A584" s="56"/>
    </row>
    <row r="585" spans="1:1" ht="12.75"/>
    <row r="586" spans="1:1" ht="12.75"/>
    <row r="587" spans="1:1" ht="12.75"/>
    <row r="588" spans="1:1" ht="12.75"/>
    <row r="589" spans="1:1" ht="12.75"/>
    <row r="590" spans="1:1" ht="12.75"/>
    <row r="591" spans="1:1" ht="12.75"/>
    <row r="592" spans="1:1"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sheetData>
  <mergeCells count="68">
    <mergeCell ref="AE41:AJ41"/>
    <mergeCell ref="AE42:AJ42"/>
    <mergeCell ref="AE31:AJ31"/>
    <mergeCell ref="AE30:AJ30"/>
    <mergeCell ref="AE34:AJ34"/>
    <mergeCell ref="AE36:AJ36"/>
    <mergeCell ref="AE40:AJ40"/>
    <mergeCell ref="AE32:AJ32"/>
    <mergeCell ref="AE33:AJ33"/>
    <mergeCell ref="AE35:AJ35"/>
    <mergeCell ref="AE37:AJ37"/>
    <mergeCell ref="AE38:AJ38"/>
    <mergeCell ref="AE39:AJ39"/>
    <mergeCell ref="Z1:AD1"/>
    <mergeCell ref="AE1:AK1"/>
    <mergeCell ref="Z2:AD2"/>
    <mergeCell ref="AE2:AK2"/>
    <mergeCell ref="AE5:AJ5"/>
    <mergeCell ref="G3:L3"/>
    <mergeCell ref="M3:R3"/>
    <mergeCell ref="S3:X3"/>
    <mergeCell ref="Y3:AD3"/>
    <mergeCell ref="AE3:AJ3"/>
    <mergeCell ref="AE6:AJ6"/>
    <mergeCell ref="AE8:AJ8"/>
    <mergeCell ref="AE9:AJ9"/>
    <mergeCell ref="AE10:AJ10"/>
    <mergeCell ref="AE12:AJ12"/>
    <mergeCell ref="AE11:AJ11"/>
    <mergeCell ref="AE7:AJ7"/>
    <mergeCell ref="AE13:AJ13"/>
    <mergeCell ref="AE14:AJ14"/>
    <mergeCell ref="AE15:AJ15"/>
    <mergeCell ref="AE17:AJ17"/>
    <mergeCell ref="AE19:AJ19"/>
    <mergeCell ref="AE16:AJ16"/>
    <mergeCell ref="AE18:AJ18"/>
    <mergeCell ref="AE20:AJ20"/>
    <mergeCell ref="AE21:AJ21"/>
    <mergeCell ref="AE22:AJ22"/>
    <mergeCell ref="AE23:AJ23"/>
    <mergeCell ref="AE24:AJ24"/>
    <mergeCell ref="AE25:AJ25"/>
    <mergeCell ref="AE26:AJ26"/>
    <mergeCell ref="AE28:AJ28"/>
    <mergeCell ref="AE29:AJ29"/>
    <mergeCell ref="AE27:AJ27"/>
    <mergeCell ref="AE43:AJ43"/>
    <mergeCell ref="AE44:AJ44"/>
    <mergeCell ref="AE57:AJ57"/>
    <mergeCell ref="AE58:AJ58"/>
    <mergeCell ref="AE62:AJ62"/>
    <mergeCell ref="AE59:AJ59"/>
    <mergeCell ref="AE61:AJ61"/>
    <mergeCell ref="AE60:AJ60"/>
    <mergeCell ref="AE63:AJ63"/>
    <mergeCell ref="AE45:AJ45"/>
    <mergeCell ref="AE46:AJ46"/>
    <mergeCell ref="AE47:AJ47"/>
    <mergeCell ref="AE49:AJ49"/>
    <mergeCell ref="AE54:AJ54"/>
    <mergeCell ref="AE48:AJ48"/>
    <mergeCell ref="AE56:AJ56"/>
    <mergeCell ref="AE50:AJ50"/>
    <mergeCell ref="AE51:AJ51"/>
    <mergeCell ref="AE52:AJ52"/>
    <mergeCell ref="AE53:AJ53"/>
    <mergeCell ref="AE55:AJ55"/>
  </mergeCells>
  <phoneticPr fontId="29" type="noConversion"/>
  <dataValidations count="1">
    <dataValidation type="textLength" showInputMessage="1" showErrorMessage="1" sqref="AK4:AK63">
      <formula1>0</formula1>
      <formula2>150</formula2>
    </dataValidation>
  </dataValidations>
  <pageMargins left="0.78749999999999998" right="0.78749999999999998" top="1.0631944444444446" bottom="1.0631944444444446" header="0.51180555555555551" footer="0.51180555555555551"/>
  <pageSetup paperSize="9" scale="53"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rgb="FF92D050"/>
    <pageSetUpPr fitToPage="1"/>
  </sheetPr>
  <dimension ref="A1:CH211"/>
  <sheetViews>
    <sheetView topLeftCell="C95" zoomScaleSheetLayoutView="90" workbookViewId="0">
      <selection activeCell="L119" sqref="L119"/>
    </sheetView>
  </sheetViews>
  <sheetFormatPr defaultColWidth="8.85546875" defaultRowHeight="12.75"/>
  <cols>
    <col min="1" max="1" width="12" style="61" customWidth="1"/>
    <col min="2" max="2" width="12.85546875" style="61" customWidth="1"/>
    <col min="3" max="3" width="12.140625" style="61" customWidth="1"/>
    <col min="4" max="4" width="19.85546875" style="61" customWidth="1"/>
    <col min="5" max="5" width="14.28515625" style="28" bestFit="1" customWidth="1"/>
    <col min="6" max="6" width="25.42578125" style="28" customWidth="1"/>
    <col min="7" max="7" width="12.140625" style="61" customWidth="1"/>
    <col min="8" max="10" width="16.42578125" style="61" customWidth="1"/>
    <col min="11" max="11" width="20.28515625" style="61" customWidth="1"/>
    <col min="12" max="12" width="23.42578125" style="32" customWidth="1"/>
    <col min="13" max="14" width="24.140625" style="61" customWidth="1"/>
    <col min="15" max="52" width="8.85546875" style="61" customWidth="1"/>
    <col min="53" max="53" width="101.140625" style="61" bestFit="1" customWidth="1"/>
    <col min="54" max="54" width="45.140625" style="61" bestFit="1" customWidth="1"/>
    <col min="55" max="55" width="67.7109375" style="61" bestFit="1" customWidth="1"/>
    <col min="56" max="56" width="61.28515625" style="61" bestFit="1" customWidth="1"/>
    <col min="57" max="59" width="8.85546875" style="61" customWidth="1"/>
    <col min="60" max="60" width="62.42578125" style="61" bestFit="1" customWidth="1"/>
    <col min="61" max="61" width="34.28515625" style="61" bestFit="1" customWidth="1"/>
    <col min="62" max="62" width="8.85546875" style="61" customWidth="1"/>
    <col min="63" max="63" width="8.42578125" style="61" bestFit="1" customWidth="1"/>
    <col min="64" max="64" width="8.85546875" style="61" customWidth="1"/>
    <col min="65" max="65" width="39.42578125" style="5" bestFit="1" customWidth="1"/>
    <col min="66" max="66" width="8.85546875" style="61" customWidth="1"/>
    <col min="67" max="67" width="58.42578125" style="61" bestFit="1" customWidth="1"/>
    <col min="68" max="72" width="8.85546875" style="61" customWidth="1"/>
    <col min="73" max="73" width="56" style="61" bestFit="1" customWidth="1"/>
    <col min="74" max="77" width="8.85546875" style="61" customWidth="1"/>
    <col min="78" max="78" width="62.42578125" style="61" bestFit="1" customWidth="1"/>
    <col min="79" max="80" width="8.85546875" style="61" customWidth="1"/>
    <col min="81" max="81" width="51.7109375" style="61" bestFit="1" customWidth="1"/>
    <col min="82" max="82" width="33" style="61" bestFit="1" customWidth="1"/>
    <col min="83" max="83" width="8.85546875" style="61" customWidth="1"/>
    <col min="84" max="84" width="32.7109375" style="61" bestFit="1" customWidth="1"/>
    <col min="85" max="243" width="8.85546875" style="61" customWidth="1"/>
    <col min="244" max="16384" width="8.85546875" style="61"/>
  </cols>
  <sheetData>
    <row r="1" spans="1:86" ht="23.85" customHeight="1" thickBot="1">
      <c r="A1" s="22" t="s">
        <v>110</v>
      </c>
      <c r="B1" s="22"/>
      <c r="C1" s="22"/>
      <c r="D1" s="22"/>
      <c r="E1" s="22"/>
      <c r="F1" s="22"/>
      <c r="G1" s="22"/>
      <c r="H1" s="22"/>
      <c r="I1" s="22"/>
      <c r="J1" s="22"/>
      <c r="K1" s="22"/>
      <c r="M1" s="119" t="s">
        <v>103</v>
      </c>
      <c r="N1" s="120" t="s">
        <v>1071</v>
      </c>
      <c r="BA1" s="482" t="s">
        <v>422</v>
      </c>
      <c r="BB1" s="482" t="s">
        <v>422</v>
      </c>
      <c r="BC1" s="483" t="s">
        <v>835</v>
      </c>
      <c r="BD1" s="157" t="s">
        <v>1483</v>
      </c>
      <c r="BE1" s="575"/>
      <c r="BF1" s="575"/>
      <c r="BH1" s="61" t="s">
        <v>1484</v>
      </c>
      <c r="BM1" s="157" t="s">
        <v>1485</v>
      </c>
      <c r="BO1" s="61" t="s">
        <v>1486</v>
      </c>
      <c r="BU1" s="157" t="s">
        <v>1487</v>
      </c>
      <c r="BZ1" s="61" t="s">
        <v>1488</v>
      </c>
      <c r="CC1" s="61" t="s">
        <v>1489</v>
      </c>
    </row>
    <row r="2" spans="1:86" ht="23.85" customHeight="1" thickBot="1">
      <c r="A2" s="22"/>
      <c r="B2" s="22"/>
      <c r="C2" s="22"/>
      <c r="D2" s="22"/>
      <c r="E2" s="22"/>
      <c r="F2" s="22"/>
      <c r="G2" s="22"/>
      <c r="H2" s="22"/>
      <c r="I2" s="22"/>
      <c r="J2" s="22"/>
      <c r="K2" s="22"/>
      <c r="M2" s="18" t="s">
        <v>256</v>
      </c>
      <c r="N2" s="322">
        <v>2015</v>
      </c>
      <c r="BA2" s="577" t="s">
        <v>343</v>
      </c>
      <c r="BB2" s="577" t="s">
        <v>343</v>
      </c>
      <c r="BC2" s="577" t="s">
        <v>344</v>
      </c>
      <c r="BD2" s="61" t="s">
        <v>439</v>
      </c>
      <c r="BE2" s="575"/>
      <c r="BF2" s="575"/>
      <c r="BH2" s="61" t="s">
        <v>468</v>
      </c>
      <c r="BM2" s="487" t="s">
        <v>481</v>
      </c>
      <c r="BO2" s="61" t="s">
        <v>118</v>
      </c>
      <c r="BU2" s="56" t="s">
        <v>712</v>
      </c>
      <c r="BV2" s="56"/>
      <c r="BW2" s="56"/>
      <c r="BX2" s="56"/>
      <c r="BY2" s="56"/>
      <c r="BZ2" s="56" t="s">
        <v>181</v>
      </c>
      <c r="CA2" s="56"/>
      <c r="CB2" s="56"/>
      <c r="CC2" s="61" t="s">
        <v>271</v>
      </c>
    </row>
    <row r="3" spans="1:86" s="26" customFormat="1" ht="56.1" customHeight="1" thickBot="1">
      <c r="A3" s="42" t="s">
        <v>1</v>
      </c>
      <c r="B3" s="20" t="s">
        <v>74</v>
      </c>
      <c r="C3" s="20" t="s">
        <v>65</v>
      </c>
      <c r="D3" s="20" t="s">
        <v>75</v>
      </c>
      <c r="E3" s="20" t="s">
        <v>76</v>
      </c>
      <c r="F3" s="20" t="s">
        <v>9</v>
      </c>
      <c r="G3" s="42" t="s">
        <v>2</v>
      </c>
      <c r="H3" s="60" t="s">
        <v>89</v>
      </c>
      <c r="I3" s="20" t="s">
        <v>111</v>
      </c>
      <c r="J3" s="20" t="s">
        <v>53</v>
      </c>
      <c r="K3" s="596" t="s">
        <v>414</v>
      </c>
      <c r="L3" s="596" t="s">
        <v>296</v>
      </c>
      <c r="M3" s="247" t="s">
        <v>415</v>
      </c>
      <c r="N3" s="596" t="s">
        <v>308</v>
      </c>
      <c r="O3" s="121"/>
      <c r="BA3" s="674" t="s">
        <v>345</v>
      </c>
      <c r="BB3" s="674" t="s">
        <v>345</v>
      </c>
      <c r="BC3" s="674" t="s">
        <v>346</v>
      </c>
      <c r="BD3" s="56" t="s">
        <v>223</v>
      </c>
      <c r="BE3" s="675"/>
      <c r="BF3" s="675"/>
      <c r="BG3" s="56"/>
      <c r="BH3" s="56" t="s">
        <v>470</v>
      </c>
      <c r="BI3" s="56"/>
      <c r="BJ3" s="56"/>
      <c r="BK3" s="56"/>
      <c r="BL3" s="56"/>
      <c r="BM3" s="492" t="s">
        <v>482</v>
      </c>
      <c r="BN3" s="56"/>
      <c r="BO3" s="56" t="s">
        <v>120</v>
      </c>
      <c r="BP3" s="56"/>
      <c r="BQ3" s="56"/>
      <c r="BR3" s="56"/>
      <c r="BS3" s="56"/>
      <c r="BT3" s="56"/>
      <c r="BU3" s="56" t="s">
        <v>713</v>
      </c>
      <c r="BV3" s="56"/>
      <c r="BW3" s="56"/>
      <c r="BX3" s="56"/>
      <c r="BY3" s="56"/>
      <c r="BZ3" s="56" t="s">
        <v>738</v>
      </c>
      <c r="CA3" s="56"/>
      <c r="CB3" s="56"/>
      <c r="CC3" s="56" t="s">
        <v>272</v>
      </c>
      <c r="CD3" s="56"/>
      <c r="CE3" s="56"/>
      <c r="CF3" s="56"/>
      <c r="CG3" s="56"/>
      <c r="CH3" s="56"/>
    </row>
    <row r="4" spans="1:86" s="49" customFormat="1" ht="22.5">
      <c r="A4" s="303" t="s">
        <v>338</v>
      </c>
      <c r="B4" s="303"/>
      <c r="C4" s="303">
        <v>2015</v>
      </c>
      <c r="D4" s="304" t="s">
        <v>841</v>
      </c>
      <c r="E4" s="304" t="s">
        <v>842</v>
      </c>
      <c r="F4" s="305" t="s">
        <v>20</v>
      </c>
      <c r="G4" s="306" t="s">
        <v>7</v>
      </c>
      <c r="H4" s="304" t="s">
        <v>827</v>
      </c>
      <c r="I4" s="304" t="s">
        <v>655</v>
      </c>
      <c r="J4" s="307" t="s">
        <v>843</v>
      </c>
      <c r="K4" s="303" t="s">
        <v>844</v>
      </c>
      <c r="L4" s="303">
        <f>1440+358</f>
        <v>1798</v>
      </c>
      <c r="M4" s="676" t="s">
        <v>844</v>
      </c>
      <c r="N4" s="314" t="s">
        <v>1965</v>
      </c>
      <c r="BA4" s="674" t="s">
        <v>347</v>
      </c>
      <c r="BB4" s="674" t="s">
        <v>347</v>
      </c>
      <c r="BC4" s="674" t="s">
        <v>348</v>
      </c>
      <c r="BD4" s="56" t="s">
        <v>440</v>
      </c>
      <c r="BE4" s="675"/>
      <c r="BF4" s="675"/>
      <c r="BG4" s="56"/>
      <c r="BH4" s="56" t="s">
        <v>475</v>
      </c>
      <c r="BI4" s="56"/>
      <c r="BJ4" s="56"/>
      <c r="BK4" s="56"/>
      <c r="BL4" s="56"/>
      <c r="BM4" s="492" t="s">
        <v>483</v>
      </c>
      <c r="BN4" s="56"/>
      <c r="BO4" s="56" t="s">
        <v>124</v>
      </c>
      <c r="BP4" s="56"/>
      <c r="BQ4" s="56"/>
      <c r="BR4" s="56"/>
      <c r="BS4" s="56"/>
      <c r="BT4" s="56"/>
      <c r="BU4" s="56" t="s">
        <v>714</v>
      </c>
      <c r="BV4" s="56"/>
      <c r="BW4" s="56"/>
      <c r="BX4" s="56"/>
      <c r="BY4" s="56"/>
      <c r="BZ4" s="56" t="s">
        <v>56</v>
      </c>
      <c r="CA4" s="56"/>
      <c r="CB4" s="56"/>
      <c r="CC4" s="56" t="s">
        <v>273</v>
      </c>
      <c r="CD4" s="56"/>
      <c r="CE4" s="56"/>
      <c r="CF4" s="56"/>
      <c r="CG4" s="56"/>
      <c r="CH4" s="56"/>
    </row>
    <row r="5" spans="1:86" s="49" customFormat="1" ht="22.5">
      <c r="A5" s="308" t="s">
        <v>338</v>
      </c>
      <c r="B5" s="308"/>
      <c r="C5" s="303">
        <v>2015</v>
      </c>
      <c r="D5" s="309" t="s">
        <v>841</v>
      </c>
      <c r="E5" s="309" t="s">
        <v>842</v>
      </c>
      <c r="F5" s="310" t="s">
        <v>20</v>
      </c>
      <c r="G5" s="311" t="s">
        <v>7</v>
      </c>
      <c r="H5" s="309" t="s">
        <v>108</v>
      </c>
      <c r="I5" s="309" t="s">
        <v>655</v>
      </c>
      <c r="J5" s="312" t="s">
        <v>843</v>
      </c>
      <c r="K5" s="308" t="s">
        <v>844</v>
      </c>
      <c r="L5" s="308">
        <v>3530</v>
      </c>
      <c r="M5" s="313" t="s">
        <v>844</v>
      </c>
      <c r="N5" s="314" t="s">
        <v>1965</v>
      </c>
      <c r="BA5" s="674" t="s">
        <v>349</v>
      </c>
      <c r="BB5" s="674" t="s">
        <v>351</v>
      </c>
      <c r="BC5" s="674" t="s">
        <v>352</v>
      </c>
      <c r="BD5" s="56" t="s">
        <v>227</v>
      </c>
      <c r="BE5" s="675"/>
      <c r="BF5" s="675"/>
      <c r="BG5" s="56"/>
      <c r="BH5" s="56" t="s">
        <v>467</v>
      </c>
      <c r="BI5" s="56"/>
      <c r="BJ5" s="56"/>
      <c r="BK5" s="56"/>
      <c r="BL5" s="56"/>
      <c r="BM5" s="56" t="s">
        <v>484</v>
      </c>
      <c r="BN5" s="56"/>
      <c r="BO5" s="56"/>
      <c r="BP5" s="56"/>
      <c r="BQ5" s="56"/>
      <c r="BR5" s="56"/>
      <c r="BS5" s="56"/>
      <c r="BT5" s="56"/>
      <c r="BU5" s="56" t="s">
        <v>688</v>
      </c>
      <c r="BV5" s="56"/>
      <c r="BW5" s="56"/>
      <c r="BX5" s="56"/>
      <c r="BY5" s="56"/>
      <c r="BZ5" s="56" t="s">
        <v>739</v>
      </c>
      <c r="CA5" s="56"/>
      <c r="CB5" s="56"/>
      <c r="CC5" s="56" t="s">
        <v>274</v>
      </c>
      <c r="CD5" s="56"/>
      <c r="CE5" s="56"/>
      <c r="CF5" s="56"/>
      <c r="CG5" s="56"/>
      <c r="CH5" s="56"/>
    </row>
    <row r="6" spans="1:86" s="185" customFormat="1" ht="22.5">
      <c r="A6" s="308" t="s">
        <v>338</v>
      </c>
      <c r="B6" s="308"/>
      <c r="C6" s="308">
        <v>2015</v>
      </c>
      <c r="D6" s="309" t="s">
        <v>845</v>
      </c>
      <c r="E6" s="309" t="s">
        <v>846</v>
      </c>
      <c r="F6" s="310" t="s">
        <v>20</v>
      </c>
      <c r="G6" s="311" t="s">
        <v>7</v>
      </c>
      <c r="H6" s="309" t="s">
        <v>827</v>
      </c>
      <c r="I6" s="309" t="s">
        <v>757</v>
      </c>
      <c r="J6" s="312" t="s">
        <v>847</v>
      </c>
      <c r="K6" s="308">
        <v>1000</v>
      </c>
      <c r="L6" s="308">
        <v>1016</v>
      </c>
      <c r="M6" s="676">
        <f t="shared" ref="M6:M17" si="0">L6/K6</f>
        <v>1.016</v>
      </c>
      <c r="N6" s="314"/>
      <c r="O6" s="49"/>
      <c r="BA6" s="674" t="s">
        <v>351</v>
      </c>
      <c r="BB6" s="674" t="s">
        <v>353</v>
      </c>
      <c r="BC6" s="674" t="s">
        <v>354</v>
      </c>
      <c r="BD6" s="56" t="s">
        <v>435</v>
      </c>
      <c r="BE6" s="675"/>
      <c r="BF6" s="675"/>
      <c r="BG6" s="56"/>
      <c r="BH6" s="56" t="s">
        <v>471</v>
      </c>
      <c r="BI6" s="56"/>
      <c r="BJ6" s="56"/>
      <c r="BK6" s="56"/>
      <c r="BL6" s="56"/>
      <c r="BM6" s="492" t="s">
        <v>1490</v>
      </c>
      <c r="BN6" s="56"/>
      <c r="BO6" s="56"/>
      <c r="BP6" s="56"/>
      <c r="BQ6" s="56"/>
      <c r="BR6" s="56"/>
      <c r="BS6" s="56"/>
      <c r="BT6" s="56"/>
      <c r="BU6" s="56" t="s">
        <v>689</v>
      </c>
      <c r="BV6" s="56"/>
      <c r="BW6" s="56"/>
      <c r="BX6" s="56"/>
      <c r="BY6" s="56"/>
      <c r="BZ6" s="56" t="s">
        <v>737</v>
      </c>
      <c r="CA6" s="56"/>
      <c r="CB6" s="56"/>
      <c r="CC6" s="56" t="s">
        <v>751</v>
      </c>
      <c r="CD6" s="56"/>
      <c r="CE6" s="56"/>
      <c r="CF6" s="56"/>
      <c r="CG6" s="56"/>
      <c r="CH6" s="56"/>
    </row>
    <row r="7" spans="1:86" s="185" customFormat="1" ht="22.5">
      <c r="A7" s="308" t="s">
        <v>338</v>
      </c>
      <c r="B7" s="308"/>
      <c r="C7" s="303">
        <v>2015</v>
      </c>
      <c r="D7" s="309" t="s">
        <v>845</v>
      </c>
      <c r="E7" s="309" t="s">
        <v>846</v>
      </c>
      <c r="F7" s="310" t="s">
        <v>20</v>
      </c>
      <c r="G7" s="311" t="s">
        <v>7</v>
      </c>
      <c r="H7" s="309" t="s">
        <v>827</v>
      </c>
      <c r="I7" s="309" t="s">
        <v>652</v>
      </c>
      <c r="J7" s="312" t="s">
        <v>847</v>
      </c>
      <c r="K7" s="308">
        <v>1000</v>
      </c>
      <c r="L7" s="308">
        <v>1016</v>
      </c>
      <c r="M7" s="676">
        <f t="shared" si="0"/>
        <v>1.016</v>
      </c>
      <c r="N7" s="314"/>
      <c r="O7" s="49"/>
      <c r="BA7" s="674" t="s">
        <v>353</v>
      </c>
      <c r="BB7" s="674" t="s">
        <v>360</v>
      </c>
      <c r="BC7" s="674" t="s">
        <v>342</v>
      </c>
      <c r="BD7" s="56" t="s">
        <v>436</v>
      </c>
      <c r="BE7" s="675"/>
      <c r="BF7" s="675"/>
      <c r="BG7" s="56"/>
      <c r="BH7" s="56" t="s">
        <v>472</v>
      </c>
      <c r="BI7" s="56"/>
      <c r="BJ7" s="56"/>
      <c r="BK7" s="56"/>
      <c r="BL7" s="56"/>
      <c r="BM7" s="492" t="s">
        <v>485</v>
      </c>
      <c r="BN7" s="56"/>
      <c r="BO7" s="56" t="s">
        <v>1491</v>
      </c>
      <c r="BP7" s="56"/>
      <c r="BQ7" s="56"/>
      <c r="BR7" s="56"/>
      <c r="BS7" s="56"/>
      <c r="BT7" s="56"/>
      <c r="BU7" s="56" t="s">
        <v>715</v>
      </c>
      <c r="BV7" s="56"/>
      <c r="BW7" s="56"/>
      <c r="BX7" s="56"/>
      <c r="BY7" s="56"/>
      <c r="BZ7" s="56" t="s">
        <v>183</v>
      </c>
      <c r="CA7" s="56"/>
      <c r="CB7" s="56"/>
      <c r="CC7" s="56" t="s">
        <v>752</v>
      </c>
      <c r="CD7" s="56"/>
      <c r="CE7" s="56"/>
      <c r="CF7" s="56"/>
      <c r="CG7" s="56"/>
      <c r="CH7" s="56"/>
    </row>
    <row r="8" spans="1:86" s="185" customFormat="1" ht="15">
      <c r="A8" s="308" t="s">
        <v>338</v>
      </c>
      <c r="B8" s="308"/>
      <c r="C8" s="308">
        <v>2015</v>
      </c>
      <c r="D8" s="309" t="s">
        <v>845</v>
      </c>
      <c r="E8" s="309" t="s">
        <v>846</v>
      </c>
      <c r="F8" s="310" t="s">
        <v>20</v>
      </c>
      <c r="G8" s="311" t="s">
        <v>7</v>
      </c>
      <c r="H8" s="309" t="s">
        <v>827</v>
      </c>
      <c r="I8" s="309" t="s">
        <v>654</v>
      </c>
      <c r="J8" s="312" t="s">
        <v>112</v>
      </c>
      <c r="K8" s="308">
        <v>100</v>
      </c>
      <c r="L8" s="308">
        <v>0</v>
      </c>
      <c r="M8" s="313">
        <f t="shared" si="0"/>
        <v>0</v>
      </c>
      <c r="N8" s="314" t="s">
        <v>1949</v>
      </c>
      <c r="O8" s="49"/>
      <c r="BA8" s="674" t="s">
        <v>355</v>
      </c>
      <c r="BB8" s="674" t="s">
        <v>355</v>
      </c>
      <c r="BC8" s="674" t="s">
        <v>338</v>
      </c>
      <c r="BD8" s="56" t="s">
        <v>437</v>
      </c>
      <c r="BE8" s="675"/>
      <c r="BF8" s="675"/>
      <c r="BG8" s="56"/>
      <c r="BH8" s="56" t="s">
        <v>473</v>
      </c>
      <c r="BI8" s="56"/>
      <c r="BJ8" s="56"/>
      <c r="BK8" s="56"/>
      <c r="BL8" s="56"/>
      <c r="BM8" s="492" t="s">
        <v>486</v>
      </c>
      <c r="BN8" s="56"/>
      <c r="BO8" s="56" t="s">
        <v>119</v>
      </c>
      <c r="BP8" s="56"/>
      <c r="BQ8" s="56"/>
      <c r="BR8" s="56"/>
      <c r="BS8" s="56"/>
      <c r="BT8" s="56"/>
      <c r="BU8" s="56" t="s">
        <v>690</v>
      </c>
      <c r="BV8" s="56"/>
      <c r="BW8" s="56"/>
      <c r="BX8" s="56"/>
      <c r="BY8" s="56"/>
      <c r="BZ8" s="56" t="s">
        <v>727</v>
      </c>
      <c r="CA8" s="56"/>
      <c r="CB8" s="56"/>
      <c r="CC8" s="56" t="s">
        <v>753</v>
      </c>
      <c r="CD8" s="56"/>
      <c r="CE8" s="56"/>
      <c r="CF8" s="56"/>
      <c r="CG8" s="56"/>
      <c r="CH8" s="56"/>
    </row>
    <row r="9" spans="1:86" s="185" customFormat="1">
      <c r="A9" s="308" t="s">
        <v>338</v>
      </c>
      <c r="B9" s="308"/>
      <c r="C9" s="303">
        <v>2015</v>
      </c>
      <c r="D9" s="309" t="s">
        <v>845</v>
      </c>
      <c r="E9" s="309" t="s">
        <v>846</v>
      </c>
      <c r="F9" s="310" t="s">
        <v>20</v>
      </c>
      <c r="G9" s="311" t="s">
        <v>7</v>
      </c>
      <c r="H9" s="309" t="s">
        <v>108</v>
      </c>
      <c r="I9" s="309" t="s">
        <v>654</v>
      </c>
      <c r="J9" s="312" t="s">
        <v>112</v>
      </c>
      <c r="K9" s="315">
        <v>2000</v>
      </c>
      <c r="L9" s="308">
        <f>75+2240</f>
        <v>2315</v>
      </c>
      <c r="M9" s="676">
        <f t="shared" si="0"/>
        <v>1.1575</v>
      </c>
      <c r="N9" s="314"/>
      <c r="O9" s="49"/>
      <c r="BA9" s="674" t="s">
        <v>356</v>
      </c>
      <c r="BB9" s="674" t="s">
        <v>385</v>
      </c>
      <c r="BC9" s="674" t="s">
        <v>39</v>
      </c>
      <c r="BD9" s="56" t="s">
        <v>438</v>
      </c>
      <c r="BE9" s="675"/>
      <c r="BF9" s="675"/>
      <c r="BG9" s="56"/>
      <c r="BH9" s="56" t="s">
        <v>474</v>
      </c>
      <c r="BI9" s="56"/>
      <c r="BJ9" s="56"/>
      <c r="BK9" s="56"/>
      <c r="BL9" s="56"/>
      <c r="BM9" s="492" t="s">
        <v>1492</v>
      </c>
      <c r="BN9" s="56"/>
      <c r="BO9" s="56" t="s">
        <v>676</v>
      </c>
      <c r="BP9" s="56"/>
      <c r="BQ9" s="56"/>
      <c r="BR9" s="56"/>
      <c r="BS9" s="56"/>
      <c r="BT9" s="56"/>
      <c r="BU9" s="56" t="s">
        <v>140</v>
      </c>
      <c r="BV9" s="56"/>
      <c r="BW9" s="56"/>
      <c r="BX9" s="56"/>
      <c r="BY9" s="56"/>
      <c r="BZ9" s="56" t="s">
        <v>728</v>
      </c>
      <c r="CA9" s="56"/>
      <c r="CB9" s="56"/>
      <c r="CC9" s="56" t="s">
        <v>203</v>
      </c>
      <c r="CD9" s="56"/>
      <c r="CE9" s="56"/>
      <c r="CF9" s="56"/>
      <c r="CG9" s="56"/>
      <c r="CH9" s="56"/>
    </row>
    <row r="10" spans="1:86" s="185" customFormat="1">
      <c r="A10" s="308" t="s">
        <v>338</v>
      </c>
      <c r="B10" s="308"/>
      <c r="C10" s="308">
        <v>2015</v>
      </c>
      <c r="D10" s="309" t="s">
        <v>845</v>
      </c>
      <c r="E10" s="309" t="s">
        <v>846</v>
      </c>
      <c r="F10" s="310" t="s">
        <v>20</v>
      </c>
      <c r="G10" s="311" t="s">
        <v>7</v>
      </c>
      <c r="H10" s="309" t="s">
        <v>827</v>
      </c>
      <c r="I10" s="309" t="s">
        <v>656</v>
      </c>
      <c r="J10" s="312" t="s">
        <v>112</v>
      </c>
      <c r="K10" s="308">
        <v>100</v>
      </c>
      <c r="L10" s="308">
        <v>1</v>
      </c>
      <c r="M10" s="676">
        <f t="shared" si="0"/>
        <v>0.01</v>
      </c>
      <c r="N10" s="314" t="s">
        <v>1949</v>
      </c>
      <c r="O10" s="49"/>
      <c r="BA10" s="674" t="s">
        <v>358</v>
      </c>
      <c r="BB10" s="674" t="s">
        <v>356</v>
      </c>
      <c r="BC10" s="674" t="s">
        <v>357</v>
      </c>
      <c r="BD10" s="56"/>
      <c r="BE10" s="675"/>
      <c r="BF10" s="675"/>
      <c r="BG10" s="56"/>
      <c r="BH10" s="56"/>
      <c r="BI10" s="56"/>
      <c r="BJ10" s="56"/>
      <c r="BK10" s="56"/>
      <c r="BL10" s="56"/>
      <c r="BM10" s="492" t="s">
        <v>1493</v>
      </c>
      <c r="BN10" s="56"/>
      <c r="BO10" s="56" t="s">
        <v>119</v>
      </c>
      <c r="BP10" s="56"/>
      <c r="BQ10" s="56"/>
      <c r="BR10" s="56"/>
      <c r="BS10" s="56"/>
      <c r="BT10" s="56"/>
      <c r="BU10" s="56" t="s">
        <v>691</v>
      </c>
      <c r="BV10" s="56"/>
      <c r="BW10" s="56"/>
      <c r="BX10" s="56"/>
      <c r="BY10" s="56"/>
      <c r="BZ10" s="56" t="s">
        <v>729</v>
      </c>
      <c r="CA10" s="56"/>
      <c r="CB10" s="56"/>
      <c r="CC10" s="56" t="s">
        <v>204</v>
      </c>
      <c r="CD10" s="56"/>
      <c r="CE10" s="56"/>
      <c r="CF10" s="56"/>
      <c r="CG10" s="56"/>
      <c r="CH10" s="56"/>
    </row>
    <row r="11" spans="1:86" s="185" customFormat="1" ht="15">
      <c r="A11" s="308" t="s">
        <v>338</v>
      </c>
      <c r="B11" s="308"/>
      <c r="C11" s="303">
        <v>2015</v>
      </c>
      <c r="D11" s="309" t="s">
        <v>845</v>
      </c>
      <c r="E11" s="309" t="s">
        <v>846</v>
      </c>
      <c r="F11" s="310" t="s">
        <v>20</v>
      </c>
      <c r="G11" s="311" t="s">
        <v>7</v>
      </c>
      <c r="H11" s="309" t="s">
        <v>108</v>
      </c>
      <c r="I11" s="309" t="s">
        <v>656</v>
      </c>
      <c r="J11" s="312" t="s">
        <v>112</v>
      </c>
      <c r="K11" s="308">
        <v>2000</v>
      </c>
      <c r="L11" s="308">
        <f>75+2240</f>
        <v>2315</v>
      </c>
      <c r="M11" s="313">
        <f t="shared" si="0"/>
        <v>1.1575</v>
      </c>
      <c r="N11" s="316"/>
      <c r="O11" s="49"/>
      <c r="BA11" s="674" t="s">
        <v>359</v>
      </c>
      <c r="BB11" s="674" t="s">
        <v>358</v>
      </c>
      <c r="BC11" s="674" t="s">
        <v>125</v>
      </c>
      <c r="BD11" s="56"/>
      <c r="BE11" s="675"/>
      <c r="BF11" s="675"/>
      <c r="BG11" s="56"/>
      <c r="BH11" s="56"/>
      <c r="BI11" s="56"/>
      <c r="BJ11" s="56"/>
      <c r="BK11" s="56"/>
      <c r="BL11" s="56"/>
      <c r="BM11" s="492" t="s">
        <v>487</v>
      </c>
      <c r="BN11" s="56"/>
      <c r="BO11" s="56" t="s">
        <v>121</v>
      </c>
      <c r="BP11" s="56"/>
      <c r="BQ11" s="56"/>
      <c r="BR11" s="56"/>
      <c r="BS11" s="56"/>
      <c r="BT11" s="56"/>
      <c r="BU11" s="56" t="s">
        <v>692</v>
      </c>
      <c r="BV11" s="56"/>
      <c r="BW11" s="56"/>
      <c r="BX11" s="56"/>
      <c r="BY11" s="56"/>
      <c r="BZ11" s="56" t="s">
        <v>194</v>
      </c>
      <c r="CA11" s="56"/>
      <c r="CB11" s="56"/>
      <c r="CC11" s="56"/>
      <c r="CD11" s="56"/>
      <c r="CE11" s="56"/>
      <c r="CF11" s="56"/>
      <c r="CG11" s="56"/>
      <c r="CH11" s="56"/>
    </row>
    <row r="12" spans="1:86" s="185" customFormat="1" ht="33.75">
      <c r="A12" s="308" t="s">
        <v>338</v>
      </c>
      <c r="B12" s="308"/>
      <c r="C12" s="308">
        <v>2015</v>
      </c>
      <c r="D12" s="309" t="s">
        <v>845</v>
      </c>
      <c r="E12" s="309" t="s">
        <v>846</v>
      </c>
      <c r="F12" s="310" t="s">
        <v>20</v>
      </c>
      <c r="G12" s="311" t="s">
        <v>7</v>
      </c>
      <c r="H12" s="309" t="s">
        <v>108</v>
      </c>
      <c r="I12" s="309" t="s">
        <v>757</v>
      </c>
      <c r="J12" s="312" t="s">
        <v>848</v>
      </c>
      <c r="K12" s="308">
        <v>10000</v>
      </c>
      <c r="L12" s="308">
        <f>15917+16+75</f>
        <v>16008</v>
      </c>
      <c r="M12" s="676">
        <f t="shared" si="0"/>
        <v>1.6008</v>
      </c>
      <c r="N12" s="316"/>
      <c r="O12" s="49"/>
      <c r="BA12" s="674" t="s">
        <v>360</v>
      </c>
      <c r="BB12" s="674" t="s">
        <v>359</v>
      </c>
      <c r="BC12" s="674" t="s">
        <v>48</v>
      </c>
      <c r="BD12" s="213" t="s">
        <v>1494</v>
      </c>
      <c r="BE12" s="675"/>
      <c r="BF12" s="675"/>
      <c r="BG12" s="56"/>
      <c r="BH12" s="213" t="s">
        <v>72</v>
      </c>
      <c r="BI12" s="56"/>
      <c r="BJ12" s="56"/>
      <c r="BK12" s="213" t="s">
        <v>828</v>
      </c>
      <c r="BL12" s="56"/>
      <c r="BM12" s="492" t="s">
        <v>488</v>
      </c>
      <c r="BN12" s="56"/>
      <c r="BO12" s="56" t="s">
        <v>122</v>
      </c>
      <c r="BP12" s="56"/>
      <c r="BQ12" s="56"/>
      <c r="BR12" s="56"/>
      <c r="BS12" s="56"/>
      <c r="BT12" s="56"/>
      <c r="BU12" s="56" t="s">
        <v>716</v>
      </c>
      <c r="BV12" s="56"/>
      <c r="BW12" s="56"/>
      <c r="BX12" s="56"/>
      <c r="BY12" s="56"/>
      <c r="BZ12" s="56" t="s">
        <v>730</v>
      </c>
      <c r="CA12" s="56"/>
      <c r="CB12" s="56"/>
      <c r="CC12" s="56"/>
      <c r="CD12" s="56"/>
      <c r="CE12" s="56"/>
      <c r="CF12" s="56"/>
      <c r="CG12" s="56"/>
      <c r="CH12" s="56"/>
    </row>
    <row r="13" spans="1:86" s="185" customFormat="1" ht="33.75">
      <c r="A13" s="308" t="s">
        <v>338</v>
      </c>
      <c r="B13" s="308"/>
      <c r="C13" s="303">
        <v>2015</v>
      </c>
      <c r="D13" s="309" t="s">
        <v>845</v>
      </c>
      <c r="E13" s="309" t="s">
        <v>846</v>
      </c>
      <c r="F13" s="310" t="s">
        <v>20</v>
      </c>
      <c r="G13" s="311" t="s">
        <v>7</v>
      </c>
      <c r="H13" s="309" t="s">
        <v>108</v>
      </c>
      <c r="I13" s="309" t="s">
        <v>652</v>
      </c>
      <c r="J13" s="312" t="s">
        <v>848</v>
      </c>
      <c r="K13" s="308">
        <v>10000</v>
      </c>
      <c r="L13" s="308">
        <v>16008</v>
      </c>
      <c r="M13" s="676">
        <f t="shared" si="0"/>
        <v>1.6008</v>
      </c>
      <c r="N13" s="316"/>
      <c r="O13" s="49"/>
      <c r="BA13" s="674" t="s">
        <v>361</v>
      </c>
      <c r="BB13" s="674" t="s">
        <v>387</v>
      </c>
      <c r="BC13" s="674" t="s">
        <v>339</v>
      </c>
      <c r="BD13" s="56" t="s">
        <v>54</v>
      </c>
      <c r="BE13" s="675"/>
      <c r="BF13" s="675"/>
      <c r="BG13" s="56"/>
      <c r="BH13" s="56" t="s">
        <v>64</v>
      </c>
      <c r="BI13" s="56"/>
      <c r="BJ13" s="56"/>
      <c r="BK13" s="56" t="s">
        <v>64</v>
      </c>
      <c r="BL13" s="56"/>
      <c r="BM13" s="492" t="s">
        <v>489</v>
      </c>
      <c r="BN13" s="56"/>
      <c r="BO13" s="56" t="s">
        <v>123</v>
      </c>
      <c r="BP13" s="56"/>
      <c r="BQ13" s="56"/>
      <c r="BR13" s="56"/>
      <c r="BS13" s="56"/>
      <c r="BT13" s="56"/>
      <c r="BU13" s="56" t="s">
        <v>693</v>
      </c>
      <c r="BV13" s="56"/>
      <c r="BW13" s="56"/>
      <c r="BX13" s="56"/>
      <c r="BY13" s="56"/>
      <c r="BZ13" s="56" t="s">
        <v>740</v>
      </c>
      <c r="CA13" s="56"/>
      <c r="CB13" s="56"/>
      <c r="CC13" s="56"/>
      <c r="CD13" s="56"/>
      <c r="CE13" s="56"/>
      <c r="CF13" s="56"/>
      <c r="CG13" s="56"/>
      <c r="CH13" s="56"/>
    </row>
    <row r="14" spans="1:86" s="185" customFormat="1" ht="22.5">
      <c r="A14" s="308" t="s">
        <v>338</v>
      </c>
      <c r="B14" s="308"/>
      <c r="C14" s="308">
        <v>2015</v>
      </c>
      <c r="D14" s="309" t="s">
        <v>485</v>
      </c>
      <c r="E14" s="309" t="s">
        <v>842</v>
      </c>
      <c r="F14" s="311" t="s">
        <v>18</v>
      </c>
      <c r="G14" s="311" t="s">
        <v>7</v>
      </c>
      <c r="H14" s="309" t="s">
        <v>849</v>
      </c>
      <c r="I14" s="309" t="s">
        <v>757</v>
      </c>
      <c r="J14" s="312" t="s">
        <v>850</v>
      </c>
      <c r="K14" s="308">
        <v>200</v>
      </c>
      <c r="L14" s="308">
        <v>0</v>
      </c>
      <c r="M14" s="313">
        <f t="shared" si="0"/>
        <v>0</v>
      </c>
      <c r="N14" s="316" t="s">
        <v>1948</v>
      </c>
      <c r="O14" s="49"/>
      <c r="BA14" s="674" t="s">
        <v>363</v>
      </c>
      <c r="BB14" s="674" t="s">
        <v>361</v>
      </c>
      <c r="BC14" s="674" t="s">
        <v>362</v>
      </c>
      <c r="BD14" s="56" t="s">
        <v>443</v>
      </c>
      <c r="BE14" s="675"/>
      <c r="BF14" s="675"/>
      <c r="BG14" s="56"/>
      <c r="BH14" s="56" t="s">
        <v>73</v>
      </c>
      <c r="BI14" s="56"/>
      <c r="BJ14" s="56"/>
      <c r="BK14" s="56" t="s">
        <v>766</v>
      </c>
      <c r="BL14" s="56"/>
      <c r="BM14" s="492" t="s">
        <v>490</v>
      </c>
      <c r="BN14" s="56"/>
      <c r="BO14" s="56" t="s">
        <v>678</v>
      </c>
      <c r="BP14" s="56"/>
      <c r="BQ14" s="56"/>
      <c r="BR14" s="56"/>
      <c r="BS14" s="56"/>
      <c r="BT14" s="56"/>
      <c r="BU14" s="56" t="s">
        <v>717</v>
      </c>
      <c r="BV14" s="56"/>
      <c r="BW14" s="56"/>
      <c r="BX14" s="56"/>
      <c r="BY14" s="56"/>
      <c r="BZ14" s="56" t="s">
        <v>731</v>
      </c>
      <c r="CA14" s="56"/>
      <c r="CB14" s="56"/>
      <c r="CC14" s="56"/>
      <c r="CD14" s="56"/>
      <c r="CE14" s="56"/>
      <c r="CF14" s="56"/>
      <c r="CG14" s="56"/>
      <c r="CH14" s="56"/>
    </row>
    <row r="15" spans="1:86" s="185" customFormat="1">
      <c r="A15" s="308" t="s">
        <v>338</v>
      </c>
      <c r="B15" s="308"/>
      <c r="C15" s="303">
        <v>2015</v>
      </c>
      <c r="D15" s="309" t="s">
        <v>485</v>
      </c>
      <c r="E15" s="309" t="s">
        <v>842</v>
      </c>
      <c r="F15" s="311" t="s">
        <v>18</v>
      </c>
      <c r="G15" s="311" t="s">
        <v>7</v>
      </c>
      <c r="H15" s="309" t="s">
        <v>849</v>
      </c>
      <c r="I15" s="309" t="s">
        <v>654</v>
      </c>
      <c r="J15" s="312" t="s">
        <v>851</v>
      </c>
      <c r="K15" s="308">
        <v>0</v>
      </c>
      <c r="L15" s="308"/>
      <c r="M15" s="676"/>
      <c r="N15" s="314"/>
      <c r="O15" s="49"/>
      <c r="BA15" s="674" t="s">
        <v>365</v>
      </c>
      <c r="BB15" s="674" t="s">
        <v>349</v>
      </c>
      <c r="BC15" s="674" t="s">
        <v>350</v>
      </c>
      <c r="BD15" s="56" t="s">
        <v>183</v>
      </c>
      <c r="BE15" s="675"/>
      <c r="BF15" s="675"/>
      <c r="BG15" s="56"/>
      <c r="BH15" s="56" t="s">
        <v>756</v>
      </c>
      <c r="BI15" s="56"/>
      <c r="BJ15" s="56"/>
      <c r="BK15" s="56"/>
      <c r="BL15" s="56"/>
      <c r="BM15" s="492" t="s">
        <v>491</v>
      </c>
      <c r="BN15" s="56"/>
      <c r="BO15" s="56" t="s">
        <v>677</v>
      </c>
      <c r="BP15" s="56"/>
      <c r="BQ15" s="56"/>
      <c r="BR15" s="56"/>
      <c r="BS15" s="56"/>
      <c r="BT15" s="56"/>
      <c r="BU15" s="56" t="s">
        <v>694</v>
      </c>
      <c r="BV15" s="56"/>
      <c r="BW15" s="56"/>
      <c r="BX15" s="56"/>
      <c r="BY15" s="56"/>
      <c r="BZ15" s="56" t="s">
        <v>732</v>
      </c>
      <c r="CA15" s="56"/>
      <c r="CB15" s="56"/>
      <c r="CC15" s="56"/>
      <c r="CD15" s="56"/>
      <c r="CE15" s="56"/>
      <c r="CF15" s="56"/>
      <c r="CG15" s="56"/>
      <c r="CH15" s="56"/>
    </row>
    <row r="16" spans="1:86" s="56" customFormat="1">
      <c r="A16" s="308" t="s">
        <v>338</v>
      </c>
      <c r="B16" s="308"/>
      <c r="C16" s="308">
        <v>2015</v>
      </c>
      <c r="D16" s="309" t="s">
        <v>485</v>
      </c>
      <c r="E16" s="309" t="s">
        <v>842</v>
      </c>
      <c r="F16" s="311" t="s">
        <v>18</v>
      </c>
      <c r="G16" s="311" t="s">
        <v>7</v>
      </c>
      <c r="H16" s="309" t="s">
        <v>849</v>
      </c>
      <c r="I16" s="309" t="s">
        <v>656</v>
      </c>
      <c r="J16" s="312" t="s">
        <v>851</v>
      </c>
      <c r="K16" s="308">
        <v>0</v>
      </c>
      <c r="L16" s="308"/>
      <c r="M16" s="676"/>
      <c r="N16" s="314"/>
      <c r="O16" s="677"/>
      <c r="BA16" s="674" t="s">
        <v>367</v>
      </c>
      <c r="BB16" s="674" t="s">
        <v>363</v>
      </c>
      <c r="BC16" s="674" t="s">
        <v>364</v>
      </c>
      <c r="BD16" s="56" t="s">
        <v>444</v>
      </c>
      <c r="BE16" s="675"/>
      <c r="BF16" s="675"/>
      <c r="BM16" s="492" t="s">
        <v>1495</v>
      </c>
      <c r="BO16" s="56" t="s">
        <v>679</v>
      </c>
      <c r="BU16" s="56" t="s">
        <v>143</v>
      </c>
      <c r="BZ16" s="56" t="s">
        <v>743</v>
      </c>
    </row>
    <row r="17" spans="1:84" ht="22.5">
      <c r="A17" s="308" t="s">
        <v>338</v>
      </c>
      <c r="B17" s="308"/>
      <c r="C17" s="303">
        <v>2015</v>
      </c>
      <c r="D17" s="309" t="s">
        <v>485</v>
      </c>
      <c r="E17" s="309" t="s">
        <v>842</v>
      </c>
      <c r="F17" s="311" t="s">
        <v>18</v>
      </c>
      <c r="G17" s="311" t="s">
        <v>7</v>
      </c>
      <c r="H17" s="309" t="s">
        <v>849</v>
      </c>
      <c r="I17" s="309" t="s">
        <v>651</v>
      </c>
      <c r="J17" s="312" t="s">
        <v>850</v>
      </c>
      <c r="K17" s="308">
        <v>200</v>
      </c>
      <c r="L17" s="308">
        <v>416</v>
      </c>
      <c r="M17" s="313">
        <f t="shared" si="0"/>
        <v>2.08</v>
      </c>
      <c r="N17" s="314"/>
      <c r="BA17" s="577" t="s">
        <v>368</v>
      </c>
      <c r="BB17" s="577" t="s">
        <v>365</v>
      </c>
      <c r="BC17" s="577" t="s">
        <v>366</v>
      </c>
      <c r="BD17" s="61" t="s">
        <v>194</v>
      </c>
      <c r="BE17" s="575"/>
      <c r="BF17" s="575"/>
      <c r="BM17" s="487" t="s">
        <v>98</v>
      </c>
      <c r="BO17" s="61" t="s">
        <v>680</v>
      </c>
      <c r="BU17" s="56" t="s">
        <v>718</v>
      </c>
      <c r="BV17" s="56"/>
      <c r="BW17" s="56"/>
      <c r="BX17" s="56"/>
      <c r="BY17" s="56"/>
      <c r="BZ17" s="56" t="s">
        <v>733</v>
      </c>
      <c r="CA17" s="56"/>
      <c r="CB17" s="56"/>
    </row>
    <row r="18" spans="1:84" ht="22.5">
      <c r="A18" s="308" t="s">
        <v>338</v>
      </c>
      <c r="B18" s="308"/>
      <c r="C18" s="308">
        <v>2015</v>
      </c>
      <c r="D18" s="309" t="s">
        <v>852</v>
      </c>
      <c r="E18" s="317" t="s">
        <v>846</v>
      </c>
      <c r="F18" s="318" t="s">
        <v>22</v>
      </c>
      <c r="G18" s="311" t="s">
        <v>7</v>
      </c>
      <c r="H18" s="319" t="s">
        <v>853</v>
      </c>
      <c r="I18" s="309" t="s">
        <v>654</v>
      </c>
      <c r="J18" s="312" t="s">
        <v>850</v>
      </c>
      <c r="K18" s="308" t="s">
        <v>844</v>
      </c>
      <c r="L18" s="308" t="s">
        <v>844</v>
      </c>
      <c r="M18" s="676" t="s">
        <v>844</v>
      </c>
      <c r="N18" s="314"/>
      <c r="BA18" s="577" t="s">
        <v>369</v>
      </c>
      <c r="BB18" s="577" t="s">
        <v>367</v>
      </c>
      <c r="BC18" s="577" t="s">
        <v>97</v>
      </c>
      <c r="BD18" s="61" t="s">
        <v>445</v>
      </c>
      <c r="BE18" s="575"/>
      <c r="BF18" s="575"/>
      <c r="BM18" s="487" t="s">
        <v>492</v>
      </c>
      <c r="BO18" s="61" t="s">
        <v>681</v>
      </c>
      <c r="BU18" s="56" t="s">
        <v>747</v>
      </c>
      <c r="BV18" s="56"/>
      <c r="BW18" s="56"/>
      <c r="BX18" s="56"/>
      <c r="BY18" s="56"/>
      <c r="BZ18" s="56" t="s">
        <v>734</v>
      </c>
      <c r="CA18" s="56"/>
      <c r="CB18" s="56"/>
    </row>
    <row r="19" spans="1:84" s="56" customFormat="1" ht="22.5">
      <c r="A19" s="308" t="s">
        <v>338</v>
      </c>
      <c r="B19" s="308"/>
      <c r="C19" s="303">
        <v>2015</v>
      </c>
      <c r="D19" s="309" t="s">
        <v>852</v>
      </c>
      <c r="E19" s="317" t="s">
        <v>846</v>
      </c>
      <c r="F19" s="318" t="s">
        <v>22</v>
      </c>
      <c r="G19" s="311" t="s">
        <v>7</v>
      </c>
      <c r="H19" s="319" t="s">
        <v>853</v>
      </c>
      <c r="I19" s="309" t="s">
        <v>656</v>
      </c>
      <c r="J19" s="312" t="s">
        <v>850</v>
      </c>
      <c r="K19" s="308" t="s">
        <v>844</v>
      </c>
      <c r="L19" s="308" t="s">
        <v>844</v>
      </c>
      <c r="M19" s="676" t="s">
        <v>844</v>
      </c>
      <c r="N19" s="314"/>
      <c r="BA19" s="674" t="s">
        <v>370</v>
      </c>
      <c r="BB19" s="674" t="s">
        <v>369</v>
      </c>
      <c r="BC19" s="674" t="s">
        <v>341</v>
      </c>
      <c r="BD19" s="56" t="s">
        <v>446</v>
      </c>
      <c r="BE19" s="675"/>
      <c r="BF19" s="675"/>
      <c r="BM19" s="487" t="s">
        <v>493</v>
      </c>
      <c r="BO19" s="56" t="s">
        <v>682</v>
      </c>
      <c r="BU19" s="56" t="s">
        <v>748</v>
      </c>
      <c r="BZ19" s="56" t="s">
        <v>742</v>
      </c>
    </row>
    <row r="20" spans="1:84" s="56" customFormat="1" ht="15">
      <c r="A20" s="308" t="s">
        <v>338</v>
      </c>
      <c r="B20" s="308"/>
      <c r="C20" s="308">
        <v>2015</v>
      </c>
      <c r="D20" s="309" t="s">
        <v>852</v>
      </c>
      <c r="E20" s="317" t="s">
        <v>846</v>
      </c>
      <c r="F20" s="318" t="s">
        <v>22</v>
      </c>
      <c r="G20" s="311" t="s">
        <v>7</v>
      </c>
      <c r="H20" s="319" t="s">
        <v>853</v>
      </c>
      <c r="I20" s="309" t="s">
        <v>757</v>
      </c>
      <c r="J20" s="312" t="s">
        <v>854</v>
      </c>
      <c r="K20" s="308" t="s">
        <v>844</v>
      </c>
      <c r="L20" s="308" t="s">
        <v>844</v>
      </c>
      <c r="M20" s="313" t="s">
        <v>844</v>
      </c>
      <c r="N20" s="314"/>
      <c r="BA20" s="674" t="s">
        <v>372</v>
      </c>
      <c r="BB20" s="674" t="s">
        <v>370</v>
      </c>
      <c r="BC20" s="674" t="s">
        <v>371</v>
      </c>
      <c r="BD20" s="56" t="s">
        <v>447</v>
      </c>
      <c r="BE20" s="675"/>
      <c r="BF20" s="675"/>
      <c r="BM20" s="487" t="s">
        <v>494</v>
      </c>
      <c r="BO20" s="56" t="s">
        <v>683</v>
      </c>
      <c r="BU20" s="56" t="s">
        <v>749</v>
      </c>
      <c r="BZ20" s="56" t="s">
        <v>741</v>
      </c>
    </row>
    <row r="21" spans="1:84" s="56" customFormat="1">
      <c r="A21" s="308" t="s">
        <v>338</v>
      </c>
      <c r="B21" s="308"/>
      <c r="C21" s="303">
        <v>2015</v>
      </c>
      <c r="D21" s="309" t="s">
        <v>852</v>
      </c>
      <c r="E21" s="317" t="s">
        <v>846</v>
      </c>
      <c r="F21" s="318" t="s">
        <v>22</v>
      </c>
      <c r="G21" s="311" t="s">
        <v>7</v>
      </c>
      <c r="H21" s="319" t="s">
        <v>853</v>
      </c>
      <c r="I21" s="309" t="s">
        <v>652</v>
      </c>
      <c r="J21" s="312" t="s">
        <v>854</v>
      </c>
      <c r="K21" s="308" t="s">
        <v>844</v>
      </c>
      <c r="L21" s="308" t="s">
        <v>844</v>
      </c>
      <c r="M21" s="676" t="s">
        <v>844</v>
      </c>
      <c r="N21" s="314"/>
      <c r="BA21" s="674" t="s">
        <v>374</v>
      </c>
      <c r="BB21" s="674" t="s">
        <v>368</v>
      </c>
      <c r="BC21" s="674" t="s">
        <v>337</v>
      </c>
      <c r="BD21" s="56" t="s">
        <v>448</v>
      </c>
      <c r="BE21" s="675"/>
      <c r="BF21" s="675"/>
      <c r="BH21" s="678" t="s">
        <v>1496</v>
      </c>
      <c r="BI21" s="56" t="s">
        <v>817</v>
      </c>
      <c r="BM21" s="487" t="s">
        <v>495</v>
      </c>
      <c r="BO21" s="56" t="s">
        <v>684</v>
      </c>
      <c r="BU21" s="56" t="s">
        <v>750</v>
      </c>
      <c r="BZ21" s="56" t="s">
        <v>735</v>
      </c>
    </row>
    <row r="22" spans="1:84" s="56" customFormat="1" ht="22.5">
      <c r="A22" s="308" t="s">
        <v>338</v>
      </c>
      <c r="B22" s="308"/>
      <c r="C22" s="308">
        <v>2015</v>
      </c>
      <c r="D22" s="309" t="s">
        <v>503</v>
      </c>
      <c r="E22" s="309" t="s">
        <v>842</v>
      </c>
      <c r="F22" s="311" t="s">
        <v>18</v>
      </c>
      <c r="G22" s="311" t="s">
        <v>7</v>
      </c>
      <c r="H22" s="309" t="s">
        <v>855</v>
      </c>
      <c r="I22" s="309" t="s">
        <v>757</v>
      </c>
      <c r="J22" s="312" t="s">
        <v>850</v>
      </c>
      <c r="K22" s="308">
        <v>2000</v>
      </c>
      <c r="L22" s="308">
        <f>812+207+7</f>
        <v>1026</v>
      </c>
      <c r="M22" s="676">
        <f t="shared" ref="M22:M60" si="1">L22/K22</f>
        <v>0.51300000000000001</v>
      </c>
      <c r="N22" s="314" t="s">
        <v>1950</v>
      </c>
      <c r="BA22" s="674" t="s">
        <v>375</v>
      </c>
      <c r="BB22" s="674" t="s">
        <v>372</v>
      </c>
      <c r="BC22" s="674" t="s">
        <v>373</v>
      </c>
      <c r="BD22" s="56" t="s">
        <v>120</v>
      </c>
      <c r="BE22" s="675"/>
      <c r="BF22" s="675"/>
      <c r="BM22" s="487" t="s">
        <v>496</v>
      </c>
      <c r="BO22" s="56" t="s">
        <v>685</v>
      </c>
      <c r="BU22" s="56" t="s">
        <v>695</v>
      </c>
      <c r="BZ22" s="56" t="s">
        <v>461</v>
      </c>
    </row>
    <row r="23" spans="1:84" s="56" customFormat="1" ht="15">
      <c r="A23" s="308" t="s">
        <v>338</v>
      </c>
      <c r="B23" s="308"/>
      <c r="C23" s="303">
        <v>2015</v>
      </c>
      <c r="D23" s="309" t="s">
        <v>503</v>
      </c>
      <c r="E23" s="309" t="s">
        <v>842</v>
      </c>
      <c r="F23" s="311" t="s">
        <v>18</v>
      </c>
      <c r="G23" s="311" t="s">
        <v>7</v>
      </c>
      <c r="H23" s="309" t="s">
        <v>855</v>
      </c>
      <c r="I23" s="309" t="s">
        <v>654</v>
      </c>
      <c r="J23" s="312" t="s">
        <v>112</v>
      </c>
      <c r="K23" s="308">
        <v>1000</v>
      </c>
      <c r="L23" s="308">
        <f>620+198</f>
        <v>818</v>
      </c>
      <c r="M23" s="313">
        <f t="shared" si="1"/>
        <v>0.81799999999999995</v>
      </c>
      <c r="N23" s="316"/>
      <c r="BA23" s="674" t="s">
        <v>377</v>
      </c>
      <c r="BB23" s="674" t="s">
        <v>374</v>
      </c>
      <c r="BC23" s="674" t="s">
        <v>340</v>
      </c>
      <c r="BD23" s="56" t="s">
        <v>449</v>
      </c>
      <c r="BE23" s="675"/>
      <c r="BF23" s="675"/>
      <c r="BM23" s="487" t="s">
        <v>497</v>
      </c>
      <c r="BO23" s="56" t="s">
        <v>686</v>
      </c>
      <c r="BU23" s="56" t="s">
        <v>696</v>
      </c>
      <c r="BZ23" s="56" t="s">
        <v>736</v>
      </c>
    </row>
    <row r="24" spans="1:84" s="56" customFormat="1">
      <c r="A24" s="308" t="s">
        <v>338</v>
      </c>
      <c r="B24" s="308"/>
      <c r="C24" s="308">
        <v>2015</v>
      </c>
      <c r="D24" s="309" t="s">
        <v>503</v>
      </c>
      <c r="E24" s="309" t="s">
        <v>842</v>
      </c>
      <c r="F24" s="311" t="s">
        <v>18</v>
      </c>
      <c r="G24" s="311" t="s">
        <v>7</v>
      </c>
      <c r="H24" s="309" t="s">
        <v>855</v>
      </c>
      <c r="I24" s="309" t="s">
        <v>656</v>
      </c>
      <c r="J24" s="312" t="s">
        <v>112</v>
      </c>
      <c r="K24" s="308">
        <v>1000</v>
      </c>
      <c r="L24" s="308">
        <f>620+198</f>
        <v>818</v>
      </c>
      <c r="M24" s="676">
        <f t="shared" si="1"/>
        <v>0.81799999999999995</v>
      </c>
      <c r="N24" s="316"/>
      <c r="BA24" s="674" t="s">
        <v>379</v>
      </c>
      <c r="BB24" s="674" t="s">
        <v>375</v>
      </c>
      <c r="BC24" s="674" t="s">
        <v>376</v>
      </c>
      <c r="BE24" s="675"/>
      <c r="BF24" s="675"/>
      <c r="BM24" s="487" t="s">
        <v>498</v>
      </c>
      <c r="BO24" s="56" t="s">
        <v>674</v>
      </c>
      <c r="BU24" s="56" t="s">
        <v>697</v>
      </c>
    </row>
    <row r="25" spans="1:84" s="56" customFormat="1" ht="22.5">
      <c r="A25" s="308" t="s">
        <v>338</v>
      </c>
      <c r="B25" s="308"/>
      <c r="C25" s="303">
        <v>2015</v>
      </c>
      <c r="D25" s="309" t="s">
        <v>503</v>
      </c>
      <c r="E25" s="309" t="s">
        <v>842</v>
      </c>
      <c r="F25" s="311" t="s">
        <v>18</v>
      </c>
      <c r="G25" s="311" t="s">
        <v>7</v>
      </c>
      <c r="H25" s="309" t="s">
        <v>855</v>
      </c>
      <c r="I25" s="309" t="s">
        <v>652</v>
      </c>
      <c r="J25" s="312" t="s">
        <v>850</v>
      </c>
      <c r="K25" s="308">
        <v>2000</v>
      </c>
      <c r="L25" s="308">
        <v>1026</v>
      </c>
      <c r="M25" s="676">
        <f t="shared" si="1"/>
        <v>0.51300000000000001</v>
      </c>
      <c r="N25" s="314" t="s">
        <v>1950</v>
      </c>
      <c r="BA25" s="674" t="s">
        <v>381</v>
      </c>
      <c r="BB25" s="674" t="s">
        <v>377</v>
      </c>
      <c r="BC25" s="674" t="s">
        <v>378</v>
      </c>
      <c r="BE25" s="675"/>
      <c r="BF25" s="675"/>
      <c r="BM25" s="487" t="s">
        <v>499</v>
      </c>
      <c r="BO25" s="56" t="s">
        <v>687</v>
      </c>
      <c r="BU25" s="56" t="s">
        <v>698</v>
      </c>
    </row>
    <row r="26" spans="1:84" s="56" customFormat="1" ht="22.5">
      <c r="A26" s="308" t="s">
        <v>338</v>
      </c>
      <c r="B26" s="308"/>
      <c r="C26" s="308">
        <v>2015</v>
      </c>
      <c r="D26" s="309" t="s">
        <v>503</v>
      </c>
      <c r="E26" s="309" t="s">
        <v>842</v>
      </c>
      <c r="F26" s="311" t="s">
        <v>18</v>
      </c>
      <c r="G26" s="311" t="s">
        <v>7</v>
      </c>
      <c r="H26" s="309" t="s">
        <v>856</v>
      </c>
      <c r="I26" s="309" t="s">
        <v>757</v>
      </c>
      <c r="J26" s="312" t="s">
        <v>850</v>
      </c>
      <c r="K26" s="308">
        <v>2000</v>
      </c>
      <c r="L26" s="308">
        <v>3546</v>
      </c>
      <c r="M26" s="313">
        <f t="shared" si="1"/>
        <v>1.7729999999999999</v>
      </c>
      <c r="N26" s="314"/>
      <c r="BA26" s="674" t="s">
        <v>383</v>
      </c>
      <c r="BB26" s="674" t="s">
        <v>379</v>
      </c>
      <c r="BC26" s="674" t="s">
        <v>380</v>
      </c>
      <c r="BD26" s="213" t="s">
        <v>1497</v>
      </c>
      <c r="BE26" s="675"/>
      <c r="BF26" s="675"/>
      <c r="BH26" s="213" t="s">
        <v>1498</v>
      </c>
      <c r="BM26" s="487" t="s">
        <v>500</v>
      </c>
      <c r="BO26" s="56" t="s">
        <v>675</v>
      </c>
      <c r="BU26" s="56" t="s">
        <v>719</v>
      </c>
      <c r="BZ26" s="56" t="s">
        <v>1499</v>
      </c>
      <c r="CD26" s="231" t="s">
        <v>220</v>
      </c>
      <c r="CE26" s="232"/>
      <c r="CF26" s="231" t="s">
        <v>221</v>
      </c>
    </row>
    <row r="27" spans="1:84" s="56" customFormat="1">
      <c r="A27" s="308" t="s">
        <v>338</v>
      </c>
      <c r="B27" s="308"/>
      <c r="C27" s="303">
        <v>2015</v>
      </c>
      <c r="D27" s="309" t="s">
        <v>503</v>
      </c>
      <c r="E27" s="309" t="s">
        <v>842</v>
      </c>
      <c r="F27" s="311" t="s">
        <v>18</v>
      </c>
      <c r="G27" s="311" t="s">
        <v>7</v>
      </c>
      <c r="H27" s="309" t="s">
        <v>856</v>
      </c>
      <c r="I27" s="309" t="s">
        <v>654</v>
      </c>
      <c r="J27" s="312" t="s">
        <v>112</v>
      </c>
      <c r="K27" s="308">
        <v>1000</v>
      </c>
      <c r="L27" s="308">
        <v>2539</v>
      </c>
      <c r="M27" s="676">
        <f t="shared" si="1"/>
        <v>2.5390000000000001</v>
      </c>
      <c r="N27" s="314"/>
      <c r="BA27" s="674" t="s">
        <v>385</v>
      </c>
      <c r="BB27" s="674" t="s">
        <v>381</v>
      </c>
      <c r="BC27" s="674" t="s">
        <v>382</v>
      </c>
      <c r="BD27" s="56" t="s">
        <v>450</v>
      </c>
      <c r="BE27" s="675"/>
      <c r="BF27" s="675"/>
      <c r="BH27" s="56" t="s">
        <v>479</v>
      </c>
      <c r="BM27" s="487" t="s">
        <v>501</v>
      </c>
      <c r="BU27" s="56" t="s">
        <v>699</v>
      </c>
      <c r="BZ27" s="56" t="s">
        <v>181</v>
      </c>
      <c r="CD27" s="232" t="s">
        <v>222</v>
      </c>
      <c r="CE27" s="232"/>
      <c r="CF27" s="232" t="s">
        <v>223</v>
      </c>
    </row>
    <row r="28" spans="1:84" s="56" customFormat="1">
      <c r="A28" s="308" t="s">
        <v>338</v>
      </c>
      <c r="B28" s="308"/>
      <c r="C28" s="308">
        <v>2015</v>
      </c>
      <c r="D28" s="309" t="s">
        <v>503</v>
      </c>
      <c r="E28" s="309" t="s">
        <v>842</v>
      </c>
      <c r="F28" s="311" t="s">
        <v>18</v>
      </c>
      <c r="G28" s="311" t="s">
        <v>7</v>
      </c>
      <c r="H28" s="309" t="s">
        <v>856</v>
      </c>
      <c r="I28" s="309" t="s">
        <v>656</v>
      </c>
      <c r="J28" s="312" t="s">
        <v>112</v>
      </c>
      <c r="K28" s="308">
        <v>1000</v>
      </c>
      <c r="L28" s="308">
        <v>2539</v>
      </c>
      <c r="M28" s="676">
        <f t="shared" si="1"/>
        <v>2.5390000000000001</v>
      </c>
      <c r="N28" s="314"/>
      <c r="BA28" s="674" t="s">
        <v>386</v>
      </c>
      <c r="BB28" s="674" t="s">
        <v>383</v>
      </c>
      <c r="BC28" s="674" t="s">
        <v>384</v>
      </c>
      <c r="BD28" s="56" t="s">
        <v>451</v>
      </c>
      <c r="BE28" s="675"/>
      <c r="BF28" s="675"/>
      <c r="BH28" s="56" t="s">
        <v>282</v>
      </c>
      <c r="BM28" s="487" t="s">
        <v>502</v>
      </c>
      <c r="BU28" s="56" t="s">
        <v>700</v>
      </c>
      <c r="BZ28" s="56" t="s">
        <v>738</v>
      </c>
      <c r="CD28" s="232" t="s">
        <v>224</v>
      </c>
      <c r="CE28" s="232"/>
      <c r="CF28" s="232" t="s">
        <v>225</v>
      </c>
    </row>
    <row r="29" spans="1:84" s="56" customFormat="1" ht="22.5">
      <c r="A29" s="308" t="s">
        <v>338</v>
      </c>
      <c r="B29" s="308"/>
      <c r="C29" s="303">
        <v>2015</v>
      </c>
      <c r="D29" s="309" t="s">
        <v>503</v>
      </c>
      <c r="E29" s="309" t="s">
        <v>842</v>
      </c>
      <c r="F29" s="311" t="s">
        <v>18</v>
      </c>
      <c r="G29" s="311" t="s">
        <v>7</v>
      </c>
      <c r="H29" s="309" t="s">
        <v>856</v>
      </c>
      <c r="I29" s="309" t="s">
        <v>652</v>
      </c>
      <c r="J29" s="312" t="s">
        <v>850</v>
      </c>
      <c r="K29" s="308">
        <v>2000</v>
      </c>
      <c r="L29" s="308">
        <v>3546</v>
      </c>
      <c r="M29" s="313">
        <f t="shared" si="1"/>
        <v>1.7729999999999999</v>
      </c>
      <c r="N29" s="314"/>
      <c r="BA29" s="674" t="s">
        <v>387</v>
      </c>
      <c r="BB29" s="674" t="s">
        <v>386</v>
      </c>
      <c r="BC29" s="674" t="s">
        <v>4</v>
      </c>
      <c r="BD29" s="56" t="s">
        <v>56</v>
      </c>
      <c r="BE29" s="675"/>
      <c r="BF29" s="675"/>
      <c r="BH29" s="56" t="s">
        <v>478</v>
      </c>
      <c r="BM29" s="487" t="s">
        <v>503</v>
      </c>
      <c r="BU29" s="56" t="s">
        <v>701</v>
      </c>
      <c r="BZ29" s="56" t="s">
        <v>56</v>
      </c>
      <c r="CD29" s="232" t="s">
        <v>226</v>
      </c>
      <c r="CE29" s="232"/>
      <c r="CF29" s="232" t="s">
        <v>227</v>
      </c>
    </row>
    <row r="30" spans="1:84" s="56" customFormat="1" ht="22.5">
      <c r="A30" s="308" t="s">
        <v>338</v>
      </c>
      <c r="B30" s="308"/>
      <c r="C30" s="308">
        <v>2015</v>
      </c>
      <c r="D30" s="309" t="s">
        <v>857</v>
      </c>
      <c r="E30" s="309" t="s">
        <v>842</v>
      </c>
      <c r="F30" s="310" t="s">
        <v>20</v>
      </c>
      <c r="G30" s="311" t="s">
        <v>7</v>
      </c>
      <c r="H30" s="309" t="s">
        <v>858</v>
      </c>
      <c r="I30" s="309" t="s">
        <v>757</v>
      </c>
      <c r="J30" s="312" t="s">
        <v>850</v>
      </c>
      <c r="K30" s="308">
        <v>600</v>
      </c>
      <c r="L30" s="308">
        <v>419</v>
      </c>
      <c r="M30" s="676">
        <f t="shared" si="1"/>
        <v>0.69833333333333336</v>
      </c>
      <c r="N30" s="314"/>
      <c r="BD30" s="56" t="s">
        <v>452</v>
      </c>
      <c r="BH30" s="56" t="s">
        <v>476</v>
      </c>
      <c r="BM30" s="487" t="s">
        <v>504</v>
      </c>
      <c r="BU30" s="56" t="s">
        <v>702</v>
      </c>
      <c r="BZ30" s="56" t="s">
        <v>746</v>
      </c>
      <c r="CD30" s="232" t="s">
        <v>228</v>
      </c>
      <c r="CE30" s="232"/>
      <c r="CF30" s="232" t="s">
        <v>229</v>
      </c>
    </row>
    <row r="31" spans="1:84" s="56" customFormat="1" ht="22.5">
      <c r="A31" s="308" t="s">
        <v>338</v>
      </c>
      <c r="B31" s="308"/>
      <c r="C31" s="303">
        <v>2015</v>
      </c>
      <c r="D31" s="309" t="s">
        <v>857</v>
      </c>
      <c r="E31" s="309" t="s">
        <v>842</v>
      </c>
      <c r="F31" s="310" t="s">
        <v>20</v>
      </c>
      <c r="G31" s="311" t="s">
        <v>7</v>
      </c>
      <c r="H31" s="309" t="s">
        <v>858</v>
      </c>
      <c r="I31" s="309" t="s">
        <v>652</v>
      </c>
      <c r="J31" s="312" t="s">
        <v>850</v>
      </c>
      <c r="K31" s="308">
        <v>600</v>
      </c>
      <c r="L31" s="308">
        <v>419</v>
      </c>
      <c r="M31" s="676">
        <f t="shared" si="1"/>
        <v>0.69833333333333336</v>
      </c>
      <c r="N31" s="314"/>
      <c r="BD31" s="56" t="s">
        <v>453</v>
      </c>
      <c r="BH31" s="56" t="s">
        <v>477</v>
      </c>
      <c r="BM31" s="487" t="s">
        <v>505</v>
      </c>
      <c r="BU31" s="56" t="s">
        <v>703</v>
      </c>
      <c r="BZ31" s="56" t="s">
        <v>737</v>
      </c>
      <c r="CD31" s="232" t="s">
        <v>230</v>
      </c>
      <c r="CE31" s="232"/>
      <c r="CF31" s="232" t="s">
        <v>216</v>
      </c>
    </row>
    <row r="32" spans="1:84" s="56" customFormat="1" ht="15">
      <c r="A32" s="308" t="s">
        <v>338</v>
      </c>
      <c r="B32" s="308"/>
      <c r="C32" s="308">
        <v>2015</v>
      </c>
      <c r="D32" s="309" t="s">
        <v>857</v>
      </c>
      <c r="E32" s="309" t="s">
        <v>842</v>
      </c>
      <c r="F32" s="310" t="s">
        <v>20</v>
      </c>
      <c r="G32" s="311" t="s">
        <v>7</v>
      </c>
      <c r="H32" s="309" t="s">
        <v>858</v>
      </c>
      <c r="I32" s="309" t="s">
        <v>654</v>
      </c>
      <c r="J32" s="312" t="s">
        <v>112</v>
      </c>
      <c r="K32" s="308">
        <v>600</v>
      </c>
      <c r="L32" s="308">
        <v>419</v>
      </c>
      <c r="M32" s="313">
        <f t="shared" si="1"/>
        <v>0.69833333333333336</v>
      </c>
      <c r="N32" s="314"/>
      <c r="BA32" s="213" t="s">
        <v>1500</v>
      </c>
      <c r="BD32" s="56" t="s">
        <v>183</v>
      </c>
      <c r="BH32" s="56" t="s">
        <v>283</v>
      </c>
      <c r="BM32" s="487" t="s">
        <v>506</v>
      </c>
      <c r="BU32" s="56" t="s">
        <v>720</v>
      </c>
      <c r="BZ32" s="56" t="s">
        <v>183</v>
      </c>
      <c r="CD32" s="232" t="s">
        <v>231</v>
      </c>
      <c r="CE32" s="232"/>
      <c r="CF32" s="232" t="s">
        <v>214</v>
      </c>
    </row>
    <row r="33" spans="1:84" s="56" customFormat="1">
      <c r="A33" s="308" t="s">
        <v>338</v>
      </c>
      <c r="B33" s="308"/>
      <c r="C33" s="303">
        <v>2015</v>
      </c>
      <c r="D33" s="309" t="s">
        <v>857</v>
      </c>
      <c r="E33" s="309" t="s">
        <v>842</v>
      </c>
      <c r="F33" s="310" t="s">
        <v>20</v>
      </c>
      <c r="G33" s="311" t="s">
        <v>7</v>
      </c>
      <c r="H33" s="309" t="s">
        <v>859</v>
      </c>
      <c r="I33" s="309" t="s">
        <v>654</v>
      </c>
      <c r="J33" s="312" t="s">
        <v>112</v>
      </c>
      <c r="K33" s="308">
        <v>2000</v>
      </c>
      <c r="L33" s="308">
        <f>1675+2330+144</f>
        <v>4149</v>
      </c>
      <c r="M33" s="676">
        <f t="shared" si="1"/>
        <v>2.0745</v>
      </c>
      <c r="N33" s="314"/>
      <c r="BA33" s="56" t="s">
        <v>18</v>
      </c>
      <c r="BD33" s="56" t="s">
        <v>444</v>
      </c>
      <c r="BM33" s="487" t="s">
        <v>507</v>
      </c>
      <c r="BU33" s="56" t="s">
        <v>704</v>
      </c>
      <c r="BZ33" s="56" t="s">
        <v>745</v>
      </c>
      <c r="CD33" s="232" t="s">
        <v>232</v>
      </c>
      <c r="CE33" s="232"/>
      <c r="CF33" s="232" t="s">
        <v>233</v>
      </c>
    </row>
    <row r="34" spans="1:84" s="56" customFormat="1">
      <c r="A34" s="308" t="s">
        <v>338</v>
      </c>
      <c r="B34" s="308"/>
      <c r="C34" s="308">
        <v>2015</v>
      </c>
      <c r="D34" s="309" t="s">
        <v>857</v>
      </c>
      <c r="E34" s="309" t="s">
        <v>842</v>
      </c>
      <c r="F34" s="310" t="s">
        <v>20</v>
      </c>
      <c r="G34" s="311" t="s">
        <v>7</v>
      </c>
      <c r="H34" s="309" t="s">
        <v>858</v>
      </c>
      <c r="I34" s="309" t="s">
        <v>656</v>
      </c>
      <c r="J34" s="312" t="s">
        <v>112</v>
      </c>
      <c r="K34" s="308">
        <v>600</v>
      </c>
      <c r="L34" s="308">
        <f>418</f>
        <v>418</v>
      </c>
      <c r="M34" s="676">
        <f t="shared" si="1"/>
        <v>0.69666666666666666</v>
      </c>
      <c r="N34" s="314"/>
      <c r="BA34" s="56" t="s">
        <v>20</v>
      </c>
      <c r="BD34" s="56" t="s">
        <v>454</v>
      </c>
      <c r="BM34" s="487" t="s">
        <v>508</v>
      </c>
      <c r="BU34" s="56" t="s">
        <v>721</v>
      </c>
      <c r="BZ34" s="56" t="s">
        <v>194</v>
      </c>
      <c r="CD34" s="232" t="s">
        <v>234</v>
      </c>
      <c r="CE34" s="232"/>
      <c r="CF34" s="232" t="s">
        <v>215</v>
      </c>
    </row>
    <row r="35" spans="1:84" s="56" customFormat="1" ht="15">
      <c r="A35" s="308" t="s">
        <v>338</v>
      </c>
      <c r="B35" s="308"/>
      <c r="C35" s="303">
        <v>2015</v>
      </c>
      <c r="D35" s="309" t="s">
        <v>857</v>
      </c>
      <c r="E35" s="309" t="s">
        <v>842</v>
      </c>
      <c r="F35" s="310" t="s">
        <v>20</v>
      </c>
      <c r="G35" s="311" t="s">
        <v>7</v>
      </c>
      <c r="H35" s="309" t="s">
        <v>859</v>
      </c>
      <c r="I35" s="309" t="s">
        <v>656</v>
      </c>
      <c r="J35" s="312" t="s">
        <v>112</v>
      </c>
      <c r="K35" s="308">
        <v>2000</v>
      </c>
      <c r="L35" s="308">
        <f>1571+937+69</f>
        <v>2577</v>
      </c>
      <c r="M35" s="313">
        <f t="shared" si="1"/>
        <v>1.2885</v>
      </c>
      <c r="N35" s="316"/>
      <c r="BA35" s="56" t="s">
        <v>22</v>
      </c>
      <c r="BD35" s="56" t="s">
        <v>455</v>
      </c>
      <c r="BH35" s="213" t="s">
        <v>650</v>
      </c>
      <c r="BM35" s="487" t="s">
        <v>509</v>
      </c>
      <c r="BU35" s="56" t="s">
        <v>705</v>
      </c>
      <c r="BZ35" s="56" t="s">
        <v>730</v>
      </c>
      <c r="CD35" s="232" t="s">
        <v>235</v>
      </c>
      <c r="CE35" s="232"/>
      <c r="CF35" s="232"/>
    </row>
    <row r="36" spans="1:84" s="56" customFormat="1" ht="22.5">
      <c r="A36" s="308" t="s">
        <v>338</v>
      </c>
      <c r="B36" s="308"/>
      <c r="C36" s="308">
        <v>2015</v>
      </c>
      <c r="D36" s="309" t="s">
        <v>857</v>
      </c>
      <c r="E36" s="309" t="s">
        <v>842</v>
      </c>
      <c r="F36" s="310" t="s">
        <v>20</v>
      </c>
      <c r="G36" s="311" t="s">
        <v>7</v>
      </c>
      <c r="H36" s="309" t="s">
        <v>859</v>
      </c>
      <c r="I36" s="309" t="s">
        <v>757</v>
      </c>
      <c r="J36" s="312" t="s">
        <v>850</v>
      </c>
      <c r="K36" s="308">
        <v>3000</v>
      </c>
      <c r="L36" s="308">
        <v>5008</v>
      </c>
      <c r="M36" s="676">
        <f t="shared" si="1"/>
        <v>1.6693333333333333</v>
      </c>
      <c r="N36" s="316"/>
      <c r="BA36" s="56" t="s">
        <v>24</v>
      </c>
      <c r="BD36" s="56" t="s">
        <v>457</v>
      </c>
      <c r="BH36" s="56" t="s">
        <v>757</v>
      </c>
      <c r="BM36" s="487" t="s">
        <v>510</v>
      </c>
      <c r="BU36" s="56" t="s">
        <v>722</v>
      </c>
      <c r="BZ36" s="56" t="s">
        <v>740</v>
      </c>
      <c r="CD36" s="232" t="s">
        <v>236</v>
      </c>
      <c r="CE36" s="232"/>
      <c r="CF36" s="232"/>
    </row>
    <row r="37" spans="1:84" s="56" customFormat="1" ht="22.5">
      <c r="A37" s="308" t="s">
        <v>338</v>
      </c>
      <c r="B37" s="308"/>
      <c r="C37" s="303">
        <v>2015</v>
      </c>
      <c r="D37" s="309" t="s">
        <v>857</v>
      </c>
      <c r="E37" s="309" t="s">
        <v>842</v>
      </c>
      <c r="F37" s="310" t="s">
        <v>20</v>
      </c>
      <c r="G37" s="311" t="s">
        <v>7</v>
      </c>
      <c r="H37" s="309" t="s">
        <v>859</v>
      </c>
      <c r="I37" s="309" t="s">
        <v>652</v>
      </c>
      <c r="J37" s="312" t="s">
        <v>850</v>
      </c>
      <c r="K37" s="308">
        <v>3000</v>
      </c>
      <c r="L37" s="308">
        <v>5008</v>
      </c>
      <c r="M37" s="676">
        <f t="shared" si="1"/>
        <v>1.6693333333333333</v>
      </c>
      <c r="N37" s="316"/>
      <c r="BA37" s="56" t="s">
        <v>421</v>
      </c>
      <c r="BD37" s="56" t="s">
        <v>456</v>
      </c>
      <c r="BH37" s="56" t="s">
        <v>651</v>
      </c>
      <c r="BM37" s="487" t="s">
        <v>511</v>
      </c>
      <c r="BU37" s="56" t="s">
        <v>706</v>
      </c>
      <c r="BZ37" s="56" t="s">
        <v>731</v>
      </c>
      <c r="CD37" s="232" t="s">
        <v>237</v>
      </c>
      <c r="CE37" s="232"/>
      <c r="CF37" s="232"/>
    </row>
    <row r="38" spans="1:84" s="56" customFormat="1" ht="15">
      <c r="A38" s="308" t="s">
        <v>338</v>
      </c>
      <c r="B38" s="308"/>
      <c r="C38" s="308">
        <v>2015</v>
      </c>
      <c r="D38" s="309" t="s">
        <v>509</v>
      </c>
      <c r="E38" s="309" t="s">
        <v>842</v>
      </c>
      <c r="F38" s="310" t="s">
        <v>20</v>
      </c>
      <c r="G38" s="311" t="s">
        <v>7</v>
      </c>
      <c r="H38" s="309" t="s">
        <v>108</v>
      </c>
      <c r="I38" s="309" t="s">
        <v>651</v>
      </c>
      <c r="J38" s="312" t="s">
        <v>872</v>
      </c>
      <c r="K38" s="308">
        <v>3000</v>
      </c>
      <c r="L38" s="308">
        <v>11359</v>
      </c>
      <c r="M38" s="313">
        <f t="shared" si="1"/>
        <v>3.7863333333333333</v>
      </c>
      <c r="N38" s="316" t="s">
        <v>1952</v>
      </c>
      <c r="BD38" s="56" t="s">
        <v>458</v>
      </c>
      <c r="BH38" s="56" t="s">
        <v>652</v>
      </c>
      <c r="BM38" s="487" t="s">
        <v>512</v>
      </c>
      <c r="BU38" s="56" t="s">
        <v>723</v>
      </c>
      <c r="BZ38" s="56" t="s">
        <v>732</v>
      </c>
      <c r="CD38" s="232" t="s">
        <v>238</v>
      </c>
      <c r="CE38" s="232"/>
      <c r="CF38" s="232"/>
    </row>
    <row r="39" spans="1:84" s="56" customFormat="1">
      <c r="A39" s="308" t="s">
        <v>338</v>
      </c>
      <c r="B39" s="308"/>
      <c r="C39" s="303">
        <v>2015</v>
      </c>
      <c r="D39" s="309" t="s">
        <v>509</v>
      </c>
      <c r="E39" s="309" t="s">
        <v>842</v>
      </c>
      <c r="F39" s="310" t="s">
        <v>20</v>
      </c>
      <c r="G39" s="311" t="s">
        <v>7</v>
      </c>
      <c r="H39" s="309" t="s">
        <v>108</v>
      </c>
      <c r="I39" s="309" t="s">
        <v>653</v>
      </c>
      <c r="J39" s="312" t="s">
        <v>872</v>
      </c>
      <c r="K39" s="308">
        <v>1000</v>
      </c>
      <c r="L39" s="308">
        <v>615</v>
      </c>
      <c r="M39" s="676">
        <f t="shared" si="1"/>
        <v>0.61499999999999999</v>
      </c>
      <c r="N39" s="314"/>
      <c r="BD39" s="56" t="s">
        <v>459</v>
      </c>
      <c r="BH39" s="56" t="s">
        <v>653</v>
      </c>
      <c r="BM39" s="487" t="s">
        <v>513</v>
      </c>
      <c r="BU39" s="56" t="s">
        <v>724</v>
      </c>
      <c r="BZ39" s="56" t="s">
        <v>743</v>
      </c>
      <c r="CD39" s="232" t="s">
        <v>239</v>
      </c>
      <c r="CE39" s="232"/>
      <c r="CF39" s="232"/>
    </row>
    <row r="40" spans="1:84" s="56" customFormat="1">
      <c r="A40" s="308" t="s">
        <v>338</v>
      </c>
      <c r="B40" s="308"/>
      <c r="C40" s="308">
        <v>2015</v>
      </c>
      <c r="D40" s="309" t="s">
        <v>509</v>
      </c>
      <c r="E40" s="309" t="s">
        <v>842</v>
      </c>
      <c r="F40" s="310" t="s">
        <v>20</v>
      </c>
      <c r="G40" s="311" t="s">
        <v>7</v>
      </c>
      <c r="H40" s="309" t="s">
        <v>108</v>
      </c>
      <c r="I40" s="309" t="s">
        <v>655</v>
      </c>
      <c r="J40" s="312" t="s">
        <v>872</v>
      </c>
      <c r="K40" s="308">
        <v>1000</v>
      </c>
      <c r="L40" s="308">
        <v>1433</v>
      </c>
      <c r="M40" s="676">
        <f t="shared" si="1"/>
        <v>1.4330000000000001</v>
      </c>
      <c r="N40" s="314"/>
      <c r="BA40" s="56" t="s">
        <v>1501</v>
      </c>
      <c r="BD40" s="56" t="s">
        <v>460</v>
      </c>
      <c r="BH40" s="56" t="s">
        <v>654</v>
      </c>
      <c r="BM40" s="487" t="s">
        <v>514</v>
      </c>
      <c r="BU40" s="56" t="s">
        <v>725</v>
      </c>
      <c r="BZ40" s="56" t="s">
        <v>733</v>
      </c>
    </row>
    <row r="41" spans="1:84" s="56" customFormat="1" ht="33.75">
      <c r="A41" s="308" t="s">
        <v>338</v>
      </c>
      <c r="B41" s="308"/>
      <c r="C41" s="303">
        <v>2015</v>
      </c>
      <c r="D41" s="309" t="s">
        <v>93</v>
      </c>
      <c r="E41" s="309" t="s">
        <v>842</v>
      </c>
      <c r="F41" s="311" t="s">
        <v>18</v>
      </c>
      <c r="G41" s="311" t="s">
        <v>7</v>
      </c>
      <c r="H41" s="309" t="s">
        <v>860</v>
      </c>
      <c r="I41" s="309" t="s">
        <v>757</v>
      </c>
      <c r="J41" s="312" t="s">
        <v>861</v>
      </c>
      <c r="K41" s="308">
        <v>3500</v>
      </c>
      <c r="L41" s="308">
        <f>1014+442+956</f>
        <v>2412</v>
      </c>
      <c r="M41" s="313">
        <f t="shared" si="1"/>
        <v>0.68914285714285717</v>
      </c>
      <c r="N41" s="314"/>
      <c r="BA41" s="56" t="s">
        <v>40</v>
      </c>
      <c r="BD41" s="56" t="s">
        <v>461</v>
      </c>
      <c r="BH41" s="56" t="s">
        <v>655</v>
      </c>
      <c r="BM41" s="487" t="s">
        <v>515</v>
      </c>
      <c r="BU41" s="56" t="s">
        <v>707</v>
      </c>
      <c r="BZ41" s="56" t="s">
        <v>735</v>
      </c>
    </row>
    <row r="42" spans="1:84" s="56" customFormat="1" ht="33.75">
      <c r="A42" s="308" t="s">
        <v>338</v>
      </c>
      <c r="B42" s="308"/>
      <c r="C42" s="308">
        <v>2015</v>
      </c>
      <c r="D42" s="309" t="s">
        <v>93</v>
      </c>
      <c r="E42" s="309" t="s">
        <v>842</v>
      </c>
      <c r="F42" s="311" t="s">
        <v>18</v>
      </c>
      <c r="G42" s="311" t="s">
        <v>7</v>
      </c>
      <c r="H42" s="309" t="s">
        <v>862</v>
      </c>
      <c r="I42" s="309" t="s">
        <v>757</v>
      </c>
      <c r="J42" s="312" t="s">
        <v>861</v>
      </c>
      <c r="K42" s="308">
        <v>4500</v>
      </c>
      <c r="L42" s="308">
        <f>3795+645+65</f>
        <v>4505</v>
      </c>
      <c r="M42" s="676">
        <f t="shared" si="1"/>
        <v>1.0011111111111111</v>
      </c>
      <c r="N42" s="314"/>
      <c r="BA42" s="56" t="s">
        <v>24</v>
      </c>
      <c r="BD42" s="56" t="s">
        <v>462</v>
      </c>
      <c r="BH42" s="56" t="s">
        <v>656</v>
      </c>
      <c r="BM42" s="487" t="s">
        <v>516</v>
      </c>
      <c r="BU42" s="56" t="s">
        <v>708</v>
      </c>
      <c r="BZ42" s="56" t="s">
        <v>461</v>
      </c>
    </row>
    <row r="43" spans="1:84" s="56" customFormat="1">
      <c r="A43" s="308" t="s">
        <v>338</v>
      </c>
      <c r="B43" s="308"/>
      <c r="C43" s="303">
        <v>2015</v>
      </c>
      <c r="D43" s="309" t="s">
        <v>93</v>
      </c>
      <c r="E43" s="309" t="s">
        <v>842</v>
      </c>
      <c r="F43" s="311" t="s">
        <v>18</v>
      </c>
      <c r="G43" s="311" t="s">
        <v>7</v>
      </c>
      <c r="H43" s="309" t="s">
        <v>860</v>
      </c>
      <c r="I43" s="309" t="s">
        <v>654</v>
      </c>
      <c r="J43" s="312" t="s">
        <v>863</v>
      </c>
      <c r="K43" s="308">
        <v>500</v>
      </c>
      <c r="L43" s="308">
        <f>88+259+244</f>
        <v>591</v>
      </c>
      <c r="M43" s="676">
        <f t="shared" si="1"/>
        <v>1.1819999999999999</v>
      </c>
      <c r="N43" s="314"/>
      <c r="BA43" s="56" t="s">
        <v>421</v>
      </c>
      <c r="BD43" s="56" t="s">
        <v>463</v>
      </c>
      <c r="BH43" s="56" t="s">
        <v>657</v>
      </c>
      <c r="BM43" s="487" t="s">
        <v>517</v>
      </c>
      <c r="BU43" s="56" t="s">
        <v>710</v>
      </c>
      <c r="BZ43" s="56" t="s">
        <v>736</v>
      </c>
    </row>
    <row r="44" spans="1:84" s="56" customFormat="1" ht="15">
      <c r="A44" s="308" t="s">
        <v>338</v>
      </c>
      <c r="B44" s="308"/>
      <c r="C44" s="308">
        <v>2015</v>
      </c>
      <c r="D44" s="309" t="s">
        <v>93</v>
      </c>
      <c r="E44" s="309" t="s">
        <v>842</v>
      </c>
      <c r="F44" s="311" t="s">
        <v>18</v>
      </c>
      <c r="G44" s="311" t="s">
        <v>7</v>
      </c>
      <c r="H44" s="309" t="s">
        <v>862</v>
      </c>
      <c r="I44" s="309" t="s">
        <v>654</v>
      </c>
      <c r="J44" s="312" t="s">
        <v>863</v>
      </c>
      <c r="K44" s="308">
        <v>1000</v>
      </c>
      <c r="L44" s="308">
        <f>1814+643+65</f>
        <v>2522</v>
      </c>
      <c r="M44" s="313">
        <f t="shared" si="1"/>
        <v>2.5219999999999998</v>
      </c>
      <c r="N44" s="314"/>
      <c r="BD44" s="56" t="s">
        <v>449</v>
      </c>
      <c r="BH44" s="56" t="s">
        <v>658</v>
      </c>
      <c r="BM44" s="487" t="s">
        <v>518</v>
      </c>
      <c r="BU44" s="56" t="s">
        <v>711</v>
      </c>
    </row>
    <row r="45" spans="1:84" s="56" customFormat="1">
      <c r="A45" s="308" t="s">
        <v>338</v>
      </c>
      <c r="B45" s="308"/>
      <c r="C45" s="303">
        <v>2015</v>
      </c>
      <c r="D45" s="309" t="s">
        <v>93</v>
      </c>
      <c r="E45" s="309" t="s">
        <v>842</v>
      </c>
      <c r="F45" s="311" t="s">
        <v>18</v>
      </c>
      <c r="G45" s="311" t="s">
        <v>7</v>
      </c>
      <c r="H45" s="309" t="s">
        <v>860</v>
      </c>
      <c r="I45" s="309" t="s">
        <v>656</v>
      </c>
      <c r="J45" s="312" t="s">
        <v>863</v>
      </c>
      <c r="K45" s="308">
        <v>500</v>
      </c>
      <c r="L45" s="308">
        <v>591</v>
      </c>
      <c r="M45" s="676">
        <f t="shared" si="1"/>
        <v>1.1819999999999999</v>
      </c>
      <c r="N45" s="314"/>
      <c r="BH45" s="56" t="s">
        <v>114</v>
      </c>
      <c r="BM45" s="487" t="s">
        <v>519</v>
      </c>
    </row>
    <row r="46" spans="1:84" s="56" customFormat="1">
      <c r="A46" s="308" t="s">
        <v>338</v>
      </c>
      <c r="B46" s="308"/>
      <c r="C46" s="308">
        <v>2015</v>
      </c>
      <c r="D46" s="309" t="s">
        <v>93</v>
      </c>
      <c r="E46" s="309" t="s">
        <v>842</v>
      </c>
      <c r="F46" s="311" t="s">
        <v>18</v>
      </c>
      <c r="G46" s="311" t="s">
        <v>7</v>
      </c>
      <c r="H46" s="309" t="s">
        <v>862</v>
      </c>
      <c r="I46" s="309" t="s">
        <v>656</v>
      </c>
      <c r="J46" s="312" t="s">
        <v>863</v>
      </c>
      <c r="K46" s="308">
        <v>1000</v>
      </c>
      <c r="L46" s="308">
        <f>1814+643+65</f>
        <v>2522</v>
      </c>
      <c r="M46" s="676">
        <f t="shared" si="1"/>
        <v>2.5219999999999998</v>
      </c>
      <c r="N46" s="314"/>
      <c r="BA46" s="213" t="s">
        <v>305</v>
      </c>
      <c r="BH46" s="56" t="s">
        <v>115</v>
      </c>
      <c r="BM46" s="487" t="s">
        <v>520</v>
      </c>
    </row>
    <row r="47" spans="1:84" s="56" customFormat="1" ht="33.75">
      <c r="A47" s="308" t="s">
        <v>338</v>
      </c>
      <c r="B47" s="308"/>
      <c r="C47" s="303">
        <v>2015</v>
      </c>
      <c r="D47" s="309" t="s">
        <v>93</v>
      </c>
      <c r="E47" s="309" t="s">
        <v>842</v>
      </c>
      <c r="F47" s="311" t="s">
        <v>18</v>
      </c>
      <c r="G47" s="311" t="s">
        <v>7</v>
      </c>
      <c r="H47" s="309" t="s">
        <v>860</v>
      </c>
      <c r="I47" s="309" t="s">
        <v>652</v>
      </c>
      <c r="J47" s="312" t="s">
        <v>861</v>
      </c>
      <c r="K47" s="308">
        <v>3500</v>
      </c>
      <c r="L47" s="308">
        <f>1014+442+956</f>
        <v>2412</v>
      </c>
      <c r="M47" s="313">
        <f t="shared" si="1"/>
        <v>0.68914285714285717</v>
      </c>
      <c r="N47" s="316"/>
      <c r="BA47" s="56" t="s">
        <v>7</v>
      </c>
      <c r="BD47" s="213" t="s">
        <v>290</v>
      </c>
      <c r="BH47" s="56" t="s">
        <v>116</v>
      </c>
      <c r="BM47" s="487" t="s">
        <v>521</v>
      </c>
    </row>
    <row r="48" spans="1:84" s="56" customFormat="1" ht="33.75">
      <c r="A48" s="308" t="s">
        <v>338</v>
      </c>
      <c r="B48" s="308"/>
      <c r="C48" s="308">
        <v>2015</v>
      </c>
      <c r="D48" s="309" t="s">
        <v>93</v>
      </c>
      <c r="E48" s="309" t="s">
        <v>842</v>
      </c>
      <c r="F48" s="311" t="s">
        <v>18</v>
      </c>
      <c r="G48" s="311" t="s">
        <v>7</v>
      </c>
      <c r="H48" s="309" t="s">
        <v>862</v>
      </c>
      <c r="I48" s="309" t="s">
        <v>652</v>
      </c>
      <c r="J48" s="312" t="s">
        <v>861</v>
      </c>
      <c r="K48" s="308">
        <v>4500</v>
      </c>
      <c r="L48" s="308">
        <f>3795+645+65</f>
        <v>4505</v>
      </c>
      <c r="M48" s="676">
        <f t="shared" si="1"/>
        <v>1.0011111111111111</v>
      </c>
      <c r="N48" s="316"/>
      <c r="BA48" s="56" t="s">
        <v>99</v>
      </c>
      <c r="BD48" s="56" t="s">
        <v>464</v>
      </c>
      <c r="BM48" s="487" t="s">
        <v>522</v>
      </c>
    </row>
    <row r="49" spans="1:65" s="56" customFormat="1" ht="33.75">
      <c r="A49" s="308" t="s">
        <v>338</v>
      </c>
      <c r="B49" s="308"/>
      <c r="C49" s="303">
        <v>2015</v>
      </c>
      <c r="D49" s="309" t="s">
        <v>864</v>
      </c>
      <c r="E49" s="309" t="s">
        <v>842</v>
      </c>
      <c r="F49" s="310" t="s">
        <v>20</v>
      </c>
      <c r="G49" s="311" t="s">
        <v>7</v>
      </c>
      <c r="H49" s="309" t="s">
        <v>865</v>
      </c>
      <c r="I49" s="309" t="s">
        <v>757</v>
      </c>
      <c r="J49" s="312" t="s">
        <v>861</v>
      </c>
      <c r="K49" s="308">
        <v>4000</v>
      </c>
      <c r="L49" s="308">
        <v>2771</v>
      </c>
      <c r="M49" s="676">
        <f t="shared" si="1"/>
        <v>0.69274999999999998</v>
      </c>
      <c r="N49" s="316"/>
      <c r="BA49" s="56" t="s">
        <v>211</v>
      </c>
      <c r="BD49" s="56" t="s">
        <v>465</v>
      </c>
      <c r="BM49" s="487" t="s">
        <v>523</v>
      </c>
    </row>
    <row r="50" spans="1:65" s="56" customFormat="1" ht="33.75">
      <c r="A50" s="308" t="s">
        <v>338</v>
      </c>
      <c r="B50" s="308"/>
      <c r="C50" s="308">
        <v>2015</v>
      </c>
      <c r="D50" s="309" t="s">
        <v>864</v>
      </c>
      <c r="E50" s="309" t="s">
        <v>842</v>
      </c>
      <c r="F50" s="310" t="s">
        <v>20</v>
      </c>
      <c r="G50" s="311" t="s">
        <v>7</v>
      </c>
      <c r="H50" s="309" t="s">
        <v>865</v>
      </c>
      <c r="I50" s="309" t="s">
        <v>652</v>
      </c>
      <c r="J50" s="312" t="s">
        <v>861</v>
      </c>
      <c r="K50" s="308">
        <v>4000</v>
      </c>
      <c r="L50" s="308">
        <v>2771</v>
      </c>
      <c r="M50" s="313">
        <f t="shared" si="1"/>
        <v>0.69274999999999998</v>
      </c>
      <c r="N50" s="316"/>
      <c r="BA50" s="56" t="s">
        <v>423</v>
      </c>
      <c r="BD50" s="56" t="s">
        <v>466</v>
      </c>
      <c r="BM50" s="487" t="s">
        <v>524</v>
      </c>
    </row>
    <row r="51" spans="1:65" s="56" customFormat="1" ht="33.75">
      <c r="A51" s="308" t="s">
        <v>338</v>
      </c>
      <c r="B51" s="308"/>
      <c r="C51" s="303">
        <v>2015</v>
      </c>
      <c r="D51" s="309" t="s">
        <v>864</v>
      </c>
      <c r="E51" s="309" t="s">
        <v>842</v>
      </c>
      <c r="F51" s="310" t="s">
        <v>20</v>
      </c>
      <c r="G51" s="311" t="s">
        <v>7</v>
      </c>
      <c r="H51" s="309" t="s">
        <v>866</v>
      </c>
      <c r="I51" s="309" t="s">
        <v>757</v>
      </c>
      <c r="J51" s="312" t="s">
        <v>861</v>
      </c>
      <c r="K51" s="308">
        <v>2500</v>
      </c>
      <c r="L51" s="308">
        <v>1723</v>
      </c>
      <c r="M51" s="676">
        <f t="shared" si="1"/>
        <v>0.68920000000000003</v>
      </c>
      <c r="N51" s="314"/>
      <c r="BA51" s="56" t="s">
        <v>424</v>
      </c>
      <c r="BM51" s="487" t="s">
        <v>93</v>
      </c>
    </row>
    <row r="52" spans="1:65" s="56" customFormat="1">
      <c r="A52" s="308" t="s">
        <v>338</v>
      </c>
      <c r="B52" s="308"/>
      <c r="C52" s="308">
        <v>2015</v>
      </c>
      <c r="D52" s="309" t="s">
        <v>864</v>
      </c>
      <c r="E52" s="309" t="s">
        <v>842</v>
      </c>
      <c r="F52" s="310" t="s">
        <v>20</v>
      </c>
      <c r="G52" s="311" t="s">
        <v>7</v>
      </c>
      <c r="H52" s="309" t="s">
        <v>865</v>
      </c>
      <c r="I52" s="309" t="s">
        <v>654</v>
      </c>
      <c r="J52" s="312" t="s">
        <v>112</v>
      </c>
      <c r="K52" s="308">
        <v>100</v>
      </c>
      <c r="L52" s="308">
        <v>121</v>
      </c>
      <c r="M52" s="676">
        <f t="shared" si="1"/>
        <v>1.21</v>
      </c>
      <c r="N52" s="314"/>
      <c r="BA52" s="56" t="s">
        <v>276</v>
      </c>
      <c r="BM52" s="487" t="s">
        <v>525</v>
      </c>
    </row>
    <row r="53" spans="1:65" s="56" customFormat="1" ht="15">
      <c r="A53" s="308" t="s">
        <v>338</v>
      </c>
      <c r="B53" s="308"/>
      <c r="C53" s="303">
        <v>2015</v>
      </c>
      <c r="D53" s="309" t="s">
        <v>864</v>
      </c>
      <c r="E53" s="309" t="s">
        <v>842</v>
      </c>
      <c r="F53" s="310" t="s">
        <v>20</v>
      </c>
      <c r="G53" s="311" t="s">
        <v>7</v>
      </c>
      <c r="H53" s="309" t="s">
        <v>866</v>
      </c>
      <c r="I53" s="309" t="s">
        <v>654</v>
      </c>
      <c r="J53" s="312" t="s">
        <v>112</v>
      </c>
      <c r="K53" s="308">
        <v>1000</v>
      </c>
      <c r="L53" s="308">
        <v>773</v>
      </c>
      <c r="M53" s="313">
        <f t="shared" si="1"/>
        <v>0.77300000000000002</v>
      </c>
      <c r="N53" s="314"/>
      <c r="BA53" s="56" t="s">
        <v>425</v>
      </c>
      <c r="BM53" s="487" t="s">
        <v>526</v>
      </c>
    </row>
    <row r="54" spans="1:65" s="56" customFormat="1">
      <c r="A54" s="308" t="s">
        <v>338</v>
      </c>
      <c r="B54" s="308"/>
      <c r="C54" s="308">
        <v>2015</v>
      </c>
      <c r="D54" s="309" t="s">
        <v>864</v>
      </c>
      <c r="E54" s="309" t="s">
        <v>842</v>
      </c>
      <c r="F54" s="310" t="s">
        <v>20</v>
      </c>
      <c r="G54" s="311" t="s">
        <v>7</v>
      </c>
      <c r="H54" s="309" t="s">
        <v>867</v>
      </c>
      <c r="I54" s="309" t="s">
        <v>654</v>
      </c>
      <c r="J54" s="312" t="s">
        <v>112</v>
      </c>
      <c r="K54" s="308">
        <v>300</v>
      </c>
      <c r="L54" s="308">
        <f>26+141+11</f>
        <v>178</v>
      </c>
      <c r="M54" s="676">
        <f t="shared" si="1"/>
        <v>0.59333333333333338</v>
      </c>
      <c r="N54" s="314" t="s">
        <v>1953</v>
      </c>
      <c r="BA54" s="56" t="s">
        <v>426</v>
      </c>
      <c r="BM54" s="487" t="s">
        <v>527</v>
      </c>
    </row>
    <row r="55" spans="1:65" s="56" customFormat="1">
      <c r="A55" s="308" t="s">
        <v>338</v>
      </c>
      <c r="B55" s="308"/>
      <c r="C55" s="303">
        <v>2015</v>
      </c>
      <c r="D55" s="309" t="s">
        <v>864</v>
      </c>
      <c r="E55" s="309" t="s">
        <v>842</v>
      </c>
      <c r="F55" s="310" t="s">
        <v>20</v>
      </c>
      <c r="G55" s="311" t="s">
        <v>7</v>
      </c>
      <c r="H55" s="309" t="s">
        <v>865</v>
      </c>
      <c r="I55" s="309" t="s">
        <v>656</v>
      </c>
      <c r="J55" s="312" t="s">
        <v>112</v>
      </c>
      <c r="K55" s="308">
        <v>100</v>
      </c>
      <c r="L55" s="308">
        <v>121</v>
      </c>
      <c r="M55" s="676">
        <f t="shared" si="1"/>
        <v>1.21</v>
      </c>
      <c r="N55" s="314"/>
      <c r="BA55" s="56" t="s">
        <v>427</v>
      </c>
      <c r="BM55" s="487" t="s">
        <v>528</v>
      </c>
    </row>
    <row r="56" spans="1:65" s="56" customFormat="1" ht="15">
      <c r="A56" s="308" t="s">
        <v>338</v>
      </c>
      <c r="B56" s="308"/>
      <c r="C56" s="308">
        <v>2015</v>
      </c>
      <c r="D56" s="309" t="s">
        <v>864</v>
      </c>
      <c r="E56" s="309" t="s">
        <v>842</v>
      </c>
      <c r="F56" s="310" t="s">
        <v>20</v>
      </c>
      <c r="G56" s="311" t="s">
        <v>7</v>
      </c>
      <c r="H56" s="309" t="s">
        <v>866</v>
      </c>
      <c r="I56" s="309" t="s">
        <v>656</v>
      </c>
      <c r="J56" s="312" t="s">
        <v>112</v>
      </c>
      <c r="K56" s="308">
        <v>1000</v>
      </c>
      <c r="L56" s="308">
        <v>775</v>
      </c>
      <c r="M56" s="313">
        <f t="shared" si="1"/>
        <v>0.77500000000000002</v>
      </c>
      <c r="N56" s="314"/>
      <c r="BA56" s="56" t="s">
        <v>428</v>
      </c>
      <c r="BM56" s="487" t="s">
        <v>529</v>
      </c>
    </row>
    <row r="57" spans="1:65" s="56" customFormat="1">
      <c r="A57" s="308" t="s">
        <v>338</v>
      </c>
      <c r="B57" s="308"/>
      <c r="C57" s="303">
        <v>2015</v>
      </c>
      <c r="D57" s="309" t="s">
        <v>864</v>
      </c>
      <c r="E57" s="309" t="s">
        <v>842</v>
      </c>
      <c r="F57" s="310" t="s">
        <v>20</v>
      </c>
      <c r="G57" s="311" t="s">
        <v>7</v>
      </c>
      <c r="H57" s="309" t="s">
        <v>867</v>
      </c>
      <c r="I57" s="309" t="s">
        <v>656</v>
      </c>
      <c r="J57" s="312" t="s">
        <v>112</v>
      </c>
      <c r="K57" s="308">
        <v>300</v>
      </c>
      <c r="L57" s="308">
        <f>26+185+11</f>
        <v>222</v>
      </c>
      <c r="M57" s="676">
        <f t="shared" si="1"/>
        <v>0.74</v>
      </c>
      <c r="N57" s="314" t="s">
        <v>1953</v>
      </c>
      <c r="BA57" s="56" t="s">
        <v>429</v>
      </c>
      <c r="BM57" s="487" t="s">
        <v>530</v>
      </c>
    </row>
    <row r="58" spans="1:65" s="56" customFormat="1" ht="33.75">
      <c r="A58" s="308" t="s">
        <v>338</v>
      </c>
      <c r="B58" s="308"/>
      <c r="C58" s="308">
        <v>2015</v>
      </c>
      <c r="D58" s="309" t="s">
        <v>864</v>
      </c>
      <c r="E58" s="309" t="s">
        <v>842</v>
      </c>
      <c r="F58" s="310" t="s">
        <v>20</v>
      </c>
      <c r="G58" s="311" t="s">
        <v>7</v>
      </c>
      <c r="H58" s="309" t="s">
        <v>866</v>
      </c>
      <c r="I58" s="309" t="s">
        <v>652</v>
      </c>
      <c r="J58" s="312" t="s">
        <v>861</v>
      </c>
      <c r="K58" s="308">
        <v>2500</v>
      </c>
      <c r="L58" s="308">
        <v>1723</v>
      </c>
      <c r="M58" s="676">
        <f t="shared" si="1"/>
        <v>0.68920000000000003</v>
      </c>
      <c r="N58" s="314"/>
      <c r="BA58" s="56" t="s">
        <v>430</v>
      </c>
      <c r="BM58" s="487" t="s">
        <v>531</v>
      </c>
    </row>
    <row r="59" spans="1:65" s="56" customFormat="1" ht="33.75">
      <c r="A59" s="308" t="s">
        <v>338</v>
      </c>
      <c r="B59" s="308"/>
      <c r="C59" s="303">
        <v>2015</v>
      </c>
      <c r="D59" s="309" t="s">
        <v>864</v>
      </c>
      <c r="E59" s="309" t="s">
        <v>842</v>
      </c>
      <c r="F59" s="310" t="s">
        <v>20</v>
      </c>
      <c r="G59" s="311" t="s">
        <v>7</v>
      </c>
      <c r="H59" s="309" t="s">
        <v>867</v>
      </c>
      <c r="I59" s="309" t="s">
        <v>757</v>
      </c>
      <c r="J59" s="312" t="s">
        <v>861</v>
      </c>
      <c r="K59" s="308">
        <v>3000</v>
      </c>
      <c r="L59" s="308">
        <f>830+918+11</f>
        <v>1759</v>
      </c>
      <c r="M59" s="313">
        <f t="shared" si="1"/>
        <v>0.58633333333333337</v>
      </c>
      <c r="N59" s="316"/>
      <c r="BA59" s="56" t="s">
        <v>431</v>
      </c>
      <c r="BM59" s="487" t="s">
        <v>532</v>
      </c>
    </row>
    <row r="60" spans="1:65" s="56" customFormat="1" ht="33.75">
      <c r="A60" s="308" t="s">
        <v>338</v>
      </c>
      <c r="B60" s="308"/>
      <c r="C60" s="308">
        <v>2015</v>
      </c>
      <c r="D60" s="309" t="s">
        <v>864</v>
      </c>
      <c r="E60" s="309" t="s">
        <v>842</v>
      </c>
      <c r="F60" s="310" t="s">
        <v>20</v>
      </c>
      <c r="G60" s="311" t="s">
        <v>7</v>
      </c>
      <c r="H60" s="309" t="s">
        <v>867</v>
      </c>
      <c r="I60" s="309" t="s">
        <v>652</v>
      </c>
      <c r="J60" s="312" t="s">
        <v>861</v>
      </c>
      <c r="K60" s="308">
        <v>3000</v>
      </c>
      <c r="L60" s="308">
        <v>1759</v>
      </c>
      <c r="M60" s="676">
        <f t="shared" si="1"/>
        <v>0.58633333333333337</v>
      </c>
      <c r="N60" s="316"/>
      <c r="BM60" s="487" t="s">
        <v>533</v>
      </c>
    </row>
    <row r="61" spans="1:65" s="56" customFormat="1" ht="22.5">
      <c r="A61" s="308" t="s">
        <v>338</v>
      </c>
      <c r="B61" s="308"/>
      <c r="C61" s="303">
        <v>2015</v>
      </c>
      <c r="D61" s="309" t="s">
        <v>525</v>
      </c>
      <c r="E61" s="309" t="s">
        <v>842</v>
      </c>
      <c r="F61" s="310" t="s">
        <v>20</v>
      </c>
      <c r="G61" s="311" t="s">
        <v>7</v>
      </c>
      <c r="H61" s="309" t="s">
        <v>108</v>
      </c>
      <c r="I61" s="309" t="s">
        <v>656</v>
      </c>
      <c r="J61" s="312" t="s">
        <v>843</v>
      </c>
      <c r="K61" s="308" t="s">
        <v>844</v>
      </c>
      <c r="L61" s="308">
        <v>1</v>
      </c>
      <c r="M61" s="676" t="s">
        <v>844</v>
      </c>
      <c r="N61" s="316"/>
      <c r="BM61" s="487" t="s">
        <v>534</v>
      </c>
    </row>
    <row r="62" spans="1:65" s="56" customFormat="1" ht="33.75">
      <c r="A62" s="308" t="s">
        <v>338</v>
      </c>
      <c r="B62" s="308" t="s">
        <v>4</v>
      </c>
      <c r="C62" s="308">
        <v>2015</v>
      </c>
      <c r="D62" s="320" t="s">
        <v>868</v>
      </c>
      <c r="E62" s="309" t="s">
        <v>846</v>
      </c>
      <c r="F62" s="310" t="s">
        <v>20</v>
      </c>
      <c r="G62" s="311" t="s">
        <v>7</v>
      </c>
      <c r="H62" s="309" t="s">
        <v>827</v>
      </c>
      <c r="I62" s="309" t="s">
        <v>757</v>
      </c>
      <c r="J62" s="312" t="s">
        <v>861</v>
      </c>
      <c r="K62" s="308">
        <v>500</v>
      </c>
      <c r="L62" s="308">
        <f>629+64</f>
        <v>693</v>
      </c>
      <c r="M62" s="313">
        <f t="shared" ref="M62:M69" si="2">L62/K62</f>
        <v>1.3859999999999999</v>
      </c>
      <c r="N62" s="316"/>
      <c r="BA62" s="679" t="s">
        <v>767</v>
      </c>
      <c r="BM62" s="487" t="s">
        <v>1502</v>
      </c>
    </row>
    <row r="63" spans="1:65" s="56" customFormat="1" ht="33.75">
      <c r="A63" s="308" t="s">
        <v>338</v>
      </c>
      <c r="B63" s="308" t="s">
        <v>4</v>
      </c>
      <c r="C63" s="303">
        <v>2015</v>
      </c>
      <c r="D63" s="320" t="s">
        <v>868</v>
      </c>
      <c r="E63" s="309" t="s">
        <v>846</v>
      </c>
      <c r="F63" s="310" t="s">
        <v>20</v>
      </c>
      <c r="G63" s="311" t="s">
        <v>7</v>
      </c>
      <c r="H63" s="309" t="s">
        <v>827</v>
      </c>
      <c r="I63" s="309" t="s">
        <v>652</v>
      </c>
      <c r="J63" s="312" t="s">
        <v>861</v>
      </c>
      <c r="K63" s="308">
        <v>500</v>
      </c>
      <c r="L63" s="308">
        <v>693</v>
      </c>
      <c r="M63" s="676">
        <f t="shared" si="2"/>
        <v>1.3859999999999999</v>
      </c>
      <c r="N63" s="314"/>
      <c r="BA63" s="680" t="s">
        <v>768</v>
      </c>
      <c r="BM63" s="61" t="s">
        <v>535</v>
      </c>
    </row>
    <row r="64" spans="1:65" s="56" customFormat="1" ht="22.5">
      <c r="A64" s="308" t="s">
        <v>338</v>
      </c>
      <c r="B64" s="308" t="s">
        <v>4</v>
      </c>
      <c r="C64" s="308">
        <v>2015</v>
      </c>
      <c r="D64" s="320" t="s">
        <v>868</v>
      </c>
      <c r="E64" s="309" t="s">
        <v>846</v>
      </c>
      <c r="F64" s="310" t="s">
        <v>20</v>
      </c>
      <c r="G64" s="311" t="s">
        <v>7</v>
      </c>
      <c r="H64" s="309" t="s">
        <v>827</v>
      </c>
      <c r="I64" s="309" t="s">
        <v>654</v>
      </c>
      <c r="J64" s="312" t="s">
        <v>112</v>
      </c>
      <c r="K64" s="308">
        <v>50</v>
      </c>
      <c r="L64" s="308">
        <v>24</v>
      </c>
      <c r="M64" s="676">
        <f t="shared" si="2"/>
        <v>0.48</v>
      </c>
      <c r="N64" s="316"/>
      <c r="BA64" s="579" t="s">
        <v>210</v>
      </c>
      <c r="BM64" s="487" t="s">
        <v>536</v>
      </c>
    </row>
    <row r="65" spans="1:65" s="56" customFormat="1" ht="22.5">
      <c r="A65" s="308" t="s">
        <v>338</v>
      </c>
      <c r="B65" s="308" t="s">
        <v>4</v>
      </c>
      <c r="C65" s="303">
        <v>2015</v>
      </c>
      <c r="D65" s="320" t="s">
        <v>868</v>
      </c>
      <c r="E65" s="309" t="s">
        <v>846</v>
      </c>
      <c r="F65" s="310" t="s">
        <v>20</v>
      </c>
      <c r="G65" s="311" t="s">
        <v>7</v>
      </c>
      <c r="H65" s="309" t="s">
        <v>827</v>
      </c>
      <c r="I65" s="309" t="s">
        <v>656</v>
      </c>
      <c r="J65" s="312" t="s">
        <v>112</v>
      </c>
      <c r="K65" s="308">
        <v>50</v>
      </c>
      <c r="L65" s="308">
        <f>49+14</f>
        <v>63</v>
      </c>
      <c r="M65" s="313">
        <f t="shared" si="2"/>
        <v>1.26</v>
      </c>
      <c r="N65" s="314"/>
      <c r="BA65" s="579" t="s">
        <v>825</v>
      </c>
      <c r="BM65" s="487" t="s">
        <v>537</v>
      </c>
    </row>
    <row r="66" spans="1:65" s="56" customFormat="1" ht="22.5">
      <c r="A66" s="308" t="s">
        <v>338</v>
      </c>
      <c r="B66" s="308" t="s">
        <v>4</v>
      </c>
      <c r="C66" s="308">
        <v>2015</v>
      </c>
      <c r="D66" s="320" t="s">
        <v>868</v>
      </c>
      <c r="E66" s="309" t="s">
        <v>846</v>
      </c>
      <c r="F66" s="310" t="s">
        <v>20</v>
      </c>
      <c r="G66" s="311" t="s">
        <v>7</v>
      </c>
      <c r="H66" s="309" t="s">
        <v>63</v>
      </c>
      <c r="I66" s="309" t="s">
        <v>654</v>
      </c>
      <c r="J66" s="312" t="s">
        <v>112</v>
      </c>
      <c r="K66" s="308">
        <v>50</v>
      </c>
      <c r="L66" s="308">
        <v>12</v>
      </c>
      <c r="M66" s="676">
        <f t="shared" si="2"/>
        <v>0.24</v>
      </c>
      <c r="N66" s="314" t="s">
        <v>1954</v>
      </c>
      <c r="BA66" s="579" t="s">
        <v>826</v>
      </c>
      <c r="BM66" s="487" t="s">
        <v>538</v>
      </c>
    </row>
    <row r="67" spans="1:65" s="56" customFormat="1" ht="22.5">
      <c r="A67" s="308" t="s">
        <v>338</v>
      </c>
      <c r="B67" s="308" t="s">
        <v>4</v>
      </c>
      <c r="C67" s="303">
        <v>2015</v>
      </c>
      <c r="D67" s="320" t="s">
        <v>868</v>
      </c>
      <c r="E67" s="309" t="s">
        <v>846</v>
      </c>
      <c r="F67" s="310" t="s">
        <v>20</v>
      </c>
      <c r="G67" s="311" t="s">
        <v>7</v>
      </c>
      <c r="H67" s="309" t="s">
        <v>63</v>
      </c>
      <c r="I67" s="309" t="s">
        <v>656</v>
      </c>
      <c r="J67" s="312" t="s">
        <v>112</v>
      </c>
      <c r="K67" s="308">
        <v>50</v>
      </c>
      <c r="L67" s="308">
        <v>12</v>
      </c>
      <c r="M67" s="676">
        <f t="shared" si="2"/>
        <v>0.24</v>
      </c>
      <c r="N67" s="314" t="s">
        <v>1954</v>
      </c>
      <c r="BA67" s="579" t="s">
        <v>63</v>
      </c>
      <c r="BM67" s="487" t="s">
        <v>539</v>
      </c>
    </row>
    <row r="68" spans="1:65" s="56" customFormat="1" ht="22.5">
      <c r="A68" s="308" t="s">
        <v>338</v>
      </c>
      <c r="B68" s="308" t="s">
        <v>4</v>
      </c>
      <c r="C68" s="308">
        <v>2015</v>
      </c>
      <c r="D68" s="320" t="s">
        <v>868</v>
      </c>
      <c r="E68" s="309" t="s">
        <v>846</v>
      </c>
      <c r="F68" s="310" t="s">
        <v>20</v>
      </c>
      <c r="G68" s="311" t="s">
        <v>7</v>
      </c>
      <c r="H68" s="309" t="s">
        <v>63</v>
      </c>
      <c r="I68" s="309" t="s">
        <v>757</v>
      </c>
      <c r="J68" s="312" t="s">
        <v>850</v>
      </c>
      <c r="K68" s="308">
        <v>150</v>
      </c>
      <c r="L68" s="308">
        <f>112+81</f>
        <v>193</v>
      </c>
      <c r="M68" s="313">
        <f t="shared" si="2"/>
        <v>1.2866666666666666</v>
      </c>
      <c r="N68" s="314"/>
      <c r="BA68" s="579" t="s">
        <v>827</v>
      </c>
      <c r="BM68" s="487" t="s">
        <v>540</v>
      </c>
    </row>
    <row r="69" spans="1:65" s="56" customFormat="1" ht="22.5">
      <c r="A69" s="308" t="s">
        <v>338</v>
      </c>
      <c r="B69" s="308" t="s">
        <v>4</v>
      </c>
      <c r="C69" s="303">
        <v>2015</v>
      </c>
      <c r="D69" s="320" t="s">
        <v>868</v>
      </c>
      <c r="E69" s="309" t="s">
        <v>846</v>
      </c>
      <c r="F69" s="310" t="s">
        <v>20</v>
      </c>
      <c r="G69" s="311" t="s">
        <v>7</v>
      </c>
      <c r="H69" s="309" t="s">
        <v>63</v>
      </c>
      <c r="I69" s="309" t="s">
        <v>652</v>
      </c>
      <c r="J69" s="312" t="s">
        <v>850</v>
      </c>
      <c r="K69" s="308">
        <v>150</v>
      </c>
      <c r="L69" s="308">
        <v>193</v>
      </c>
      <c r="M69" s="676">
        <f t="shared" si="2"/>
        <v>1.2866666666666666</v>
      </c>
      <c r="N69" s="314"/>
      <c r="BA69" s="680" t="s">
        <v>769</v>
      </c>
      <c r="BM69" s="487" t="s">
        <v>541</v>
      </c>
    </row>
    <row r="70" spans="1:65" s="56" customFormat="1" ht="22.5">
      <c r="A70" s="308" t="s">
        <v>338</v>
      </c>
      <c r="B70" s="308"/>
      <c r="C70" s="308">
        <v>2015</v>
      </c>
      <c r="D70" s="309" t="s">
        <v>869</v>
      </c>
      <c r="E70" s="309" t="s">
        <v>842</v>
      </c>
      <c r="F70" s="310" t="s">
        <v>20</v>
      </c>
      <c r="G70" s="311" t="s">
        <v>7</v>
      </c>
      <c r="H70" s="309" t="s">
        <v>108</v>
      </c>
      <c r="I70" s="309" t="s">
        <v>656</v>
      </c>
      <c r="J70" s="312" t="s">
        <v>843</v>
      </c>
      <c r="K70" s="308" t="s">
        <v>844</v>
      </c>
      <c r="L70" s="308" t="s">
        <v>844</v>
      </c>
      <c r="M70" s="676" t="s">
        <v>844</v>
      </c>
      <c r="N70" s="314"/>
      <c r="BA70" s="56" t="s">
        <v>770</v>
      </c>
      <c r="BM70" s="487" t="s">
        <v>542</v>
      </c>
    </row>
    <row r="71" spans="1:65" s="56" customFormat="1" ht="33.75">
      <c r="A71" s="308" t="s">
        <v>338</v>
      </c>
      <c r="B71" s="308"/>
      <c r="C71" s="303">
        <v>2015</v>
      </c>
      <c r="D71" s="309" t="s">
        <v>546</v>
      </c>
      <c r="E71" s="309" t="s">
        <v>846</v>
      </c>
      <c r="F71" s="311" t="s">
        <v>20</v>
      </c>
      <c r="G71" s="311" t="s">
        <v>7</v>
      </c>
      <c r="H71" s="309" t="s">
        <v>827</v>
      </c>
      <c r="I71" s="309" t="s">
        <v>757</v>
      </c>
      <c r="J71" s="312" t="s">
        <v>861</v>
      </c>
      <c r="K71" s="308" t="s">
        <v>292</v>
      </c>
      <c r="L71" s="308">
        <f>869+651</f>
        <v>1520</v>
      </c>
      <c r="M71" s="313" t="s">
        <v>844</v>
      </c>
      <c r="N71" s="316"/>
      <c r="BA71" s="56" t="s">
        <v>771</v>
      </c>
      <c r="BM71" s="487" t="s">
        <v>543</v>
      </c>
    </row>
    <row r="72" spans="1:65" s="56" customFormat="1">
      <c r="A72" s="308" t="s">
        <v>338</v>
      </c>
      <c r="B72" s="308"/>
      <c r="C72" s="308">
        <v>2015</v>
      </c>
      <c r="D72" s="309" t="s">
        <v>546</v>
      </c>
      <c r="E72" s="309" t="s">
        <v>846</v>
      </c>
      <c r="F72" s="311" t="s">
        <v>20</v>
      </c>
      <c r="G72" s="311" t="s">
        <v>7</v>
      </c>
      <c r="H72" s="309" t="s">
        <v>827</v>
      </c>
      <c r="I72" s="309" t="s">
        <v>654</v>
      </c>
      <c r="J72" s="312" t="s">
        <v>112</v>
      </c>
      <c r="K72" s="308" t="s">
        <v>844</v>
      </c>
      <c r="L72" s="308" t="s">
        <v>844</v>
      </c>
      <c r="M72" s="676" t="s">
        <v>844</v>
      </c>
      <c r="N72" s="316"/>
      <c r="BA72" s="56" t="s">
        <v>772</v>
      </c>
      <c r="BM72" s="487" t="s">
        <v>544</v>
      </c>
    </row>
    <row r="73" spans="1:65" s="56" customFormat="1">
      <c r="A73" s="308" t="s">
        <v>338</v>
      </c>
      <c r="B73" s="308"/>
      <c r="C73" s="303">
        <v>2015</v>
      </c>
      <c r="D73" s="309" t="s">
        <v>546</v>
      </c>
      <c r="E73" s="309" t="s">
        <v>846</v>
      </c>
      <c r="F73" s="311" t="s">
        <v>20</v>
      </c>
      <c r="G73" s="311" t="s">
        <v>7</v>
      </c>
      <c r="H73" s="309" t="s">
        <v>827</v>
      </c>
      <c r="I73" s="309" t="s">
        <v>656</v>
      </c>
      <c r="J73" s="312" t="s">
        <v>112</v>
      </c>
      <c r="K73" s="308" t="s">
        <v>844</v>
      </c>
      <c r="L73" s="308" t="s">
        <v>844</v>
      </c>
      <c r="M73" s="676" t="s">
        <v>844</v>
      </c>
      <c r="N73" s="316"/>
      <c r="BA73" s="56" t="s">
        <v>773</v>
      </c>
      <c r="BM73" s="487" t="s">
        <v>545</v>
      </c>
    </row>
    <row r="74" spans="1:65" s="56" customFormat="1" ht="33.75">
      <c r="A74" s="308" t="s">
        <v>338</v>
      </c>
      <c r="B74" s="308"/>
      <c r="C74" s="308">
        <v>2015</v>
      </c>
      <c r="D74" s="309" t="s">
        <v>546</v>
      </c>
      <c r="E74" s="309" t="s">
        <v>846</v>
      </c>
      <c r="F74" s="311" t="s">
        <v>20</v>
      </c>
      <c r="G74" s="311" t="s">
        <v>7</v>
      </c>
      <c r="H74" s="309" t="s">
        <v>827</v>
      </c>
      <c r="I74" s="309" t="s">
        <v>652</v>
      </c>
      <c r="J74" s="312" t="s">
        <v>861</v>
      </c>
      <c r="K74" s="308" t="s">
        <v>844</v>
      </c>
      <c r="L74" s="308">
        <v>1520</v>
      </c>
      <c r="M74" s="313" t="s">
        <v>844</v>
      </c>
      <c r="N74" s="316"/>
      <c r="BA74" s="56" t="s">
        <v>774</v>
      </c>
      <c r="BM74" s="487" t="s">
        <v>546</v>
      </c>
    </row>
    <row r="75" spans="1:65" s="56" customFormat="1" ht="33.75">
      <c r="A75" s="308" t="s">
        <v>338</v>
      </c>
      <c r="B75" s="308"/>
      <c r="C75" s="303">
        <v>2015</v>
      </c>
      <c r="D75" s="309" t="s">
        <v>546</v>
      </c>
      <c r="E75" s="309" t="s">
        <v>846</v>
      </c>
      <c r="F75" s="311" t="s">
        <v>18</v>
      </c>
      <c r="G75" s="311" t="s">
        <v>7</v>
      </c>
      <c r="H75" s="309" t="s">
        <v>860</v>
      </c>
      <c r="I75" s="309" t="s">
        <v>757</v>
      </c>
      <c r="J75" s="312" t="s">
        <v>861</v>
      </c>
      <c r="K75" s="308">
        <v>600</v>
      </c>
      <c r="L75" s="308">
        <f>320+54+52</f>
        <v>426</v>
      </c>
      <c r="M75" s="676">
        <f t="shared" ref="M75:M82" si="3">L75/K75</f>
        <v>0.71</v>
      </c>
      <c r="N75" s="316" t="s">
        <v>1955</v>
      </c>
      <c r="BA75" s="56" t="s">
        <v>775</v>
      </c>
      <c r="BM75" s="487" t="s">
        <v>547</v>
      </c>
    </row>
    <row r="76" spans="1:65" s="56" customFormat="1">
      <c r="A76" s="308" t="s">
        <v>338</v>
      </c>
      <c r="B76" s="308"/>
      <c r="C76" s="308">
        <v>2015</v>
      </c>
      <c r="D76" s="309" t="s">
        <v>546</v>
      </c>
      <c r="E76" s="309" t="s">
        <v>846</v>
      </c>
      <c r="F76" s="311" t="s">
        <v>18</v>
      </c>
      <c r="G76" s="311" t="s">
        <v>7</v>
      </c>
      <c r="H76" s="309" t="s">
        <v>860</v>
      </c>
      <c r="I76" s="309" t="s">
        <v>654</v>
      </c>
      <c r="J76" s="312" t="s">
        <v>112</v>
      </c>
      <c r="K76" s="308">
        <v>150</v>
      </c>
      <c r="L76" s="308">
        <f>57+35</f>
        <v>92</v>
      </c>
      <c r="M76" s="676">
        <f t="shared" si="3"/>
        <v>0.61333333333333329</v>
      </c>
      <c r="N76" s="316"/>
      <c r="BA76" s="56" t="s">
        <v>776</v>
      </c>
      <c r="BM76" s="487" t="s">
        <v>548</v>
      </c>
    </row>
    <row r="77" spans="1:65" s="56" customFormat="1" ht="15">
      <c r="A77" s="308" t="s">
        <v>338</v>
      </c>
      <c r="B77" s="308"/>
      <c r="C77" s="303">
        <v>2015</v>
      </c>
      <c r="D77" s="309" t="s">
        <v>546</v>
      </c>
      <c r="E77" s="309" t="s">
        <v>846</v>
      </c>
      <c r="F77" s="311" t="s">
        <v>18</v>
      </c>
      <c r="G77" s="311" t="s">
        <v>7</v>
      </c>
      <c r="H77" s="309" t="s">
        <v>860</v>
      </c>
      <c r="I77" s="309" t="s">
        <v>656</v>
      </c>
      <c r="J77" s="312" t="s">
        <v>112</v>
      </c>
      <c r="K77" s="308">
        <v>150</v>
      </c>
      <c r="L77" s="308">
        <v>92</v>
      </c>
      <c r="M77" s="313">
        <f t="shared" si="3"/>
        <v>0.61333333333333329</v>
      </c>
      <c r="N77" s="316"/>
      <c r="BA77" s="56" t="s">
        <v>777</v>
      </c>
      <c r="BM77" s="487" t="s">
        <v>549</v>
      </c>
    </row>
    <row r="78" spans="1:65" s="56" customFormat="1" ht="33.75">
      <c r="A78" s="308" t="s">
        <v>338</v>
      </c>
      <c r="B78" s="308"/>
      <c r="C78" s="308">
        <v>2015</v>
      </c>
      <c r="D78" s="309" t="s">
        <v>546</v>
      </c>
      <c r="E78" s="309" t="s">
        <v>846</v>
      </c>
      <c r="F78" s="311" t="s">
        <v>18</v>
      </c>
      <c r="G78" s="311" t="s">
        <v>7</v>
      </c>
      <c r="H78" s="309" t="s">
        <v>860</v>
      </c>
      <c r="I78" s="309" t="s">
        <v>652</v>
      </c>
      <c r="J78" s="312" t="s">
        <v>861</v>
      </c>
      <c r="K78" s="308">
        <v>600</v>
      </c>
      <c r="L78" s="308">
        <v>426</v>
      </c>
      <c r="M78" s="676">
        <f t="shared" si="3"/>
        <v>0.71</v>
      </c>
      <c r="N78" s="316" t="s">
        <v>1955</v>
      </c>
      <c r="BA78" s="56" t="s">
        <v>778</v>
      </c>
      <c r="BM78" s="487" t="s">
        <v>550</v>
      </c>
    </row>
    <row r="79" spans="1:65" s="56" customFormat="1" ht="15">
      <c r="A79" s="308" t="s">
        <v>338</v>
      </c>
      <c r="B79" s="308"/>
      <c r="C79" s="303">
        <v>2015</v>
      </c>
      <c r="D79" s="309" t="s">
        <v>546</v>
      </c>
      <c r="E79" s="309" t="s">
        <v>846</v>
      </c>
      <c r="F79" s="310" t="s">
        <v>20</v>
      </c>
      <c r="G79" s="311" t="s">
        <v>7</v>
      </c>
      <c r="H79" s="309" t="s">
        <v>867</v>
      </c>
      <c r="I79" s="309" t="s">
        <v>654</v>
      </c>
      <c r="J79" s="312" t="s">
        <v>112</v>
      </c>
      <c r="K79" s="308">
        <v>100</v>
      </c>
      <c r="L79" s="308">
        <v>0</v>
      </c>
      <c r="M79" s="676">
        <f t="shared" si="3"/>
        <v>0</v>
      </c>
      <c r="N79" s="314" t="s">
        <v>1967</v>
      </c>
      <c r="BA79" s="680" t="s">
        <v>821</v>
      </c>
      <c r="BM79" s="61" t="s">
        <v>551</v>
      </c>
    </row>
    <row r="80" spans="1:65" s="56" customFormat="1" ht="15">
      <c r="A80" s="308" t="s">
        <v>338</v>
      </c>
      <c r="B80" s="308"/>
      <c r="C80" s="308">
        <v>2015</v>
      </c>
      <c r="D80" s="309" t="s">
        <v>546</v>
      </c>
      <c r="E80" s="309" t="s">
        <v>846</v>
      </c>
      <c r="F80" s="310" t="s">
        <v>20</v>
      </c>
      <c r="G80" s="311" t="s">
        <v>7</v>
      </c>
      <c r="H80" s="309" t="s">
        <v>867</v>
      </c>
      <c r="I80" s="309" t="s">
        <v>656</v>
      </c>
      <c r="J80" s="312" t="s">
        <v>112</v>
      </c>
      <c r="K80" s="308">
        <v>100</v>
      </c>
      <c r="L80" s="308">
        <v>0</v>
      </c>
      <c r="M80" s="313">
        <f t="shared" si="3"/>
        <v>0</v>
      </c>
      <c r="N80" s="314" t="s">
        <v>1967</v>
      </c>
      <c r="BA80" s="56" t="s">
        <v>818</v>
      </c>
      <c r="BM80" s="487" t="s">
        <v>552</v>
      </c>
    </row>
    <row r="81" spans="1:65" s="56" customFormat="1" ht="33.75">
      <c r="A81" s="308" t="s">
        <v>338</v>
      </c>
      <c r="B81" s="308"/>
      <c r="C81" s="303">
        <v>2015</v>
      </c>
      <c r="D81" s="309" t="s">
        <v>546</v>
      </c>
      <c r="E81" s="309" t="s">
        <v>846</v>
      </c>
      <c r="F81" s="310" t="s">
        <v>20</v>
      </c>
      <c r="G81" s="311" t="s">
        <v>7</v>
      </c>
      <c r="H81" s="309" t="s">
        <v>867</v>
      </c>
      <c r="I81" s="309" t="s">
        <v>757</v>
      </c>
      <c r="J81" s="312" t="s">
        <v>861</v>
      </c>
      <c r="K81" s="308">
        <v>200</v>
      </c>
      <c r="L81" s="308">
        <f>352</f>
        <v>352</v>
      </c>
      <c r="M81" s="676">
        <f t="shared" si="3"/>
        <v>1.76</v>
      </c>
      <c r="N81" s="314"/>
      <c r="BA81" s="56" t="s">
        <v>819</v>
      </c>
      <c r="BM81" s="487" t="s">
        <v>553</v>
      </c>
    </row>
    <row r="82" spans="1:65" s="56" customFormat="1" ht="33.75">
      <c r="A82" s="308" t="s">
        <v>338</v>
      </c>
      <c r="B82" s="308"/>
      <c r="C82" s="308">
        <v>2015</v>
      </c>
      <c r="D82" s="309" t="s">
        <v>546</v>
      </c>
      <c r="E82" s="309" t="s">
        <v>846</v>
      </c>
      <c r="F82" s="310" t="s">
        <v>20</v>
      </c>
      <c r="G82" s="311" t="s">
        <v>7</v>
      </c>
      <c r="H82" s="309" t="s">
        <v>867</v>
      </c>
      <c r="I82" s="309" t="s">
        <v>652</v>
      </c>
      <c r="J82" s="312" t="s">
        <v>861</v>
      </c>
      <c r="K82" s="308">
        <v>200</v>
      </c>
      <c r="L82" s="308">
        <v>352</v>
      </c>
      <c r="M82" s="676">
        <f t="shared" si="3"/>
        <v>1.76</v>
      </c>
      <c r="N82" s="314"/>
      <c r="BA82" s="56" t="s">
        <v>820</v>
      </c>
      <c r="BM82" s="487" t="s">
        <v>554</v>
      </c>
    </row>
    <row r="83" spans="1:65" s="56" customFormat="1" ht="15">
      <c r="A83" s="308" t="s">
        <v>338</v>
      </c>
      <c r="B83" s="308"/>
      <c r="C83" s="303">
        <v>2015</v>
      </c>
      <c r="D83" s="309" t="s">
        <v>870</v>
      </c>
      <c r="E83" s="309" t="s">
        <v>842</v>
      </c>
      <c r="F83" s="310" t="s">
        <v>20</v>
      </c>
      <c r="G83" s="311" t="s">
        <v>7</v>
      </c>
      <c r="H83" s="600" t="s">
        <v>871</v>
      </c>
      <c r="I83" s="309" t="s">
        <v>654</v>
      </c>
      <c r="J83" s="312" t="s">
        <v>112</v>
      </c>
      <c r="K83" s="308">
        <v>0</v>
      </c>
      <c r="L83" s="308">
        <v>6</v>
      </c>
      <c r="M83" s="313" t="s">
        <v>844</v>
      </c>
      <c r="N83" s="316"/>
      <c r="BA83" s="680" t="s">
        <v>1503</v>
      </c>
      <c r="BM83" s="487" t="s">
        <v>555</v>
      </c>
    </row>
    <row r="84" spans="1:65" s="56" customFormat="1">
      <c r="A84" s="308" t="s">
        <v>338</v>
      </c>
      <c r="B84" s="308"/>
      <c r="C84" s="308">
        <v>2015</v>
      </c>
      <c r="D84" s="309" t="s">
        <v>870</v>
      </c>
      <c r="E84" s="309" t="s">
        <v>842</v>
      </c>
      <c r="F84" s="310" t="s">
        <v>20</v>
      </c>
      <c r="G84" s="311" t="s">
        <v>7</v>
      </c>
      <c r="H84" s="600" t="s">
        <v>871</v>
      </c>
      <c r="I84" s="309" t="s">
        <v>656</v>
      </c>
      <c r="J84" s="312" t="s">
        <v>112</v>
      </c>
      <c r="K84" s="308">
        <v>0</v>
      </c>
      <c r="L84" s="308">
        <v>6</v>
      </c>
      <c r="M84" s="676" t="s">
        <v>844</v>
      </c>
      <c r="N84" s="316"/>
      <c r="BA84" s="56" t="s">
        <v>780</v>
      </c>
      <c r="BM84" s="487" t="s">
        <v>100</v>
      </c>
    </row>
    <row r="85" spans="1:65" s="56" customFormat="1">
      <c r="A85" s="308" t="s">
        <v>338</v>
      </c>
      <c r="B85" s="308"/>
      <c r="C85" s="303">
        <v>2015</v>
      </c>
      <c r="D85" s="309" t="s">
        <v>870</v>
      </c>
      <c r="E85" s="309" t="s">
        <v>842</v>
      </c>
      <c r="F85" s="310" t="s">
        <v>20</v>
      </c>
      <c r="G85" s="311" t="s">
        <v>7</v>
      </c>
      <c r="H85" s="600" t="s">
        <v>871</v>
      </c>
      <c r="I85" s="309" t="s">
        <v>757</v>
      </c>
      <c r="J85" s="312" t="s">
        <v>872</v>
      </c>
      <c r="K85" s="308">
        <v>100</v>
      </c>
      <c r="L85" s="308">
        <f>403+580</f>
        <v>983</v>
      </c>
      <c r="M85" s="676">
        <f t="shared" ref="M85:M94" si="4">L85/K85</f>
        <v>9.83</v>
      </c>
      <c r="N85" s="316"/>
      <c r="BA85" s="56" t="s">
        <v>781</v>
      </c>
      <c r="BM85" s="487" t="s">
        <v>1504</v>
      </c>
    </row>
    <row r="86" spans="1:65" s="56" customFormat="1" ht="15">
      <c r="A86" s="308" t="s">
        <v>338</v>
      </c>
      <c r="B86" s="308"/>
      <c r="C86" s="308">
        <v>2015</v>
      </c>
      <c r="D86" s="309" t="s">
        <v>870</v>
      </c>
      <c r="E86" s="309" t="s">
        <v>842</v>
      </c>
      <c r="F86" s="310" t="s">
        <v>20</v>
      </c>
      <c r="G86" s="311" t="s">
        <v>7</v>
      </c>
      <c r="H86" s="600" t="s">
        <v>871</v>
      </c>
      <c r="I86" s="309" t="s">
        <v>652</v>
      </c>
      <c r="J86" s="312" t="s">
        <v>872</v>
      </c>
      <c r="K86" s="308">
        <v>100</v>
      </c>
      <c r="L86" s="308">
        <v>983</v>
      </c>
      <c r="M86" s="313">
        <f t="shared" si="4"/>
        <v>9.83</v>
      </c>
      <c r="N86" s="316"/>
      <c r="BA86" s="56" t="s">
        <v>782</v>
      </c>
      <c r="BM86" s="487" t="s">
        <v>556</v>
      </c>
    </row>
    <row r="87" spans="1:65" s="56" customFormat="1">
      <c r="A87" s="308" t="s">
        <v>338</v>
      </c>
      <c r="B87" s="308"/>
      <c r="C87" s="303">
        <v>2015</v>
      </c>
      <c r="D87" s="309" t="s">
        <v>873</v>
      </c>
      <c r="E87" s="309" t="s">
        <v>842</v>
      </c>
      <c r="F87" s="310" t="s">
        <v>20</v>
      </c>
      <c r="G87" s="311" t="s">
        <v>7</v>
      </c>
      <c r="H87" s="309" t="s">
        <v>874</v>
      </c>
      <c r="I87" s="309" t="s">
        <v>654</v>
      </c>
      <c r="J87" s="312" t="s">
        <v>112</v>
      </c>
      <c r="K87" s="308">
        <v>100</v>
      </c>
      <c r="L87" s="321">
        <v>54</v>
      </c>
      <c r="M87" s="676">
        <f t="shared" si="4"/>
        <v>0.54</v>
      </c>
      <c r="N87" s="314"/>
      <c r="BA87" s="56" t="s">
        <v>783</v>
      </c>
      <c r="BM87" s="487" t="s">
        <v>557</v>
      </c>
    </row>
    <row r="88" spans="1:65" s="56" customFormat="1">
      <c r="A88" s="308" t="s">
        <v>338</v>
      </c>
      <c r="B88" s="308"/>
      <c r="C88" s="308">
        <v>2015</v>
      </c>
      <c r="D88" s="309" t="s">
        <v>873</v>
      </c>
      <c r="E88" s="309" t="s">
        <v>842</v>
      </c>
      <c r="F88" s="310" t="s">
        <v>20</v>
      </c>
      <c r="G88" s="311" t="s">
        <v>7</v>
      </c>
      <c r="H88" s="309" t="s">
        <v>63</v>
      </c>
      <c r="I88" s="309" t="s">
        <v>654</v>
      </c>
      <c r="J88" s="312" t="s">
        <v>112</v>
      </c>
      <c r="K88" s="308">
        <v>100</v>
      </c>
      <c r="L88" s="308">
        <v>165</v>
      </c>
      <c r="M88" s="676">
        <f t="shared" si="4"/>
        <v>1.65</v>
      </c>
      <c r="N88" s="314"/>
      <c r="BA88" s="56" t="s">
        <v>81</v>
      </c>
      <c r="BM88" s="487" t="s">
        <v>558</v>
      </c>
    </row>
    <row r="89" spans="1:65" s="56" customFormat="1" ht="15">
      <c r="A89" s="308" t="s">
        <v>338</v>
      </c>
      <c r="B89" s="308"/>
      <c r="C89" s="303">
        <v>2015</v>
      </c>
      <c r="D89" s="309" t="s">
        <v>873</v>
      </c>
      <c r="E89" s="309" t="s">
        <v>842</v>
      </c>
      <c r="F89" s="310" t="s">
        <v>20</v>
      </c>
      <c r="G89" s="311" t="s">
        <v>7</v>
      </c>
      <c r="H89" s="309" t="s">
        <v>874</v>
      </c>
      <c r="I89" s="309" t="s">
        <v>656</v>
      </c>
      <c r="J89" s="312" t="s">
        <v>112</v>
      </c>
      <c r="K89" s="308">
        <v>100</v>
      </c>
      <c r="L89" s="308">
        <v>72</v>
      </c>
      <c r="M89" s="313">
        <f t="shared" si="4"/>
        <v>0.72</v>
      </c>
      <c r="N89" s="314"/>
      <c r="BA89" s="56" t="s">
        <v>784</v>
      </c>
      <c r="BM89" s="487" t="s">
        <v>559</v>
      </c>
    </row>
    <row r="90" spans="1:65" s="56" customFormat="1">
      <c r="A90" s="308" t="s">
        <v>338</v>
      </c>
      <c r="B90" s="308"/>
      <c r="C90" s="308">
        <v>2015</v>
      </c>
      <c r="D90" s="309" t="s">
        <v>873</v>
      </c>
      <c r="E90" s="309" t="s">
        <v>842</v>
      </c>
      <c r="F90" s="310" t="s">
        <v>20</v>
      </c>
      <c r="G90" s="311" t="s">
        <v>7</v>
      </c>
      <c r="H90" s="309" t="s">
        <v>63</v>
      </c>
      <c r="I90" s="309" t="s">
        <v>656</v>
      </c>
      <c r="J90" s="312" t="s">
        <v>112</v>
      </c>
      <c r="K90" s="308">
        <v>100</v>
      </c>
      <c r="L90" s="308">
        <v>229</v>
      </c>
      <c r="M90" s="676">
        <f t="shared" si="4"/>
        <v>2.29</v>
      </c>
      <c r="N90" s="314"/>
      <c r="BA90" s="56" t="s">
        <v>785</v>
      </c>
      <c r="BM90" s="487" t="s">
        <v>560</v>
      </c>
    </row>
    <row r="91" spans="1:65" s="56" customFormat="1" ht="22.5">
      <c r="A91" s="308" t="s">
        <v>338</v>
      </c>
      <c r="B91" s="308"/>
      <c r="C91" s="303">
        <v>2015</v>
      </c>
      <c r="D91" s="309" t="s">
        <v>873</v>
      </c>
      <c r="E91" s="309" t="s">
        <v>842</v>
      </c>
      <c r="F91" s="310" t="s">
        <v>20</v>
      </c>
      <c r="G91" s="311" t="s">
        <v>7</v>
      </c>
      <c r="H91" s="309" t="s">
        <v>874</v>
      </c>
      <c r="I91" s="309" t="s">
        <v>757</v>
      </c>
      <c r="J91" s="312" t="s">
        <v>847</v>
      </c>
      <c r="K91" s="308">
        <v>1500</v>
      </c>
      <c r="L91" s="308">
        <f>2742+68</f>
        <v>2810</v>
      </c>
      <c r="M91" s="676">
        <f t="shared" si="4"/>
        <v>1.8733333333333333</v>
      </c>
      <c r="N91" s="314"/>
      <c r="BA91" s="56" t="s">
        <v>786</v>
      </c>
      <c r="BM91" s="61" t="s">
        <v>561</v>
      </c>
    </row>
    <row r="92" spans="1:65" s="56" customFormat="1" ht="22.5">
      <c r="A92" s="308" t="s">
        <v>338</v>
      </c>
      <c r="B92" s="308"/>
      <c r="C92" s="308">
        <v>2015</v>
      </c>
      <c r="D92" s="309" t="s">
        <v>873</v>
      </c>
      <c r="E92" s="309" t="s">
        <v>842</v>
      </c>
      <c r="F92" s="310" t="s">
        <v>20</v>
      </c>
      <c r="G92" s="311" t="s">
        <v>7</v>
      </c>
      <c r="H92" s="309" t="s">
        <v>874</v>
      </c>
      <c r="I92" s="309" t="s">
        <v>652</v>
      </c>
      <c r="J92" s="312" t="s">
        <v>847</v>
      </c>
      <c r="K92" s="308">
        <v>1500</v>
      </c>
      <c r="L92" s="308">
        <v>2810</v>
      </c>
      <c r="M92" s="313">
        <f t="shared" si="4"/>
        <v>1.8733333333333333</v>
      </c>
      <c r="N92" s="314"/>
      <c r="BA92" s="56" t="s">
        <v>787</v>
      </c>
      <c r="BM92" s="487" t="s">
        <v>562</v>
      </c>
    </row>
    <row r="93" spans="1:65" s="56" customFormat="1" ht="33.75">
      <c r="A93" s="308" t="s">
        <v>338</v>
      </c>
      <c r="B93" s="308"/>
      <c r="C93" s="303">
        <v>2015</v>
      </c>
      <c r="D93" s="309" t="s">
        <v>873</v>
      </c>
      <c r="E93" s="309" t="s">
        <v>842</v>
      </c>
      <c r="F93" s="310" t="s">
        <v>20</v>
      </c>
      <c r="G93" s="311" t="s">
        <v>7</v>
      </c>
      <c r="H93" s="309" t="s">
        <v>63</v>
      </c>
      <c r="I93" s="309" t="s">
        <v>757</v>
      </c>
      <c r="J93" s="312" t="s">
        <v>861</v>
      </c>
      <c r="K93" s="308">
        <v>1500</v>
      </c>
      <c r="L93" s="308">
        <f>1813+556</f>
        <v>2369</v>
      </c>
      <c r="M93" s="676">
        <f t="shared" si="4"/>
        <v>1.5793333333333333</v>
      </c>
      <c r="N93" s="314"/>
      <c r="BA93" s="56" t="s">
        <v>788</v>
      </c>
      <c r="BM93" s="487" t="s">
        <v>563</v>
      </c>
    </row>
    <row r="94" spans="1:65" s="56" customFormat="1" ht="33.75">
      <c r="A94" s="308" t="s">
        <v>338</v>
      </c>
      <c r="B94" s="308"/>
      <c r="C94" s="308">
        <v>2015</v>
      </c>
      <c r="D94" s="309" t="s">
        <v>873</v>
      </c>
      <c r="E94" s="309" t="s">
        <v>842</v>
      </c>
      <c r="F94" s="310" t="s">
        <v>20</v>
      </c>
      <c r="G94" s="311" t="s">
        <v>7</v>
      </c>
      <c r="H94" s="309" t="s">
        <v>63</v>
      </c>
      <c r="I94" s="309" t="s">
        <v>652</v>
      </c>
      <c r="J94" s="312" t="s">
        <v>861</v>
      </c>
      <c r="K94" s="308">
        <v>1500</v>
      </c>
      <c r="L94" s="308">
        <v>2369</v>
      </c>
      <c r="M94" s="676">
        <f t="shared" si="4"/>
        <v>1.5793333333333333</v>
      </c>
      <c r="N94" s="314"/>
      <c r="BA94" s="56" t="s">
        <v>789</v>
      </c>
      <c r="BM94" s="487" t="s">
        <v>564</v>
      </c>
    </row>
    <row r="95" spans="1:65" s="56" customFormat="1" ht="15">
      <c r="A95" s="308" t="s">
        <v>338</v>
      </c>
      <c r="B95" s="308"/>
      <c r="C95" s="303">
        <v>2015</v>
      </c>
      <c r="D95" s="309" t="s">
        <v>875</v>
      </c>
      <c r="E95" s="309" t="s">
        <v>846</v>
      </c>
      <c r="F95" s="310" t="s">
        <v>20</v>
      </c>
      <c r="G95" s="311" t="s">
        <v>7</v>
      </c>
      <c r="H95" s="309" t="s">
        <v>827</v>
      </c>
      <c r="I95" s="309" t="s">
        <v>654</v>
      </c>
      <c r="J95" s="312" t="s">
        <v>112</v>
      </c>
      <c r="K95" s="308">
        <v>0</v>
      </c>
      <c r="L95" s="308">
        <v>59</v>
      </c>
      <c r="M95" s="313" t="s">
        <v>844</v>
      </c>
      <c r="N95" s="316"/>
      <c r="BA95" s="56" t="s">
        <v>790</v>
      </c>
      <c r="BM95" s="487" t="s">
        <v>565</v>
      </c>
    </row>
    <row r="96" spans="1:65" s="56" customFormat="1">
      <c r="A96" s="308" t="s">
        <v>338</v>
      </c>
      <c r="B96" s="308"/>
      <c r="C96" s="308">
        <v>2015</v>
      </c>
      <c r="D96" s="309" t="s">
        <v>875</v>
      </c>
      <c r="E96" s="309" t="s">
        <v>842</v>
      </c>
      <c r="F96" s="310" t="s">
        <v>20</v>
      </c>
      <c r="G96" s="311" t="s">
        <v>7</v>
      </c>
      <c r="H96" s="309" t="s">
        <v>63</v>
      </c>
      <c r="I96" s="309" t="s">
        <v>654</v>
      </c>
      <c r="J96" s="312" t="s">
        <v>112</v>
      </c>
      <c r="K96" s="308">
        <v>400</v>
      </c>
      <c r="L96" s="308">
        <f>49+569</f>
        <v>618</v>
      </c>
      <c r="M96" s="676">
        <f>L96/K96</f>
        <v>1.5449999999999999</v>
      </c>
      <c r="N96" s="316"/>
      <c r="BA96" s="56" t="s">
        <v>791</v>
      </c>
      <c r="BM96" s="487" t="s">
        <v>566</v>
      </c>
    </row>
    <row r="97" spans="1:65" s="56" customFormat="1">
      <c r="A97" s="308" t="s">
        <v>338</v>
      </c>
      <c r="B97" s="308"/>
      <c r="C97" s="303">
        <v>2015</v>
      </c>
      <c r="D97" s="309" t="s">
        <v>875</v>
      </c>
      <c r="E97" s="309" t="s">
        <v>846</v>
      </c>
      <c r="F97" s="310" t="s">
        <v>20</v>
      </c>
      <c r="G97" s="311" t="s">
        <v>7</v>
      </c>
      <c r="H97" s="309" t="s">
        <v>827</v>
      </c>
      <c r="I97" s="309" t="s">
        <v>656</v>
      </c>
      <c r="J97" s="312" t="s">
        <v>112</v>
      </c>
      <c r="K97" s="308">
        <v>0</v>
      </c>
      <c r="L97" s="308">
        <v>60</v>
      </c>
      <c r="M97" s="676" t="s">
        <v>844</v>
      </c>
      <c r="N97" s="316"/>
      <c r="BA97" s="56" t="s">
        <v>792</v>
      </c>
      <c r="BM97" s="487" t="s">
        <v>1505</v>
      </c>
    </row>
    <row r="98" spans="1:65" s="56" customFormat="1" ht="15">
      <c r="A98" s="308" t="s">
        <v>338</v>
      </c>
      <c r="B98" s="308"/>
      <c r="C98" s="308">
        <v>2015</v>
      </c>
      <c r="D98" s="309" t="s">
        <v>875</v>
      </c>
      <c r="E98" s="309" t="s">
        <v>842</v>
      </c>
      <c r="F98" s="310" t="s">
        <v>20</v>
      </c>
      <c r="G98" s="311" t="s">
        <v>7</v>
      </c>
      <c r="H98" s="309" t="s">
        <v>63</v>
      </c>
      <c r="I98" s="309" t="s">
        <v>656</v>
      </c>
      <c r="J98" s="312" t="s">
        <v>112</v>
      </c>
      <c r="K98" s="308">
        <v>400</v>
      </c>
      <c r="L98" s="308">
        <f>49+871+108</f>
        <v>1028</v>
      </c>
      <c r="M98" s="313">
        <f t="shared" ref="M98:M109" si="5">L98/K98</f>
        <v>2.57</v>
      </c>
      <c r="N98" s="316"/>
      <c r="BA98" s="56" t="s">
        <v>793</v>
      </c>
      <c r="BM98" s="487" t="s">
        <v>567</v>
      </c>
    </row>
    <row r="99" spans="1:65" s="56" customFormat="1" ht="33.75">
      <c r="A99" s="308" t="s">
        <v>338</v>
      </c>
      <c r="B99" s="308"/>
      <c r="C99" s="303">
        <v>2015</v>
      </c>
      <c r="D99" s="309" t="s">
        <v>875</v>
      </c>
      <c r="E99" s="309" t="s">
        <v>846</v>
      </c>
      <c r="F99" s="310" t="s">
        <v>20</v>
      </c>
      <c r="G99" s="311" t="s">
        <v>7</v>
      </c>
      <c r="H99" s="309" t="s">
        <v>827</v>
      </c>
      <c r="I99" s="309" t="s">
        <v>757</v>
      </c>
      <c r="J99" s="312" t="s">
        <v>861</v>
      </c>
      <c r="K99" s="308">
        <v>400</v>
      </c>
      <c r="L99" s="308">
        <f>563+149</f>
        <v>712</v>
      </c>
      <c r="M99" s="676">
        <f t="shared" si="5"/>
        <v>1.78</v>
      </c>
      <c r="N99" s="314"/>
      <c r="BA99" s="56" t="s">
        <v>794</v>
      </c>
      <c r="BM99" s="487" t="s">
        <v>96</v>
      </c>
    </row>
    <row r="100" spans="1:65" s="56" customFormat="1" ht="33.75">
      <c r="A100" s="308" t="s">
        <v>338</v>
      </c>
      <c r="B100" s="308"/>
      <c r="C100" s="308">
        <v>2015</v>
      </c>
      <c r="D100" s="309" t="s">
        <v>875</v>
      </c>
      <c r="E100" s="309" t="s">
        <v>846</v>
      </c>
      <c r="F100" s="310" t="s">
        <v>20</v>
      </c>
      <c r="G100" s="311" t="s">
        <v>7</v>
      </c>
      <c r="H100" s="309" t="s">
        <v>827</v>
      </c>
      <c r="I100" s="309" t="s">
        <v>652</v>
      </c>
      <c r="J100" s="312" t="s">
        <v>861</v>
      </c>
      <c r="K100" s="308">
        <v>400</v>
      </c>
      <c r="L100" s="308">
        <v>712</v>
      </c>
      <c r="M100" s="676">
        <f t="shared" si="5"/>
        <v>1.78</v>
      </c>
      <c r="N100" s="314"/>
      <c r="BA100" s="56" t="s">
        <v>795</v>
      </c>
      <c r="BM100" s="487" t="s">
        <v>568</v>
      </c>
    </row>
    <row r="101" spans="1:65" s="56" customFormat="1" ht="33.75">
      <c r="A101" s="308" t="s">
        <v>338</v>
      </c>
      <c r="B101" s="308"/>
      <c r="C101" s="303">
        <v>2015</v>
      </c>
      <c r="D101" s="309" t="s">
        <v>875</v>
      </c>
      <c r="E101" s="309" t="s">
        <v>842</v>
      </c>
      <c r="F101" s="310" t="s">
        <v>20</v>
      </c>
      <c r="G101" s="311" t="s">
        <v>7</v>
      </c>
      <c r="H101" s="309" t="s">
        <v>63</v>
      </c>
      <c r="I101" s="309" t="s">
        <v>757</v>
      </c>
      <c r="J101" s="312" t="s">
        <v>861</v>
      </c>
      <c r="K101" s="308">
        <v>1000</v>
      </c>
      <c r="L101" s="308">
        <f>105+967+114</f>
        <v>1186</v>
      </c>
      <c r="M101" s="313">
        <f t="shared" si="5"/>
        <v>1.1859999999999999</v>
      </c>
      <c r="N101" s="314"/>
      <c r="BA101" s="56" t="s">
        <v>796</v>
      </c>
      <c r="BM101" s="487" t="s">
        <v>569</v>
      </c>
    </row>
    <row r="102" spans="1:65" s="56" customFormat="1" ht="33.75">
      <c r="A102" s="308" t="s">
        <v>338</v>
      </c>
      <c r="B102" s="308"/>
      <c r="C102" s="308">
        <v>2015</v>
      </c>
      <c r="D102" s="309" t="s">
        <v>875</v>
      </c>
      <c r="E102" s="309" t="s">
        <v>842</v>
      </c>
      <c r="F102" s="310" t="s">
        <v>20</v>
      </c>
      <c r="G102" s="311" t="s">
        <v>7</v>
      </c>
      <c r="H102" s="309" t="s">
        <v>63</v>
      </c>
      <c r="I102" s="309" t="s">
        <v>652</v>
      </c>
      <c r="J102" s="312" t="s">
        <v>861</v>
      </c>
      <c r="K102" s="308">
        <v>1000</v>
      </c>
      <c r="L102" s="308">
        <v>1186</v>
      </c>
      <c r="M102" s="676">
        <f t="shared" si="5"/>
        <v>1.1859999999999999</v>
      </c>
      <c r="N102" s="314"/>
      <c r="BA102" s="56" t="s">
        <v>797</v>
      </c>
      <c r="BM102" s="487" t="s">
        <v>570</v>
      </c>
    </row>
    <row r="103" spans="1:65" s="56" customFormat="1" ht="15">
      <c r="A103" s="308" t="s">
        <v>338</v>
      </c>
      <c r="B103" s="308"/>
      <c r="C103" s="303">
        <v>2015</v>
      </c>
      <c r="D103" s="309" t="s">
        <v>876</v>
      </c>
      <c r="E103" s="309" t="s">
        <v>842</v>
      </c>
      <c r="F103" s="310" t="s">
        <v>20</v>
      </c>
      <c r="G103" s="311" t="s">
        <v>7</v>
      </c>
      <c r="H103" s="309" t="s">
        <v>113</v>
      </c>
      <c r="I103" s="309" t="s">
        <v>654</v>
      </c>
      <c r="J103" s="312" t="s">
        <v>112</v>
      </c>
      <c r="K103" s="308">
        <v>50</v>
      </c>
      <c r="L103" s="308">
        <f>23+44+10</f>
        <v>77</v>
      </c>
      <c r="M103" s="676">
        <f t="shared" si="5"/>
        <v>1.54</v>
      </c>
      <c r="N103" s="314"/>
      <c r="BA103" s="680" t="s">
        <v>798</v>
      </c>
      <c r="BM103" s="487" t="s">
        <v>571</v>
      </c>
    </row>
    <row r="104" spans="1:65" s="56" customFormat="1" ht="15">
      <c r="A104" s="308" t="s">
        <v>338</v>
      </c>
      <c r="B104" s="308"/>
      <c r="C104" s="308">
        <v>2015</v>
      </c>
      <c r="D104" s="309" t="s">
        <v>876</v>
      </c>
      <c r="E104" s="309" t="s">
        <v>842</v>
      </c>
      <c r="F104" s="310" t="s">
        <v>20</v>
      </c>
      <c r="G104" s="311" t="s">
        <v>7</v>
      </c>
      <c r="H104" s="309" t="s">
        <v>113</v>
      </c>
      <c r="I104" s="309" t="s">
        <v>656</v>
      </c>
      <c r="J104" s="312" t="s">
        <v>112</v>
      </c>
      <c r="K104" s="308">
        <v>50</v>
      </c>
      <c r="L104" s="308">
        <f>23+44+10</f>
        <v>77</v>
      </c>
      <c r="M104" s="313">
        <f t="shared" si="5"/>
        <v>1.54</v>
      </c>
      <c r="N104" s="314"/>
      <c r="BA104" s="56" t="s">
        <v>822</v>
      </c>
      <c r="BM104" s="487" t="s">
        <v>572</v>
      </c>
    </row>
    <row r="105" spans="1:65" s="56" customFormat="1" ht="33.75">
      <c r="A105" s="308" t="s">
        <v>338</v>
      </c>
      <c r="B105" s="308"/>
      <c r="C105" s="303">
        <v>2015</v>
      </c>
      <c r="D105" s="309" t="s">
        <v>876</v>
      </c>
      <c r="E105" s="309" t="s">
        <v>842</v>
      </c>
      <c r="F105" s="310" t="s">
        <v>20</v>
      </c>
      <c r="G105" s="311" t="s">
        <v>7</v>
      </c>
      <c r="H105" s="309" t="s">
        <v>113</v>
      </c>
      <c r="I105" s="309" t="s">
        <v>757</v>
      </c>
      <c r="J105" s="312" t="s">
        <v>861</v>
      </c>
      <c r="K105" s="308">
        <v>1000</v>
      </c>
      <c r="L105" s="308">
        <f>377+625+340</f>
        <v>1342</v>
      </c>
      <c r="M105" s="676">
        <f t="shared" si="5"/>
        <v>1.3420000000000001</v>
      </c>
      <c r="N105" s="314"/>
      <c r="BA105" s="56" t="s">
        <v>823</v>
      </c>
      <c r="BM105" s="487" t="s">
        <v>573</v>
      </c>
    </row>
    <row r="106" spans="1:65" s="56" customFormat="1" ht="33.75">
      <c r="A106" s="308" t="s">
        <v>338</v>
      </c>
      <c r="B106" s="308"/>
      <c r="C106" s="308">
        <v>2015</v>
      </c>
      <c r="D106" s="309" t="s">
        <v>876</v>
      </c>
      <c r="E106" s="309" t="s">
        <v>842</v>
      </c>
      <c r="F106" s="310" t="s">
        <v>20</v>
      </c>
      <c r="G106" s="311" t="s">
        <v>7</v>
      </c>
      <c r="H106" s="309" t="s">
        <v>113</v>
      </c>
      <c r="I106" s="309" t="s">
        <v>652</v>
      </c>
      <c r="J106" s="312" t="s">
        <v>861</v>
      </c>
      <c r="K106" s="308">
        <v>1000</v>
      </c>
      <c r="L106" s="308">
        <v>1342</v>
      </c>
      <c r="M106" s="676">
        <f t="shared" si="5"/>
        <v>1.3420000000000001</v>
      </c>
      <c r="N106" s="314"/>
      <c r="BA106" s="56" t="s">
        <v>824</v>
      </c>
      <c r="BM106" s="487" t="s">
        <v>1506</v>
      </c>
    </row>
    <row r="107" spans="1:65" s="56" customFormat="1" ht="22.5">
      <c r="A107" s="308" t="s">
        <v>338</v>
      </c>
      <c r="B107" s="308"/>
      <c r="C107" s="303">
        <v>2015</v>
      </c>
      <c r="D107" s="309" t="s">
        <v>877</v>
      </c>
      <c r="E107" s="309" t="s">
        <v>846</v>
      </c>
      <c r="F107" s="310" t="s">
        <v>22</v>
      </c>
      <c r="G107" s="311" t="s">
        <v>7</v>
      </c>
      <c r="H107" s="309" t="s">
        <v>853</v>
      </c>
      <c r="I107" s="309" t="s">
        <v>757</v>
      </c>
      <c r="J107" s="312" t="s">
        <v>878</v>
      </c>
      <c r="K107" s="308">
        <v>200</v>
      </c>
      <c r="L107" s="308">
        <f>84+758+18+491+46+503+344+62</f>
        <v>2306</v>
      </c>
      <c r="M107" s="313">
        <f t="shared" si="5"/>
        <v>11.53</v>
      </c>
      <c r="N107" s="316" t="s">
        <v>1956</v>
      </c>
      <c r="BA107" s="680" t="s">
        <v>799</v>
      </c>
      <c r="BM107" s="487" t="s">
        <v>82</v>
      </c>
    </row>
    <row r="108" spans="1:65" s="56" customFormat="1" ht="15">
      <c r="A108" s="308" t="s">
        <v>338</v>
      </c>
      <c r="B108" s="308"/>
      <c r="C108" s="308">
        <v>2015</v>
      </c>
      <c r="D108" s="309" t="s">
        <v>877</v>
      </c>
      <c r="E108" s="309" t="s">
        <v>846</v>
      </c>
      <c r="F108" s="310" t="s">
        <v>22</v>
      </c>
      <c r="G108" s="311" t="s">
        <v>7</v>
      </c>
      <c r="H108" s="309" t="s">
        <v>853</v>
      </c>
      <c r="I108" s="309" t="s">
        <v>654</v>
      </c>
      <c r="J108" s="312" t="s">
        <v>1957</v>
      </c>
      <c r="K108" s="308">
        <v>200</v>
      </c>
      <c r="L108" s="308">
        <f>753+18</f>
        <v>771</v>
      </c>
      <c r="M108" s="313">
        <f t="shared" si="5"/>
        <v>3.855</v>
      </c>
      <c r="N108" s="316"/>
      <c r="BA108" s="56" t="s">
        <v>800</v>
      </c>
      <c r="BM108" s="487" t="s">
        <v>574</v>
      </c>
    </row>
    <row r="109" spans="1:65" s="56" customFormat="1" ht="15">
      <c r="A109" s="308" t="s">
        <v>338</v>
      </c>
      <c r="B109" s="308"/>
      <c r="C109" s="303">
        <v>2015</v>
      </c>
      <c r="D109" s="309" t="s">
        <v>877</v>
      </c>
      <c r="E109" s="309" t="s">
        <v>846</v>
      </c>
      <c r="F109" s="310" t="s">
        <v>22</v>
      </c>
      <c r="G109" s="311" t="s">
        <v>7</v>
      </c>
      <c r="H109" s="309" t="s">
        <v>853</v>
      </c>
      <c r="I109" s="309" t="s">
        <v>656</v>
      </c>
      <c r="J109" s="312" t="s">
        <v>1957</v>
      </c>
      <c r="K109" s="308">
        <v>200</v>
      </c>
      <c r="L109" s="308">
        <f>753+18</f>
        <v>771</v>
      </c>
      <c r="M109" s="313">
        <f t="shared" si="5"/>
        <v>3.855</v>
      </c>
      <c r="N109" s="316"/>
      <c r="BA109" s="680" t="s">
        <v>801</v>
      </c>
      <c r="BM109" s="487" t="s">
        <v>575</v>
      </c>
    </row>
    <row r="110" spans="1:65" s="56" customFormat="1" ht="22.5">
      <c r="A110" s="308" t="s">
        <v>338</v>
      </c>
      <c r="B110" s="308"/>
      <c r="C110" s="308">
        <v>2015</v>
      </c>
      <c r="D110" s="309" t="s">
        <v>877</v>
      </c>
      <c r="E110" s="309" t="s">
        <v>846</v>
      </c>
      <c r="F110" s="310" t="s">
        <v>22</v>
      </c>
      <c r="G110" s="311" t="s">
        <v>7</v>
      </c>
      <c r="H110" s="309" t="s">
        <v>853</v>
      </c>
      <c r="I110" s="309" t="s">
        <v>652</v>
      </c>
      <c r="J110" s="312" t="s">
        <v>878</v>
      </c>
      <c r="K110" s="308">
        <v>200</v>
      </c>
      <c r="L110" s="308">
        <v>2306</v>
      </c>
      <c r="M110" s="313">
        <f t="shared" ref="M110:M115" si="6">L110/K110</f>
        <v>11.53</v>
      </c>
      <c r="N110" s="316" t="s">
        <v>1956</v>
      </c>
      <c r="BA110" s="56" t="s">
        <v>802</v>
      </c>
      <c r="BM110" s="487" t="s">
        <v>576</v>
      </c>
    </row>
    <row r="111" spans="1:65" s="56" customFormat="1">
      <c r="A111" s="308" t="s">
        <v>338</v>
      </c>
      <c r="B111" s="308" t="s">
        <v>844</v>
      </c>
      <c r="C111" s="303">
        <v>2015</v>
      </c>
      <c r="D111" s="320" t="s">
        <v>558</v>
      </c>
      <c r="E111" s="309" t="s">
        <v>846</v>
      </c>
      <c r="F111" s="310" t="s">
        <v>20</v>
      </c>
      <c r="G111" s="311" t="s">
        <v>7</v>
      </c>
      <c r="H111" s="309" t="s">
        <v>63</v>
      </c>
      <c r="I111" s="309" t="s">
        <v>654</v>
      </c>
      <c r="J111" s="312" t="s">
        <v>112</v>
      </c>
      <c r="K111" s="308">
        <v>150</v>
      </c>
      <c r="L111" s="308">
        <v>158</v>
      </c>
      <c r="M111" s="676">
        <f t="shared" si="6"/>
        <v>1.0533333333333332</v>
      </c>
      <c r="N111" s="314"/>
      <c r="BA111" s="56" t="s">
        <v>803</v>
      </c>
      <c r="BM111" s="487" t="s">
        <v>577</v>
      </c>
    </row>
    <row r="112" spans="1:65">
      <c r="A112" s="308" t="s">
        <v>338</v>
      </c>
      <c r="B112" s="308" t="s">
        <v>844</v>
      </c>
      <c r="C112" s="308">
        <v>2015</v>
      </c>
      <c r="D112" s="320" t="s">
        <v>558</v>
      </c>
      <c r="E112" s="309" t="s">
        <v>846</v>
      </c>
      <c r="F112" s="310" t="s">
        <v>20</v>
      </c>
      <c r="G112" s="311" t="s">
        <v>7</v>
      </c>
      <c r="H112" s="309" t="s">
        <v>63</v>
      </c>
      <c r="I112" s="309" t="s">
        <v>656</v>
      </c>
      <c r="J112" s="312" t="s">
        <v>112</v>
      </c>
      <c r="K112" s="308">
        <v>150</v>
      </c>
      <c r="L112" s="308">
        <v>157</v>
      </c>
      <c r="M112" s="676">
        <f t="shared" si="6"/>
        <v>1.0466666666666666</v>
      </c>
      <c r="N112" s="314"/>
      <c r="BA112" s="61" t="s">
        <v>804</v>
      </c>
      <c r="BM112" s="487" t="s">
        <v>578</v>
      </c>
    </row>
    <row r="113" spans="1:65" ht="33.75">
      <c r="A113" s="308" t="s">
        <v>338</v>
      </c>
      <c r="B113" s="308" t="s">
        <v>844</v>
      </c>
      <c r="C113" s="303">
        <v>2015</v>
      </c>
      <c r="D113" s="320" t="s">
        <v>558</v>
      </c>
      <c r="E113" s="309" t="s">
        <v>846</v>
      </c>
      <c r="F113" s="310" t="s">
        <v>20</v>
      </c>
      <c r="G113" s="311" t="s">
        <v>7</v>
      </c>
      <c r="H113" s="309" t="s">
        <v>63</v>
      </c>
      <c r="I113" s="309" t="s">
        <v>757</v>
      </c>
      <c r="J113" s="312" t="s">
        <v>861</v>
      </c>
      <c r="K113" s="308">
        <v>600</v>
      </c>
      <c r="L113" s="308">
        <f>92+386</f>
        <v>478</v>
      </c>
      <c r="M113" s="313">
        <f t="shared" si="6"/>
        <v>0.79666666666666663</v>
      </c>
      <c r="N113" s="314"/>
      <c r="BA113" s="61" t="s">
        <v>805</v>
      </c>
      <c r="BM113" s="487" t="s">
        <v>579</v>
      </c>
    </row>
    <row r="114" spans="1:65" ht="33.75">
      <c r="A114" s="308" t="s">
        <v>338</v>
      </c>
      <c r="B114" s="308" t="s">
        <v>844</v>
      </c>
      <c r="C114" s="308">
        <v>2015</v>
      </c>
      <c r="D114" s="320" t="s">
        <v>558</v>
      </c>
      <c r="E114" s="309" t="s">
        <v>846</v>
      </c>
      <c r="F114" s="310" t="s">
        <v>20</v>
      </c>
      <c r="G114" s="311" t="s">
        <v>7</v>
      </c>
      <c r="H114" s="309" t="s">
        <v>63</v>
      </c>
      <c r="I114" s="309" t="s">
        <v>652</v>
      </c>
      <c r="J114" s="312" t="s">
        <v>861</v>
      </c>
      <c r="K114" s="308">
        <v>600</v>
      </c>
      <c r="L114" s="308">
        <v>478</v>
      </c>
      <c r="M114" s="676">
        <f t="shared" si="6"/>
        <v>0.79666666666666663</v>
      </c>
      <c r="N114" s="314"/>
      <c r="BA114" s="496" t="s">
        <v>806</v>
      </c>
      <c r="BM114" s="487" t="s">
        <v>580</v>
      </c>
    </row>
    <row r="115" spans="1:65" ht="33.75">
      <c r="A115" s="308" t="s">
        <v>338</v>
      </c>
      <c r="B115" s="308"/>
      <c r="C115" s="303">
        <v>2015</v>
      </c>
      <c r="D115" s="320" t="s">
        <v>560</v>
      </c>
      <c r="E115" s="309" t="s">
        <v>846</v>
      </c>
      <c r="F115" s="310" t="s">
        <v>20</v>
      </c>
      <c r="G115" s="311" t="s">
        <v>7</v>
      </c>
      <c r="H115" s="309" t="s">
        <v>880</v>
      </c>
      <c r="I115" s="309" t="s">
        <v>757</v>
      </c>
      <c r="J115" s="312" t="s">
        <v>861</v>
      </c>
      <c r="K115" s="308">
        <v>100</v>
      </c>
      <c r="L115" s="308">
        <f>7+181+18</f>
        <v>206</v>
      </c>
      <c r="M115" s="676">
        <f t="shared" si="6"/>
        <v>2.06</v>
      </c>
      <c r="N115" s="314"/>
      <c r="BA115" s="61" t="s">
        <v>807</v>
      </c>
      <c r="BM115" s="487" t="s">
        <v>83</v>
      </c>
    </row>
    <row r="116" spans="1:65" ht="15">
      <c r="A116" s="308" t="s">
        <v>338</v>
      </c>
      <c r="B116" s="308"/>
      <c r="C116" s="308">
        <v>2015</v>
      </c>
      <c r="D116" s="320" t="s">
        <v>560</v>
      </c>
      <c r="E116" s="309" t="s">
        <v>846</v>
      </c>
      <c r="F116" s="310" t="s">
        <v>20</v>
      </c>
      <c r="G116" s="311" t="s">
        <v>7</v>
      </c>
      <c r="H116" s="309" t="s">
        <v>880</v>
      </c>
      <c r="I116" s="309" t="s">
        <v>654</v>
      </c>
      <c r="J116" s="312" t="s">
        <v>112</v>
      </c>
      <c r="K116" s="308" t="s">
        <v>844</v>
      </c>
      <c r="L116" s="308" t="s">
        <v>844</v>
      </c>
      <c r="M116" s="313" t="s">
        <v>844</v>
      </c>
      <c r="N116" s="314"/>
      <c r="BA116" s="61" t="s">
        <v>808</v>
      </c>
      <c r="BM116" s="487" t="s">
        <v>581</v>
      </c>
    </row>
    <row r="117" spans="1:65">
      <c r="A117" s="308" t="s">
        <v>338</v>
      </c>
      <c r="B117" s="308"/>
      <c r="C117" s="303">
        <v>2015</v>
      </c>
      <c r="D117" s="320" t="s">
        <v>560</v>
      </c>
      <c r="E117" s="309" t="s">
        <v>846</v>
      </c>
      <c r="F117" s="310" t="s">
        <v>20</v>
      </c>
      <c r="G117" s="311" t="s">
        <v>7</v>
      </c>
      <c r="H117" s="309" t="s">
        <v>880</v>
      </c>
      <c r="I117" s="309" t="s">
        <v>656</v>
      </c>
      <c r="J117" s="312" t="s">
        <v>112</v>
      </c>
      <c r="K117" s="308" t="s">
        <v>844</v>
      </c>
      <c r="L117" s="308" t="s">
        <v>844</v>
      </c>
      <c r="M117" s="676" t="s">
        <v>844</v>
      </c>
      <c r="N117" s="314"/>
      <c r="BA117" s="61" t="s">
        <v>809</v>
      </c>
      <c r="BM117" s="487" t="s">
        <v>582</v>
      </c>
    </row>
    <row r="118" spans="1:65" ht="33.75">
      <c r="A118" s="308" t="s">
        <v>338</v>
      </c>
      <c r="B118" s="308"/>
      <c r="C118" s="308">
        <v>2015</v>
      </c>
      <c r="D118" s="320" t="s">
        <v>560</v>
      </c>
      <c r="E118" s="309" t="s">
        <v>846</v>
      </c>
      <c r="F118" s="310" t="s">
        <v>20</v>
      </c>
      <c r="G118" s="311" t="s">
        <v>7</v>
      </c>
      <c r="H118" s="309" t="s">
        <v>880</v>
      </c>
      <c r="I118" s="309" t="s">
        <v>652</v>
      </c>
      <c r="J118" s="312" t="s">
        <v>861</v>
      </c>
      <c r="K118" s="308">
        <v>100</v>
      </c>
      <c r="L118" s="308">
        <v>206</v>
      </c>
      <c r="M118" s="676">
        <f t="shared" ref="M118:M142" si="7">L118/K118</f>
        <v>2.06</v>
      </c>
      <c r="N118" s="314"/>
      <c r="BA118" s="61" t="s">
        <v>810</v>
      </c>
      <c r="BM118" s="487" t="s">
        <v>583</v>
      </c>
    </row>
    <row r="119" spans="1:65" ht="15">
      <c r="A119" s="308" t="s">
        <v>338</v>
      </c>
      <c r="B119" s="308"/>
      <c r="C119" s="303">
        <v>2015</v>
      </c>
      <c r="D119" s="309" t="s">
        <v>881</v>
      </c>
      <c r="E119" s="309" t="s">
        <v>842</v>
      </c>
      <c r="F119" s="310" t="s">
        <v>20</v>
      </c>
      <c r="G119" s="311" t="s">
        <v>7</v>
      </c>
      <c r="H119" s="309" t="s">
        <v>874</v>
      </c>
      <c r="I119" s="309" t="s">
        <v>653</v>
      </c>
      <c r="J119" s="312" t="s">
        <v>112</v>
      </c>
      <c r="K119" s="308">
        <v>8000</v>
      </c>
      <c r="L119" s="308">
        <f>5824+1168+271</f>
        <v>7263</v>
      </c>
      <c r="M119" s="313">
        <f t="shared" si="7"/>
        <v>0.90787499999999999</v>
      </c>
      <c r="N119" s="316"/>
      <c r="BA119" s="61" t="s">
        <v>811</v>
      </c>
      <c r="BM119" s="487" t="s">
        <v>584</v>
      </c>
    </row>
    <row r="120" spans="1:65">
      <c r="A120" s="308" t="s">
        <v>338</v>
      </c>
      <c r="B120" s="308"/>
      <c r="C120" s="308">
        <v>2015</v>
      </c>
      <c r="D120" s="309" t="s">
        <v>881</v>
      </c>
      <c r="E120" s="309" t="s">
        <v>842</v>
      </c>
      <c r="F120" s="310" t="s">
        <v>20</v>
      </c>
      <c r="G120" s="311" t="s">
        <v>7</v>
      </c>
      <c r="H120" s="309" t="s">
        <v>882</v>
      </c>
      <c r="I120" s="309" t="s">
        <v>653</v>
      </c>
      <c r="J120" s="312" t="s">
        <v>112</v>
      </c>
      <c r="K120" s="308">
        <v>1500</v>
      </c>
      <c r="L120" s="308">
        <v>0</v>
      </c>
      <c r="M120" s="676">
        <f t="shared" si="7"/>
        <v>0</v>
      </c>
      <c r="N120" s="314" t="s">
        <v>1968</v>
      </c>
      <c r="BA120" s="61" t="s">
        <v>812</v>
      </c>
      <c r="BM120" s="487" t="s">
        <v>585</v>
      </c>
    </row>
    <row r="121" spans="1:65" ht="22.5">
      <c r="A121" s="308" t="s">
        <v>338</v>
      </c>
      <c r="B121" s="308"/>
      <c r="C121" s="303">
        <v>2015</v>
      </c>
      <c r="D121" s="309" t="s">
        <v>881</v>
      </c>
      <c r="E121" s="309" t="s">
        <v>842</v>
      </c>
      <c r="F121" s="310" t="s">
        <v>20</v>
      </c>
      <c r="G121" s="311" t="s">
        <v>7</v>
      </c>
      <c r="H121" s="309" t="s">
        <v>874</v>
      </c>
      <c r="I121" s="309" t="s">
        <v>655</v>
      </c>
      <c r="J121" s="312" t="s">
        <v>883</v>
      </c>
      <c r="K121" s="308">
        <v>8000</v>
      </c>
      <c r="L121" s="308">
        <f>16722+17811</f>
        <v>34533</v>
      </c>
      <c r="M121" s="676">
        <f t="shared" si="7"/>
        <v>4.3166250000000002</v>
      </c>
      <c r="N121" s="316"/>
      <c r="BA121" s="496" t="s">
        <v>813</v>
      </c>
      <c r="BM121" s="487" t="s">
        <v>586</v>
      </c>
    </row>
    <row r="122" spans="1:65" ht="22.5">
      <c r="A122" s="308" t="s">
        <v>338</v>
      </c>
      <c r="B122" s="308"/>
      <c r="C122" s="308">
        <v>2015</v>
      </c>
      <c r="D122" s="309" t="s">
        <v>881</v>
      </c>
      <c r="E122" s="309" t="s">
        <v>842</v>
      </c>
      <c r="F122" s="310" t="s">
        <v>20</v>
      </c>
      <c r="G122" s="311" t="s">
        <v>7</v>
      </c>
      <c r="H122" s="309" t="s">
        <v>882</v>
      </c>
      <c r="I122" s="309" t="s">
        <v>655</v>
      </c>
      <c r="J122" s="312" t="s">
        <v>883</v>
      </c>
      <c r="K122" s="308">
        <v>1500</v>
      </c>
      <c r="L122" s="308">
        <f>1671+4102</f>
        <v>5773</v>
      </c>
      <c r="M122" s="313">
        <f t="shared" si="7"/>
        <v>3.8486666666666665</v>
      </c>
      <c r="N122" s="316"/>
      <c r="BA122" s="61" t="s">
        <v>814</v>
      </c>
      <c r="BM122" s="487" t="s">
        <v>587</v>
      </c>
    </row>
    <row r="123" spans="1:65" ht="22.5">
      <c r="A123" s="308" t="s">
        <v>338</v>
      </c>
      <c r="B123" s="308"/>
      <c r="C123" s="303">
        <v>2015</v>
      </c>
      <c r="D123" s="309" t="s">
        <v>884</v>
      </c>
      <c r="E123" s="309" t="s">
        <v>842</v>
      </c>
      <c r="F123" s="310" t="s">
        <v>20</v>
      </c>
      <c r="G123" s="311" t="s">
        <v>7</v>
      </c>
      <c r="H123" s="309" t="s">
        <v>874</v>
      </c>
      <c r="I123" s="309" t="s">
        <v>651</v>
      </c>
      <c r="J123" s="312" t="s">
        <v>883</v>
      </c>
      <c r="K123" s="308">
        <v>4000</v>
      </c>
      <c r="L123" s="308">
        <v>8547</v>
      </c>
      <c r="M123" s="676">
        <f t="shared" si="7"/>
        <v>2.1367500000000001</v>
      </c>
      <c r="N123" s="314"/>
      <c r="BA123" s="496" t="s">
        <v>815</v>
      </c>
      <c r="BM123" s="487" t="s">
        <v>588</v>
      </c>
    </row>
    <row r="124" spans="1:65">
      <c r="A124" s="308" t="s">
        <v>338</v>
      </c>
      <c r="B124" s="308"/>
      <c r="C124" s="308">
        <v>2015</v>
      </c>
      <c r="D124" s="309" t="s">
        <v>884</v>
      </c>
      <c r="E124" s="309" t="s">
        <v>842</v>
      </c>
      <c r="F124" s="310" t="s">
        <v>20</v>
      </c>
      <c r="G124" s="311" t="s">
        <v>7</v>
      </c>
      <c r="H124" s="309" t="s">
        <v>874</v>
      </c>
      <c r="I124" s="309" t="s">
        <v>653</v>
      </c>
      <c r="J124" s="312" t="s">
        <v>112</v>
      </c>
      <c r="K124" s="308">
        <v>4000</v>
      </c>
      <c r="L124" s="308">
        <v>1492</v>
      </c>
      <c r="M124" s="676">
        <f t="shared" si="7"/>
        <v>0.373</v>
      </c>
      <c r="N124" s="314"/>
      <c r="BA124" s="61" t="s">
        <v>816</v>
      </c>
      <c r="BM124" s="487" t="s">
        <v>589</v>
      </c>
    </row>
    <row r="125" spans="1:65" ht="22.5">
      <c r="A125" s="308" t="s">
        <v>338</v>
      </c>
      <c r="B125" s="308"/>
      <c r="C125" s="303">
        <v>2015</v>
      </c>
      <c r="D125" s="309" t="s">
        <v>884</v>
      </c>
      <c r="E125" s="309" t="s">
        <v>842</v>
      </c>
      <c r="F125" s="310" t="s">
        <v>20</v>
      </c>
      <c r="G125" s="311" t="s">
        <v>7</v>
      </c>
      <c r="H125" s="309" t="s">
        <v>874</v>
      </c>
      <c r="I125" s="309" t="s">
        <v>655</v>
      </c>
      <c r="J125" s="312" t="s">
        <v>883</v>
      </c>
      <c r="K125" s="308">
        <v>4000</v>
      </c>
      <c r="L125" s="308">
        <v>8547</v>
      </c>
      <c r="M125" s="313">
        <f t="shared" si="7"/>
        <v>2.1367500000000001</v>
      </c>
      <c r="N125" s="314"/>
      <c r="BM125" s="487" t="s">
        <v>590</v>
      </c>
    </row>
    <row r="126" spans="1:65" ht="33.75">
      <c r="A126" s="308" t="s">
        <v>338</v>
      </c>
      <c r="B126" s="308"/>
      <c r="C126" s="308">
        <v>2015</v>
      </c>
      <c r="D126" s="309" t="s">
        <v>580</v>
      </c>
      <c r="E126" s="309" t="s">
        <v>846</v>
      </c>
      <c r="F126" s="311" t="s">
        <v>18</v>
      </c>
      <c r="G126" s="311" t="s">
        <v>7</v>
      </c>
      <c r="H126" s="309" t="s">
        <v>849</v>
      </c>
      <c r="I126" s="309" t="s">
        <v>757</v>
      </c>
      <c r="J126" s="312" t="s">
        <v>861</v>
      </c>
      <c r="K126" s="308">
        <v>2000</v>
      </c>
      <c r="L126" s="308">
        <f>138+23+112+895+14</f>
        <v>1182</v>
      </c>
      <c r="M126" s="676">
        <f t="shared" si="7"/>
        <v>0.59099999999999997</v>
      </c>
      <c r="N126" s="314" t="s">
        <v>1958</v>
      </c>
      <c r="BM126" s="487" t="s">
        <v>591</v>
      </c>
    </row>
    <row r="127" spans="1:65">
      <c r="A127" s="308" t="s">
        <v>338</v>
      </c>
      <c r="B127" s="308"/>
      <c r="C127" s="303">
        <v>2015</v>
      </c>
      <c r="D127" s="309" t="s">
        <v>580</v>
      </c>
      <c r="E127" s="309" t="s">
        <v>846</v>
      </c>
      <c r="F127" s="311" t="s">
        <v>18</v>
      </c>
      <c r="G127" s="311" t="s">
        <v>7</v>
      </c>
      <c r="H127" s="309" t="s">
        <v>849</v>
      </c>
      <c r="I127" s="309" t="s">
        <v>654</v>
      </c>
      <c r="J127" s="312" t="s">
        <v>112</v>
      </c>
      <c r="K127" s="308">
        <v>500</v>
      </c>
      <c r="L127" s="308">
        <f>533+6</f>
        <v>539</v>
      </c>
      <c r="M127" s="676">
        <f t="shared" si="7"/>
        <v>1.0780000000000001</v>
      </c>
      <c r="N127" s="314"/>
      <c r="BM127" s="487" t="s">
        <v>592</v>
      </c>
    </row>
    <row r="128" spans="1:65" ht="15">
      <c r="A128" s="308" t="s">
        <v>338</v>
      </c>
      <c r="B128" s="308"/>
      <c r="C128" s="308">
        <v>2015</v>
      </c>
      <c r="D128" s="309" t="s">
        <v>580</v>
      </c>
      <c r="E128" s="309" t="s">
        <v>846</v>
      </c>
      <c r="F128" s="311" t="s">
        <v>18</v>
      </c>
      <c r="G128" s="311" t="s">
        <v>7</v>
      </c>
      <c r="H128" s="309" t="s">
        <v>849</v>
      </c>
      <c r="I128" s="309" t="s">
        <v>656</v>
      </c>
      <c r="J128" s="312" t="s">
        <v>112</v>
      </c>
      <c r="K128" s="308">
        <v>500</v>
      </c>
      <c r="L128" s="308">
        <f>46+894+14</f>
        <v>954</v>
      </c>
      <c r="M128" s="313">
        <f t="shared" si="7"/>
        <v>1.9079999999999999</v>
      </c>
      <c r="N128" s="314"/>
      <c r="BM128" s="487" t="s">
        <v>593</v>
      </c>
    </row>
    <row r="129" spans="1:65" ht="33.75">
      <c r="A129" s="308" t="s">
        <v>338</v>
      </c>
      <c r="B129" s="308"/>
      <c r="C129" s="303">
        <v>2015</v>
      </c>
      <c r="D129" s="309" t="s">
        <v>580</v>
      </c>
      <c r="E129" s="309" t="s">
        <v>846</v>
      </c>
      <c r="F129" s="311" t="s">
        <v>18</v>
      </c>
      <c r="G129" s="311" t="s">
        <v>7</v>
      </c>
      <c r="H129" s="309" t="s">
        <v>849</v>
      </c>
      <c r="I129" s="309" t="s">
        <v>652</v>
      </c>
      <c r="J129" s="312" t="s">
        <v>861</v>
      </c>
      <c r="K129" s="308">
        <v>2000</v>
      </c>
      <c r="L129" s="308">
        <v>1182</v>
      </c>
      <c r="M129" s="676">
        <f t="shared" si="7"/>
        <v>0.59099999999999997</v>
      </c>
      <c r="N129" s="314" t="s">
        <v>1958</v>
      </c>
      <c r="BM129" s="487" t="s">
        <v>594</v>
      </c>
    </row>
    <row r="130" spans="1:65" ht="33.75">
      <c r="A130" s="308" t="s">
        <v>338</v>
      </c>
      <c r="B130" s="308"/>
      <c r="C130" s="308">
        <v>2015</v>
      </c>
      <c r="D130" s="309" t="s">
        <v>885</v>
      </c>
      <c r="E130" s="309" t="s">
        <v>846</v>
      </c>
      <c r="F130" s="311" t="s">
        <v>18</v>
      </c>
      <c r="G130" s="311" t="s">
        <v>7</v>
      </c>
      <c r="H130" s="309" t="s">
        <v>849</v>
      </c>
      <c r="I130" s="309" t="s">
        <v>757</v>
      </c>
      <c r="J130" s="312" t="s">
        <v>861</v>
      </c>
      <c r="K130" s="308">
        <v>3000</v>
      </c>
      <c r="L130" s="308">
        <f>1531+156+387+702</f>
        <v>2776</v>
      </c>
      <c r="M130" s="676">
        <f t="shared" si="7"/>
        <v>0.92533333333333334</v>
      </c>
      <c r="N130" s="314"/>
      <c r="BM130" s="487" t="s">
        <v>595</v>
      </c>
    </row>
    <row r="131" spans="1:65" ht="15">
      <c r="A131" s="308" t="s">
        <v>338</v>
      </c>
      <c r="B131" s="308"/>
      <c r="C131" s="303">
        <v>2015</v>
      </c>
      <c r="D131" s="309" t="s">
        <v>885</v>
      </c>
      <c r="E131" s="309" t="s">
        <v>846</v>
      </c>
      <c r="F131" s="311" t="s">
        <v>18</v>
      </c>
      <c r="G131" s="311" t="s">
        <v>7</v>
      </c>
      <c r="H131" s="309" t="s">
        <v>849</v>
      </c>
      <c r="I131" s="309" t="s">
        <v>654</v>
      </c>
      <c r="J131" s="312" t="s">
        <v>112</v>
      </c>
      <c r="K131" s="308">
        <v>400</v>
      </c>
      <c r="L131" s="308">
        <f>100+175+630</f>
        <v>905</v>
      </c>
      <c r="M131" s="313">
        <f t="shared" si="7"/>
        <v>2.2625000000000002</v>
      </c>
      <c r="N131" s="316"/>
      <c r="BM131" s="487" t="s">
        <v>596</v>
      </c>
    </row>
    <row r="132" spans="1:65">
      <c r="A132" s="308" t="s">
        <v>338</v>
      </c>
      <c r="B132" s="308"/>
      <c r="C132" s="308">
        <v>2015</v>
      </c>
      <c r="D132" s="309" t="s">
        <v>885</v>
      </c>
      <c r="E132" s="309" t="s">
        <v>846</v>
      </c>
      <c r="F132" s="311" t="s">
        <v>18</v>
      </c>
      <c r="G132" s="311" t="s">
        <v>7</v>
      </c>
      <c r="H132" s="309" t="s">
        <v>849</v>
      </c>
      <c r="I132" s="309" t="s">
        <v>656</v>
      </c>
      <c r="J132" s="312" t="s">
        <v>863</v>
      </c>
      <c r="K132" s="308">
        <v>400</v>
      </c>
      <c r="L132" s="308">
        <f>813+100+27+299</f>
        <v>1239</v>
      </c>
      <c r="M132" s="676">
        <f t="shared" si="7"/>
        <v>3.0975000000000001</v>
      </c>
      <c r="N132" s="316"/>
      <c r="BM132" s="487" t="s">
        <v>597</v>
      </c>
    </row>
    <row r="133" spans="1:65" ht="33.75">
      <c r="A133" s="308" t="s">
        <v>338</v>
      </c>
      <c r="B133" s="308"/>
      <c r="C133" s="303">
        <v>2015</v>
      </c>
      <c r="D133" s="309" t="s">
        <v>885</v>
      </c>
      <c r="E133" s="309" t="s">
        <v>846</v>
      </c>
      <c r="F133" s="311" t="s">
        <v>18</v>
      </c>
      <c r="G133" s="311" t="s">
        <v>7</v>
      </c>
      <c r="H133" s="309" t="s">
        <v>849</v>
      </c>
      <c r="I133" s="309" t="s">
        <v>652</v>
      </c>
      <c r="J133" s="312" t="s">
        <v>861</v>
      </c>
      <c r="K133" s="308">
        <v>3000</v>
      </c>
      <c r="L133" s="308">
        <v>2776</v>
      </c>
      <c r="M133" s="676">
        <f t="shared" si="7"/>
        <v>0.92533333333333334</v>
      </c>
      <c r="N133" s="316"/>
      <c r="BM133" s="487" t="s">
        <v>1507</v>
      </c>
    </row>
    <row r="134" spans="1:65" ht="33.75">
      <c r="A134" s="308" t="s">
        <v>338</v>
      </c>
      <c r="B134" s="308"/>
      <c r="C134" s="308">
        <v>2015</v>
      </c>
      <c r="D134" s="309" t="s">
        <v>885</v>
      </c>
      <c r="E134" s="309" t="s">
        <v>842</v>
      </c>
      <c r="F134" s="310" t="s">
        <v>20</v>
      </c>
      <c r="G134" s="311" t="s">
        <v>7</v>
      </c>
      <c r="H134" s="309" t="s">
        <v>827</v>
      </c>
      <c r="I134" s="309" t="s">
        <v>757</v>
      </c>
      <c r="J134" s="312" t="s">
        <v>861</v>
      </c>
      <c r="K134" s="308">
        <v>3500</v>
      </c>
      <c r="L134" s="308">
        <f>1965+1322</f>
        <v>3287</v>
      </c>
      <c r="M134" s="313">
        <f t="shared" si="7"/>
        <v>0.93914285714285717</v>
      </c>
      <c r="N134" s="316"/>
      <c r="BM134" s="487" t="s">
        <v>598</v>
      </c>
    </row>
    <row r="135" spans="1:65" ht="33.75">
      <c r="A135" s="308" t="s">
        <v>338</v>
      </c>
      <c r="B135" s="308"/>
      <c r="C135" s="303">
        <v>2015</v>
      </c>
      <c r="D135" s="309" t="s">
        <v>885</v>
      </c>
      <c r="E135" s="309" t="s">
        <v>842</v>
      </c>
      <c r="F135" s="310" t="s">
        <v>20</v>
      </c>
      <c r="G135" s="311" t="s">
        <v>7</v>
      </c>
      <c r="H135" s="309" t="s">
        <v>827</v>
      </c>
      <c r="I135" s="309" t="s">
        <v>652</v>
      </c>
      <c r="J135" s="312" t="s">
        <v>861</v>
      </c>
      <c r="K135" s="308">
        <v>3500</v>
      </c>
      <c r="L135" s="308">
        <v>3287</v>
      </c>
      <c r="M135" s="676">
        <f t="shared" si="7"/>
        <v>0.93914285714285717</v>
      </c>
      <c r="N135" s="314"/>
      <c r="BM135" s="61" t="s">
        <v>599</v>
      </c>
    </row>
    <row r="136" spans="1:65">
      <c r="A136" s="308" t="s">
        <v>338</v>
      </c>
      <c r="B136" s="308"/>
      <c r="C136" s="308">
        <v>2015</v>
      </c>
      <c r="D136" s="309" t="s">
        <v>885</v>
      </c>
      <c r="E136" s="309" t="s">
        <v>842</v>
      </c>
      <c r="F136" s="310" t="s">
        <v>20</v>
      </c>
      <c r="G136" s="311" t="s">
        <v>7</v>
      </c>
      <c r="H136" s="309" t="s">
        <v>827</v>
      </c>
      <c r="I136" s="309" t="s">
        <v>654</v>
      </c>
      <c r="J136" s="312" t="s">
        <v>112</v>
      </c>
      <c r="K136" s="308">
        <v>300</v>
      </c>
      <c r="L136" s="308">
        <f>61+519</f>
        <v>580</v>
      </c>
      <c r="M136" s="676">
        <f t="shared" si="7"/>
        <v>1.9333333333333333</v>
      </c>
      <c r="N136" s="314"/>
      <c r="BM136" s="487" t="s">
        <v>600</v>
      </c>
    </row>
    <row r="137" spans="1:65" ht="15">
      <c r="A137" s="308" t="s">
        <v>338</v>
      </c>
      <c r="B137" s="308"/>
      <c r="C137" s="303">
        <v>2015</v>
      </c>
      <c r="D137" s="309" t="s">
        <v>885</v>
      </c>
      <c r="E137" s="309" t="s">
        <v>842</v>
      </c>
      <c r="F137" s="310" t="s">
        <v>20</v>
      </c>
      <c r="G137" s="311" t="s">
        <v>7</v>
      </c>
      <c r="H137" s="309" t="s">
        <v>108</v>
      </c>
      <c r="I137" s="309" t="s">
        <v>654</v>
      </c>
      <c r="J137" s="312" t="s">
        <v>112</v>
      </c>
      <c r="K137" s="308">
        <v>500</v>
      </c>
      <c r="L137" s="308">
        <v>630</v>
      </c>
      <c r="M137" s="313">
        <f t="shared" si="7"/>
        <v>1.26</v>
      </c>
      <c r="N137" s="314"/>
      <c r="BM137" s="487" t="s">
        <v>601</v>
      </c>
    </row>
    <row r="138" spans="1:65">
      <c r="A138" s="308" t="s">
        <v>338</v>
      </c>
      <c r="B138" s="308"/>
      <c r="C138" s="308">
        <v>2015</v>
      </c>
      <c r="D138" s="309" t="s">
        <v>885</v>
      </c>
      <c r="E138" s="309" t="s">
        <v>842</v>
      </c>
      <c r="F138" s="310" t="s">
        <v>20</v>
      </c>
      <c r="G138" s="311" t="s">
        <v>7</v>
      </c>
      <c r="H138" s="309" t="s">
        <v>827</v>
      </c>
      <c r="I138" s="309" t="s">
        <v>656</v>
      </c>
      <c r="J138" s="312" t="s">
        <v>112</v>
      </c>
      <c r="K138" s="308">
        <v>400</v>
      </c>
      <c r="L138" s="308">
        <f>154+631</f>
        <v>785</v>
      </c>
      <c r="M138" s="676">
        <f t="shared" si="7"/>
        <v>1.9624999999999999</v>
      </c>
      <c r="N138" s="314"/>
      <c r="BM138" s="487" t="s">
        <v>602</v>
      </c>
    </row>
    <row r="139" spans="1:65">
      <c r="A139" s="308" t="s">
        <v>338</v>
      </c>
      <c r="B139" s="308"/>
      <c r="C139" s="303">
        <v>2015</v>
      </c>
      <c r="D139" s="309" t="s">
        <v>885</v>
      </c>
      <c r="E139" s="309" t="s">
        <v>842</v>
      </c>
      <c r="F139" s="310" t="s">
        <v>20</v>
      </c>
      <c r="G139" s="311" t="s">
        <v>7</v>
      </c>
      <c r="H139" s="309" t="s">
        <v>108</v>
      </c>
      <c r="I139" s="309" t="s">
        <v>656</v>
      </c>
      <c r="J139" s="312" t="s">
        <v>112</v>
      </c>
      <c r="K139" s="308">
        <v>1000</v>
      </c>
      <c r="L139" s="308">
        <f>1016+148</f>
        <v>1164</v>
      </c>
      <c r="M139" s="676">
        <f t="shared" si="7"/>
        <v>1.1639999999999999</v>
      </c>
      <c r="N139" s="314"/>
      <c r="BM139" s="487" t="s">
        <v>603</v>
      </c>
    </row>
    <row r="140" spans="1:65" ht="33.75">
      <c r="A140" s="308" t="s">
        <v>338</v>
      </c>
      <c r="B140" s="308"/>
      <c r="C140" s="308">
        <v>2015</v>
      </c>
      <c r="D140" s="309" t="s">
        <v>885</v>
      </c>
      <c r="E140" s="309" t="s">
        <v>842</v>
      </c>
      <c r="F140" s="310" t="s">
        <v>20</v>
      </c>
      <c r="G140" s="311" t="s">
        <v>7</v>
      </c>
      <c r="H140" s="309" t="s">
        <v>108</v>
      </c>
      <c r="I140" s="309" t="s">
        <v>757</v>
      </c>
      <c r="J140" s="312" t="s">
        <v>861</v>
      </c>
      <c r="K140" s="308">
        <v>5000</v>
      </c>
      <c r="L140" s="308">
        <f>204+2633+161</f>
        <v>2998</v>
      </c>
      <c r="M140" s="313">
        <f t="shared" si="7"/>
        <v>0.59960000000000002</v>
      </c>
      <c r="N140" s="314"/>
      <c r="BM140" s="487" t="s">
        <v>604</v>
      </c>
    </row>
    <row r="141" spans="1:65" ht="33.75">
      <c r="A141" s="308" t="s">
        <v>338</v>
      </c>
      <c r="B141" s="308"/>
      <c r="C141" s="303">
        <v>2015</v>
      </c>
      <c r="D141" s="309" t="s">
        <v>885</v>
      </c>
      <c r="E141" s="309" t="s">
        <v>842</v>
      </c>
      <c r="F141" s="310" t="s">
        <v>20</v>
      </c>
      <c r="G141" s="311" t="s">
        <v>7</v>
      </c>
      <c r="H141" s="309" t="s">
        <v>108</v>
      </c>
      <c r="I141" s="309" t="s">
        <v>652</v>
      </c>
      <c r="J141" s="312" t="s">
        <v>861</v>
      </c>
      <c r="K141" s="308">
        <v>5000</v>
      </c>
      <c r="L141" s="308">
        <v>2998</v>
      </c>
      <c r="M141" s="676">
        <f t="shared" si="7"/>
        <v>0.59960000000000002</v>
      </c>
      <c r="N141" s="314"/>
      <c r="BM141" s="487" t="s">
        <v>605</v>
      </c>
    </row>
    <row r="142" spans="1:65" ht="33.75">
      <c r="A142" s="308" t="s">
        <v>338</v>
      </c>
      <c r="B142" s="308"/>
      <c r="C142" s="308">
        <v>2015</v>
      </c>
      <c r="D142" s="309" t="s">
        <v>886</v>
      </c>
      <c r="E142" s="309" t="s">
        <v>842</v>
      </c>
      <c r="F142" s="310" t="s">
        <v>20</v>
      </c>
      <c r="G142" s="311" t="s">
        <v>7</v>
      </c>
      <c r="H142" s="309" t="s">
        <v>887</v>
      </c>
      <c r="I142" s="309" t="s">
        <v>757</v>
      </c>
      <c r="J142" s="312" t="s">
        <v>861</v>
      </c>
      <c r="K142" s="308">
        <v>1500</v>
      </c>
      <c r="L142" s="308">
        <f>595+4+1076</f>
        <v>1675</v>
      </c>
      <c r="M142" s="676">
        <f t="shared" si="7"/>
        <v>1.1166666666666667</v>
      </c>
      <c r="N142" s="314"/>
      <c r="BM142" s="487" t="s">
        <v>606</v>
      </c>
    </row>
    <row r="143" spans="1:65" ht="15">
      <c r="A143" s="308" t="s">
        <v>338</v>
      </c>
      <c r="B143" s="308"/>
      <c r="C143" s="303">
        <v>2015</v>
      </c>
      <c r="D143" s="309" t="s">
        <v>886</v>
      </c>
      <c r="E143" s="309" t="s">
        <v>842</v>
      </c>
      <c r="F143" s="310" t="s">
        <v>20</v>
      </c>
      <c r="G143" s="311" t="s">
        <v>7</v>
      </c>
      <c r="H143" s="309" t="s">
        <v>887</v>
      </c>
      <c r="I143" s="309" t="s">
        <v>654</v>
      </c>
      <c r="J143" s="312" t="s">
        <v>844</v>
      </c>
      <c r="K143" s="308">
        <v>0</v>
      </c>
      <c r="L143" s="308">
        <v>2</v>
      </c>
      <c r="M143" s="313" t="s">
        <v>844</v>
      </c>
      <c r="N143" s="316"/>
      <c r="BM143" s="487" t="s">
        <v>607</v>
      </c>
    </row>
    <row r="144" spans="1:65">
      <c r="A144" s="308" t="s">
        <v>338</v>
      </c>
      <c r="B144" s="308"/>
      <c r="C144" s="308">
        <v>2015</v>
      </c>
      <c r="D144" s="309" t="s">
        <v>886</v>
      </c>
      <c r="E144" s="309" t="s">
        <v>842</v>
      </c>
      <c r="F144" s="310" t="s">
        <v>20</v>
      </c>
      <c r="G144" s="311" t="s">
        <v>7</v>
      </c>
      <c r="H144" s="309" t="s">
        <v>887</v>
      </c>
      <c r="I144" s="309" t="s">
        <v>656</v>
      </c>
      <c r="J144" s="312" t="s">
        <v>844</v>
      </c>
      <c r="K144" s="308">
        <v>0</v>
      </c>
      <c r="L144" s="308">
        <v>8</v>
      </c>
      <c r="M144" s="676" t="s">
        <v>844</v>
      </c>
      <c r="N144" s="316"/>
      <c r="BM144" s="487" t="s">
        <v>608</v>
      </c>
    </row>
    <row r="145" spans="1:65" ht="33.75">
      <c r="A145" s="308" t="s">
        <v>338</v>
      </c>
      <c r="B145" s="308"/>
      <c r="C145" s="303">
        <v>2015</v>
      </c>
      <c r="D145" s="309" t="s">
        <v>886</v>
      </c>
      <c r="E145" s="309" t="s">
        <v>842</v>
      </c>
      <c r="F145" s="310" t="s">
        <v>20</v>
      </c>
      <c r="G145" s="311" t="s">
        <v>7</v>
      </c>
      <c r="H145" s="309" t="s">
        <v>887</v>
      </c>
      <c r="I145" s="309" t="s">
        <v>652</v>
      </c>
      <c r="J145" s="312" t="s">
        <v>861</v>
      </c>
      <c r="K145" s="308">
        <v>1500</v>
      </c>
      <c r="L145" s="308">
        <v>1675</v>
      </c>
      <c r="M145" s="676">
        <f>L145/K145</f>
        <v>1.1166666666666667</v>
      </c>
      <c r="N145" s="316"/>
      <c r="BM145" s="487" t="s">
        <v>609</v>
      </c>
    </row>
    <row r="146" spans="1:65" ht="33.75">
      <c r="A146" s="308" t="s">
        <v>338</v>
      </c>
      <c r="B146" s="308" t="s">
        <v>346</v>
      </c>
      <c r="C146" s="308">
        <v>2015</v>
      </c>
      <c r="D146" s="309" t="s">
        <v>587</v>
      </c>
      <c r="E146" s="309" t="s">
        <v>846</v>
      </c>
      <c r="F146" s="311" t="s">
        <v>18</v>
      </c>
      <c r="G146" s="311" t="s">
        <v>7</v>
      </c>
      <c r="H146" s="309" t="s">
        <v>860</v>
      </c>
      <c r="I146" s="309" t="s">
        <v>757</v>
      </c>
      <c r="J146" s="312" t="s">
        <v>861</v>
      </c>
      <c r="K146" s="308" t="s">
        <v>844</v>
      </c>
      <c r="L146" s="308">
        <v>53</v>
      </c>
      <c r="M146" s="313" t="s">
        <v>844</v>
      </c>
      <c r="N146" s="316"/>
      <c r="BM146" s="487" t="s">
        <v>610</v>
      </c>
    </row>
    <row r="147" spans="1:65">
      <c r="A147" s="308" t="s">
        <v>338</v>
      </c>
      <c r="B147" s="308" t="s">
        <v>346</v>
      </c>
      <c r="C147" s="303">
        <v>2015</v>
      </c>
      <c r="D147" s="309" t="s">
        <v>587</v>
      </c>
      <c r="E147" s="309" t="s">
        <v>846</v>
      </c>
      <c r="F147" s="311" t="s">
        <v>18</v>
      </c>
      <c r="G147" s="311" t="s">
        <v>7</v>
      </c>
      <c r="H147" s="309" t="s">
        <v>860</v>
      </c>
      <c r="I147" s="309" t="s">
        <v>654</v>
      </c>
      <c r="J147" s="312" t="s">
        <v>112</v>
      </c>
      <c r="K147" s="308" t="s">
        <v>844</v>
      </c>
      <c r="L147" s="308">
        <v>51</v>
      </c>
      <c r="M147" s="676" t="s">
        <v>844</v>
      </c>
      <c r="N147" s="314"/>
      <c r="BM147" s="487" t="s">
        <v>611</v>
      </c>
    </row>
    <row r="148" spans="1:65">
      <c r="A148" s="308" t="s">
        <v>338</v>
      </c>
      <c r="B148" s="308" t="s">
        <v>346</v>
      </c>
      <c r="C148" s="308">
        <v>2015</v>
      </c>
      <c r="D148" s="309" t="s">
        <v>587</v>
      </c>
      <c r="E148" s="309" t="s">
        <v>846</v>
      </c>
      <c r="F148" s="311" t="s">
        <v>18</v>
      </c>
      <c r="G148" s="311" t="s">
        <v>7</v>
      </c>
      <c r="H148" s="309" t="s">
        <v>860</v>
      </c>
      <c r="I148" s="309" t="s">
        <v>656</v>
      </c>
      <c r="J148" s="312" t="s">
        <v>112</v>
      </c>
      <c r="K148" s="308" t="s">
        <v>844</v>
      </c>
      <c r="L148" s="308">
        <v>14</v>
      </c>
      <c r="M148" s="681" t="s">
        <v>844</v>
      </c>
      <c r="N148" s="314"/>
      <c r="BM148" s="487" t="s">
        <v>612</v>
      </c>
    </row>
    <row r="149" spans="1:65" ht="33.75">
      <c r="A149" s="308" t="s">
        <v>338</v>
      </c>
      <c r="B149" s="308" t="s">
        <v>346</v>
      </c>
      <c r="C149" s="303">
        <v>2015</v>
      </c>
      <c r="D149" s="309" t="s">
        <v>587</v>
      </c>
      <c r="E149" s="309" t="s">
        <v>846</v>
      </c>
      <c r="F149" s="311" t="s">
        <v>18</v>
      </c>
      <c r="G149" s="311" t="s">
        <v>7</v>
      </c>
      <c r="H149" s="309" t="s">
        <v>860</v>
      </c>
      <c r="I149" s="309" t="s">
        <v>652</v>
      </c>
      <c r="J149" s="312" t="s">
        <v>861</v>
      </c>
      <c r="K149" s="308" t="s">
        <v>844</v>
      </c>
      <c r="L149" s="308">
        <v>53</v>
      </c>
      <c r="M149" s="313" t="s">
        <v>844</v>
      </c>
      <c r="N149" s="314"/>
      <c r="BM149" s="487" t="s">
        <v>1508</v>
      </c>
    </row>
    <row r="150" spans="1:65" ht="33.75">
      <c r="A150" s="308" t="s">
        <v>338</v>
      </c>
      <c r="B150" s="308" t="s">
        <v>346</v>
      </c>
      <c r="C150" s="308">
        <v>2015</v>
      </c>
      <c r="D150" s="309" t="s">
        <v>587</v>
      </c>
      <c r="E150" s="309" t="s">
        <v>846</v>
      </c>
      <c r="F150" s="310" t="s">
        <v>20</v>
      </c>
      <c r="G150" s="311" t="s">
        <v>7</v>
      </c>
      <c r="H150" s="309" t="s">
        <v>827</v>
      </c>
      <c r="I150" s="309" t="s">
        <v>757</v>
      </c>
      <c r="J150" s="312" t="s">
        <v>861</v>
      </c>
      <c r="K150" s="308" t="s">
        <v>844</v>
      </c>
      <c r="L150" s="308">
        <f>36+27</f>
        <v>63</v>
      </c>
      <c r="M150" s="676" t="s">
        <v>844</v>
      </c>
      <c r="N150" s="314"/>
      <c r="BM150" s="487" t="s">
        <v>613</v>
      </c>
    </row>
    <row r="151" spans="1:65">
      <c r="A151" s="308" t="s">
        <v>338</v>
      </c>
      <c r="B151" s="308" t="s">
        <v>346</v>
      </c>
      <c r="C151" s="303">
        <v>2015</v>
      </c>
      <c r="D151" s="309" t="s">
        <v>587</v>
      </c>
      <c r="E151" s="309" t="s">
        <v>846</v>
      </c>
      <c r="F151" s="310" t="s">
        <v>20</v>
      </c>
      <c r="G151" s="311" t="s">
        <v>7</v>
      </c>
      <c r="H151" s="309" t="s">
        <v>827</v>
      </c>
      <c r="I151" s="309" t="s">
        <v>654</v>
      </c>
      <c r="J151" s="312" t="s">
        <v>112</v>
      </c>
      <c r="K151" s="308" t="s">
        <v>844</v>
      </c>
      <c r="L151" s="308">
        <v>20</v>
      </c>
      <c r="M151" s="676" t="s">
        <v>844</v>
      </c>
      <c r="N151" s="314"/>
      <c r="BM151" s="487" t="s">
        <v>614</v>
      </c>
    </row>
    <row r="152" spans="1:65" ht="15">
      <c r="A152" s="308" t="s">
        <v>338</v>
      </c>
      <c r="B152" s="308" t="s">
        <v>346</v>
      </c>
      <c r="C152" s="308">
        <v>2015</v>
      </c>
      <c r="D152" s="309" t="s">
        <v>587</v>
      </c>
      <c r="E152" s="309" t="s">
        <v>846</v>
      </c>
      <c r="F152" s="310" t="s">
        <v>20</v>
      </c>
      <c r="G152" s="311" t="s">
        <v>7</v>
      </c>
      <c r="H152" s="309" t="s">
        <v>827</v>
      </c>
      <c r="I152" s="309" t="s">
        <v>656</v>
      </c>
      <c r="J152" s="312" t="s">
        <v>112</v>
      </c>
      <c r="K152" s="308" t="s">
        <v>844</v>
      </c>
      <c r="L152" s="308">
        <v>23</v>
      </c>
      <c r="M152" s="313" t="s">
        <v>844</v>
      </c>
      <c r="N152" s="314"/>
      <c r="BM152" s="487" t="s">
        <v>615</v>
      </c>
    </row>
    <row r="153" spans="1:65" ht="33.75">
      <c r="A153" s="308" t="s">
        <v>338</v>
      </c>
      <c r="B153" s="308" t="s">
        <v>346</v>
      </c>
      <c r="C153" s="303">
        <v>2015</v>
      </c>
      <c r="D153" s="309" t="s">
        <v>587</v>
      </c>
      <c r="E153" s="309" t="s">
        <v>846</v>
      </c>
      <c r="F153" s="310" t="s">
        <v>20</v>
      </c>
      <c r="G153" s="311" t="s">
        <v>7</v>
      </c>
      <c r="H153" s="309" t="s">
        <v>827</v>
      </c>
      <c r="I153" s="309" t="s">
        <v>652</v>
      </c>
      <c r="J153" s="312" t="s">
        <v>861</v>
      </c>
      <c r="K153" s="308" t="s">
        <v>844</v>
      </c>
      <c r="L153" s="308">
        <v>63</v>
      </c>
      <c r="M153" s="676" t="s">
        <v>844</v>
      </c>
      <c r="N153" s="314"/>
      <c r="BM153" s="487" t="s">
        <v>616</v>
      </c>
    </row>
    <row r="154" spans="1:65" ht="22.5">
      <c r="A154" s="308" t="s">
        <v>338</v>
      </c>
      <c r="B154" s="308" t="s">
        <v>346</v>
      </c>
      <c r="C154" s="308">
        <v>2015</v>
      </c>
      <c r="D154" s="309" t="s">
        <v>888</v>
      </c>
      <c r="E154" s="309" t="s">
        <v>846</v>
      </c>
      <c r="F154" s="310" t="s">
        <v>20</v>
      </c>
      <c r="G154" s="311" t="s">
        <v>7</v>
      </c>
      <c r="H154" s="309" t="s">
        <v>63</v>
      </c>
      <c r="I154" s="309" t="s">
        <v>757</v>
      </c>
      <c r="J154" s="312" t="s">
        <v>850</v>
      </c>
      <c r="K154" s="308">
        <v>100</v>
      </c>
      <c r="L154" s="308">
        <f>56+398+4</f>
        <v>458</v>
      </c>
      <c r="M154" s="676">
        <f>L154/K154</f>
        <v>4.58</v>
      </c>
      <c r="N154" s="314"/>
      <c r="BM154" s="487" t="s">
        <v>617</v>
      </c>
    </row>
    <row r="155" spans="1:65" ht="15">
      <c r="A155" s="308" t="s">
        <v>338</v>
      </c>
      <c r="B155" s="308" t="s">
        <v>346</v>
      </c>
      <c r="C155" s="303">
        <v>2015</v>
      </c>
      <c r="D155" s="309" t="s">
        <v>888</v>
      </c>
      <c r="E155" s="309" t="s">
        <v>846</v>
      </c>
      <c r="F155" s="310" t="s">
        <v>20</v>
      </c>
      <c r="G155" s="311" t="s">
        <v>7</v>
      </c>
      <c r="H155" s="309" t="s">
        <v>63</v>
      </c>
      <c r="I155" s="309" t="s">
        <v>654</v>
      </c>
      <c r="J155" s="312" t="s">
        <v>112</v>
      </c>
      <c r="K155" s="308">
        <v>50</v>
      </c>
      <c r="L155" s="308">
        <v>15</v>
      </c>
      <c r="M155" s="313">
        <f>L155/K155</f>
        <v>0.3</v>
      </c>
      <c r="N155" s="316" t="s">
        <v>1951</v>
      </c>
      <c r="BM155" s="487" t="s">
        <v>1509</v>
      </c>
    </row>
    <row r="156" spans="1:65">
      <c r="A156" s="308" t="s">
        <v>338</v>
      </c>
      <c r="B156" s="308" t="s">
        <v>346</v>
      </c>
      <c r="C156" s="308">
        <v>2015</v>
      </c>
      <c r="D156" s="309" t="s">
        <v>888</v>
      </c>
      <c r="E156" s="309" t="s">
        <v>846</v>
      </c>
      <c r="F156" s="310" t="s">
        <v>20</v>
      </c>
      <c r="G156" s="311" t="s">
        <v>7</v>
      </c>
      <c r="H156" s="309" t="s">
        <v>63</v>
      </c>
      <c r="I156" s="309" t="s">
        <v>656</v>
      </c>
      <c r="J156" s="312" t="s">
        <v>112</v>
      </c>
      <c r="K156" s="308">
        <v>50</v>
      </c>
      <c r="L156" s="308">
        <v>16</v>
      </c>
      <c r="M156" s="676">
        <f>L156/K156</f>
        <v>0.32</v>
      </c>
      <c r="N156" s="316" t="s">
        <v>1951</v>
      </c>
      <c r="BM156" s="487" t="s">
        <v>618</v>
      </c>
    </row>
    <row r="157" spans="1:65" ht="22.5">
      <c r="A157" s="308" t="s">
        <v>338</v>
      </c>
      <c r="B157" s="308" t="s">
        <v>346</v>
      </c>
      <c r="C157" s="303">
        <v>2015</v>
      </c>
      <c r="D157" s="309" t="s">
        <v>888</v>
      </c>
      <c r="E157" s="309" t="s">
        <v>846</v>
      </c>
      <c r="F157" s="310" t="s">
        <v>20</v>
      </c>
      <c r="G157" s="311" t="s">
        <v>7</v>
      </c>
      <c r="H157" s="309" t="s">
        <v>63</v>
      </c>
      <c r="I157" s="309" t="s">
        <v>652</v>
      </c>
      <c r="J157" s="312" t="s">
        <v>850</v>
      </c>
      <c r="K157" s="308">
        <v>100</v>
      </c>
      <c r="L157" s="308">
        <v>458</v>
      </c>
      <c r="M157" s="676">
        <f>L157/K157</f>
        <v>4.58</v>
      </c>
      <c r="N157" s="316"/>
      <c r="BM157" s="487" t="s">
        <v>619</v>
      </c>
    </row>
    <row r="158" spans="1:65" ht="22.5">
      <c r="A158" s="308" t="s">
        <v>338</v>
      </c>
      <c r="B158" s="308"/>
      <c r="C158" s="308">
        <v>2015</v>
      </c>
      <c r="D158" s="309" t="s">
        <v>889</v>
      </c>
      <c r="E158" s="309" t="s">
        <v>842</v>
      </c>
      <c r="F158" s="310" t="s">
        <v>20</v>
      </c>
      <c r="G158" s="311" t="s">
        <v>7</v>
      </c>
      <c r="H158" s="309" t="s">
        <v>108</v>
      </c>
      <c r="I158" s="309" t="s">
        <v>656</v>
      </c>
      <c r="J158" s="312" t="s">
        <v>843</v>
      </c>
      <c r="K158" s="308" t="s">
        <v>844</v>
      </c>
      <c r="L158" s="308" t="s">
        <v>844</v>
      </c>
      <c r="M158" s="313" t="s">
        <v>844</v>
      </c>
      <c r="N158" s="316"/>
      <c r="BM158" s="61" t="s">
        <v>620</v>
      </c>
    </row>
    <row r="159" spans="1:65" ht="22.5">
      <c r="A159" s="308" t="s">
        <v>338</v>
      </c>
      <c r="B159" s="308"/>
      <c r="C159" s="303">
        <v>2015</v>
      </c>
      <c r="D159" s="309" t="s">
        <v>592</v>
      </c>
      <c r="E159" s="309" t="s">
        <v>842</v>
      </c>
      <c r="F159" s="310" t="s">
        <v>20</v>
      </c>
      <c r="G159" s="311" t="s">
        <v>7</v>
      </c>
      <c r="H159" s="309" t="s">
        <v>827</v>
      </c>
      <c r="I159" s="309" t="s">
        <v>655</v>
      </c>
      <c r="J159" s="312" t="s">
        <v>843</v>
      </c>
      <c r="K159" s="308" t="s">
        <v>844</v>
      </c>
      <c r="L159" s="308">
        <f>45+173</f>
        <v>218</v>
      </c>
      <c r="M159" s="676" t="s">
        <v>844</v>
      </c>
      <c r="N159" s="314" t="s">
        <v>1965</v>
      </c>
      <c r="BM159" s="487" t="s">
        <v>80</v>
      </c>
    </row>
    <row r="160" spans="1:65" ht="22.5">
      <c r="A160" s="308" t="s">
        <v>338</v>
      </c>
      <c r="B160" s="308"/>
      <c r="C160" s="308">
        <v>2015</v>
      </c>
      <c r="D160" s="309" t="s">
        <v>592</v>
      </c>
      <c r="E160" s="309" t="s">
        <v>842</v>
      </c>
      <c r="F160" s="310" t="s">
        <v>20</v>
      </c>
      <c r="G160" s="311" t="s">
        <v>7</v>
      </c>
      <c r="H160" s="309" t="s">
        <v>108</v>
      </c>
      <c r="I160" s="309" t="s">
        <v>655</v>
      </c>
      <c r="J160" s="312" t="s">
        <v>843</v>
      </c>
      <c r="K160" s="308" t="s">
        <v>844</v>
      </c>
      <c r="L160" s="308">
        <f>84</f>
        <v>84</v>
      </c>
      <c r="M160" s="676" t="s">
        <v>844</v>
      </c>
      <c r="N160" s="314" t="s">
        <v>1965</v>
      </c>
      <c r="BM160" s="61" t="s">
        <v>621</v>
      </c>
    </row>
    <row r="161" spans="1:65" ht="22.5">
      <c r="A161" s="308" t="s">
        <v>338</v>
      </c>
      <c r="B161" s="308"/>
      <c r="C161" s="303">
        <v>2015</v>
      </c>
      <c r="D161" s="309" t="s">
        <v>595</v>
      </c>
      <c r="E161" s="309" t="s">
        <v>842</v>
      </c>
      <c r="F161" s="310" t="s">
        <v>20</v>
      </c>
      <c r="G161" s="311" t="s">
        <v>7</v>
      </c>
      <c r="H161" s="309" t="s">
        <v>108</v>
      </c>
      <c r="I161" s="309" t="s">
        <v>656</v>
      </c>
      <c r="J161" s="312" t="s">
        <v>843</v>
      </c>
      <c r="K161" s="308" t="s">
        <v>844</v>
      </c>
      <c r="L161" s="308">
        <f>6</f>
        <v>6</v>
      </c>
      <c r="M161" s="313" t="s">
        <v>844</v>
      </c>
      <c r="N161" s="314" t="s">
        <v>1965</v>
      </c>
      <c r="BM161" s="487" t="s">
        <v>622</v>
      </c>
    </row>
    <row r="162" spans="1:65">
      <c r="A162" s="308" t="s">
        <v>338</v>
      </c>
      <c r="B162" s="308"/>
      <c r="C162" s="308">
        <v>2015</v>
      </c>
      <c r="D162" s="309" t="s">
        <v>604</v>
      </c>
      <c r="E162" s="309" t="s">
        <v>842</v>
      </c>
      <c r="F162" s="311" t="s">
        <v>18</v>
      </c>
      <c r="G162" s="311" t="s">
        <v>7</v>
      </c>
      <c r="H162" s="309" t="s">
        <v>890</v>
      </c>
      <c r="I162" s="309" t="s">
        <v>757</v>
      </c>
      <c r="J162" s="312" t="s">
        <v>891</v>
      </c>
      <c r="K162" s="308">
        <v>200</v>
      </c>
      <c r="L162" s="308">
        <f>49+278</f>
        <v>327</v>
      </c>
      <c r="M162" s="676">
        <f>L162/K162</f>
        <v>1.635</v>
      </c>
      <c r="N162" s="314"/>
      <c r="BM162" s="487" t="s">
        <v>623</v>
      </c>
    </row>
    <row r="163" spans="1:65">
      <c r="A163" s="308" t="s">
        <v>338</v>
      </c>
      <c r="B163" s="308"/>
      <c r="C163" s="303">
        <v>2015</v>
      </c>
      <c r="D163" s="309" t="s">
        <v>604</v>
      </c>
      <c r="E163" s="309" t="s">
        <v>842</v>
      </c>
      <c r="F163" s="311" t="s">
        <v>18</v>
      </c>
      <c r="G163" s="311" t="s">
        <v>7</v>
      </c>
      <c r="H163" s="309" t="s">
        <v>890</v>
      </c>
      <c r="I163" s="309" t="s">
        <v>654</v>
      </c>
      <c r="J163" s="312" t="s">
        <v>844</v>
      </c>
      <c r="K163" s="308">
        <v>0</v>
      </c>
      <c r="L163" s="308">
        <v>0</v>
      </c>
      <c r="M163" s="676" t="s">
        <v>844</v>
      </c>
      <c r="N163" s="314"/>
      <c r="BM163" s="487" t="s">
        <v>624</v>
      </c>
    </row>
    <row r="164" spans="1:65" ht="15">
      <c r="A164" s="308" t="s">
        <v>338</v>
      </c>
      <c r="B164" s="308"/>
      <c r="C164" s="308">
        <v>2015</v>
      </c>
      <c r="D164" s="309" t="s">
        <v>604</v>
      </c>
      <c r="E164" s="309" t="s">
        <v>842</v>
      </c>
      <c r="F164" s="311" t="s">
        <v>18</v>
      </c>
      <c r="G164" s="311" t="s">
        <v>7</v>
      </c>
      <c r="H164" s="309" t="s">
        <v>890</v>
      </c>
      <c r="I164" s="309" t="s">
        <v>656</v>
      </c>
      <c r="J164" s="312" t="s">
        <v>844</v>
      </c>
      <c r="K164" s="308">
        <v>0</v>
      </c>
      <c r="L164" s="308">
        <v>0</v>
      </c>
      <c r="M164" s="313" t="s">
        <v>844</v>
      </c>
      <c r="N164" s="314"/>
      <c r="BM164" s="487" t="s">
        <v>625</v>
      </c>
    </row>
    <row r="165" spans="1:65">
      <c r="A165" s="308" t="s">
        <v>338</v>
      </c>
      <c r="B165" s="308"/>
      <c r="C165" s="303">
        <v>2015</v>
      </c>
      <c r="D165" s="309" t="s">
        <v>604</v>
      </c>
      <c r="E165" s="309" t="s">
        <v>842</v>
      </c>
      <c r="F165" s="311" t="s">
        <v>18</v>
      </c>
      <c r="G165" s="311" t="s">
        <v>7</v>
      </c>
      <c r="H165" s="309" t="s">
        <v>890</v>
      </c>
      <c r="I165" s="309" t="s">
        <v>652</v>
      </c>
      <c r="J165" s="312" t="s">
        <v>891</v>
      </c>
      <c r="K165" s="308">
        <v>200</v>
      </c>
      <c r="L165" s="308">
        <v>327</v>
      </c>
      <c r="M165" s="676">
        <f>L165/K165</f>
        <v>1.635</v>
      </c>
      <c r="N165" s="314"/>
      <c r="BM165" s="487" t="s">
        <v>626</v>
      </c>
    </row>
    <row r="166" spans="1:65" ht="22.5">
      <c r="A166" s="308" t="s">
        <v>338</v>
      </c>
      <c r="B166" s="308"/>
      <c r="C166" s="308">
        <v>2015</v>
      </c>
      <c r="D166" s="309" t="s">
        <v>892</v>
      </c>
      <c r="E166" s="309" t="s">
        <v>842</v>
      </c>
      <c r="F166" s="310" t="s">
        <v>20</v>
      </c>
      <c r="G166" s="311" t="s">
        <v>7</v>
      </c>
      <c r="H166" s="309" t="s">
        <v>893</v>
      </c>
      <c r="I166" s="309" t="s">
        <v>757</v>
      </c>
      <c r="J166" s="312" t="s">
        <v>894</v>
      </c>
      <c r="K166" s="308">
        <v>1500</v>
      </c>
      <c r="L166" s="308">
        <f>37+137+87+228+100</f>
        <v>589</v>
      </c>
      <c r="M166" s="676">
        <f>L166/K166</f>
        <v>0.39266666666666666</v>
      </c>
      <c r="N166" s="314"/>
      <c r="BM166" s="487" t="s">
        <v>627</v>
      </c>
    </row>
    <row r="167" spans="1:65" ht="15">
      <c r="A167" s="308" t="s">
        <v>338</v>
      </c>
      <c r="B167" s="308"/>
      <c r="C167" s="303">
        <v>2015</v>
      </c>
      <c r="D167" s="309" t="s">
        <v>892</v>
      </c>
      <c r="E167" s="309" t="s">
        <v>842</v>
      </c>
      <c r="F167" s="310" t="s">
        <v>20</v>
      </c>
      <c r="G167" s="311" t="s">
        <v>7</v>
      </c>
      <c r="H167" s="309" t="s">
        <v>893</v>
      </c>
      <c r="I167" s="309" t="s">
        <v>654</v>
      </c>
      <c r="J167" s="312" t="s">
        <v>112</v>
      </c>
      <c r="K167" s="308">
        <v>50</v>
      </c>
      <c r="L167" s="308">
        <f>135+27</f>
        <v>162</v>
      </c>
      <c r="M167" s="313">
        <f>L167/K167</f>
        <v>3.24</v>
      </c>
      <c r="N167" s="316"/>
      <c r="BM167" s="487" t="s">
        <v>628</v>
      </c>
    </row>
    <row r="168" spans="1:65">
      <c r="A168" s="308" t="s">
        <v>338</v>
      </c>
      <c r="B168" s="308"/>
      <c r="C168" s="308">
        <v>2015</v>
      </c>
      <c r="D168" s="309" t="s">
        <v>892</v>
      </c>
      <c r="E168" s="309" t="s">
        <v>842</v>
      </c>
      <c r="F168" s="310" t="s">
        <v>20</v>
      </c>
      <c r="G168" s="311" t="s">
        <v>7</v>
      </c>
      <c r="H168" s="309" t="s">
        <v>893</v>
      </c>
      <c r="I168" s="309" t="s">
        <v>656</v>
      </c>
      <c r="J168" s="312" t="s">
        <v>112</v>
      </c>
      <c r="K168" s="308">
        <v>50</v>
      </c>
      <c r="L168" s="308">
        <f>36+135+228+100</f>
        <v>499</v>
      </c>
      <c r="M168" s="676">
        <f>L168/K168</f>
        <v>9.98</v>
      </c>
      <c r="N168" s="316"/>
      <c r="BM168" s="61" t="s">
        <v>629</v>
      </c>
    </row>
    <row r="169" spans="1:65" ht="22.5">
      <c r="A169" s="308" t="s">
        <v>338</v>
      </c>
      <c r="B169" s="308"/>
      <c r="C169" s="303">
        <v>2015</v>
      </c>
      <c r="D169" s="309" t="s">
        <v>892</v>
      </c>
      <c r="E169" s="309" t="s">
        <v>842</v>
      </c>
      <c r="F169" s="310" t="s">
        <v>20</v>
      </c>
      <c r="G169" s="311" t="s">
        <v>7</v>
      </c>
      <c r="H169" s="309" t="s">
        <v>893</v>
      </c>
      <c r="I169" s="309" t="s">
        <v>652</v>
      </c>
      <c r="J169" s="312" t="s">
        <v>894</v>
      </c>
      <c r="K169" s="308">
        <v>1500</v>
      </c>
      <c r="L169" s="308">
        <v>589</v>
      </c>
      <c r="M169" s="676">
        <f>L169/K169</f>
        <v>0.39266666666666666</v>
      </c>
      <c r="N169" s="316"/>
      <c r="BM169" s="487" t="s">
        <v>630</v>
      </c>
    </row>
    <row r="170" spans="1:65" ht="33.75">
      <c r="A170" s="308" t="s">
        <v>338</v>
      </c>
      <c r="B170" s="308" t="s">
        <v>346</v>
      </c>
      <c r="C170" s="308">
        <v>2015</v>
      </c>
      <c r="D170" s="309" t="s">
        <v>613</v>
      </c>
      <c r="E170" s="309" t="s">
        <v>846</v>
      </c>
      <c r="F170" s="311" t="s">
        <v>18</v>
      </c>
      <c r="G170" s="311" t="s">
        <v>7</v>
      </c>
      <c r="H170" s="309" t="s">
        <v>860</v>
      </c>
      <c r="I170" s="309" t="s">
        <v>757</v>
      </c>
      <c r="J170" s="312" t="s">
        <v>861</v>
      </c>
      <c r="K170" s="308" t="s">
        <v>844</v>
      </c>
      <c r="L170" s="308">
        <v>51</v>
      </c>
      <c r="M170" s="313" t="s">
        <v>844</v>
      </c>
      <c r="N170" s="316" t="s">
        <v>1959</v>
      </c>
      <c r="BM170" s="487" t="s">
        <v>631</v>
      </c>
    </row>
    <row r="171" spans="1:65">
      <c r="A171" s="308" t="s">
        <v>338</v>
      </c>
      <c r="B171" s="308" t="s">
        <v>346</v>
      </c>
      <c r="C171" s="303">
        <v>2015</v>
      </c>
      <c r="D171" s="309" t="s">
        <v>613</v>
      </c>
      <c r="E171" s="309" t="s">
        <v>846</v>
      </c>
      <c r="F171" s="311" t="s">
        <v>18</v>
      </c>
      <c r="G171" s="311" t="s">
        <v>7</v>
      </c>
      <c r="H171" s="309" t="s">
        <v>860</v>
      </c>
      <c r="I171" s="309" t="s">
        <v>654</v>
      </c>
      <c r="J171" s="312" t="s">
        <v>112</v>
      </c>
      <c r="K171" s="308" t="s">
        <v>844</v>
      </c>
      <c r="L171" s="308">
        <v>47</v>
      </c>
      <c r="M171" s="676" t="s">
        <v>844</v>
      </c>
      <c r="N171" s="316" t="s">
        <v>1959</v>
      </c>
      <c r="BM171" s="487" t="s">
        <v>632</v>
      </c>
    </row>
    <row r="172" spans="1:65">
      <c r="A172" s="308" t="s">
        <v>338</v>
      </c>
      <c r="B172" s="308" t="s">
        <v>346</v>
      </c>
      <c r="C172" s="308">
        <v>2015</v>
      </c>
      <c r="D172" s="309" t="s">
        <v>613</v>
      </c>
      <c r="E172" s="309" t="s">
        <v>846</v>
      </c>
      <c r="F172" s="311" t="s">
        <v>18</v>
      </c>
      <c r="G172" s="311" t="s">
        <v>7</v>
      </c>
      <c r="H172" s="309" t="s">
        <v>860</v>
      </c>
      <c r="I172" s="309" t="s">
        <v>656</v>
      </c>
      <c r="J172" s="312" t="s">
        <v>112</v>
      </c>
      <c r="K172" s="308" t="s">
        <v>844</v>
      </c>
      <c r="L172" s="308">
        <v>47</v>
      </c>
      <c r="M172" s="676" t="s">
        <v>844</v>
      </c>
      <c r="N172" s="316" t="s">
        <v>1959</v>
      </c>
      <c r="BM172" s="487" t="s">
        <v>633</v>
      </c>
    </row>
    <row r="173" spans="1:65" ht="33.75">
      <c r="A173" s="308" t="s">
        <v>338</v>
      </c>
      <c r="B173" s="308" t="s">
        <v>346</v>
      </c>
      <c r="C173" s="303">
        <v>2015</v>
      </c>
      <c r="D173" s="309" t="s">
        <v>613</v>
      </c>
      <c r="E173" s="309" t="s">
        <v>846</v>
      </c>
      <c r="F173" s="311" t="s">
        <v>18</v>
      </c>
      <c r="G173" s="311" t="s">
        <v>7</v>
      </c>
      <c r="H173" s="309" t="s">
        <v>860</v>
      </c>
      <c r="I173" s="309" t="s">
        <v>652</v>
      </c>
      <c r="J173" s="312" t="s">
        <v>861</v>
      </c>
      <c r="K173" s="308" t="s">
        <v>844</v>
      </c>
      <c r="L173" s="308">
        <v>51</v>
      </c>
      <c r="M173" s="313" t="s">
        <v>844</v>
      </c>
      <c r="N173" s="316" t="s">
        <v>1959</v>
      </c>
      <c r="BM173" s="487" t="s">
        <v>634</v>
      </c>
    </row>
    <row r="174" spans="1:65" ht="33.75">
      <c r="A174" s="308" t="s">
        <v>338</v>
      </c>
      <c r="B174" s="308" t="s">
        <v>346</v>
      </c>
      <c r="C174" s="308">
        <v>2015</v>
      </c>
      <c r="D174" s="309" t="s">
        <v>613</v>
      </c>
      <c r="E174" s="309" t="s">
        <v>846</v>
      </c>
      <c r="F174" s="310" t="s">
        <v>20</v>
      </c>
      <c r="G174" s="311" t="s">
        <v>7</v>
      </c>
      <c r="H174" s="309" t="s">
        <v>827</v>
      </c>
      <c r="I174" s="309" t="s">
        <v>757</v>
      </c>
      <c r="J174" s="312" t="s">
        <v>861</v>
      </c>
      <c r="K174" s="308" t="s">
        <v>844</v>
      </c>
      <c r="L174" s="308">
        <v>178</v>
      </c>
      <c r="M174" s="676" t="s">
        <v>844</v>
      </c>
      <c r="N174" s="316" t="s">
        <v>1959</v>
      </c>
      <c r="BM174" s="487" t="s">
        <v>635</v>
      </c>
    </row>
    <row r="175" spans="1:65">
      <c r="A175" s="308" t="s">
        <v>338</v>
      </c>
      <c r="B175" s="308" t="s">
        <v>346</v>
      </c>
      <c r="C175" s="303">
        <v>2015</v>
      </c>
      <c r="D175" s="309" t="s">
        <v>613</v>
      </c>
      <c r="E175" s="309" t="s">
        <v>846</v>
      </c>
      <c r="F175" s="310" t="s">
        <v>20</v>
      </c>
      <c r="G175" s="311" t="s">
        <v>7</v>
      </c>
      <c r="H175" s="309" t="s">
        <v>827</v>
      </c>
      <c r="I175" s="309" t="s">
        <v>654</v>
      </c>
      <c r="J175" s="312" t="s">
        <v>112</v>
      </c>
      <c r="K175" s="308" t="s">
        <v>844</v>
      </c>
      <c r="L175" s="308">
        <v>129</v>
      </c>
      <c r="M175" s="676" t="s">
        <v>844</v>
      </c>
      <c r="N175" s="316" t="s">
        <v>1959</v>
      </c>
      <c r="BM175" s="487" t="s">
        <v>636</v>
      </c>
    </row>
    <row r="176" spans="1:65" ht="15">
      <c r="A176" s="308" t="s">
        <v>338</v>
      </c>
      <c r="B176" s="308" t="s">
        <v>346</v>
      </c>
      <c r="C176" s="308">
        <v>2015</v>
      </c>
      <c r="D176" s="309" t="s">
        <v>613</v>
      </c>
      <c r="E176" s="309" t="s">
        <v>846</v>
      </c>
      <c r="F176" s="310" t="s">
        <v>20</v>
      </c>
      <c r="G176" s="311" t="s">
        <v>7</v>
      </c>
      <c r="H176" s="309" t="s">
        <v>827</v>
      </c>
      <c r="I176" s="309" t="s">
        <v>656</v>
      </c>
      <c r="J176" s="312" t="s">
        <v>112</v>
      </c>
      <c r="K176" s="308" t="s">
        <v>844</v>
      </c>
      <c r="L176" s="308">
        <v>134</v>
      </c>
      <c r="M176" s="313" t="s">
        <v>844</v>
      </c>
      <c r="N176" s="316" t="s">
        <v>1959</v>
      </c>
      <c r="BM176" s="487" t="s">
        <v>637</v>
      </c>
    </row>
    <row r="177" spans="1:65" ht="33.75">
      <c r="A177" s="308" t="s">
        <v>338</v>
      </c>
      <c r="B177" s="308" t="s">
        <v>346</v>
      </c>
      <c r="C177" s="303">
        <v>2015</v>
      </c>
      <c r="D177" s="309" t="s">
        <v>613</v>
      </c>
      <c r="E177" s="309" t="s">
        <v>846</v>
      </c>
      <c r="F177" s="310" t="s">
        <v>20</v>
      </c>
      <c r="G177" s="311" t="s">
        <v>7</v>
      </c>
      <c r="H177" s="309" t="s">
        <v>827</v>
      </c>
      <c r="I177" s="309" t="s">
        <v>652</v>
      </c>
      <c r="J177" s="312" t="s">
        <v>861</v>
      </c>
      <c r="K177" s="308" t="s">
        <v>844</v>
      </c>
      <c r="L177" s="308">
        <v>178</v>
      </c>
      <c r="M177" s="676" t="s">
        <v>844</v>
      </c>
      <c r="N177" s="316" t="s">
        <v>1959</v>
      </c>
      <c r="BM177" s="487" t="s">
        <v>638</v>
      </c>
    </row>
    <row r="178" spans="1:65" ht="33.75">
      <c r="A178" s="308" t="s">
        <v>338</v>
      </c>
      <c r="B178" s="308"/>
      <c r="C178" s="308">
        <v>2015</v>
      </c>
      <c r="D178" s="309" t="s">
        <v>80</v>
      </c>
      <c r="E178" s="309" t="s">
        <v>842</v>
      </c>
      <c r="F178" s="311" t="s">
        <v>18</v>
      </c>
      <c r="G178" s="311" t="s">
        <v>7</v>
      </c>
      <c r="H178" s="317" t="s">
        <v>860</v>
      </c>
      <c r="I178" s="309" t="s">
        <v>757</v>
      </c>
      <c r="J178" s="312" t="s">
        <v>861</v>
      </c>
      <c r="K178" s="308">
        <v>300</v>
      </c>
      <c r="L178" s="308">
        <v>92</v>
      </c>
      <c r="M178" s="676">
        <f t="shared" ref="M178:M189" si="8">L178/K178</f>
        <v>0.30666666666666664</v>
      </c>
      <c r="N178" s="314" t="s">
        <v>1960</v>
      </c>
      <c r="BM178" s="487" t="s">
        <v>639</v>
      </c>
    </row>
    <row r="179" spans="1:65" ht="15">
      <c r="A179" s="308" t="s">
        <v>338</v>
      </c>
      <c r="B179" s="308"/>
      <c r="C179" s="303">
        <v>2015</v>
      </c>
      <c r="D179" s="309" t="s">
        <v>80</v>
      </c>
      <c r="E179" s="309" t="s">
        <v>842</v>
      </c>
      <c r="F179" s="311" t="s">
        <v>18</v>
      </c>
      <c r="G179" s="311" t="s">
        <v>7</v>
      </c>
      <c r="H179" s="317" t="s">
        <v>860</v>
      </c>
      <c r="I179" s="309" t="s">
        <v>654</v>
      </c>
      <c r="J179" s="312" t="s">
        <v>112</v>
      </c>
      <c r="K179" s="308">
        <v>100</v>
      </c>
      <c r="L179" s="308">
        <v>83</v>
      </c>
      <c r="M179" s="313">
        <f t="shared" si="8"/>
        <v>0.83</v>
      </c>
      <c r="N179" s="316" t="s">
        <v>1961</v>
      </c>
      <c r="BM179" s="487" t="s">
        <v>640</v>
      </c>
    </row>
    <row r="180" spans="1:65">
      <c r="A180" s="308" t="s">
        <v>338</v>
      </c>
      <c r="B180" s="308"/>
      <c r="C180" s="308">
        <v>2015</v>
      </c>
      <c r="D180" s="309" t="s">
        <v>80</v>
      </c>
      <c r="E180" s="309" t="s">
        <v>842</v>
      </c>
      <c r="F180" s="311" t="s">
        <v>18</v>
      </c>
      <c r="G180" s="311" t="s">
        <v>7</v>
      </c>
      <c r="H180" s="317" t="s">
        <v>860</v>
      </c>
      <c r="I180" s="309" t="s">
        <v>656</v>
      </c>
      <c r="J180" s="312" t="s">
        <v>112</v>
      </c>
      <c r="K180" s="308">
        <v>100</v>
      </c>
      <c r="L180" s="308">
        <v>83</v>
      </c>
      <c r="M180" s="676">
        <f t="shared" si="8"/>
        <v>0.83</v>
      </c>
      <c r="N180" s="316" t="s">
        <v>1961</v>
      </c>
      <c r="BM180" s="487" t="s">
        <v>641</v>
      </c>
    </row>
    <row r="181" spans="1:65" ht="33.75">
      <c r="A181" s="308" t="s">
        <v>338</v>
      </c>
      <c r="B181" s="308"/>
      <c r="C181" s="303">
        <v>2015</v>
      </c>
      <c r="D181" s="309" t="s">
        <v>80</v>
      </c>
      <c r="E181" s="309" t="s">
        <v>842</v>
      </c>
      <c r="F181" s="311" t="s">
        <v>18</v>
      </c>
      <c r="G181" s="311" t="s">
        <v>7</v>
      </c>
      <c r="H181" s="317" t="s">
        <v>860</v>
      </c>
      <c r="I181" s="309" t="s">
        <v>652</v>
      </c>
      <c r="J181" s="312" t="s">
        <v>861</v>
      </c>
      <c r="K181" s="308">
        <v>300</v>
      </c>
      <c r="L181" s="308">
        <v>92</v>
      </c>
      <c r="M181" s="676">
        <f t="shared" si="8"/>
        <v>0.30666666666666664</v>
      </c>
      <c r="N181" s="314" t="s">
        <v>1960</v>
      </c>
      <c r="BM181" s="487" t="s">
        <v>642</v>
      </c>
    </row>
    <row r="182" spans="1:65" ht="33.75">
      <c r="A182" s="308" t="s">
        <v>338</v>
      </c>
      <c r="B182" s="308"/>
      <c r="C182" s="308">
        <v>2015</v>
      </c>
      <c r="D182" s="309" t="s">
        <v>895</v>
      </c>
      <c r="E182" s="309" t="s">
        <v>842</v>
      </c>
      <c r="F182" s="310" t="s">
        <v>20</v>
      </c>
      <c r="G182" s="311" t="s">
        <v>7</v>
      </c>
      <c r="H182" s="309" t="s">
        <v>874</v>
      </c>
      <c r="I182" s="309" t="s">
        <v>757</v>
      </c>
      <c r="J182" s="312" t="s">
        <v>861</v>
      </c>
      <c r="K182" s="308">
        <v>1000</v>
      </c>
      <c r="L182" s="308">
        <f>98+566</f>
        <v>664</v>
      </c>
      <c r="M182" s="313">
        <f t="shared" si="8"/>
        <v>0.66400000000000003</v>
      </c>
      <c r="N182" s="314" t="s">
        <v>1960</v>
      </c>
      <c r="BM182" s="487" t="s">
        <v>1510</v>
      </c>
    </row>
    <row r="183" spans="1:65" ht="33.75">
      <c r="A183" s="308" t="s">
        <v>338</v>
      </c>
      <c r="B183" s="308"/>
      <c r="C183" s="303">
        <v>2015</v>
      </c>
      <c r="D183" s="309" t="s">
        <v>895</v>
      </c>
      <c r="E183" s="309" t="s">
        <v>842</v>
      </c>
      <c r="F183" s="310" t="s">
        <v>20</v>
      </c>
      <c r="G183" s="311" t="s">
        <v>7</v>
      </c>
      <c r="H183" s="309" t="s">
        <v>874</v>
      </c>
      <c r="I183" s="309" t="s">
        <v>652</v>
      </c>
      <c r="J183" s="312" t="s">
        <v>861</v>
      </c>
      <c r="K183" s="308">
        <v>1000</v>
      </c>
      <c r="L183" s="308">
        <v>664</v>
      </c>
      <c r="M183" s="676">
        <f t="shared" si="8"/>
        <v>0.66400000000000003</v>
      </c>
      <c r="N183" s="314" t="s">
        <v>1960</v>
      </c>
      <c r="BM183" s="487" t="s">
        <v>643</v>
      </c>
    </row>
    <row r="184" spans="1:65">
      <c r="A184" s="308" t="s">
        <v>338</v>
      </c>
      <c r="B184" s="308"/>
      <c r="C184" s="308">
        <v>2015</v>
      </c>
      <c r="D184" s="309" t="s">
        <v>895</v>
      </c>
      <c r="E184" s="309" t="s">
        <v>842</v>
      </c>
      <c r="F184" s="310" t="s">
        <v>20</v>
      </c>
      <c r="G184" s="311" t="s">
        <v>7</v>
      </c>
      <c r="H184" s="309" t="s">
        <v>874</v>
      </c>
      <c r="I184" s="309" t="s">
        <v>654</v>
      </c>
      <c r="J184" s="312" t="s">
        <v>112</v>
      </c>
      <c r="K184" s="308">
        <v>500</v>
      </c>
      <c r="L184" s="308">
        <f>95+441</f>
        <v>536</v>
      </c>
      <c r="M184" s="676">
        <f t="shared" si="8"/>
        <v>1.0720000000000001</v>
      </c>
      <c r="N184" s="314"/>
      <c r="BM184" s="487" t="s">
        <v>644</v>
      </c>
    </row>
    <row r="185" spans="1:65">
      <c r="A185" s="308" t="s">
        <v>338</v>
      </c>
      <c r="B185" s="308"/>
      <c r="C185" s="303">
        <v>2015</v>
      </c>
      <c r="D185" s="309" t="s">
        <v>895</v>
      </c>
      <c r="E185" s="309" t="s">
        <v>842</v>
      </c>
      <c r="F185" s="310" t="s">
        <v>20</v>
      </c>
      <c r="G185" s="311" t="s">
        <v>7</v>
      </c>
      <c r="H185" s="309" t="s">
        <v>108</v>
      </c>
      <c r="I185" s="309" t="s">
        <v>654</v>
      </c>
      <c r="J185" s="309" t="s">
        <v>654</v>
      </c>
      <c r="K185" s="308">
        <v>50</v>
      </c>
      <c r="L185" s="308">
        <f>17+21</f>
        <v>38</v>
      </c>
      <c r="M185" s="676">
        <f t="shared" si="8"/>
        <v>0.76</v>
      </c>
      <c r="N185" s="314"/>
      <c r="BM185" s="487" t="s">
        <v>645</v>
      </c>
    </row>
    <row r="186" spans="1:65">
      <c r="A186" s="308" t="s">
        <v>338</v>
      </c>
      <c r="B186" s="308"/>
      <c r="C186" s="308">
        <v>2015</v>
      </c>
      <c r="D186" s="309" t="s">
        <v>895</v>
      </c>
      <c r="E186" s="309" t="s">
        <v>842</v>
      </c>
      <c r="F186" s="310" t="s">
        <v>20</v>
      </c>
      <c r="G186" s="311" t="s">
        <v>7</v>
      </c>
      <c r="H186" s="309" t="s">
        <v>874</v>
      </c>
      <c r="I186" s="309" t="s">
        <v>656</v>
      </c>
      <c r="J186" s="312" t="s">
        <v>112</v>
      </c>
      <c r="K186" s="308">
        <v>500</v>
      </c>
      <c r="L186" s="308">
        <f>441+83</f>
        <v>524</v>
      </c>
      <c r="M186" s="676">
        <f>L186/K186</f>
        <v>1.048</v>
      </c>
      <c r="N186" s="314"/>
      <c r="BM186" s="487" t="s">
        <v>1511</v>
      </c>
    </row>
    <row r="187" spans="1:65">
      <c r="A187" s="308" t="s">
        <v>338</v>
      </c>
      <c r="B187" s="308"/>
      <c r="C187" s="303">
        <v>2015</v>
      </c>
      <c r="D187" s="309" t="s">
        <v>895</v>
      </c>
      <c r="E187" s="309" t="s">
        <v>842</v>
      </c>
      <c r="F187" s="310" t="s">
        <v>20</v>
      </c>
      <c r="G187" s="311" t="s">
        <v>7</v>
      </c>
      <c r="H187" s="309" t="s">
        <v>108</v>
      </c>
      <c r="I187" s="309" t="s">
        <v>656</v>
      </c>
      <c r="J187" s="309" t="s">
        <v>654</v>
      </c>
      <c r="K187" s="308">
        <v>50</v>
      </c>
      <c r="L187" s="308">
        <f>16+22</f>
        <v>38</v>
      </c>
      <c r="M187" s="676">
        <f t="shared" si="8"/>
        <v>0.76</v>
      </c>
      <c r="N187" s="314"/>
      <c r="BM187" s="61" t="s">
        <v>646</v>
      </c>
    </row>
    <row r="188" spans="1:65" ht="33.75">
      <c r="A188" s="308" t="s">
        <v>338</v>
      </c>
      <c r="B188" s="308"/>
      <c r="C188" s="308">
        <v>2015</v>
      </c>
      <c r="D188" s="309" t="s">
        <v>895</v>
      </c>
      <c r="E188" s="309" t="s">
        <v>842</v>
      </c>
      <c r="F188" s="310" t="s">
        <v>20</v>
      </c>
      <c r="G188" s="311" t="s">
        <v>7</v>
      </c>
      <c r="H188" s="309" t="s">
        <v>108</v>
      </c>
      <c r="I188" s="309" t="s">
        <v>757</v>
      </c>
      <c r="J188" s="312" t="s">
        <v>861</v>
      </c>
      <c r="K188" s="308">
        <v>300</v>
      </c>
      <c r="L188" s="308">
        <f>314+22</f>
        <v>336</v>
      </c>
      <c r="M188" s="676">
        <f t="shared" si="8"/>
        <v>1.1200000000000001</v>
      </c>
      <c r="N188" s="314"/>
      <c r="BM188" s="487" t="s">
        <v>647</v>
      </c>
    </row>
    <row r="189" spans="1:65" ht="33.75">
      <c r="A189" s="308" t="s">
        <v>338</v>
      </c>
      <c r="B189" s="308"/>
      <c r="C189" s="303">
        <v>2015</v>
      </c>
      <c r="D189" s="309" t="s">
        <v>895</v>
      </c>
      <c r="E189" s="309" t="s">
        <v>842</v>
      </c>
      <c r="F189" s="310" t="s">
        <v>20</v>
      </c>
      <c r="G189" s="311" t="s">
        <v>7</v>
      </c>
      <c r="H189" s="309" t="s">
        <v>108</v>
      </c>
      <c r="I189" s="309" t="s">
        <v>652</v>
      </c>
      <c r="J189" s="312" t="s">
        <v>861</v>
      </c>
      <c r="K189" s="308">
        <v>300</v>
      </c>
      <c r="L189" s="308">
        <v>336</v>
      </c>
      <c r="M189" s="676">
        <f t="shared" si="8"/>
        <v>1.1200000000000001</v>
      </c>
      <c r="N189" s="314"/>
      <c r="BM189" s="487" t="s">
        <v>648</v>
      </c>
    </row>
    <row r="190" spans="1:65" ht="22.5">
      <c r="A190" s="308" t="s">
        <v>338</v>
      </c>
      <c r="B190" s="308"/>
      <c r="C190" s="308">
        <v>2015</v>
      </c>
      <c r="D190" s="309" t="s">
        <v>628</v>
      </c>
      <c r="E190" s="309" t="s">
        <v>846</v>
      </c>
      <c r="F190" s="311" t="s">
        <v>18</v>
      </c>
      <c r="G190" s="311" t="s">
        <v>7</v>
      </c>
      <c r="H190" s="309" t="s">
        <v>849</v>
      </c>
      <c r="I190" s="309" t="s">
        <v>757</v>
      </c>
      <c r="J190" s="312" t="s">
        <v>850</v>
      </c>
      <c r="K190" s="308">
        <v>2000</v>
      </c>
      <c r="L190" s="308">
        <f>367+64+618+173+100</f>
        <v>1322</v>
      </c>
      <c r="M190" s="676">
        <f t="shared" ref="M190:M201" si="9">L190/K190</f>
        <v>0.66100000000000003</v>
      </c>
      <c r="N190" s="314"/>
      <c r="BM190" s="61"/>
    </row>
    <row r="191" spans="1:65" ht="15">
      <c r="A191" s="308" t="s">
        <v>338</v>
      </c>
      <c r="B191" s="308"/>
      <c r="C191" s="303">
        <v>2015</v>
      </c>
      <c r="D191" s="309" t="s">
        <v>628</v>
      </c>
      <c r="E191" s="309" t="s">
        <v>846</v>
      </c>
      <c r="F191" s="311" t="s">
        <v>18</v>
      </c>
      <c r="G191" s="311" t="s">
        <v>7</v>
      </c>
      <c r="H191" s="309" t="s">
        <v>849</v>
      </c>
      <c r="I191" s="309" t="s">
        <v>654</v>
      </c>
      <c r="J191" s="312" t="s">
        <v>112</v>
      </c>
      <c r="K191" s="308">
        <v>400</v>
      </c>
      <c r="L191" s="308">
        <f>251+64</f>
        <v>315</v>
      </c>
      <c r="M191" s="313">
        <f t="shared" si="9"/>
        <v>0.78749999999999998</v>
      </c>
      <c r="N191" s="316"/>
      <c r="BM191" s="61"/>
    </row>
    <row r="192" spans="1:65">
      <c r="A192" s="308" t="s">
        <v>338</v>
      </c>
      <c r="B192" s="308"/>
      <c r="C192" s="308">
        <v>2015</v>
      </c>
      <c r="D192" s="309" t="s">
        <v>628</v>
      </c>
      <c r="E192" s="309" t="s">
        <v>846</v>
      </c>
      <c r="F192" s="311" t="s">
        <v>18</v>
      </c>
      <c r="G192" s="311" t="s">
        <v>7</v>
      </c>
      <c r="H192" s="309" t="s">
        <v>849</v>
      </c>
      <c r="I192" s="309" t="s">
        <v>656</v>
      </c>
      <c r="J192" s="312" t="s">
        <v>112</v>
      </c>
      <c r="K192" s="308">
        <v>400</v>
      </c>
      <c r="L192" s="308">
        <f>251+64</f>
        <v>315</v>
      </c>
      <c r="M192" s="676">
        <f t="shared" si="9"/>
        <v>0.78749999999999998</v>
      </c>
      <c r="N192" s="316"/>
      <c r="BM192" s="61"/>
    </row>
    <row r="193" spans="1:65" ht="22.5">
      <c r="A193" s="308" t="s">
        <v>338</v>
      </c>
      <c r="B193" s="308"/>
      <c r="C193" s="303">
        <v>2015</v>
      </c>
      <c r="D193" s="309" t="s">
        <v>628</v>
      </c>
      <c r="E193" s="309" t="s">
        <v>846</v>
      </c>
      <c r="F193" s="311" t="s">
        <v>18</v>
      </c>
      <c r="G193" s="311" t="s">
        <v>7</v>
      </c>
      <c r="H193" s="309" t="s">
        <v>849</v>
      </c>
      <c r="I193" s="309" t="s">
        <v>652</v>
      </c>
      <c r="J193" s="312" t="s">
        <v>850</v>
      </c>
      <c r="K193" s="308">
        <v>2000</v>
      </c>
      <c r="L193" s="308">
        <v>1322</v>
      </c>
      <c r="M193" s="676">
        <f t="shared" si="9"/>
        <v>0.66100000000000003</v>
      </c>
      <c r="N193" s="316"/>
      <c r="BM193" s="61"/>
    </row>
    <row r="194" spans="1:65" ht="22.5">
      <c r="A194" s="308" t="s">
        <v>338</v>
      </c>
      <c r="B194" s="308"/>
      <c r="C194" s="308">
        <v>2015</v>
      </c>
      <c r="D194" s="309" t="s">
        <v>896</v>
      </c>
      <c r="E194" s="309" t="s">
        <v>842</v>
      </c>
      <c r="F194" s="310" t="s">
        <v>20</v>
      </c>
      <c r="G194" s="311" t="s">
        <v>7</v>
      </c>
      <c r="H194" s="309" t="s">
        <v>827</v>
      </c>
      <c r="I194" s="309" t="s">
        <v>757</v>
      </c>
      <c r="J194" s="312" t="s">
        <v>850</v>
      </c>
      <c r="K194" s="308">
        <v>2500</v>
      </c>
      <c r="L194" s="308">
        <f>260+1486</f>
        <v>1746</v>
      </c>
      <c r="M194" s="313">
        <f t="shared" si="9"/>
        <v>0.69840000000000002</v>
      </c>
      <c r="N194" s="316"/>
      <c r="BM194" s="61"/>
    </row>
    <row r="195" spans="1:65" ht="22.5">
      <c r="A195" s="308" t="s">
        <v>338</v>
      </c>
      <c r="B195" s="308"/>
      <c r="C195" s="303">
        <v>2015</v>
      </c>
      <c r="D195" s="309" t="s">
        <v>896</v>
      </c>
      <c r="E195" s="309" t="s">
        <v>842</v>
      </c>
      <c r="F195" s="310" t="s">
        <v>20</v>
      </c>
      <c r="G195" s="311" t="s">
        <v>7</v>
      </c>
      <c r="H195" s="309" t="s">
        <v>827</v>
      </c>
      <c r="I195" s="309" t="s">
        <v>652</v>
      </c>
      <c r="J195" s="312" t="s">
        <v>850</v>
      </c>
      <c r="K195" s="308">
        <v>2500</v>
      </c>
      <c r="L195" s="308">
        <v>1746</v>
      </c>
      <c r="M195" s="676">
        <f t="shared" si="9"/>
        <v>0.69840000000000002</v>
      </c>
      <c r="N195" s="314"/>
      <c r="BM195" s="61"/>
    </row>
    <row r="196" spans="1:65">
      <c r="A196" s="308" t="s">
        <v>338</v>
      </c>
      <c r="B196" s="308"/>
      <c r="C196" s="308">
        <v>2015</v>
      </c>
      <c r="D196" s="309" t="s">
        <v>896</v>
      </c>
      <c r="E196" s="309" t="s">
        <v>842</v>
      </c>
      <c r="F196" s="310" t="s">
        <v>20</v>
      </c>
      <c r="G196" s="311" t="s">
        <v>7</v>
      </c>
      <c r="H196" s="309" t="s">
        <v>827</v>
      </c>
      <c r="I196" s="309" t="s">
        <v>654</v>
      </c>
      <c r="J196" s="312" t="s">
        <v>112</v>
      </c>
      <c r="K196" s="308">
        <v>500</v>
      </c>
      <c r="L196" s="308">
        <f>590+234</f>
        <v>824</v>
      </c>
      <c r="M196" s="676">
        <f t="shared" si="9"/>
        <v>1.6479999999999999</v>
      </c>
      <c r="N196" s="314"/>
      <c r="BM196" s="61"/>
    </row>
    <row r="197" spans="1:65" ht="15">
      <c r="A197" s="308" t="s">
        <v>338</v>
      </c>
      <c r="B197" s="308"/>
      <c r="C197" s="303">
        <v>2015</v>
      </c>
      <c r="D197" s="309" t="s">
        <v>896</v>
      </c>
      <c r="E197" s="309" t="s">
        <v>842</v>
      </c>
      <c r="F197" s="310" t="s">
        <v>20</v>
      </c>
      <c r="G197" s="311" t="s">
        <v>7</v>
      </c>
      <c r="H197" s="309" t="s">
        <v>108</v>
      </c>
      <c r="I197" s="309" t="s">
        <v>654</v>
      </c>
      <c r="J197" s="312" t="s">
        <v>112</v>
      </c>
      <c r="K197" s="308">
        <v>1000</v>
      </c>
      <c r="L197" s="308">
        <f>969+168</f>
        <v>1137</v>
      </c>
      <c r="M197" s="313">
        <f t="shared" si="9"/>
        <v>1.137</v>
      </c>
      <c r="N197" s="314"/>
    </row>
    <row r="198" spans="1:65">
      <c r="A198" s="308" t="s">
        <v>338</v>
      </c>
      <c r="B198" s="308"/>
      <c r="C198" s="308">
        <v>2015</v>
      </c>
      <c r="D198" s="309" t="s">
        <v>896</v>
      </c>
      <c r="E198" s="309" t="s">
        <v>842</v>
      </c>
      <c r="F198" s="310" t="s">
        <v>20</v>
      </c>
      <c r="G198" s="311" t="s">
        <v>7</v>
      </c>
      <c r="H198" s="309" t="s">
        <v>827</v>
      </c>
      <c r="I198" s="309" t="s">
        <v>656</v>
      </c>
      <c r="J198" s="312" t="s">
        <v>112</v>
      </c>
      <c r="K198" s="308">
        <v>500</v>
      </c>
      <c r="L198" s="308">
        <f>590+234</f>
        <v>824</v>
      </c>
      <c r="M198" s="676">
        <f t="shared" si="9"/>
        <v>1.6479999999999999</v>
      </c>
      <c r="N198" s="314"/>
    </row>
    <row r="199" spans="1:65">
      <c r="A199" s="308" t="s">
        <v>338</v>
      </c>
      <c r="B199" s="308"/>
      <c r="C199" s="303">
        <v>2015</v>
      </c>
      <c r="D199" s="309" t="s">
        <v>896</v>
      </c>
      <c r="E199" s="309" t="s">
        <v>842</v>
      </c>
      <c r="F199" s="310" t="s">
        <v>20</v>
      </c>
      <c r="G199" s="311" t="s">
        <v>7</v>
      </c>
      <c r="H199" s="309" t="s">
        <v>108</v>
      </c>
      <c r="I199" s="309" t="s">
        <v>656</v>
      </c>
      <c r="J199" s="312" t="s">
        <v>112</v>
      </c>
      <c r="K199" s="308">
        <v>1000</v>
      </c>
      <c r="L199" s="308">
        <f>969+168</f>
        <v>1137</v>
      </c>
      <c r="M199" s="676">
        <f t="shared" si="9"/>
        <v>1.137</v>
      </c>
      <c r="N199" s="314"/>
    </row>
    <row r="200" spans="1:65" ht="22.5">
      <c r="A200" s="308" t="s">
        <v>338</v>
      </c>
      <c r="B200" s="308"/>
      <c r="C200" s="308">
        <v>2015</v>
      </c>
      <c r="D200" s="309" t="s">
        <v>896</v>
      </c>
      <c r="E200" s="309" t="s">
        <v>842</v>
      </c>
      <c r="F200" s="310" t="s">
        <v>20</v>
      </c>
      <c r="G200" s="311" t="s">
        <v>7</v>
      </c>
      <c r="H200" s="309" t="s">
        <v>108</v>
      </c>
      <c r="I200" s="309" t="s">
        <v>757</v>
      </c>
      <c r="J200" s="312" t="s">
        <v>850</v>
      </c>
      <c r="K200" s="308">
        <v>2500</v>
      </c>
      <c r="L200" s="308">
        <f>8107+341</f>
        <v>8448</v>
      </c>
      <c r="M200" s="313">
        <f t="shared" si="9"/>
        <v>3.3792</v>
      </c>
      <c r="N200" s="314"/>
    </row>
    <row r="201" spans="1:65" ht="22.5">
      <c r="A201" s="308" t="s">
        <v>338</v>
      </c>
      <c r="B201" s="308"/>
      <c r="C201" s="303">
        <v>2015</v>
      </c>
      <c r="D201" s="309" t="s">
        <v>896</v>
      </c>
      <c r="E201" s="309" t="s">
        <v>842</v>
      </c>
      <c r="F201" s="310" t="s">
        <v>20</v>
      </c>
      <c r="G201" s="311" t="s">
        <v>7</v>
      </c>
      <c r="H201" s="309" t="s">
        <v>108</v>
      </c>
      <c r="I201" s="309" t="s">
        <v>652</v>
      </c>
      <c r="J201" s="312" t="s">
        <v>850</v>
      </c>
      <c r="K201" s="308">
        <v>2500</v>
      </c>
      <c r="L201" s="308">
        <v>8448</v>
      </c>
      <c r="M201" s="676">
        <f t="shared" si="9"/>
        <v>3.3792</v>
      </c>
      <c r="N201" s="314"/>
    </row>
    <row r="202" spans="1:65">
      <c r="A202" s="308" t="s">
        <v>338</v>
      </c>
      <c r="B202" s="308"/>
      <c r="C202" s="308">
        <v>2015</v>
      </c>
      <c r="D202" s="309" t="s">
        <v>643</v>
      </c>
      <c r="E202" s="309" t="s">
        <v>846</v>
      </c>
      <c r="F202" s="310" t="s">
        <v>20</v>
      </c>
      <c r="G202" s="311" t="s">
        <v>7</v>
      </c>
      <c r="H202" s="309" t="s">
        <v>897</v>
      </c>
      <c r="I202" s="309" t="s">
        <v>757</v>
      </c>
      <c r="J202" s="312" t="s">
        <v>112</v>
      </c>
      <c r="K202" s="308" t="s">
        <v>844</v>
      </c>
      <c r="L202" s="308" t="s">
        <v>844</v>
      </c>
      <c r="M202" s="676" t="s">
        <v>844</v>
      </c>
      <c r="N202" s="314"/>
    </row>
    <row r="203" spans="1:65" ht="15">
      <c r="A203" s="308" t="s">
        <v>338</v>
      </c>
      <c r="B203" s="308"/>
      <c r="C203" s="303">
        <v>2015</v>
      </c>
      <c r="D203" s="309" t="s">
        <v>643</v>
      </c>
      <c r="E203" s="309" t="s">
        <v>846</v>
      </c>
      <c r="F203" s="310" t="s">
        <v>20</v>
      </c>
      <c r="G203" s="311" t="s">
        <v>7</v>
      </c>
      <c r="H203" s="309" t="s">
        <v>897</v>
      </c>
      <c r="I203" s="309" t="s">
        <v>654</v>
      </c>
      <c r="J203" s="312" t="s">
        <v>112</v>
      </c>
      <c r="K203" s="308" t="s">
        <v>844</v>
      </c>
      <c r="L203" s="308" t="s">
        <v>844</v>
      </c>
      <c r="M203" s="313" t="s">
        <v>844</v>
      </c>
      <c r="N203" s="316"/>
    </row>
    <row r="204" spans="1:65">
      <c r="A204" s="308" t="s">
        <v>338</v>
      </c>
      <c r="B204" s="308"/>
      <c r="C204" s="308">
        <v>2015</v>
      </c>
      <c r="D204" s="309" t="s">
        <v>643</v>
      </c>
      <c r="E204" s="309" t="s">
        <v>846</v>
      </c>
      <c r="F204" s="310" t="s">
        <v>20</v>
      </c>
      <c r="G204" s="311" t="s">
        <v>7</v>
      </c>
      <c r="H204" s="309" t="s">
        <v>897</v>
      </c>
      <c r="I204" s="309" t="s">
        <v>656</v>
      </c>
      <c r="J204" s="312" t="s">
        <v>112</v>
      </c>
      <c r="K204" s="308" t="s">
        <v>844</v>
      </c>
      <c r="L204" s="308" t="s">
        <v>844</v>
      </c>
      <c r="M204" s="676" t="s">
        <v>844</v>
      </c>
      <c r="N204" s="316"/>
    </row>
    <row r="205" spans="1:65">
      <c r="A205" s="308" t="s">
        <v>338</v>
      </c>
      <c r="B205" s="308"/>
      <c r="C205" s="303">
        <v>2015</v>
      </c>
      <c r="D205" s="309" t="s">
        <v>643</v>
      </c>
      <c r="E205" s="309" t="s">
        <v>846</v>
      </c>
      <c r="F205" s="310" t="s">
        <v>20</v>
      </c>
      <c r="G205" s="311" t="s">
        <v>7</v>
      </c>
      <c r="H205" s="309" t="s">
        <v>897</v>
      </c>
      <c r="I205" s="309" t="s">
        <v>652</v>
      </c>
      <c r="J205" s="312" t="s">
        <v>112</v>
      </c>
      <c r="K205" s="308" t="s">
        <v>844</v>
      </c>
      <c r="L205" s="308" t="s">
        <v>844</v>
      </c>
      <c r="M205" s="676" t="s">
        <v>844</v>
      </c>
      <c r="N205" s="316"/>
    </row>
    <row r="206" spans="1:65" ht="33.75">
      <c r="A206" s="308" t="s">
        <v>338</v>
      </c>
      <c r="B206" s="308"/>
      <c r="C206" s="308">
        <v>2015</v>
      </c>
      <c r="D206" s="309" t="s">
        <v>898</v>
      </c>
      <c r="E206" s="309" t="s">
        <v>846</v>
      </c>
      <c r="F206" s="310" t="s">
        <v>20</v>
      </c>
      <c r="G206" s="311" t="s">
        <v>7</v>
      </c>
      <c r="H206" s="309" t="s">
        <v>880</v>
      </c>
      <c r="I206" s="309" t="s">
        <v>757</v>
      </c>
      <c r="J206" s="312" t="s">
        <v>861</v>
      </c>
      <c r="K206" s="308">
        <v>3000</v>
      </c>
      <c r="L206" s="308">
        <v>317</v>
      </c>
      <c r="M206" s="313">
        <f>L206/K206</f>
        <v>0.10566666666666667</v>
      </c>
      <c r="N206" s="316" t="s">
        <v>1963</v>
      </c>
    </row>
    <row r="207" spans="1:65">
      <c r="A207" s="308" t="s">
        <v>338</v>
      </c>
      <c r="B207" s="308"/>
      <c r="C207" s="303">
        <v>2015</v>
      </c>
      <c r="D207" s="309" t="s">
        <v>898</v>
      </c>
      <c r="E207" s="309" t="s">
        <v>846</v>
      </c>
      <c r="F207" s="310" t="s">
        <v>20</v>
      </c>
      <c r="G207" s="311" t="s">
        <v>7</v>
      </c>
      <c r="H207" s="309" t="s">
        <v>880</v>
      </c>
      <c r="I207" s="309" t="s">
        <v>654</v>
      </c>
      <c r="J207" s="312" t="s">
        <v>112</v>
      </c>
      <c r="K207" s="308">
        <v>200</v>
      </c>
      <c r="L207" s="308">
        <f>16+66</f>
        <v>82</v>
      </c>
      <c r="M207" s="676">
        <f>L207/K207</f>
        <v>0.41</v>
      </c>
      <c r="N207" s="316" t="s">
        <v>1963</v>
      </c>
    </row>
    <row r="208" spans="1:65">
      <c r="A208" s="308" t="s">
        <v>338</v>
      </c>
      <c r="B208" s="308"/>
      <c r="C208" s="308">
        <v>2015</v>
      </c>
      <c r="D208" s="309" t="s">
        <v>898</v>
      </c>
      <c r="E208" s="309" t="s">
        <v>846</v>
      </c>
      <c r="F208" s="310" t="s">
        <v>20</v>
      </c>
      <c r="G208" s="311" t="s">
        <v>7</v>
      </c>
      <c r="H208" s="309" t="s">
        <v>880</v>
      </c>
      <c r="I208" s="309" t="s">
        <v>656</v>
      </c>
      <c r="J208" s="312" t="s">
        <v>112</v>
      </c>
      <c r="K208" s="308">
        <v>200</v>
      </c>
      <c r="L208" s="308">
        <f>96</f>
        <v>96</v>
      </c>
      <c r="M208" s="676">
        <f>L208/K208</f>
        <v>0.48</v>
      </c>
      <c r="N208" s="316" t="s">
        <v>1963</v>
      </c>
    </row>
    <row r="209" spans="1:14" ht="33.75">
      <c r="A209" s="308" t="s">
        <v>338</v>
      </c>
      <c r="B209" s="308"/>
      <c r="C209" s="303">
        <v>2015</v>
      </c>
      <c r="D209" s="309" t="s">
        <v>898</v>
      </c>
      <c r="E209" s="309" t="s">
        <v>846</v>
      </c>
      <c r="F209" s="310" t="s">
        <v>20</v>
      </c>
      <c r="G209" s="311" t="s">
        <v>7</v>
      </c>
      <c r="H209" s="309" t="s">
        <v>880</v>
      </c>
      <c r="I209" s="309" t="s">
        <v>652</v>
      </c>
      <c r="J209" s="312" t="s">
        <v>861</v>
      </c>
      <c r="K209" s="308">
        <v>3000</v>
      </c>
      <c r="L209" s="308">
        <v>317</v>
      </c>
      <c r="M209" s="313">
        <f>L209/K209</f>
        <v>0.10566666666666667</v>
      </c>
      <c r="N209" s="316" t="s">
        <v>1963</v>
      </c>
    </row>
    <row r="210" spans="1:14" ht="33.75">
      <c r="A210" s="308" t="s">
        <v>338</v>
      </c>
      <c r="B210" s="308"/>
      <c r="C210" s="308">
        <v>2015</v>
      </c>
      <c r="D210" s="309" t="s">
        <v>630</v>
      </c>
      <c r="E210" s="309" t="s">
        <v>842</v>
      </c>
      <c r="F210" s="310" t="s">
        <v>20</v>
      </c>
      <c r="G210" s="311" t="s">
        <v>7</v>
      </c>
      <c r="H210" s="309" t="s">
        <v>880</v>
      </c>
      <c r="I210" s="309" t="s">
        <v>655</v>
      </c>
      <c r="J210" s="312" t="s">
        <v>861</v>
      </c>
      <c r="K210" s="308" t="s">
        <v>844</v>
      </c>
      <c r="L210" s="308">
        <f>231+50+15</f>
        <v>296</v>
      </c>
      <c r="M210" s="676" t="s">
        <v>844</v>
      </c>
      <c r="N210" s="314" t="s">
        <v>1966</v>
      </c>
    </row>
    <row r="211" spans="1:14" ht="33.75">
      <c r="A211" s="308" t="s">
        <v>338</v>
      </c>
      <c r="B211" s="308"/>
      <c r="C211" s="303">
        <v>2015</v>
      </c>
      <c r="D211" s="309" t="s">
        <v>614</v>
      </c>
      <c r="E211" s="309" t="s">
        <v>842</v>
      </c>
      <c r="F211" s="310" t="s">
        <v>20</v>
      </c>
      <c r="G211" s="311" t="s">
        <v>7</v>
      </c>
      <c r="H211" s="309" t="s">
        <v>880</v>
      </c>
      <c r="I211" s="309" t="s">
        <v>655</v>
      </c>
      <c r="J211" s="312" t="s">
        <v>861</v>
      </c>
      <c r="K211" s="308" t="s">
        <v>844</v>
      </c>
      <c r="L211" s="308">
        <f>46+5+3+24+162</f>
        <v>240</v>
      </c>
      <c r="M211" s="676" t="s">
        <v>844</v>
      </c>
      <c r="N211" s="314"/>
    </row>
  </sheetData>
  <autoFilter ref="A3:N212"/>
  <phoneticPr fontId="29" type="noConversion"/>
  <dataValidations count="1">
    <dataValidation type="textLength" showInputMessage="1" showErrorMessage="1" sqref="N6:N74 N76:N77 N211 N108:N109 N111:N125 N127:N128 N130:N158 N162:N209 N79:N106">
      <formula1>0</formula1>
      <formula2>150</formula2>
    </dataValidation>
  </dataValidations>
  <pageMargins left="0.78749999999999998" right="0.78749999999999998" top="1.0631944444444446" bottom="1.0631944444444446" header="0.51180555555555551" footer="0.51180555555555551"/>
  <pageSetup paperSize="9" scale="36" firstPageNumber="0" orientation="landscape" horizontalDpi="300" verticalDpi="300" r:id="rId1"/>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92D050"/>
    <pageSetUpPr fitToPage="1"/>
  </sheetPr>
  <dimension ref="A1:CH231"/>
  <sheetViews>
    <sheetView topLeftCell="A7" zoomScaleSheetLayoutView="100" workbookViewId="0">
      <selection activeCell="F8" sqref="F8"/>
    </sheetView>
  </sheetViews>
  <sheetFormatPr defaultColWidth="11.42578125" defaultRowHeight="12.75"/>
  <cols>
    <col min="1" max="1" width="11.42578125" style="85" customWidth="1"/>
    <col min="2" max="2" width="26.85546875" style="85" bestFit="1" customWidth="1"/>
    <col min="3" max="3" width="14.42578125" style="85" customWidth="1"/>
    <col min="4" max="4" width="38" style="85" customWidth="1"/>
    <col min="5" max="5" width="21.42578125" style="85" customWidth="1"/>
    <col min="6" max="6" width="17.7109375" style="85" customWidth="1"/>
    <col min="7" max="7" width="14.140625" style="85" customWidth="1"/>
    <col min="8" max="9" width="11.42578125" style="85"/>
    <col min="10" max="52" width="11.42578125" style="85" customWidth="1"/>
    <col min="53" max="16384" width="11.42578125" style="85"/>
  </cols>
  <sheetData>
    <row r="1" spans="1:86" ht="20.100000000000001" customHeight="1" thickBot="1">
      <c r="A1" s="84" t="s">
        <v>117</v>
      </c>
      <c r="B1" s="84"/>
      <c r="C1" s="84"/>
      <c r="D1" s="84"/>
      <c r="E1" s="84"/>
      <c r="F1" s="84"/>
      <c r="G1" s="84"/>
      <c r="J1" s="81" t="s">
        <v>0</v>
      </c>
      <c r="K1" s="72" t="s">
        <v>1071</v>
      </c>
      <c r="BA1" s="482" t="s">
        <v>422</v>
      </c>
      <c r="BB1" s="483" t="s">
        <v>835</v>
      </c>
      <c r="BD1" s="157" t="s">
        <v>1095</v>
      </c>
      <c r="BE1" s="484"/>
      <c r="BF1" s="484"/>
      <c r="BH1" s="85" t="s">
        <v>1096</v>
      </c>
      <c r="BM1" s="157" t="s">
        <v>1097</v>
      </c>
      <c r="BO1" s="85" t="s">
        <v>1098</v>
      </c>
      <c r="BU1" s="157" t="s">
        <v>1099</v>
      </c>
      <c r="BZ1" s="85" t="s">
        <v>1100</v>
      </c>
      <c r="CC1" s="85" t="s">
        <v>1101</v>
      </c>
    </row>
    <row r="2" spans="1:86" ht="16.5" thickBot="1">
      <c r="A2" s="86"/>
      <c r="B2" s="86"/>
      <c r="C2" s="86"/>
      <c r="D2" s="86"/>
      <c r="E2" s="86"/>
      <c r="F2" s="485"/>
      <c r="G2" s="84"/>
      <c r="J2" s="123" t="s">
        <v>256</v>
      </c>
      <c r="K2" s="186" t="s">
        <v>961</v>
      </c>
      <c r="BA2" s="486" t="s">
        <v>343</v>
      </c>
      <c r="BB2" s="486" t="s">
        <v>344</v>
      </c>
      <c r="BD2" s="85" t="s">
        <v>439</v>
      </c>
      <c r="BE2" s="484"/>
      <c r="BF2" s="484"/>
      <c r="BH2" s="85" t="s">
        <v>468</v>
      </c>
      <c r="BM2" s="487" t="s">
        <v>481</v>
      </c>
      <c r="BO2" s="85" t="s">
        <v>118</v>
      </c>
      <c r="BU2" s="233" t="s">
        <v>712</v>
      </c>
      <c r="BV2" s="233"/>
      <c r="BW2" s="233"/>
      <c r="BX2" s="233"/>
      <c r="BY2" s="233"/>
      <c r="BZ2" s="233" t="s">
        <v>181</v>
      </c>
      <c r="CA2" s="233"/>
      <c r="CB2" s="233"/>
      <c r="CC2" s="85" t="s">
        <v>271</v>
      </c>
    </row>
    <row r="3" spans="1:86" ht="43.5" customHeight="1" thickBot="1">
      <c r="A3" s="452" t="s">
        <v>1</v>
      </c>
      <c r="B3" s="453" t="s">
        <v>9</v>
      </c>
      <c r="C3" s="452" t="s">
        <v>51</v>
      </c>
      <c r="D3" s="452" t="s">
        <v>52</v>
      </c>
      <c r="E3" s="454" t="s">
        <v>53</v>
      </c>
      <c r="F3" s="455" t="s">
        <v>240</v>
      </c>
      <c r="G3" s="456" t="s">
        <v>241</v>
      </c>
      <c r="H3" s="457" t="s">
        <v>209</v>
      </c>
      <c r="I3" s="458" t="s">
        <v>242</v>
      </c>
      <c r="J3" s="458" t="s">
        <v>243</v>
      </c>
      <c r="K3" s="459" t="s">
        <v>308</v>
      </c>
      <c r="BA3" s="486" t="s">
        <v>345</v>
      </c>
      <c r="BB3" s="486" t="s">
        <v>346</v>
      </c>
      <c r="BD3" s="85" t="s">
        <v>223</v>
      </c>
      <c r="BE3" s="484"/>
      <c r="BF3" s="484"/>
      <c r="BH3" s="85" t="s">
        <v>470</v>
      </c>
      <c r="BM3" s="487" t="s">
        <v>482</v>
      </c>
      <c r="BO3" s="85" t="s">
        <v>120</v>
      </c>
      <c r="BU3" s="233" t="s">
        <v>713</v>
      </c>
      <c r="BV3" s="233"/>
      <c r="BW3" s="233"/>
      <c r="BX3" s="233"/>
      <c r="BY3" s="233"/>
      <c r="BZ3" s="233" t="s">
        <v>738</v>
      </c>
      <c r="CA3" s="233"/>
      <c r="CB3" s="233"/>
      <c r="CC3" s="85" t="s">
        <v>272</v>
      </c>
    </row>
    <row r="4" spans="1:86" s="92" customFormat="1" ht="25.5">
      <c r="A4" s="471" t="s">
        <v>338</v>
      </c>
      <c r="B4" s="472" t="s">
        <v>18</v>
      </c>
      <c r="C4" s="473" t="s">
        <v>118</v>
      </c>
      <c r="D4" s="474" t="s">
        <v>119</v>
      </c>
      <c r="E4" s="474" t="s">
        <v>1086</v>
      </c>
      <c r="F4" s="475" t="s">
        <v>1087</v>
      </c>
      <c r="G4" s="476" t="s">
        <v>464</v>
      </c>
      <c r="H4" s="460">
        <v>2015</v>
      </c>
      <c r="I4" s="461" t="s">
        <v>1088</v>
      </c>
      <c r="J4" s="461">
        <v>1</v>
      </c>
      <c r="K4" s="488"/>
      <c r="BA4" s="486" t="s">
        <v>347</v>
      </c>
      <c r="BB4" s="486" t="s">
        <v>348</v>
      </c>
      <c r="BC4" s="85"/>
      <c r="BD4" s="85" t="s">
        <v>440</v>
      </c>
      <c r="BE4" s="484"/>
      <c r="BF4" s="484"/>
      <c r="BG4" s="85"/>
      <c r="BH4" s="85" t="s">
        <v>475</v>
      </c>
      <c r="BI4" s="85"/>
      <c r="BJ4" s="85"/>
      <c r="BK4" s="85"/>
      <c r="BL4" s="85"/>
      <c r="BM4" s="487" t="s">
        <v>483</v>
      </c>
      <c r="BN4" s="85"/>
      <c r="BO4" s="85" t="s">
        <v>124</v>
      </c>
      <c r="BP4" s="85"/>
      <c r="BQ4" s="85"/>
      <c r="BR4" s="85"/>
      <c r="BS4" s="85"/>
      <c r="BT4" s="85"/>
      <c r="BU4" s="233" t="s">
        <v>714</v>
      </c>
      <c r="BV4" s="233"/>
      <c r="BW4" s="233"/>
      <c r="BX4" s="233"/>
      <c r="BY4" s="233"/>
      <c r="BZ4" s="233" t="s">
        <v>56</v>
      </c>
      <c r="CA4" s="233"/>
      <c r="CB4" s="233"/>
      <c r="CC4" s="85" t="s">
        <v>273</v>
      </c>
      <c r="CD4" s="85"/>
      <c r="CE4" s="85"/>
      <c r="CF4" s="85"/>
      <c r="CG4" s="85"/>
      <c r="CH4" s="85"/>
    </row>
    <row r="5" spans="1:86" s="92" customFormat="1" ht="13.35" customHeight="1">
      <c r="A5" s="477" t="s">
        <v>338</v>
      </c>
      <c r="B5" s="468" t="s">
        <v>18</v>
      </c>
      <c r="C5" s="467" t="s">
        <v>118</v>
      </c>
      <c r="D5" s="469" t="s">
        <v>676</v>
      </c>
      <c r="E5" s="469" t="s">
        <v>1086</v>
      </c>
      <c r="F5" s="445" t="s">
        <v>1087</v>
      </c>
      <c r="G5" s="443" t="s">
        <v>464</v>
      </c>
      <c r="H5" s="441">
        <v>2015</v>
      </c>
      <c r="I5" s="442" t="s">
        <v>1088</v>
      </c>
      <c r="J5" s="442">
        <v>1</v>
      </c>
      <c r="K5" s="489"/>
      <c r="BA5" s="486" t="s">
        <v>351</v>
      </c>
      <c r="BB5" s="486" t="s">
        <v>352</v>
      </c>
      <c r="BC5" s="85"/>
      <c r="BD5" s="85" t="s">
        <v>227</v>
      </c>
      <c r="BE5" s="484"/>
      <c r="BF5" s="484"/>
      <c r="BG5" s="85"/>
      <c r="BH5" s="85" t="s">
        <v>467</v>
      </c>
      <c r="BI5" s="85"/>
      <c r="BJ5" s="85"/>
      <c r="BK5" s="85"/>
      <c r="BL5" s="85"/>
      <c r="BM5" s="85" t="s">
        <v>484</v>
      </c>
      <c r="BN5" s="85"/>
      <c r="BO5" s="85"/>
      <c r="BP5" s="85"/>
      <c r="BQ5" s="85"/>
      <c r="BR5" s="85"/>
      <c r="BS5" s="85"/>
      <c r="BT5" s="85"/>
      <c r="BU5" s="233" t="s">
        <v>688</v>
      </c>
      <c r="BV5" s="233"/>
      <c r="BW5" s="233"/>
      <c r="BX5" s="233"/>
      <c r="BY5" s="233"/>
      <c r="BZ5" s="233" t="s">
        <v>739</v>
      </c>
      <c r="CA5" s="233"/>
      <c r="CB5" s="233"/>
      <c r="CC5" s="85" t="s">
        <v>274</v>
      </c>
      <c r="CD5" s="85"/>
      <c r="CE5" s="85"/>
      <c r="CF5" s="85"/>
      <c r="CG5" s="85"/>
      <c r="CH5" s="85"/>
    </row>
    <row r="6" spans="1:86" s="92" customFormat="1" ht="13.35" customHeight="1">
      <c r="A6" s="477" t="s">
        <v>338</v>
      </c>
      <c r="B6" s="468" t="s">
        <v>18</v>
      </c>
      <c r="C6" s="467" t="s">
        <v>120</v>
      </c>
      <c r="D6" s="469" t="s">
        <v>119</v>
      </c>
      <c r="E6" s="469" t="s">
        <v>1089</v>
      </c>
      <c r="F6" s="443" t="s">
        <v>1090</v>
      </c>
      <c r="G6" s="443" t="s">
        <v>464</v>
      </c>
      <c r="H6" s="441">
        <v>2015</v>
      </c>
      <c r="I6" s="442" t="s">
        <v>1088</v>
      </c>
      <c r="J6" s="442">
        <v>1</v>
      </c>
      <c r="K6" s="489"/>
      <c r="BA6" s="486" t="s">
        <v>353</v>
      </c>
      <c r="BB6" s="486" t="s">
        <v>354</v>
      </c>
      <c r="BC6" s="85"/>
      <c r="BD6" s="85" t="s">
        <v>435</v>
      </c>
      <c r="BE6" s="484"/>
      <c r="BF6" s="484"/>
      <c r="BG6" s="85"/>
      <c r="BH6" s="85" t="s">
        <v>471</v>
      </c>
      <c r="BI6" s="85"/>
      <c r="BJ6" s="85"/>
      <c r="BK6" s="85"/>
      <c r="BL6" s="85"/>
      <c r="BM6" s="487" t="s">
        <v>1102</v>
      </c>
      <c r="BN6" s="85"/>
      <c r="BO6" s="85"/>
      <c r="BP6" s="85"/>
      <c r="BQ6" s="85"/>
      <c r="BR6" s="85"/>
      <c r="BS6" s="85"/>
      <c r="BT6" s="85"/>
      <c r="BU6" s="233" t="s">
        <v>689</v>
      </c>
      <c r="BV6" s="233"/>
      <c r="BW6" s="233"/>
      <c r="BX6" s="233"/>
      <c r="BY6" s="233"/>
      <c r="BZ6" s="233" t="s">
        <v>737</v>
      </c>
      <c r="CA6" s="233"/>
      <c r="CB6" s="233"/>
      <c r="CC6" s="85" t="s">
        <v>751</v>
      </c>
      <c r="CD6" s="85"/>
      <c r="CE6" s="85"/>
      <c r="CF6" s="85"/>
      <c r="CG6" s="85"/>
      <c r="CH6" s="85"/>
    </row>
    <row r="7" spans="1:86" s="92" customFormat="1" ht="25.5">
      <c r="A7" s="477" t="s">
        <v>338</v>
      </c>
      <c r="B7" s="468" t="s">
        <v>18</v>
      </c>
      <c r="C7" s="467" t="s">
        <v>120</v>
      </c>
      <c r="D7" s="469" t="s">
        <v>121</v>
      </c>
      <c r="E7" s="469" t="s">
        <v>1089</v>
      </c>
      <c r="F7" s="443" t="s">
        <v>1090</v>
      </c>
      <c r="G7" s="443" t="s">
        <v>464</v>
      </c>
      <c r="H7" s="441">
        <v>2015</v>
      </c>
      <c r="I7" s="442" t="s">
        <v>1088</v>
      </c>
      <c r="J7" s="442">
        <v>1</v>
      </c>
      <c r="K7" s="489"/>
      <c r="BA7" s="486" t="s">
        <v>360</v>
      </c>
      <c r="BB7" s="486" t="s">
        <v>342</v>
      </c>
      <c r="BC7" s="85"/>
      <c r="BD7" s="85" t="s">
        <v>436</v>
      </c>
      <c r="BE7" s="484"/>
      <c r="BF7" s="484"/>
      <c r="BG7" s="85"/>
      <c r="BH7" s="85" t="s">
        <v>472</v>
      </c>
      <c r="BI7" s="85"/>
      <c r="BJ7" s="85"/>
      <c r="BK7" s="85"/>
      <c r="BL7" s="85"/>
      <c r="BM7" s="487" t="s">
        <v>485</v>
      </c>
      <c r="BN7" s="85"/>
      <c r="BO7" s="85" t="s">
        <v>1103</v>
      </c>
      <c r="BP7" s="85"/>
      <c r="BQ7" s="85"/>
      <c r="BR7" s="85"/>
      <c r="BS7" s="85"/>
      <c r="BT7" s="85"/>
      <c r="BU7" s="233" t="s">
        <v>715</v>
      </c>
      <c r="BV7" s="233"/>
      <c r="BW7" s="233"/>
      <c r="BX7" s="233"/>
      <c r="BY7" s="233"/>
      <c r="BZ7" s="233" t="s">
        <v>183</v>
      </c>
      <c r="CA7" s="233"/>
      <c r="CB7" s="233"/>
      <c r="CC7" s="85" t="s">
        <v>752</v>
      </c>
      <c r="CD7" s="85"/>
      <c r="CE7" s="85"/>
      <c r="CF7" s="85"/>
      <c r="CG7" s="85"/>
      <c r="CH7" s="85"/>
    </row>
    <row r="8" spans="1:86" s="92" customFormat="1">
      <c r="A8" s="477" t="s">
        <v>338</v>
      </c>
      <c r="B8" s="468" t="s">
        <v>18</v>
      </c>
      <c r="C8" s="467" t="s">
        <v>120</v>
      </c>
      <c r="D8" s="469" t="s">
        <v>122</v>
      </c>
      <c r="E8" s="443" t="s">
        <v>844</v>
      </c>
      <c r="F8" s="443" t="s">
        <v>844</v>
      </c>
      <c r="G8" s="443" t="s">
        <v>844</v>
      </c>
      <c r="H8" s="441" t="s">
        <v>844</v>
      </c>
      <c r="I8" s="442" t="s">
        <v>844</v>
      </c>
      <c r="J8" s="442" t="s">
        <v>844</v>
      </c>
      <c r="K8" s="489"/>
      <c r="BA8" s="486" t="s">
        <v>355</v>
      </c>
      <c r="BB8" s="486" t="s">
        <v>338</v>
      </c>
      <c r="BC8" s="85"/>
      <c r="BD8" s="85" t="s">
        <v>437</v>
      </c>
      <c r="BE8" s="484"/>
      <c r="BF8" s="484"/>
      <c r="BG8" s="85"/>
      <c r="BH8" s="85" t="s">
        <v>473</v>
      </c>
      <c r="BI8" s="85"/>
      <c r="BJ8" s="85"/>
      <c r="BK8" s="85"/>
      <c r="BL8" s="85"/>
      <c r="BM8" s="487" t="s">
        <v>486</v>
      </c>
      <c r="BN8" s="85"/>
      <c r="BO8" s="85" t="s">
        <v>119</v>
      </c>
      <c r="BP8" s="85"/>
      <c r="BQ8" s="85"/>
      <c r="BR8" s="85"/>
      <c r="BS8" s="85"/>
      <c r="BT8" s="85"/>
      <c r="BU8" s="233" t="s">
        <v>690</v>
      </c>
      <c r="BV8" s="233"/>
      <c r="BW8" s="233"/>
      <c r="BX8" s="233"/>
      <c r="BY8" s="233"/>
      <c r="BZ8" s="233" t="s">
        <v>727</v>
      </c>
      <c r="CA8" s="233"/>
      <c r="CB8" s="233"/>
      <c r="CC8" s="85" t="s">
        <v>753</v>
      </c>
      <c r="CD8" s="85"/>
      <c r="CE8" s="85"/>
      <c r="CF8" s="85"/>
      <c r="CG8" s="85"/>
      <c r="CH8" s="85"/>
    </row>
    <row r="9" spans="1:86" s="92" customFormat="1" ht="25.5">
      <c r="A9" s="477" t="s">
        <v>338</v>
      </c>
      <c r="B9" s="468" t="s">
        <v>18</v>
      </c>
      <c r="C9" s="467" t="s">
        <v>120</v>
      </c>
      <c r="D9" s="469" t="s">
        <v>123</v>
      </c>
      <c r="E9" s="443" t="s">
        <v>1089</v>
      </c>
      <c r="F9" s="443" t="s">
        <v>1090</v>
      </c>
      <c r="G9" s="443" t="s">
        <v>464</v>
      </c>
      <c r="H9" s="441">
        <v>2015</v>
      </c>
      <c r="I9" s="442" t="s">
        <v>1088</v>
      </c>
      <c r="J9" s="442">
        <v>1</v>
      </c>
      <c r="K9" s="489"/>
      <c r="BA9" s="486" t="s">
        <v>385</v>
      </c>
      <c r="BB9" s="486" t="s">
        <v>39</v>
      </c>
      <c r="BC9" s="85"/>
      <c r="BD9" s="85" t="s">
        <v>438</v>
      </c>
      <c r="BE9" s="484"/>
      <c r="BF9" s="484"/>
      <c r="BG9" s="85"/>
      <c r="BH9" s="85" t="s">
        <v>474</v>
      </c>
      <c r="BI9" s="85"/>
      <c r="BJ9" s="85"/>
      <c r="BK9" s="85"/>
      <c r="BL9" s="85"/>
      <c r="BM9" s="487" t="s">
        <v>1104</v>
      </c>
      <c r="BN9" s="85"/>
      <c r="BO9" s="85" t="s">
        <v>676</v>
      </c>
      <c r="BP9" s="85"/>
      <c r="BQ9" s="85"/>
      <c r="BR9" s="85"/>
      <c r="BS9" s="85"/>
      <c r="BT9" s="85"/>
      <c r="BU9" s="233" t="s">
        <v>140</v>
      </c>
      <c r="BV9" s="233"/>
      <c r="BW9" s="233"/>
      <c r="BX9" s="233"/>
      <c r="BY9" s="233"/>
      <c r="BZ9" s="233" t="s">
        <v>728</v>
      </c>
      <c r="CA9" s="233"/>
      <c r="CB9" s="233"/>
      <c r="CC9" s="85" t="s">
        <v>203</v>
      </c>
      <c r="CD9" s="85"/>
      <c r="CE9" s="85"/>
      <c r="CF9" s="85"/>
      <c r="CG9" s="85"/>
      <c r="CH9" s="85"/>
    </row>
    <row r="10" spans="1:86" s="92" customFormat="1" ht="25.5">
      <c r="A10" s="477" t="s">
        <v>338</v>
      </c>
      <c r="B10" s="468" t="s">
        <v>18</v>
      </c>
      <c r="C10" s="467" t="s">
        <v>120</v>
      </c>
      <c r="D10" s="469" t="s">
        <v>678</v>
      </c>
      <c r="E10" s="443" t="s">
        <v>1089</v>
      </c>
      <c r="F10" s="443" t="s">
        <v>1090</v>
      </c>
      <c r="G10" s="443" t="s">
        <v>464</v>
      </c>
      <c r="H10" s="441">
        <v>2015</v>
      </c>
      <c r="I10" s="442" t="s">
        <v>1088</v>
      </c>
      <c r="J10" s="442">
        <v>1</v>
      </c>
      <c r="K10" s="489"/>
      <c r="BA10" s="486" t="s">
        <v>356</v>
      </c>
      <c r="BB10" s="486" t="s">
        <v>357</v>
      </c>
      <c r="BC10" s="85"/>
      <c r="BD10" s="85"/>
      <c r="BE10" s="484"/>
      <c r="BF10" s="484"/>
      <c r="BG10" s="85"/>
      <c r="BH10" s="85"/>
      <c r="BI10" s="85"/>
      <c r="BJ10" s="85"/>
      <c r="BK10" s="85"/>
      <c r="BL10" s="85"/>
      <c r="BM10" s="487" t="s">
        <v>1105</v>
      </c>
      <c r="BN10" s="85"/>
      <c r="BO10" s="85" t="s">
        <v>119</v>
      </c>
      <c r="BP10" s="85"/>
      <c r="BQ10" s="85"/>
      <c r="BR10" s="85"/>
      <c r="BS10" s="85"/>
      <c r="BT10" s="85"/>
      <c r="BU10" s="233" t="s">
        <v>691</v>
      </c>
      <c r="BV10" s="233"/>
      <c r="BW10" s="233"/>
      <c r="BX10" s="233"/>
      <c r="BY10" s="233"/>
      <c r="BZ10" s="233" t="s">
        <v>729</v>
      </c>
      <c r="CA10" s="233"/>
      <c r="CB10" s="233"/>
      <c r="CC10" s="85" t="s">
        <v>204</v>
      </c>
      <c r="CD10" s="85"/>
      <c r="CE10" s="85"/>
      <c r="CF10" s="85"/>
      <c r="CG10" s="85"/>
      <c r="CH10" s="85"/>
    </row>
    <row r="11" spans="1:86" s="92" customFormat="1" ht="25.5">
      <c r="A11" s="477" t="s">
        <v>338</v>
      </c>
      <c r="B11" s="468" t="s">
        <v>18</v>
      </c>
      <c r="C11" s="467" t="s">
        <v>120</v>
      </c>
      <c r="D11" s="469" t="s">
        <v>677</v>
      </c>
      <c r="E11" s="443" t="s">
        <v>1089</v>
      </c>
      <c r="F11" s="443" t="s">
        <v>1090</v>
      </c>
      <c r="G11" s="443" t="s">
        <v>464</v>
      </c>
      <c r="H11" s="441">
        <v>2015</v>
      </c>
      <c r="I11" s="442" t="s">
        <v>1088</v>
      </c>
      <c r="J11" s="442">
        <v>1</v>
      </c>
      <c r="K11" s="489"/>
      <c r="BA11" s="486" t="s">
        <v>358</v>
      </c>
      <c r="BB11" s="486" t="s">
        <v>125</v>
      </c>
      <c r="BC11" s="85"/>
      <c r="BD11" s="85"/>
      <c r="BE11" s="484"/>
      <c r="BF11" s="484"/>
      <c r="BG11" s="85"/>
      <c r="BH11" s="85"/>
      <c r="BI11" s="85"/>
      <c r="BJ11" s="85"/>
      <c r="BK11" s="85"/>
      <c r="BL11" s="85"/>
      <c r="BM11" s="487" t="s">
        <v>487</v>
      </c>
      <c r="BN11" s="85"/>
      <c r="BO11" s="85" t="s">
        <v>121</v>
      </c>
      <c r="BP11" s="85"/>
      <c r="BQ11" s="85"/>
      <c r="BR11" s="85"/>
      <c r="BS11" s="85"/>
      <c r="BT11" s="85"/>
      <c r="BU11" s="233" t="s">
        <v>692</v>
      </c>
      <c r="BV11" s="233"/>
      <c r="BW11" s="233"/>
      <c r="BX11" s="233"/>
      <c r="BY11" s="233"/>
      <c r="BZ11" s="233" t="s">
        <v>194</v>
      </c>
      <c r="CA11" s="233"/>
      <c r="CB11" s="233"/>
      <c r="CC11" s="85"/>
      <c r="CD11" s="85"/>
      <c r="CE11" s="85"/>
      <c r="CF11" s="85"/>
      <c r="CG11" s="85"/>
      <c r="CH11" s="85"/>
    </row>
    <row r="12" spans="1:86" s="92" customFormat="1" ht="25.5">
      <c r="A12" s="477" t="s">
        <v>338</v>
      </c>
      <c r="B12" s="468" t="s">
        <v>18</v>
      </c>
      <c r="C12" s="467" t="s">
        <v>120</v>
      </c>
      <c r="D12" s="469" t="s">
        <v>679</v>
      </c>
      <c r="E12" s="443" t="s">
        <v>1089</v>
      </c>
      <c r="F12" s="443" t="s">
        <v>1090</v>
      </c>
      <c r="G12" s="443" t="s">
        <v>464</v>
      </c>
      <c r="H12" s="441">
        <v>2015</v>
      </c>
      <c r="I12" s="442" t="s">
        <v>1088</v>
      </c>
      <c r="J12" s="442">
        <v>1</v>
      </c>
      <c r="K12" s="489"/>
      <c r="BA12" s="486" t="s">
        <v>359</v>
      </c>
      <c r="BB12" s="486" t="s">
        <v>48</v>
      </c>
      <c r="BC12" s="85"/>
      <c r="BD12" s="157" t="s">
        <v>1106</v>
      </c>
      <c r="BE12" s="484"/>
      <c r="BF12" s="484"/>
      <c r="BG12" s="85"/>
      <c r="BH12" s="157" t="s">
        <v>72</v>
      </c>
      <c r="BI12" s="85"/>
      <c r="BJ12" s="85"/>
      <c r="BK12" s="157" t="s">
        <v>828</v>
      </c>
      <c r="BL12" s="85"/>
      <c r="BM12" s="487" t="s">
        <v>488</v>
      </c>
      <c r="BN12" s="85"/>
      <c r="BO12" s="85" t="s">
        <v>122</v>
      </c>
      <c r="BP12" s="85"/>
      <c r="BQ12" s="85"/>
      <c r="BR12" s="85"/>
      <c r="BS12" s="85"/>
      <c r="BT12" s="85"/>
      <c r="BU12" s="233" t="s">
        <v>716</v>
      </c>
      <c r="BV12" s="233"/>
      <c r="BW12" s="233"/>
      <c r="BX12" s="233"/>
      <c r="BY12" s="233"/>
      <c r="BZ12" s="233" t="s">
        <v>730</v>
      </c>
      <c r="CA12" s="233"/>
      <c r="CB12" s="233"/>
      <c r="CC12" s="85"/>
      <c r="CD12" s="85"/>
      <c r="CE12" s="85"/>
      <c r="CF12" s="85"/>
      <c r="CG12" s="85"/>
      <c r="CH12" s="85"/>
    </row>
    <row r="13" spans="1:86" s="248" customFormat="1">
      <c r="A13" s="477" t="s">
        <v>338</v>
      </c>
      <c r="B13" s="468" t="s">
        <v>18</v>
      </c>
      <c r="C13" s="467" t="s">
        <v>120</v>
      </c>
      <c r="D13" s="469" t="s">
        <v>680</v>
      </c>
      <c r="E13" s="443" t="s">
        <v>844</v>
      </c>
      <c r="F13" s="443" t="s">
        <v>844</v>
      </c>
      <c r="G13" s="443" t="s">
        <v>844</v>
      </c>
      <c r="H13" s="444" t="s">
        <v>844</v>
      </c>
      <c r="I13" s="444" t="s">
        <v>844</v>
      </c>
      <c r="J13" s="444" t="s">
        <v>844</v>
      </c>
      <c r="K13" s="489"/>
      <c r="BA13" s="490" t="s">
        <v>387</v>
      </c>
      <c r="BB13" s="490" t="s">
        <v>339</v>
      </c>
      <c r="BC13" s="233"/>
      <c r="BD13" s="233" t="s">
        <v>54</v>
      </c>
      <c r="BE13" s="491"/>
      <c r="BF13" s="491"/>
      <c r="BG13" s="233"/>
      <c r="BH13" s="233" t="s">
        <v>64</v>
      </c>
      <c r="BI13" s="233"/>
      <c r="BJ13" s="233"/>
      <c r="BK13" s="233" t="s">
        <v>64</v>
      </c>
      <c r="BL13" s="233"/>
      <c r="BM13" s="492" t="s">
        <v>489</v>
      </c>
      <c r="BN13" s="233"/>
      <c r="BO13" s="233" t="s">
        <v>123</v>
      </c>
      <c r="BP13" s="233"/>
      <c r="BQ13" s="233"/>
      <c r="BR13" s="233"/>
      <c r="BS13" s="233"/>
      <c r="BT13" s="233"/>
      <c r="BU13" s="233" t="s">
        <v>693</v>
      </c>
      <c r="BV13" s="233"/>
      <c r="BW13" s="233"/>
      <c r="BX13" s="233"/>
      <c r="BY13" s="233"/>
      <c r="BZ13" s="233" t="s">
        <v>740</v>
      </c>
      <c r="CA13" s="233"/>
      <c r="CB13" s="233"/>
      <c r="CC13" s="233"/>
      <c r="CD13" s="233"/>
      <c r="CE13" s="233"/>
      <c r="CF13" s="233"/>
      <c r="CG13" s="233"/>
      <c r="CH13" s="233"/>
    </row>
    <row r="14" spans="1:86">
      <c r="A14" s="477" t="s">
        <v>338</v>
      </c>
      <c r="B14" s="468" t="s">
        <v>18</v>
      </c>
      <c r="C14" s="467" t="s">
        <v>120</v>
      </c>
      <c r="D14" s="469" t="s">
        <v>681</v>
      </c>
      <c r="E14" s="443" t="s">
        <v>844</v>
      </c>
      <c r="F14" s="443" t="s">
        <v>844</v>
      </c>
      <c r="G14" s="443" t="s">
        <v>844</v>
      </c>
      <c r="H14" s="444" t="s">
        <v>844</v>
      </c>
      <c r="I14" s="444" t="s">
        <v>844</v>
      </c>
      <c r="J14" s="444" t="s">
        <v>844</v>
      </c>
      <c r="K14" s="489"/>
      <c r="BA14" s="486" t="s">
        <v>361</v>
      </c>
      <c r="BB14" s="486" t="s">
        <v>362</v>
      </c>
      <c r="BD14" s="85" t="s">
        <v>443</v>
      </c>
      <c r="BE14" s="484"/>
      <c r="BF14" s="484"/>
      <c r="BH14" s="85" t="s">
        <v>73</v>
      </c>
      <c r="BK14" s="85" t="s">
        <v>766</v>
      </c>
      <c r="BM14" s="487" t="s">
        <v>490</v>
      </c>
      <c r="BO14" s="85" t="s">
        <v>678</v>
      </c>
      <c r="BU14" s="233" t="s">
        <v>717</v>
      </c>
      <c r="BV14" s="233"/>
      <c r="BW14" s="233"/>
      <c r="BX14" s="233"/>
      <c r="BY14" s="233"/>
      <c r="BZ14" s="233" t="s">
        <v>731</v>
      </c>
      <c r="CA14" s="233"/>
      <c r="CB14" s="233"/>
    </row>
    <row r="15" spans="1:86">
      <c r="A15" s="477" t="s">
        <v>338</v>
      </c>
      <c r="B15" s="468" t="s">
        <v>18</v>
      </c>
      <c r="C15" s="470" t="s">
        <v>120</v>
      </c>
      <c r="D15" s="469" t="s">
        <v>682</v>
      </c>
      <c r="E15" s="443" t="s">
        <v>844</v>
      </c>
      <c r="F15" s="443" t="s">
        <v>844</v>
      </c>
      <c r="G15" s="443" t="s">
        <v>844</v>
      </c>
      <c r="H15" s="444" t="s">
        <v>844</v>
      </c>
      <c r="I15" s="444" t="s">
        <v>844</v>
      </c>
      <c r="J15" s="444" t="s">
        <v>844</v>
      </c>
      <c r="K15" s="489"/>
      <c r="BA15" s="486" t="s">
        <v>349</v>
      </c>
      <c r="BB15" s="486" t="s">
        <v>350</v>
      </c>
      <c r="BD15" s="85" t="s">
        <v>183</v>
      </c>
      <c r="BE15" s="484"/>
      <c r="BF15" s="484"/>
      <c r="BH15" s="85" t="s">
        <v>756</v>
      </c>
      <c r="BM15" s="487" t="s">
        <v>491</v>
      </c>
      <c r="BO15" s="85" t="s">
        <v>677</v>
      </c>
      <c r="BU15" s="233" t="s">
        <v>694</v>
      </c>
      <c r="BV15" s="233"/>
      <c r="BW15" s="233"/>
      <c r="BX15" s="233"/>
      <c r="BY15" s="233"/>
      <c r="BZ15" s="233" t="s">
        <v>732</v>
      </c>
      <c r="CA15" s="233"/>
      <c r="CB15" s="233"/>
    </row>
    <row r="16" spans="1:86">
      <c r="A16" s="477" t="s">
        <v>338</v>
      </c>
      <c r="B16" s="468" t="s">
        <v>18</v>
      </c>
      <c r="C16" s="470" t="s">
        <v>120</v>
      </c>
      <c r="D16" s="469" t="s">
        <v>683</v>
      </c>
      <c r="E16" s="443" t="s">
        <v>844</v>
      </c>
      <c r="F16" s="443" t="s">
        <v>844</v>
      </c>
      <c r="G16" s="443" t="s">
        <v>844</v>
      </c>
      <c r="H16" s="444" t="s">
        <v>844</v>
      </c>
      <c r="I16" s="444" t="s">
        <v>844</v>
      </c>
      <c r="J16" s="444" t="s">
        <v>844</v>
      </c>
      <c r="K16" s="489"/>
      <c r="BA16" s="486" t="s">
        <v>363</v>
      </c>
      <c r="BB16" s="486" t="s">
        <v>364</v>
      </c>
      <c r="BD16" s="85" t="s">
        <v>444</v>
      </c>
      <c r="BE16" s="484"/>
      <c r="BF16" s="484"/>
      <c r="BM16" s="487" t="s">
        <v>1107</v>
      </c>
      <c r="BO16" s="85" t="s">
        <v>679</v>
      </c>
      <c r="BU16" s="233" t="s">
        <v>143</v>
      </c>
      <c r="BV16" s="233"/>
      <c r="BW16" s="233"/>
      <c r="BX16" s="233"/>
      <c r="BY16" s="233"/>
      <c r="BZ16" s="233" t="s">
        <v>743</v>
      </c>
      <c r="CA16" s="233"/>
      <c r="CB16" s="233"/>
    </row>
    <row r="17" spans="1:86">
      <c r="A17" s="477" t="s">
        <v>338</v>
      </c>
      <c r="B17" s="468" t="s">
        <v>18</v>
      </c>
      <c r="C17" s="470" t="s">
        <v>120</v>
      </c>
      <c r="D17" s="469" t="s">
        <v>684</v>
      </c>
      <c r="E17" s="443" t="s">
        <v>844</v>
      </c>
      <c r="F17" s="443" t="s">
        <v>844</v>
      </c>
      <c r="G17" s="443" t="s">
        <v>844</v>
      </c>
      <c r="H17" s="444" t="s">
        <v>844</v>
      </c>
      <c r="I17" s="444" t="s">
        <v>844</v>
      </c>
      <c r="J17" s="444" t="s">
        <v>844</v>
      </c>
      <c r="K17" s="489"/>
      <c r="BA17" s="486" t="s">
        <v>365</v>
      </c>
      <c r="BB17" s="486" t="s">
        <v>366</v>
      </c>
      <c r="BD17" s="85" t="s">
        <v>194</v>
      </c>
      <c r="BE17" s="484"/>
      <c r="BF17" s="484"/>
      <c r="BM17" s="487" t="s">
        <v>98</v>
      </c>
      <c r="BO17" s="85" t="s">
        <v>680</v>
      </c>
      <c r="BU17" s="233" t="s">
        <v>718</v>
      </c>
      <c r="BV17" s="233"/>
      <c r="BW17" s="233"/>
      <c r="BX17" s="233"/>
      <c r="BY17" s="233"/>
      <c r="BZ17" s="233" t="s">
        <v>733</v>
      </c>
      <c r="CA17" s="233"/>
      <c r="CB17" s="233"/>
    </row>
    <row r="18" spans="1:86">
      <c r="A18" s="477" t="s">
        <v>338</v>
      </c>
      <c r="B18" s="468" t="s">
        <v>18</v>
      </c>
      <c r="C18" s="470" t="s">
        <v>120</v>
      </c>
      <c r="D18" s="469" t="s">
        <v>685</v>
      </c>
      <c r="E18" s="443" t="s">
        <v>844</v>
      </c>
      <c r="F18" s="443" t="s">
        <v>844</v>
      </c>
      <c r="G18" s="443" t="s">
        <v>844</v>
      </c>
      <c r="H18" s="444" t="s">
        <v>844</v>
      </c>
      <c r="I18" s="444" t="s">
        <v>844</v>
      </c>
      <c r="J18" s="444" t="s">
        <v>844</v>
      </c>
      <c r="K18" s="489"/>
      <c r="BA18" s="486" t="s">
        <v>367</v>
      </c>
      <c r="BB18" s="486" t="s">
        <v>97</v>
      </c>
      <c r="BD18" s="85" t="s">
        <v>445</v>
      </c>
      <c r="BE18" s="484"/>
      <c r="BF18" s="484"/>
      <c r="BM18" s="487" t="s">
        <v>492</v>
      </c>
      <c r="BO18" s="85" t="s">
        <v>681</v>
      </c>
      <c r="BU18" s="233" t="s">
        <v>747</v>
      </c>
      <c r="BV18" s="233"/>
      <c r="BW18" s="233"/>
      <c r="BX18" s="233"/>
      <c r="BY18" s="233"/>
      <c r="BZ18" s="233" t="s">
        <v>734</v>
      </c>
      <c r="CA18" s="233"/>
      <c r="CB18" s="233"/>
    </row>
    <row r="19" spans="1:86" ht="25.5">
      <c r="A19" s="477" t="s">
        <v>338</v>
      </c>
      <c r="B19" s="468" t="s">
        <v>18</v>
      </c>
      <c r="C19" s="467" t="s">
        <v>124</v>
      </c>
      <c r="D19" s="443" t="s">
        <v>686</v>
      </c>
      <c r="E19" s="443" t="s">
        <v>1091</v>
      </c>
      <c r="F19" s="445" t="s">
        <v>1092</v>
      </c>
      <c r="G19" s="443" t="s">
        <v>464</v>
      </c>
      <c r="H19" s="441">
        <v>2015</v>
      </c>
      <c r="I19" s="442" t="s">
        <v>1088</v>
      </c>
      <c r="J19" s="442">
        <v>1</v>
      </c>
      <c r="K19" s="489"/>
      <c r="BA19" s="486" t="s">
        <v>369</v>
      </c>
      <c r="BB19" s="486" t="s">
        <v>341</v>
      </c>
      <c r="BD19" s="85" t="s">
        <v>446</v>
      </c>
      <c r="BE19" s="484"/>
      <c r="BF19" s="484"/>
      <c r="BM19" s="487" t="s">
        <v>493</v>
      </c>
      <c r="BO19" s="85" t="s">
        <v>682</v>
      </c>
      <c r="BU19" s="233" t="s">
        <v>748</v>
      </c>
      <c r="BV19" s="233"/>
      <c r="BW19" s="233"/>
      <c r="BX19" s="233"/>
      <c r="BY19" s="233"/>
      <c r="BZ19" s="233" t="s">
        <v>742</v>
      </c>
      <c r="CA19" s="233"/>
      <c r="CB19" s="233"/>
    </row>
    <row r="20" spans="1:86">
      <c r="A20" s="477" t="s">
        <v>338</v>
      </c>
      <c r="B20" s="468" t="s">
        <v>18</v>
      </c>
      <c r="C20" s="467" t="s">
        <v>124</v>
      </c>
      <c r="D20" s="469" t="s">
        <v>674</v>
      </c>
      <c r="E20" s="443" t="s">
        <v>1091</v>
      </c>
      <c r="F20" s="445" t="s">
        <v>1092</v>
      </c>
      <c r="G20" s="443" t="s">
        <v>464</v>
      </c>
      <c r="H20" s="441">
        <v>2015</v>
      </c>
      <c r="I20" s="442" t="s">
        <v>1088</v>
      </c>
      <c r="J20" s="442">
        <v>1</v>
      </c>
      <c r="K20" s="489"/>
      <c r="BA20" s="486" t="s">
        <v>370</v>
      </c>
      <c r="BB20" s="486" t="s">
        <v>371</v>
      </c>
      <c r="BD20" s="85" t="s">
        <v>447</v>
      </c>
      <c r="BE20" s="484"/>
      <c r="BF20" s="484"/>
      <c r="BM20" s="487" t="s">
        <v>494</v>
      </c>
      <c r="BO20" s="85" t="s">
        <v>683</v>
      </c>
      <c r="BU20" s="233" t="s">
        <v>749</v>
      </c>
      <c r="BV20" s="233"/>
      <c r="BW20" s="233"/>
      <c r="BX20" s="233"/>
      <c r="BY20" s="233"/>
      <c r="BZ20" s="233" t="s">
        <v>741</v>
      </c>
      <c r="CA20" s="233"/>
      <c r="CB20" s="233"/>
    </row>
    <row r="21" spans="1:86">
      <c r="A21" s="477" t="s">
        <v>338</v>
      </c>
      <c r="B21" s="468" t="s">
        <v>18</v>
      </c>
      <c r="C21" s="467" t="s">
        <v>124</v>
      </c>
      <c r="D21" s="469" t="s">
        <v>687</v>
      </c>
      <c r="E21" s="443" t="s">
        <v>1091</v>
      </c>
      <c r="F21" s="445" t="s">
        <v>1092</v>
      </c>
      <c r="G21" s="443" t="s">
        <v>464</v>
      </c>
      <c r="H21" s="441">
        <v>2015</v>
      </c>
      <c r="I21" s="442" t="s">
        <v>1088</v>
      </c>
      <c r="J21" s="442">
        <v>1</v>
      </c>
      <c r="K21" s="489"/>
      <c r="BA21" s="486" t="s">
        <v>368</v>
      </c>
      <c r="BB21" s="486" t="s">
        <v>337</v>
      </c>
      <c r="BD21" s="85" t="s">
        <v>448</v>
      </c>
      <c r="BE21" s="484"/>
      <c r="BF21" s="484"/>
      <c r="BH21" s="493" t="s">
        <v>1108</v>
      </c>
      <c r="BI21" s="85" t="s">
        <v>817</v>
      </c>
      <c r="BM21" s="487" t="s">
        <v>495</v>
      </c>
      <c r="BO21" s="85" t="s">
        <v>684</v>
      </c>
      <c r="BU21" s="233" t="s">
        <v>750</v>
      </c>
      <c r="BV21" s="233"/>
      <c r="BW21" s="233"/>
      <c r="BX21" s="233"/>
      <c r="BY21" s="233"/>
      <c r="BZ21" s="233" t="s">
        <v>735</v>
      </c>
      <c r="CA21" s="233"/>
      <c r="CB21" s="233"/>
    </row>
    <row r="22" spans="1:86" ht="25.5">
      <c r="A22" s="477" t="s">
        <v>338</v>
      </c>
      <c r="B22" s="468" t="s">
        <v>18</v>
      </c>
      <c r="C22" s="467" t="s">
        <v>124</v>
      </c>
      <c r="D22" s="469" t="s">
        <v>675</v>
      </c>
      <c r="E22" s="443" t="s">
        <v>1094</v>
      </c>
      <c r="F22" s="445" t="s">
        <v>1092</v>
      </c>
      <c r="G22" s="443" t="s">
        <v>464</v>
      </c>
      <c r="H22" s="441">
        <v>2015</v>
      </c>
      <c r="I22" s="442" t="s">
        <v>1088</v>
      </c>
      <c r="J22" s="442">
        <v>1</v>
      </c>
      <c r="K22" s="489"/>
      <c r="BA22" s="486" t="s">
        <v>372</v>
      </c>
      <c r="BB22" s="486" t="s">
        <v>373</v>
      </c>
      <c r="BD22" s="85" t="s">
        <v>120</v>
      </c>
      <c r="BE22" s="484"/>
      <c r="BF22" s="484"/>
      <c r="BM22" s="487" t="s">
        <v>496</v>
      </c>
      <c r="BO22" s="85" t="s">
        <v>685</v>
      </c>
      <c r="BU22" s="233" t="s">
        <v>695</v>
      </c>
      <c r="BV22" s="233"/>
      <c r="BW22" s="233"/>
      <c r="BX22" s="233"/>
      <c r="BY22" s="233"/>
      <c r="BZ22" s="233" t="s">
        <v>461</v>
      </c>
      <c r="CA22" s="233"/>
      <c r="CB22" s="233"/>
    </row>
    <row r="23" spans="1:86">
      <c r="A23" s="477" t="s">
        <v>338</v>
      </c>
      <c r="B23" s="468" t="s">
        <v>18</v>
      </c>
      <c r="C23" s="467" t="s">
        <v>124</v>
      </c>
      <c r="D23" s="469" t="s">
        <v>687</v>
      </c>
      <c r="E23" s="443" t="s">
        <v>1093</v>
      </c>
      <c r="F23" s="445" t="s">
        <v>1092</v>
      </c>
      <c r="G23" s="443" t="s">
        <v>464</v>
      </c>
      <c r="H23" s="441">
        <v>2015</v>
      </c>
      <c r="I23" s="442" t="s">
        <v>1088</v>
      </c>
      <c r="J23" s="442">
        <v>1</v>
      </c>
      <c r="K23" s="489"/>
      <c r="BA23" s="486" t="s">
        <v>374</v>
      </c>
      <c r="BB23" s="486" t="s">
        <v>340</v>
      </c>
      <c r="BD23" s="85" t="s">
        <v>449</v>
      </c>
      <c r="BE23" s="484"/>
      <c r="BF23" s="484"/>
      <c r="BM23" s="487" t="s">
        <v>497</v>
      </c>
      <c r="BO23" s="85" t="s">
        <v>686</v>
      </c>
      <c r="BU23" s="233" t="s">
        <v>696</v>
      </c>
      <c r="BV23" s="233"/>
      <c r="BW23" s="233"/>
      <c r="BX23" s="233"/>
      <c r="BY23" s="233"/>
      <c r="BZ23" s="233" t="s">
        <v>736</v>
      </c>
      <c r="CA23" s="233"/>
      <c r="CB23" s="233"/>
    </row>
    <row r="24" spans="1:86" s="92" customFormat="1" ht="25.5">
      <c r="A24" s="477" t="s">
        <v>338</v>
      </c>
      <c r="B24" s="468" t="s">
        <v>20</v>
      </c>
      <c r="C24" s="467" t="s">
        <v>118</v>
      </c>
      <c r="D24" s="469" t="s">
        <v>119</v>
      </c>
      <c r="E24" s="469" t="s">
        <v>1086</v>
      </c>
      <c r="F24" s="445" t="s">
        <v>1087</v>
      </c>
      <c r="G24" s="443" t="s">
        <v>464</v>
      </c>
      <c r="H24" s="441">
        <v>2015</v>
      </c>
      <c r="I24" s="442" t="s">
        <v>1088</v>
      </c>
      <c r="J24" s="442">
        <v>1</v>
      </c>
      <c r="K24" s="489"/>
      <c r="BA24" s="486" t="s">
        <v>347</v>
      </c>
      <c r="BB24" s="486" t="s">
        <v>348</v>
      </c>
      <c r="BC24" s="85"/>
      <c r="BD24" s="85" t="s">
        <v>440</v>
      </c>
      <c r="BE24" s="484"/>
      <c r="BF24" s="484"/>
      <c r="BG24" s="85"/>
      <c r="BH24" s="85" t="s">
        <v>475</v>
      </c>
      <c r="BI24" s="85"/>
      <c r="BJ24" s="85"/>
      <c r="BK24" s="85"/>
      <c r="BL24" s="85"/>
      <c r="BM24" s="487" t="s">
        <v>483</v>
      </c>
      <c r="BN24" s="85"/>
      <c r="BO24" s="85" t="s">
        <v>124</v>
      </c>
      <c r="BP24" s="85"/>
      <c r="BQ24" s="85"/>
      <c r="BR24" s="85"/>
      <c r="BS24" s="85"/>
      <c r="BT24" s="85"/>
      <c r="BU24" s="233" t="s">
        <v>714</v>
      </c>
      <c r="BV24" s="233"/>
      <c r="BW24" s="233"/>
      <c r="BX24" s="233"/>
      <c r="BY24" s="233"/>
      <c r="BZ24" s="233" t="s">
        <v>56</v>
      </c>
      <c r="CA24" s="233"/>
      <c r="CB24" s="233"/>
      <c r="CC24" s="85" t="s">
        <v>273</v>
      </c>
      <c r="CD24" s="85"/>
      <c r="CE24" s="85"/>
      <c r="CF24" s="85"/>
      <c r="CG24" s="85"/>
      <c r="CH24" s="85"/>
    </row>
    <row r="25" spans="1:86" s="92" customFormat="1" ht="13.35" customHeight="1">
      <c r="A25" s="477" t="s">
        <v>338</v>
      </c>
      <c r="B25" s="468" t="s">
        <v>20</v>
      </c>
      <c r="C25" s="467" t="s">
        <v>118</v>
      </c>
      <c r="D25" s="469" t="s">
        <v>676</v>
      </c>
      <c r="E25" s="469" t="s">
        <v>1086</v>
      </c>
      <c r="F25" s="445" t="s">
        <v>1087</v>
      </c>
      <c r="G25" s="443" t="s">
        <v>464</v>
      </c>
      <c r="H25" s="441">
        <v>2015</v>
      </c>
      <c r="I25" s="442" t="s">
        <v>1088</v>
      </c>
      <c r="J25" s="442">
        <v>1</v>
      </c>
      <c r="K25" s="489"/>
      <c r="BA25" s="486" t="s">
        <v>351</v>
      </c>
      <c r="BB25" s="486" t="s">
        <v>352</v>
      </c>
      <c r="BC25" s="85"/>
      <c r="BD25" s="85" t="s">
        <v>227</v>
      </c>
      <c r="BE25" s="484"/>
      <c r="BF25" s="484"/>
      <c r="BG25" s="85"/>
      <c r="BH25" s="85" t="s">
        <v>467</v>
      </c>
      <c r="BI25" s="85"/>
      <c r="BJ25" s="85"/>
      <c r="BK25" s="85"/>
      <c r="BL25" s="85"/>
      <c r="BM25" s="85" t="s">
        <v>484</v>
      </c>
      <c r="BN25" s="85"/>
      <c r="BO25" s="85"/>
      <c r="BP25" s="85"/>
      <c r="BQ25" s="85"/>
      <c r="BR25" s="85"/>
      <c r="BS25" s="85"/>
      <c r="BT25" s="85"/>
      <c r="BU25" s="233" t="s">
        <v>688</v>
      </c>
      <c r="BV25" s="233"/>
      <c r="BW25" s="233"/>
      <c r="BX25" s="233"/>
      <c r="BY25" s="233"/>
      <c r="BZ25" s="233" t="s">
        <v>739</v>
      </c>
      <c r="CA25" s="233"/>
      <c r="CB25" s="233"/>
      <c r="CC25" s="85" t="s">
        <v>274</v>
      </c>
      <c r="CD25" s="85"/>
      <c r="CE25" s="85"/>
      <c r="CF25" s="85"/>
      <c r="CG25" s="85"/>
      <c r="CH25" s="85"/>
    </row>
    <row r="26" spans="1:86" s="92" customFormat="1" ht="13.35" customHeight="1">
      <c r="A26" s="477" t="s">
        <v>338</v>
      </c>
      <c r="B26" s="468" t="s">
        <v>20</v>
      </c>
      <c r="C26" s="467" t="s">
        <v>120</v>
      </c>
      <c r="D26" s="469" t="s">
        <v>119</v>
      </c>
      <c r="E26" s="469" t="s">
        <v>1089</v>
      </c>
      <c r="F26" s="443" t="s">
        <v>1090</v>
      </c>
      <c r="G26" s="443" t="s">
        <v>464</v>
      </c>
      <c r="H26" s="441">
        <v>2015</v>
      </c>
      <c r="I26" s="442" t="s">
        <v>1088</v>
      </c>
      <c r="J26" s="442">
        <v>1</v>
      </c>
      <c r="K26" s="489"/>
      <c r="BA26" s="486" t="s">
        <v>353</v>
      </c>
      <c r="BB26" s="486" t="s">
        <v>354</v>
      </c>
      <c r="BC26" s="85"/>
      <c r="BD26" s="85" t="s">
        <v>435</v>
      </c>
      <c r="BE26" s="484"/>
      <c r="BF26" s="484"/>
      <c r="BG26" s="85"/>
      <c r="BH26" s="85" t="s">
        <v>471</v>
      </c>
      <c r="BI26" s="85"/>
      <c r="BJ26" s="85"/>
      <c r="BK26" s="85"/>
      <c r="BL26" s="85"/>
      <c r="BM26" s="487" t="s">
        <v>1102</v>
      </c>
      <c r="BN26" s="85"/>
      <c r="BO26" s="85"/>
      <c r="BP26" s="85"/>
      <c r="BQ26" s="85"/>
      <c r="BR26" s="85"/>
      <c r="BS26" s="85"/>
      <c r="BT26" s="85"/>
      <c r="BU26" s="233" t="s">
        <v>689</v>
      </c>
      <c r="BV26" s="233"/>
      <c r="BW26" s="233"/>
      <c r="BX26" s="233"/>
      <c r="BY26" s="233"/>
      <c r="BZ26" s="233" t="s">
        <v>737</v>
      </c>
      <c r="CA26" s="233"/>
      <c r="CB26" s="233"/>
      <c r="CC26" s="85" t="s">
        <v>751</v>
      </c>
      <c r="CD26" s="85"/>
      <c r="CE26" s="85"/>
      <c r="CF26" s="85"/>
      <c r="CG26" s="85"/>
      <c r="CH26" s="85"/>
    </row>
    <row r="27" spans="1:86" s="92" customFormat="1" ht="25.5">
      <c r="A27" s="477" t="s">
        <v>338</v>
      </c>
      <c r="B27" s="468" t="s">
        <v>20</v>
      </c>
      <c r="C27" s="467" t="s">
        <v>120</v>
      </c>
      <c r="D27" s="469" t="s">
        <v>121</v>
      </c>
      <c r="E27" s="469" t="s">
        <v>1089</v>
      </c>
      <c r="F27" s="443" t="s">
        <v>1090</v>
      </c>
      <c r="G27" s="443" t="s">
        <v>464</v>
      </c>
      <c r="H27" s="441">
        <v>2015</v>
      </c>
      <c r="I27" s="442" t="s">
        <v>1088</v>
      </c>
      <c r="J27" s="442">
        <v>1</v>
      </c>
      <c r="K27" s="489"/>
      <c r="BA27" s="486" t="s">
        <v>360</v>
      </c>
      <c r="BB27" s="486" t="s">
        <v>342</v>
      </c>
      <c r="BC27" s="85"/>
      <c r="BD27" s="85" t="s">
        <v>436</v>
      </c>
      <c r="BE27" s="484"/>
      <c r="BF27" s="484"/>
      <c r="BG27" s="85"/>
      <c r="BH27" s="85" t="s">
        <v>472</v>
      </c>
      <c r="BI27" s="85"/>
      <c r="BJ27" s="85"/>
      <c r="BK27" s="85"/>
      <c r="BL27" s="85"/>
      <c r="BM27" s="487" t="s">
        <v>485</v>
      </c>
      <c r="BN27" s="85"/>
      <c r="BO27" s="85" t="s">
        <v>1103</v>
      </c>
      <c r="BP27" s="85"/>
      <c r="BQ27" s="85"/>
      <c r="BR27" s="85"/>
      <c r="BS27" s="85"/>
      <c r="BT27" s="85"/>
      <c r="BU27" s="233" t="s">
        <v>715</v>
      </c>
      <c r="BV27" s="233"/>
      <c r="BW27" s="233"/>
      <c r="BX27" s="233"/>
      <c r="BY27" s="233"/>
      <c r="BZ27" s="233" t="s">
        <v>183</v>
      </c>
      <c r="CA27" s="233"/>
      <c r="CB27" s="233"/>
      <c r="CC27" s="85" t="s">
        <v>752</v>
      </c>
      <c r="CD27" s="85"/>
      <c r="CE27" s="85"/>
      <c r="CF27" s="85"/>
      <c r="CG27" s="85"/>
      <c r="CH27" s="85"/>
    </row>
    <row r="28" spans="1:86" s="92" customFormat="1">
      <c r="A28" s="477" t="s">
        <v>338</v>
      </c>
      <c r="B28" s="468" t="s">
        <v>20</v>
      </c>
      <c r="C28" s="467" t="s">
        <v>120</v>
      </c>
      <c r="D28" s="469" t="s">
        <v>122</v>
      </c>
      <c r="E28" s="443" t="s">
        <v>844</v>
      </c>
      <c r="F28" s="443" t="s">
        <v>844</v>
      </c>
      <c r="G28" s="443" t="s">
        <v>844</v>
      </c>
      <c r="H28" s="441" t="s">
        <v>844</v>
      </c>
      <c r="I28" s="442" t="s">
        <v>844</v>
      </c>
      <c r="J28" s="442" t="s">
        <v>844</v>
      </c>
      <c r="K28" s="489"/>
      <c r="BA28" s="486" t="s">
        <v>355</v>
      </c>
      <c r="BB28" s="486" t="s">
        <v>338</v>
      </c>
      <c r="BC28" s="85"/>
      <c r="BD28" s="85" t="s">
        <v>437</v>
      </c>
      <c r="BE28" s="484"/>
      <c r="BF28" s="484"/>
      <c r="BG28" s="85"/>
      <c r="BH28" s="85" t="s">
        <v>473</v>
      </c>
      <c r="BI28" s="85"/>
      <c r="BJ28" s="85"/>
      <c r="BK28" s="85"/>
      <c r="BL28" s="85"/>
      <c r="BM28" s="487" t="s">
        <v>486</v>
      </c>
      <c r="BN28" s="85"/>
      <c r="BO28" s="85" t="s">
        <v>119</v>
      </c>
      <c r="BP28" s="85"/>
      <c r="BQ28" s="85"/>
      <c r="BR28" s="85"/>
      <c r="BS28" s="85"/>
      <c r="BT28" s="85"/>
      <c r="BU28" s="233" t="s">
        <v>690</v>
      </c>
      <c r="BV28" s="233"/>
      <c r="BW28" s="233"/>
      <c r="BX28" s="233"/>
      <c r="BY28" s="233"/>
      <c r="BZ28" s="233" t="s">
        <v>727</v>
      </c>
      <c r="CA28" s="233"/>
      <c r="CB28" s="233"/>
      <c r="CC28" s="85" t="s">
        <v>753</v>
      </c>
      <c r="CD28" s="85"/>
      <c r="CE28" s="85"/>
      <c r="CF28" s="85"/>
      <c r="CG28" s="85"/>
      <c r="CH28" s="85"/>
    </row>
    <row r="29" spans="1:86" s="92" customFormat="1" ht="25.5">
      <c r="A29" s="477" t="s">
        <v>338</v>
      </c>
      <c r="B29" s="468" t="s">
        <v>20</v>
      </c>
      <c r="C29" s="467" t="s">
        <v>120</v>
      </c>
      <c r="D29" s="469" t="s">
        <v>123</v>
      </c>
      <c r="E29" s="443" t="s">
        <v>1089</v>
      </c>
      <c r="F29" s="443" t="s">
        <v>1090</v>
      </c>
      <c r="G29" s="443" t="s">
        <v>464</v>
      </c>
      <c r="H29" s="441">
        <v>2015</v>
      </c>
      <c r="I29" s="442" t="s">
        <v>1088</v>
      </c>
      <c r="J29" s="442">
        <v>1</v>
      </c>
      <c r="K29" s="489"/>
      <c r="BA29" s="486" t="s">
        <v>385</v>
      </c>
      <c r="BB29" s="486" t="s">
        <v>39</v>
      </c>
      <c r="BC29" s="85"/>
      <c r="BD29" s="85" t="s">
        <v>438</v>
      </c>
      <c r="BE29" s="484"/>
      <c r="BF29" s="484"/>
      <c r="BG29" s="85"/>
      <c r="BH29" s="85" t="s">
        <v>474</v>
      </c>
      <c r="BI29" s="85"/>
      <c r="BJ29" s="85"/>
      <c r="BK29" s="85"/>
      <c r="BL29" s="85"/>
      <c r="BM29" s="487" t="s">
        <v>1104</v>
      </c>
      <c r="BN29" s="85"/>
      <c r="BO29" s="85" t="s">
        <v>676</v>
      </c>
      <c r="BP29" s="85"/>
      <c r="BQ29" s="85"/>
      <c r="BR29" s="85"/>
      <c r="BS29" s="85"/>
      <c r="BT29" s="85"/>
      <c r="BU29" s="233" t="s">
        <v>140</v>
      </c>
      <c r="BV29" s="233"/>
      <c r="BW29" s="233"/>
      <c r="BX29" s="233"/>
      <c r="BY29" s="233"/>
      <c r="BZ29" s="233" t="s">
        <v>728</v>
      </c>
      <c r="CA29" s="233"/>
      <c r="CB29" s="233"/>
      <c r="CC29" s="85" t="s">
        <v>203</v>
      </c>
      <c r="CD29" s="85"/>
      <c r="CE29" s="85"/>
      <c r="CF29" s="85"/>
      <c r="CG29" s="85"/>
      <c r="CH29" s="85"/>
    </row>
    <row r="30" spans="1:86" s="92" customFormat="1" ht="25.5">
      <c r="A30" s="477" t="s">
        <v>338</v>
      </c>
      <c r="B30" s="468" t="s">
        <v>20</v>
      </c>
      <c r="C30" s="467" t="s">
        <v>120</v>
      </c>
      <c r="D30" s="469" t="s">
        <v>678</v>
      </c>
      <c r="E30" s="443" t="s">
        <v>1089</v>
      </c>
      <c r="F30" s="443" t="s">
        <v>1090</v>
      </c>
      <c r="G30" s="443" t="s">
        <v>464</v>
      </c>
      <c r="H30" s="441">
        <v>2015</v>
      </c>
      <c r="I30" s="442" t="s">
        <v>1088</v>
      </c>
      <c r="J30" s="442">
        <v>1</v>
      </c>
      <c r="K30" s="489"/>
      <c r="BA30" s="486" t="s">
        <v>356</v>
      </c>
      <c r="BB30" s="486" t="s">
        <v>357</v>
      </c>
      <c r="BC30" s="85"/>
      <c r="BD30" s="85"/>
      <c r="BE30" s="484"/>
      <c r="BF30" s="484"/>
      <c r="BG30" s="85"/>
      <c r="BH30" s="85"/>
      <c r="BI30" s="85"/>
      <c r="BJ30" s="85"/>
      <c r="BK30" s="85"/>
      <c r="BL30" s="85"/>
      <c r="BM30" s="487" t="s">
        <v>1105</v>
      </c>
      <c r="BN30" s="85"/>
      <c r="BO30" s="85" t="s">
        <v>119</v>
      </c>
      <c r="BP30" s="85"/>
      <c r="BQ30" s="85"/>
      <c r="BR30" s="85"/>
      <c r="BS30" s="85"/>
      <c r="BT30" s="85"/>
      <c r="BU30" s="233" t="s">
        <v>691</v>
      </c>
      <c r="BV30" s="233"/>
      <c r="BW30" s="233"/>
      <c r="BX30" s="233"/>
      <c r="BY30" s="233"/>
      <c r="BZ30" s="233" t="s">
        <v>729</v>
      </c>
      <c r="CA30" s="233"/>
      <c r="CB30" s="233"/>
      <c r="CC30" s="85" t="s">
        <v>204</v>
      </c>
      <c r="CD30" s="85"/>
      <c r="CE30" s="85"/>
      <c r="CF30" s="85"/>
      <c r="CG30" s="85"/>
      <c r="CH30" s="85"/>
    </row>
    <row r="31" spans="1:86" s="92" customFormat="1" ht="25.5">
      <c r="A31" s="477" t="s">
        <v>338</v>
      </c>
      <c r="B31" s="468" t="s">
        <v>20</v>
      </c>
      <c r="C31" s="467" t="s">
        <v>120</v>
      </c>
      <c r="D31" s="469" t="s">
        <v>677</v>
      </c>
      <c r="E31" s="443" t="s">
        <v>1089</v>
      </c>
      <c r="F31" s="443" t="s">
        <v>1090</v>
      </c>
      <c r="G31" s="443" t="s">
        <v>464</v>
      </c>
      <c r="H31" s="441">
        <v>2015</v>
      </c>
      <c r="I31" s="442" t="s">
        <v>1088</v>
      </c>
      <c r="J31" s="442">
        <v>1</v>
      </c>
      <c r="K31" s="489"/>
      <c r="BA31" s="486" t="s">
        <v>358</v>
      </c>
      <c r="BB31" s="486" t="s">
        <v>125</v>
      </c>
      <c r="BC31" s="85"/>
      <c r="BD31" s="85"/>
      <c r="BE31" s="484"/>
      <c r="BF31" s="484"/>
      <c r="BG31" s="85"/>
      <c r="BH31" s="85"/>
      <c r="BI31" s="85"/>
      <c r="BJ31" s="85"/>
      <c r="BK31" s="85"/>
      <c r="BL31" s="85"/>
      <c r="BM31" s="487" t="s">
        <v>487</v>
      </c>
      <c r="BN31" s="85"/>
      <c r="BO31" s="85" t="s">
        <v>121</v>
      </c>
      <c r="BP31" s="85"/>
      <c r="BQ31" s="85"/>
      <c r="BR31" s="85"/>
      <c r="BS31" s="85"/>
      <c r="BT31" s="85"/>
      <c r="BU31" s="233" t="s">
        <v>692</v>
      </c>
      <c r="BV31" s="233"/>
      <c r="BW31" s="233"/>
      <c r="BX31" s="233"/>
      <c r="BY31" s="233"/>
      <c r="BZ31" s="233" t="s">
        <v>194</v>
      </c>
      <c r="CA31" s="233"/>
      <c r="CB31" s="233"/>
      <c r="CC31" s="85"/>
      <c r="CD31" s="85"/>
      <c r="CE31" s="85"/>
      <c r="CF31" s="85"/>
      <c r="CG31" s="85"/>
      <c r="CH31" s="85"/>
    </row>
    <row r="32" spans="1:86" s="92" customFormat="1" ht="25.5">
      <c r="A32" s="477" t="s">
        <v>338</v>
      </c>
      <c r="B32" s="468" t="s">
        <v>20</v>
      </c>
      <c r="C32" s="467" t="s">
        <v>120</v>
      </c>
      <c r="D32" s="469" t="s">
        <v>679</v>
      </c>
      <c r="E32" s="443" t="s">
        <v>1089</v>
      </c>
      <c r="F32" s="443" t="s">
        <v>1090</v>
      </c>
      <c r="G32" s="443" t="s">
        <v>464</v>
      </c>
      <c r="H32" s="441">
        <v>2015</v>
      </c>
      <c r="I32" s="442" t="s">
        <v>1088</v>
      </c>
      <c r="J32" s="442">
        <v>1</v>
      </c>
      <c r="K32" s="489"/>
      <c r="BA32" s="486" t="s">
        <v>359</v>
      </c>
      <c r="BB32" s="486" t="s">
        <v>48</v>
      </c>
      <c r="BC32" s="85"/>
      <c r="BD32" s="157" t="s">
        <v>1106</v>
      </c>
      <c r="BE32" s="484"/>
      <c r="BF32" s="484"/>
      <c r="BG32" s="85"/>
      <c r="BH32" s="157" t="s">
        <v>72</v>
      </c>
      <c r="BI32" s="85"/>
      <c r="BJ32" s="85"/>
      <c r="BK32" s="157" t="s">
        <v>828</v>
      </c>
      <c r="BL32" s="85"/>
      <c r="BM32" s="487" t="s">
        <v>488</v>
      </c>
      <c r="BN32" s="85"/>
      <c r="BO32" s="85" t="s">
        <v>122</v>
      </c>
      <c r="BP32" s="85"/>
      <c r="BQ32" s="85"/>
      <c r="BR32" s="85"/>
      <c r="BS32" s="85"/>
      <c r="BT32" s="85"/>
      <c r="BU32" s="233" t="s">
        <v>716</v>
      </c>
      <c r="BV32" s="233"/>
      <c r="BW32" s="233"/>
      <c r="BX32" s="233"/>
      <c r="BY32" s="233"/>
      <c r="BZ32" s="233" t="s">
        <v>730</v>
      </c>
      <c r="CA32" s="233"/>
      <c r="CB32" s="233"/>
      <c r="CC32" s="85"/>
      <c r="CD32" s="85"/>
      <c r="CE32" s="85"/>
      <c r="CF32" s="85"/>
      <c r="CG32" s="85"/>
      <c r="CH32" s="85"/>
    </row>
    <row r="33" spans="1:86" s="248" customFormat="1">
      <c r="A33" s="477" t="s">
        <v>338</v>
      </c>
      <c r="B33" s="468" t="s">
        <v>20</v>
      </c>
      <c r="C33" s="467" t="s">
        <v>120</v>
      </c>
      <c r="D33" s="469" t="s">
        <v>680</v>
      </c>
      <c r="E33" s="443" t="s">
        <v>844</v>
      </c>
      <c r="F33" s="443" t="s">
        <v>844</v>
      </c>
      <c r="G33" s="443" t="s">
        <v>844</v>
      </c>
      <c r="H33" s="444" t="s">
        <v>844</v>
      </c>
      <c r="I33" s="444" t="s">
        <v>844</v>
      </c>
      <c r="J33" s="444" t="s">
        <v>844</v>
      </c>
      <c r="K33" s="489"/>
      <c r="BA33" s="490" t="s">
        <v>387</v>
      </c>
      <c r="BB33" s="490" t="s">
        <v>339</v>
      </c>
      <c r="BC33" s="233"/>
      <c r="BD33" s="233" t="s">
        <v>54</v>
      </c>
      <c r="BE33" s="491"/>
      <c r="BF33" s="491"/>
      <c r="BG33" s="233"/>
      <c r="BH33" s="233" t="s">
        <v>64</v>
      </c>
      <c r="BI33" s="233"/>
      <c r="BJ33" s="233"/>
      <c r="BK33" s="233" t="s">
        <v>64</v>
      </c>
      <c r="BL33" s="233"/>
      <c r="BM33" s="492" t="s">
        <v>489</v>
      </c>
      <c r="BN33" s="233"/>
      <c r="BO33" s="233" t="s">
        <v>123</v>
      </c>
      <c r="BP33" s="233"/>
      <c r="BQ33" s="233"/>
      <c r="BR33" s="233"/>
      <c r="BS33" s="233"/>
      <c r="BT33" s="233"/>
      <c r="BU33" s="233" t="s">
        <v>693</v>
      </c>
      <c r="BV33" s="233"/>
      <c r="BW33" s="233"/>
      <c r="BX33" s="233"/>
      <c r="BY33" s="233"/>
      <c r="BZ33" s="233" t="s">
        <v>740</v>
      </c>
      <c r="CA33" s="233"/>
      <c r="CB33" s="233"/>
      <c r="CC33" s="233"/>
      <c r="CD33" s="233"/>
      <c r="CE33" s="233"/>
      <c r="CF33" s="233"/>
      <c r="CG33" s="233"/>
      <c r="CH33" s="233"/>
    </row>
    <row r="34" spans="1:86">
      <c r="A34" s="477" t="s">
        <v>338</v>
      </c>
      <c r="B34" s="468" t="s">
        <v>20</v>
      </c>
      <c r="C34" s="467" t="s">
        <v>120</v>
      </c>
      <c r="D34" s="469" t="s">
        <v>681</v>
      </c>
      <c r="E34" s="443" t="s">
        <v>844</v>
      </c>
      <c r="F34" s="443" t="s">
        <v>844</v>
      </c>
      <c r="G34" s="443" t="s">
        <v>844</v>
      </c>
      <c r="H34" s="444" t="s">
        <v>844</v>
      </c>
      <c r="I34" s="444" t="s">
        <v>844</v>
      </c>
      <c r="J34" s="444" t="s">
        <v>844</v>
      </c>
      <c r="K34" s="489"/>
      <c r="BA34" s="486" t="s">
        <v>361</v>
      </c>
      <c r="BB34" s="486" t="s">
        <v>362</v>
      </c>
      <c r="BD34" s="85" t="s">
        <v>443</v>
      </c>
      <c r="BE34" s="484"/>
      <c r="BF34" s="484"/>
      <c r="BH34" s="85" t="s">
        <v>73</v>
      </c>
      <c r="BK34" s="85" t="s">
        <v>766</v>
      </c>
      <c r="BM34" s="487" t="s">
        <v>490</v>
      </c>
      <c r="BO34" s="85" t="s">
        <v>678</v>
      </c>
      <c r="BU34" s="233" t="s">
        <v>717</v>
      </c>
      <c r="BV34" s="233"/>
      <c r="BW34" s="233"/>
      <c r="BX34" s="233"/>
      <c r="BY34" s="233"/>
      <c r="BZ34" s="233" t="s">
        <v>731</v>
      </c>
      <c r="CA34" s="233"/>
      <c r="CB34" s="233"/>
    </row>
    <row r="35" spans="1:86">
      <c r="A35" s="477" t="s">
        <v>338</v>
      </c>
      <c r="B35" s="468" t="s">
        <v>20</v>
      </c>
      <c r="C35" s="470" t="s">
        <v>120</v>
      </c>
      <c r="D35" s="469" t="s">
        <v>682</v>
      </c>
      <c r="E35" s="443" t="s">
        <v>844</v>
      </c>
      <c r="F35" s="443" t="s">
        <v>844</v>
      </c>
      <c r="G35" s="443" t="s">
        <v>844</v>
      </c>
      <c r="H35" s="444" t="s">
        <v>844</v>
      </c>
      <c r="I35" s="444" t="s">
        <v>844</v>
      </c>
      <c r="J35" s="444" t="s">
        <v>844</v>
      </c>
      <c r="K35" s="489"/>
      <c r="BA35" s="486" t="s">
        <v>349</v>
      </c>
      <c r="BB35" s="486" t="s">
        <v>350</v>
      </c>
      <c r="BD35" s="85" t="s">
        <v>183</v>
      </c>
      <c r="BE35" s="484"/>
      <c r="BF35" s="484"/>
      <c r="BH35" s="85" t="s">
        <v>756</v>
      </c>
      <c r="BM35" s="487" t="s">
        <v>491</v>
      </c>
      <c r="BO35" s="85" t="s">
        <v>677</v>
      </c>
      <c r="BU35" s="233" t="s">
        <v>694</v>
      </c>
      <c r="BV35" s="233"/>
      <c r="BW35" s="233"/>
      <c r="BX35" s="233"/>
      <c r="BY35" s="233"/>
      <c r="BZ35" s="233" t="s">
        <v>732</v>
      </c>
      <c r="CA35" s="233"/>
      <c r="CB35" s="233"/>
    </row>
    <row r="36" spans="1:86">
      <c r="A36" s="477" t="s">
        <v>338</v>
      </c>
      <c r="B36" s="468" t="s">
        <v>20</v>
      </c>
      <c r="C36" s="470" t="s">
        <v>120</v>
      </c>
      <c r="D36" s="469" t="s">
        <v>683</v>
      </c>
      <c r="E36" s="443" t="s">
        <v>844</v>
      </c>
      <c r="F36" s="443" t="s">
        <v>844</v>
      </c>
      <c r="G36" s="443" t="s">
        <v>844</v>
      </c>
      <c r="H36" s="444" t="s">
        <v>844</v>
      </c>
      <c r="I36" s="444" t="s">
        <v>844</v>
      </c>
      <c r="J36" s="444" t="s">
        <v>844</v>
      </c>
      <c r="K36" s="489"/>
      <c r="BA36" s="486" t="s">
        <v>363</v>
      </c>
      <c r="BB36" s="486" t="s">
        <v>364</v>
      </c>
      <c r="BD36" s="85" t="s">
        <v>444</v>
      </c>
      <c r="BE36" s="484"/>
      <c r="BF36" s="484"/>
      <c r="BM36" s="487" t="s">
        <v>1107</v>
      </c>
      <c r="BO36" s="85" t="s">
        <v>679</v>
      </c>
      <c r="BU36" s="233" t="s">
        <v>143</v>
      </c>
      <c r="BV36" s="233"/>
      <c r="BW36" s="233"/>
      <c r="BX36" s="233"/>
      <c r="BY36" s="233"/>
      <c r="BZ36" s="233" t="s">
        <v>743</v>
      </c>
      <c r="CA36" s="233"/>
      <c r="CB36" s="233"/>
    </row>
    <row r="37" spans="1:86">
      <c r="A37" s="477" t="s">
        <v>338</v>
      </c>
      <c r="B37" s="468" t="s">
        <v>20</v>
      </c>
      <c r="C37" s="470" t="s">
        <v>120</v>
      </c>
      <c r="D37" s="469" t="s">
        <v>684</v>
      </c>
      <c r="E37" s="443" t="s">
        <v>844</v>
      </c>
      <c r="F37" s="443" t="s">
        <v>844</v>
      </c>
      <c r="G37" s="443" t="s">
        <v>844</v>
      </c>
      <c r="H37" s="444" t="s">
        <v>844</v>
      </c>
      <c r="I37" s="444" t="s">
        <v>844</v>
      </c>
      <c r="J37" s="444" t="s">
        <v>844</v>
      </c>
      <c r="K37" s="489"/>
      <c r="BA37" s="486" t="s">
        <v>365</v>
      </c>
      <c r="BB37" s="486" t="s">
        <v>366</v>
      </c>
      <c r="BD37" s="85" t="s">
        <v>194</v>
      </c>
      <c r="BE37" s="484"/>
      <c r="BF37" s="484"/>
      <c r="BM37" s="487" t="s">
        <v>98</v>
      </c>
      <c r="BO37" s="85" t="s">
        <v>680</v>
      </c>
      <c r="BU37" s="233" t="s">
        <v>718</v>
      </c>
      <c r="BV37" s="233"/>
      <c r="BW37" s="233"/>
      <c r="BX37" s="233"/>
      <c r="BY37" s="233"/>
      <c r="BZ37" s="233" t="s">
        <v>733</v>
      </c>
      <c r="CA37" s="233"/>
      <c r="CB37" s="233"/>
    </row>
    <row r="38" spans="1:86">
      <c r="A38" s="477" t="s">
        <v>338</v>
      </c>
      <c r="B38" s="468" t="s">
        <v>20</v>
      </c>
      <c r="C38" s="470" t="s">
        <v>120</v>
      </c>
      <c r="D38" s="469" t="s">
        <v>685</v>
      </c>
      <c r="E38" s="443" t="s">
        <v>844</v>
      </c>
      <c r="F38" s="443" t="s">
        <v>844</v>
      </c>
      <c r="G38" s="443" t="s">
        <v>844</v>
      </c>
      <c r="H38" s="444" t="s">
        <v>844</v>
      </c>
      <c r="I38" s="444" t="s">
        <v>844</v>
      </c>
      <c r="J38" s="444" t="s">
        <v>844</v>
      </c>
      <c r="K38" s="489"/>
      <c r="BA38" s="486" t="s">
        <v>367</v>
      </c>
      <c r="BB38" s="486" t="s">
        <v>97</v>
      </c>
      <c r="BD38" s="85" t="s">
        <v>445</v>
      </c>
      <c r="BE38" s="484"/>
      <c r="BF38" s="484"/>
      <c r="BM38" s="487" t="s">
        <v>492</v>
      </c>
      <c r="BO38" s="85" t="s">
        <v>681</v>
      </c>
      <c r="BU38" s="233" t="s">
        <v>747</v>
      </c>
      <c r="BV38" s="233"/>
      <c r="BW38" s="233"/>
      <c r="BX38" s="233"/>
      <c r="BY38" s="233"/>
      <c r="BZ38" s="233" t="s">
        <v>734</v>
      </c>
      <c r="CA38" s="233"/>
      <c r="CB38" s="233"/>
    </row>
    <row r="39" spans="1:86" ht="25.5">
      <c r="A39" s="477" t="s">
        <v>338</v>
      </c>
      <c r="B39" s="468" t="s">
        <v>20</v>
      </c>
      <c r="C39" s="467" t="s">
        <v>124</v>
      </c>
      <c r="D39" s="443" t="s">
        <v>686</v>
      </c>
      <c r="E39" s="443" t="s">
        <v>1091</v>
      </c>
      <c r="F39" s="445" t="s">
        <v>1092</v>
      </c>
      <c r="G39" s="443" t="s">
        <v>464</v>
      </c>
      <c r="H39" s="441">
        <v>2015</v>
      </c>
      <c r="I39" s="442" t="s">
        <v>1088</v>
      </c>
      <c r="J39" s="442">
        <v>1</v>
      </c>
      <c r="K39" s="489"/>
      <c r="BA39" s="486" t="s">
        <v>369</v>
      </c>
      <c r="BB39" s="486" t="s">
        <v>341</v>
      </c>
      <c r="BD39" s="85" t="s">
        <v>446</v>
      </c>
      <c r="BE39" s="484"/>
      <c r="BF39" s="484"/>
      <c r="BM39" s="487" t="s">
        <v>493</v>
      </c>
      <c r="BO39" s="85" t="s">
        <v>682</v>
      </c>
      <c r="BU39" s="233" t="s">
        <v>748</v>
      </c>
      <c r="BV39" s="233"/>
      <c r="BW39" s="233"/>
      <c r="BX39" s="233"/>
      <c r="BY39" s="233"/>
      <c r="BZ39" s="233" t="s">
        <v>742</v>
      </c>
      <c r="CA39" s="233"/>
      <c r="CB39" s="233"/>
    </row>
    <row r="40" spans="1:86">
      <c r="A40" s="477" t="s">
        <v>338</v>
      </c>
      <c r="B40" s="468" t="s">
        <v>20</v>
      </c>
      <c r="C40" s="467" t="s">
        <v>124</v>
      </c>
      <c r="D40" s="469" t="s">
        <v>674</v>
      </c>
      <c r="E40" s="443" t="s">
        <v>1091</v>
      </c>
      <c r="F40" s="445" t="s">
        <v>1092</v>
      </c>
      <c r="G40" s="443" t="s">
        <v>464</v>
      </c>
      <c r="H40" s="441">
        <v>2015</v>
      </c>
      <c r="I40" s="442" t="s">
        <v>1088</v>
      </c>
      <c r="J40" s="442">
        <v>1</v>
      </c>
      <c r="K40" s="489"/>
      <c r="BA40" s="486" t="s">
        <v>370</v>
      </c>
      <c r="BB40" s="486" t="s">
        <v>371</v>
      </c>
      <c r="BD40" s="85" t="s">
        <v>447</v>
      </c>
      <c r="BE40" s="484"/>
      <c r="BF40" s="484"/>
      <c r="BM40" s="487" t="s">
        <v>494</v>
      </c>
      <c r="BO40" s="85" t="s">
        <v>683</v>
      </c>
      <c r="BU40" s="233" t="s">
        <v>749</v>
      </c>
      <c r="BV40" s="233"/>
      <c r="BW40" s="233"/>
      <c r="BX40" s="233"/>
      <c r="BY40" s="233"/>
      <c r="BZ40" s="233" t="s">
        <v>741</v>
      </c>
      <c r="CA40" s="233"/>
      <c r="CB40" s="233"/>
    </row>
    <row r="41" spans="1:86">
      <c r="A41" s="477" t="s">
        <v>338</v>
      </c>
      <c r="B41" s="468" t="s">
        <v>20</v>
      </c>
      <c r="C41" s="467" t="s">
        <v>124</v>
      </c>
      <c r="D41" s="469" t="s">
        <v>687</v>
      </c>
      <c r="E41" s="443" t="s">
        <v>1091</v>
      </c>
      <c r="F41" s="445" t="s">
        <v>1092</v>
      </c>
      <c r="G41" s="443" t="s">
        <v>464</v>
      </c>
      <c r="H41" s="441">
        <v>2015</v>
      </c>
      <c r="I41" s="442" t="s">
        <v>1088</v>
      </c>
      <c r="J41" s="442">
        <v>1</v>
      </c>
      <c r="K41" s="489"/>
      <c r="BA41" s="486" t="s">
        <v>368</v>
      </c>
      <c r="BB41" s="486" t="s">
        <v>337</v>
      </c>
      <c r="BD41" s="85" t="s">
        <v>448</v>
      </c>
      <c r="BE41" s="484"/>
      <c r="BF41" s="484"/>
      <c r="BH41" s="493" t="s">
        <v>1108</v>
      </c>
      <c r="BI41" s="85" t="s">
        <v>817</v>
      </c>
      <c r="BM41" s="487" t="s">
        <v>495</v>
      </c>
      <c r="BO41" s="85" t="s">
        <v>684</v>
      </c>
      <c r="BU41" s="233" t="s">
        <v>750</v>
      </c>
      <c r="BV41" s="233"/>
      <c r="BW41" s="233"/>
      <c r="BX41" s="233"/>
      <c r="BY41" s="233"/>
      <c r="BZ41" s="233" t="s">
        <v>735</v>
      </c>
      <c r="CA41" s="233"/>
      <c r="CB41" s="233"/>
    </row>
    <row r="42" spans="1:86" ht="25.5">
      <c r="A42" s="477" t="s">
        <v>338</v>
      </c>
      <c r="B42" s="468" t="s">
        <v>20</v>
      </c>
      <c r="C42" s="467" t="s">
        <v>124</v>
      </c>
      <c r="D42" s="469" t="s">
        <v>675</v>
      </c>
      <c r="E42" s="443" t="s">
        <v>1094</v>
      </c>
      <c r="F42" s="445" t="s">
        <v>1092</v>
      </c>
      <c r="G42" s="443" t="s">
        <v>464</v>
      </c>
      <c r="H42" s="441">
        <v>2015</v>
      </c>
      <c r="I42" s="442" t="s">
        <v>1088</v>
      </c>
      <c r="J42" s="442">
        <v>1</v>
      </c>
      <c r="K42" s="489"/>
      <c r="BA42" s="486" t="s">
        <v>372</v>
      </c>
      <c r="BB42" s="486" t="s">
        <v>373</v>
      </c>
      <c r="BD42" s="85" t="s">
        <v>120</v>
      </c>
      <c r="BE42" s="484"/>
      <c r="BF42" s="484"/>
      <c r="BM42" s="487" t="s">
        <v>496</v>
      </c>
      <c r="BO42" s="85" t="s">
        <v>685</v>
      </c>
      <c r="BU42" s="233" t="s">
        <v>695</v>
      </c>
      <c r="BV42" s="233"/>
      <c r="BW42" s="233"/>
      <c r="BX42" s="233"/>
      <c r="BY42" s="233"/>
      <c r="BZ42" s="233" t="s">
        <v>461</v>
      </c>
      <c r="CA42" s="233"/>
      <c r="CB42" s="233"/>
    </row>
    <row r="43" spans="1:86">
      <c r="A43" s="477" t="s">
        <v>338</v>
      </c>
      <c r="B43" s="468" t="s">
        <v>20</v>
      </c>
      <c r="C43" s="467" t="s">
        <v>124</v>
      </c>
      <c r="D43" s="469" t="s">
        <v>687</v>
      </c>
      <c r="E43" s="443" t="s">
        <v>1093</v>
      </c>
      <c r="F43" s="445" t="s">
        <v>1092</v>
      </c>
      <c r="G43" s="443" t="s">
        <v>464</v>
      </c>
      <c r="H43" s="441">
        <v>2015</v>
      </c>
      <c r="I43" s="442" t="s">
        <v>1088</v>
      </c>
      <c r="J43" s="442">
        <v>1</v>
      </c>
      <c r="K43" s="489"/>
      <c r="BA43" s="486" t="s">
        <v>374</v>
      </c>
      <c r="BB43" s="486" t="s">
        <v>340</v>
      </c>
      <c r="BD43" s="85" t="s">
        <v>449</v>
      </c>
      <c r="BE43" s="484"/>
      <c r="BF43" s="484"/>
      <c r="BM43" s="487" t="s">
        <v>497</v>
      </c>
      <c r="BO43" s="85" t="s">
        <v>686</v>
      </c>
      <c r="BU43" s="233" t="s">
        <v>696</v>
      </c>
      <c r="BV43" s="233"/>
      <c r="BW43" s="233"/>
      <c r="BX43" s="233"/>
      <c r="BY43" s="233"/>
      <c r="BZ43" s="233" t="s">
        <v>736</v>
      </c>
      <c r="CA43" s="233"/>
      <c r="CB43" s="233"/>
    </row>
    <row r="44" spans="1:86" s="92" customFormat="1" ht="25.5">
      <c r="A44" s="477" t="s">
        <v>338</v>
      </c>
      <c r="B44" s="468" t="s">
        <v>22</v>
      </c>
      <c r="C44" s="467" t="s">
        <v>118</v>
      </c>
      <c r="D44" s="469" t="s">
        <v>119</v>
      </c>
      <c r="E44" s="469" t="s">
        <v>1086</v>
      </c>
      <c r="F44" s="445" t="s">
        <v>1087</v>
      </c>
      <c r="G44" s="443" t="s">
        <v>464</v>
      </c>
      <c r="H44" s="441">
        <v>2015</v>
      </c>
      <c r="I44" s="442" t="s">
        <v>1088</v>
      </c>
      <c r="J44" s="442">
        <v>1</v>
      </c>
      <c r="K44" s="489"/>
      <c r="BA44" s="486" t="s">
        <v>347</v>
      </c>
      <c r="BB44" s="486" t="s">
        <v>348</v>
      </c>
      <c r="BC44" s="85"/>
      <c r="BD44" s="85" t="s">
        <v>440</v>
      </c>
      <c r="BE44" s="484"/>
      <c r="BF44" s="484"/>
      <c r="BG44" s="85"/>
      <c r="BH44" s="85" t="s">
        <v>475</v>
      </c>
      <c r="BI44" s="85"/>
      <c r="BJ44" s="85"/>
      <c r="BK44" s="85"/>
      <c r="BL44" s="85"/>
      <c r="BM44" s="487" t="s">
        <v>483</v>
      </c>
      <c r="BN44" s="85"/>
      <c r="BO44" s="85" t="s">
        <v>124</v>
      </c>
      <c r="BP44" s="85"/>
      <c r="BQ44" s="85"/>
      <c r="BR44" s="85"/>
      <c r="BS44" s="85"/>
      <c r="BT44" s="85"/>
      <c r="BU44" s="233" t="s">
        <v>714</v>
      </c>
      <c r="BV44" s="233"/>
      <c r="BW44" s="233"/>
      <c r="BX44" s="233"/>
      <c r="BY44" s="233"/>
      <c r="BZ44" s="233" t="s">
        <v>56</v>
      </c>
      <c r="CA44" s="233"/>
      <c r="CB44" s="233"/>
      <c r="CC44" s="85" t="s">
        <v>273</v>
      </c>
      <c r="CD44" s="85"/>
      <c r="CE44" s="85"/>
      <c r="CF44" s="85"/>
      <c r="CG44" s="85"/>
      <c r="CH44" s="85"/>
    </row>
    <row r="45" spans="1:86" s="92" customFormat="1" ht="13.35" customHeight="1">
      <c r="A45" s="477" t="s">
        <v>338</v>
      </c>
      <c r="B45" s="468" t="s">
        <v>22</v>
      </c>
      <c r="C45" s="467" t="s">
        <v>118</v>
      </c>
      <c r="D45" s="469" t="s">
        <v>676</v>
      </c>
      <c r="E45" s="469" t="s">
        <v>1086</v>
      </c>
      <c r="F45" s="445" t="s">
        <v>1087</v>
      </c>
      <c r="G45" s="443" t="s">
        <v>464</v>
      </c>
      <c r="H45" s="441">
        <v>2015</v>
      </c>
      <c r="I45" s="442" t="s">
        <v>1088</v>
      </c>
      <c r="J45" s="442">
        <v>1</v>
      </c>
      <c r="K45" s="489"/>
      <c r="BA45" s="486" t="s">
        <v>351</v>
      </c>
      <c r="BB45" s="486" t="s">
        <v>352</v>
      </c>
      <c r="BC45" s="85"/>
      <c r="BD45" s="85" t="s">
        <v>227</v>
      </c>
      <c r="BE45" s="484"/>
      <c r="BF45" s="484"/>
      <c r="BG45" s="85"/>
      <c r="BH45" s="85" t="s">
        <v>467</v>
      </c>
      <c r="BI45" s="85"/>
      <c r="BJ45" s="85"/>
      <c r="BK45" s="85"/>
      <c r="BL45" s="85"/>
      <c r="BM45" s="85" t="s">
        <v>484</v>
      </c>
      <c r="BN45" s="85"/>
      <c r="BO45" s="85"/>
      <c r="BP45" s="85"/>
      <c r="BQ45" s="85"/>
      <c r="BR45" s="85"/>
      <c r="BS45" s="85"/>
      <c r="BT45" s="85"/>
      <c r="BU45" s="233" t="s">
        <v>688</v>
      </c>
      <c r="BV45" s="233"/>
      <c r="BW45" s="233"/>
      <c r="BX45" s="233"/>
      <c r="BY45" s="233"/>
      <c r="BZ45" s="233" t="s">
        <v>739</v>
      </c>
      <c r="CA45" s="233"/>
      <c r="CB45" s="233"/>
      <c r="CC45" s="85" t="s">
        <v>274</v>
      </c>
      <c r="CD45" s="85"/>
      <c r="CE45" s="85"/>
      <c r="CF45" s="85"/>
      <c r="CG45" s="85"/>
      <c r="CH45" s="85"/>
    </row>
    <row r="46" spans="1:86" s="92" customFormat="1" ht="13.35" customHeight="1">
      <c r="A46" s="477" t="s">
        <v>338</v>
      </c>
      <c r="B46" s="468" t="s">
        <v>22</v>
      </c>
      <c r="C46" s="467" t="s">
        <v>120</v>
      </c>
      <c r="D46" s="469" t="s">
        <v>119</v>
      </c>
      <c r="E46" s="469" t="s">
        <v>1089</v>
      </c>
      <c r="F46" s="443" t="s">
        <v>1090</v>
      </c>
      <c r="G46" s="443" t="s">
        <v>464</v>
      </c>
      <c r="H46" s="441">
        <v>2015</v>
      </c>
      <c r="I46" s="442" t="s">
        <v>1088</v>
      </c>
      <c r="J46" s="442">
        <v>1</v>
      </c>
      <c r="K46" s="489"/>
      <c r="BA46" s="486" t="s">
        <v>353</v>
      </c>
      <c r="BB46" s="486" t="s">
        <v>354</v>
      </c>
      <c r="BC46" s="85"/>
      <c r="BD46" s="85" t="s">
        <v>435</v>
      </c>
      <c r="BE46" s="484"/>
      <c r="BF46" s="484"/>
      <c r="BG46" s="85"/>
      <c r="BH46" s="85" t="s">
        <v>471</v>
      </c>
      <c r="BI46" s="85"/>
      <c r="BJ46" s="85"/>
      <c r="BK46" s="85"/>
      <c r="BL46" s="85"/>
      <c r="BM46" s="487" t="s">
        <v>1102</v>
      </c>
      <c r="BN46" s="85"/>
      <c r="BO46" s="85"/>
      <c r="BP46" s="85"/>
      <c r="BQ46" s="85"/>
      <c r="BR46" s="85"/>
      <c r="BS46" s="85"/>
      <c r="BT46" s="85"/>
      <c r="BU46" s="233" t="s">
        <v>689</v>
      </c>
      <c r="BV46" s="233"/>
      <c r="BW46" s="233"/>
      <c r="BX46" s="233"/>
      <c r="BY46" s="233"/>
      <c r="BZ46" s="233" t="s">
        <v>737</v>
      </c>
      <c r="CA46" s="233"/>
      <c r="CB46" s="233"/>
      <c r="CC46" s="85" t="s">
        <v>751</v>
      </c>
      <c r="CD46" s="85"/>
      <c r="CE46" s="85"/>
      <c r="CF46" s="85"/>
      <c r="CG46" s="85"/>
      <c r="CH46" s="85"/>
    </row>
    <row r="47" spans="1:86" s="92" customFormat="1" ht="25.5">
      <c r="A47" s="477" t="s">
        <v>338</v>
      </c>
      <c r="B47" s="468" t="s">
        <v>22</v>
      </c>
      <c r="C47" s="467" t="s">
        <v>120</v>
      </c>
      <c r="D47" s="469" t="s">
        <v>121</v>
      </c>
      <c r="E47" s="469" t="s">
        <v>1089</v>
      </c>
      <c r="F47" s="443" t="s">
        <v>1090</v>
      </c>
      <c r="G47" s="443" t="s">
        <v>464</v>
      </c>
      <c r="H47" s="441">
        <v>2015</v>
      </c>
      <c r="I47" s="442" t="s">
        <v>1088</v>
      </c>
      <c r="J47" s="442">
        <v>1</v>
      </c>
      <c r="K47" s="489"/>
      <c r="BA47" s="486" t="s">
        <v>360</v>
      </c>
      <c r="BB47" s="486" t="s">
        <v>342</v>
      </c>
      <c r="BC47" s="85"/>
      <c r="BD47" s="85" t="s">
        <v>436</v>
      </c>
      <c r="BE47" s="484"/>
      <c r="BF47" s="484"/>
      <c r="BG47" s="85"/>
      <c r="BH47" s="85" t="s">
        <v>472</v>
      </c>
      <c r="BI47" s="85"/>
      <c r="BJ47" s="85"/>
      <c r="BK47" s="85"/>
      <c r="BL47" s="85"/>
      <c r="BM47" s="487" t="s">
        <v>485</v>
      </c>
      <c r="BN47" s="85"/>
      <c r="BO47" s="85" t="s">
        <v>1103</v>
      </c>
      <c r="BP47" s="85"/>
      <c r="BQ47" s="85"/>
      <c r="BR47" s="85"/>
      <c r="BS47" s="85"/>
      <c r="BT47" s="85"/>
      <c r="BU47" s="233" t="s">
        <v>715</v>
      </c>
      <c r="BV47" s="233"/>
      <c r="BW47" s="233"/>
      <c r="BX47" s="233"/>
      <c r="BY47" s="233"/>
      <c r="BZ47" s="233" t="s">
        <v>183</v>
      </c>
      <c r="CA47" s="233"/>
      <c r="CB47" s="233"/>
      <c r="CC47" s="85" t="s">
        <v>752</v>
      </c>
      <c r="CD47" s="85"/>
      <c r="CE47" s="85"/>
      <c r="CF47" s="85"/>
      <c r="CG47" s="85"/>
      <c r="CH47" s="85"/>
    </row>
    <row r="48" spans="1:86" s="92" customFormat="1">
      <c r="A48" s="477" t="s">
        <v>338</v>
      </c>
      <c r="B48" s="468" t="s">
        <v>22</v>
      </c>
      <c r="C48" s="467" t="s">
        <v>120</v>
      </c>
      <c r="D48" s="469" t="s">
        <v>122</v>
      </c>
      <c r="E48" s="443" t="s">
        <v>844</v>
      </c>
      <c r="F48" s="443" t="s">
        <v>844</v>
      </c>
      <c r="G48" s="443" t="s">
        <v>844</v>
      </c>
      <c r="H48" s="441" t="s">
        <v>844</v>
      </c>
      <c r="I48" s="442" t="s">
        <v>844</v>
      </c>
      <c r="J48" s="442" t="s">
        <v>844</v>
      </c>
      <c r="K48" s="489"/>
      <c r="BA48" s="486" t="s">
        <v>355</v>
      </c>
      <c r="BB48" s="486" t="s">
        <v>338</v>
      </c>
      <c r="BC48" s="85"/>
      <c r="BD48" s="85" t="s">
        <v>437</v>
      </c>
      <c r="BE48" s="484"/>
      <c r="BF48" s="484"/>
      <c r="BG48" s="85"/>
      <c r="BH48" s="85" t="s">
        <v>473</v>
      </c>
      <c r="BI48" s="85"/>
      <c r="BJ48" s="85"/>
      <c r="BK48" s="85"/>
      <c r="BL48" s="85"/>
      <c r="BM48" s="487" t="s">
        <v>486</v>
      </c>
      <c r="BN48" s="85"/>
      <c r="BO48" s="85" t="s">
        <v>119</v>
      </c>
      <c r="BP48" s="85"/>
      <c r="BQ48" s="85"/>
      <c r="BR48" s="85"/>
      <c r="BS48" s="85"/>
      <c r="BT48" s="85"/>
      <c r="BU48" s="233" t="s">
        <v>690</v>
      </c>
      <c r="BV48" s="233"/>
      <c r="BW48" s="233"/>
      <c r="BX48" s="233"/>
      <c r="BY48" s="233"/>
      <c r="BZ48" s="233" t="s">
        <v>727</v>
      </c>
      <c r="CA48" s="233"/>
      <c r="CB48" s="233"/>
      <c r="CC48" s="85" t="s">
        <v>753</v>
      </c>
      <c r="CD48" s="85"/>
      <c r="CE48" s="85"/>
      <c r="CF48" s="85"/>
      <c r="CG48" s="85"/>
      <c r="CH48" s="85"/>
    </row>
    <row r="49" spans="1:86" s="92" customFormat="1" ht="25.5">
      <c r="A49" s="477" t="s">
        <v>338</v>
      </c>
      <c r="B49" s="468" t="s">
        <v>22</v>
      </c>
      <c r="C49" s="467" t="s">
        <v>120</v>
      </c>
      <c r="D49" s="469" t="s">
        <v>123</v>
      </c>
      <c r="E49" s="443" t="s">
        <v>1089</v>
      </c>
      <c r="F49" s="443" t="s">
        <v>1090</v>
      </c>
      <c r="G49" s="443" t="s">
        <v>464</v>
      </c>
      <c r="H49" s="441">
        <v>2015</v>
      </c>
      <c r="I49" s="442" t="s">
        <v>1088</v>
      </c>
      <c r="J49" s="442">
        <v>1</v>
      </c>
      <c r="K49" s="489"/>
      <c r="BA49" s="486" t="s">
        <v>385</v>
      </c>
      <c r="BB49" s="486" t="s">
        <v>39</v>
      </c>
      <c r="BC49" s="85"/>
      <c r="BD49" s="85" t="s">
        <v>438</v>
      </c>
      <c r="BE49" s="484"/>
      <c r="BF49" s="484"/>
      <c r="BG49" s="85"/>
      <c r="BH49" s="85" t="s">
        <v>474</v>
      </c>
      <c r="BI49" s="85"/>
      <c r="BJ49" s="85"/>
      <c r="BK49" s="85"/>
      <c r="BL49" s="85"/>
      <c r="BM49" s="487" t="s">
        <v>1104</v>
      </c>
      <c r="BN49" s="85"/>
      <c r="BO49" s="85" t="s">
        <v>676</v>
      </c>
      <c r="BP49" s="85"/>
      <c r="BQ49" s="85"/>
      <c r="BR49" s="85"/>
      <c r="BS49" s="85"/>
      <c r="BT49" s="85"/>
      <c r="BU49" s="233" t="s">
        <v>140</v>
      </c>
      <c r="BV49" s="233"/>
      <c r="BW49" s="233"/>
      <c r="BX49" s="233"/>
      <c r="BY49" s="233"/>
      <c r="BZ49" s="233" t="s">
        <v>728</v>
      </c>
      <c r="CA49" s="233"/>
      <c r="CB49" s="233"/>
      <c r="CC49" s="85" t="s">
        <v>203</v>
      </c>
      <c r="CD49" s="85"/>
      <c r="CE49" s="85"/>
      <c r="CF49" s="85"/>
      <c r="CG49" s="85"/>
      <c r="CH49" s="85"/>
    </row>
    <row r="50" spans="1:86" s="92" customFormat="1" ht="25.5">
      <c r="A50" s="477" t="s">
        <v>338</v>
      </c>
      <c r="B50" s="468" t="s">
        <v>22</v>
      </c>
      <c r="C50" s="467" t="s">
        <v>120</v>
      </c>
      <c r="D50" s="469" t="s">
        <v>678</v>
      </c>
      <c r="E50" s="443" t="s">
        <v>1089</v>
      </c>
      <c r="F50" s="443" t="s">
        <v>1090</v>
      </c>
      <c r="G50" s="443" t="s">
        <v>464</v>
      </c>
      <c r="H50" s="441">
        <v>2015</v>
      </c>
      <c r="I50" s="442" t="s">
        <v>1088</v>
      </c>
      <c r="J50" s="442">
        <v>1</v>
      </c>
      <c r="K50" s="489"/>
      <c r="BA50" s="486" t="s">
        <v>356</v>
      </c>
      <c r="BB50" s="486" t="s">
        <v>357</v>
      </c>
      <c r="BC50" s="85"/>
      <c r="BD50" s="85"/>
      <c r="BE50" s="484"/>
      <c r="BF50" s="484"/>
      <c r="BG50" s="85"/>
      <c r="BH50" s="85"/>
      <c r="BI50" s="85"/>
      <c r="BJ50" s="85"/>
      <c r="BK50" s="85"/>
      <c r="BL50" s="85"/>
      <c r="BM50" s="487" t="s">
        <v>1105</v>
      </c>
      <c r="BN50" s="85"/>
      <c r="BO50" s="85" t="s">
        <v>119</v>
      </c>
      <c r="BP50" s="85"/>
      <c r="BQ50" s="85"/>
      <c r="BR50" s="85"/>
      <c r="BS50" s="85"/>
      <c r="BT50" s="85"/>
      <c r="BU50" s="233" t="s">
        <v>691</v>
      </c>
      <c r="BV50" s="233"/>
      <c r="BW50" s="233"/>
      <c r="BX50" s="233"/>
      <c r="BY50" s="233"/>
      <c r="BZ50" s="233" t="s">
        <v>729</v>
      </c>
      <c r="CA50" s="233"/>
      <c r="CB50" s="233"/>
      <c r="CC50" s="85" t="s">
        <v>204</v>
      </c>
      <c r="CD50" s="85"/>
      <c r="CE50" s="85"/>
      <c r="CF50" s="85"/>
      <c r="CG50" s="85"/>
      <c r="CH50" s="85"/>
    </row>
    <row r="51" spans="1:86" s="92" customFormat="1" ht="25.5">
      <c r="A51" s="477" t="s">
        <v>338</v>
      </c>
      <c r="B51" s="468" t="s">
        <v>22</v>
      </c>
      <c r="C51" s="467" t="s">
        <v>120</v>
      </c>
      <c r="D51" s="469" t="s">
        <v>677</v>
      </c>
      <c r="E51" s="443" t="s">
        <v>1089</v>
      </c>
      <c r="F51" s="443" t="s">
        <v>1090</v>
      </c>
      <c r="G51" s="443" t="s">
        <v>464</v>
      </c>
      <c r="H51" s="441">
        <v>2015</v>
      </c>
      <c r="I51" s="442" t="s">
        <v>1088</v>
      </c>
      <c r="J51" s="442">
        <v>1</v>
      </c>
      <c r="K51" s="489"/>
      <c r="BA51" s="486" t="s">
        <v>358</v>
      </c>
      <c r="BB51" s="486" t="s">
        <v>125</v>
      </c>
      <c r="BC51" s="85"/>
      <c r="BD51" s="85"/>
      <c r="BE51" s="484"/>
      <c r="BF51" s="484"/>
      <c r="BG51" s="85"/>
      <c r="BH51" s="85"/>
      <c r="BI51" s="85"/>
      <c r="BJ51" s="85"/>
      <c r="BK51" s="85"/>
      <c r="BL51" s="85"/>
      <c r="BM51" s="487" t="s">
        <v>487</v>
      </c>
      <c r="BN51" s="85"/>
      <c r="BO51" s="85" t="s">
        <v>121</v>
      </c>
      <c r="BP51" s="85"/>
      <c r="BQ51" s="85"/>
      <c r="BR51" s="85"/>
      <c r="BS51" s="85"/>
      <c r="BT51" s="85"/>
      <c r="BU51" s="233" t="s">
        <v>692</v>
      </c>
      <c r="BV51" s="233"/>
      <c r="BW51" s="233"/>
      <c r="BX51" s="233"/>
      <c r="BY51" s="233"/>
      <c r="BZ51" s="233" t="s">
        <v>194</v>
      </c>
      <c r="CA51" s="233"/>
      <c r="CB51" s="233"/>
      <c r="CC51" s="85"/>
      <c r="CD51" s="85"/>
      <c r="CE51" s="85"/>
      <c r="CF51" s="85"/>
      <c r="CG51" s="85"/>
      <c r="CH51" s="85"/>
    </row>
    <row r="52" spans="1:86" s="92" customFormat="1" ht="25.5">
      <c r="A52" s="477" t="s">
        <v>338</v>
      </c>
      <c r="B52" s="468" t="s">
        <v>22</v>
      </c>
      <c r="C52" s="467" t="s">
        <v>120</v>
      </c>
      <c r="D52" s="469" t="s">
        <v>679</v>
      </c>
      <c r="E52" s="443" t="s">
        <v>1089</v>
      </c>
      <c r="F52" s="443" t="s">
        <v>1090</v>
      </c>
      <c r="G52" s="443" t="s">
        <v>464</v>
      </c>
      <c r="H52" s="441">
        <v>2015</v>
      </c>
      <c r="I52" s="442" t="s">
        <v>1088</v>
      </c>
      <c r="J52" s="442">
        <v>1</v>
      </c>
      <c r="K52" s="489"/>
      <c r="BA52" s="486" t="s">
        <v>359</v>
      </c>
      <c r="BB52" s="486" t="s">
        <v>48</v>
      </c>
      <c r="BC52" s="85"/>
      <c r="BD52" s="157" t="s">
        <v>1106</v>
      </c>
      <c r="BE52" s="484"/>
      <c r="BF52" s="484"/>
      <c r="BG52" s="85"/>
      <c r="BH52" s="157" t="s">
        <v>72</v>
      </c>
      <c r="BI52" s="85"/>
      <c r="BJ52" s="85"/>
      <c r="BK52" s="157" t="s">
        <v>828</v>
      </c>
      <c r="BL52" s="85"/>
      <c r="BM52" s="487" t="s">
        <v>488</v>
      </c>
      <c r="BN52" s="85"/>
      <c r="BO52" s="85" t="s">
        <v>122</v>
      </c>
      <c r="BP52" s="85"/>
      <c r="BQ52" s="85"/>
      <c r="BR52" s="85"/>
      <c r="BS52" s="85"/>
      <c r="BT52" s="85"/>
      <c r="BU52" s="233" t="s">
        <v>716</v>
      </c>
      <c r="BV52" s="233"/>
      <c r="BW52" s="233"/>
      <c r="BX52" s="233"/>
      <c r="BY52" s="233"/>
      <c r="BZ52" s="233" t="s">
        <v>730</v>
      </c>
      <c r="CA52" s="233"/>
      <c r="CB52" s="233"/>
      <c r="CC52" s="85"/>
      <c r="CD52" s="85"/>
      <c r="CE52" s="85"/>
      <c r="CF52" s="85"/>
      <c r="CG52" s="85"/>
      <c r="CH52" s="85"/>
    </row>
    <row r="53" spans="1:86" s="248" customFormat="1">
      <c r="A53" s="477" t="s">
        <v>338</v>
      </c>
      <c r="B53" s="468" t="s">
        <v>22</v>
      </c>
      <c r="C53" s="467" t="s">
        <v>120</v>
      </c>
      <c r="D53" s="469" t="s">
        <v>680</v>
      </c>
      <c r="E53" s="443" t="s">
        <v>844</v>
      </c>
      <c r="F53" s="443" t="s">
        <v>844</v>
      </c>
      <c r="G53" s="443" t="s">
        <v>844</v>
      </c>
      <c r="H53" s="444" t="s">
        <v>844</v>
      </c>
      <c r="I53" s="444" t="s">
        <v>844</v>
      </c>
      <c r="J53" s="444" t="s">
        <v>844</v>
      </c>
      <c r="K53" s="489"/>
      <c r="BA53" s="490" t="s">
        <v>387</v>
      </c>
      <c r="BB53" s="490" t="s">
        <v>339</v>
      </c>
      <c r="BC53" s="233"/>
      <c r="BD53" s="233" t="s">
        <v>54</v>
      </c>
      <c r="BE53" s="491"/>
      <c r="BF53" s="491"/>
      <c r="BG53" s="233"/>
      <c r="BH53" s="233" t="s">
        <v>64</v>
      </c>
      <c r="BI53" s="233"/>
      <c r="BJ53" s="233"/>
      <c r="BK53" s="233" t="s">
        <v>64</v>
      </c>
      <c r="BL53" s="233"/>
      <c r="BM53" s="492" t="s">
        <v>489</v>
      </c>
      <c r="BN53" s="233"/>
      <c r="BO53" s="233" t="s">
        <v>123</v>
      </c>
      <c r="BP53" s="233"/>
      <c r="BQ53" s="233"/>
      <c r="BR53" s="233"/>
      <c r="BS53" s="233"/>
      <c r="BT53" s="233"/>
      <c r="BU53" s="233" t="s">
        <v>693</v>
      </c>
      <c r="BV53" s="233"/>
      <c r="BW53" s="233"/>
      <c r="BX53" s="233"/>
      <c r="BY53" s="233"/>
      <c r="BZ53" s="233" t="s">
        <v>740</v>
      </c>
      <c r="CA53" s="233"/>
      <c r="CB53" s="233"/>
      <c r="CC53" s="233"/>
      <c r="CD53" s="233"/>
      <c r="CE53" s="233"/>
      <c r="CF53" s="233"/>
      <c r="CG53" s="233"/>
      <c r="CH53" s="233"/>
    </row>
    <row r="54" spans="1:86">
      <c r="A54" s="477" t="s">
        <v>338</v>
      </c>
      <c r="B54" s="468" t="s">
        <v>22</v>
      </c>
      <c r="C54" s="467" t="s">
        <v>120</v>
      </c>
      <c r="D54" s="469" t="s">
        <v>681</v>
      </c>
      <c r="E54" s="443" t="s">
        <v>844</v>
      </c>
      <c r="F54" s="443" t="s">
        <v>844</v>
      </c>
      <c r="G54" s="443" t="s">
        <v>844</v>
      </c>
      <c r="H54" s="444" t="s">
        <v>844</v>
      </c>
      <c r="I54" s="444" t="s">
        <v>844</v>
      </c>
      <c r="J54" s="444" t="s">
        <v>844</v>
      </c>
      <c r="K54" s="489"/>
      <c r="BA54" s="486" t="s">
        <v>361</v>
      </c>
      <c r="BB54" s="486" t="s">
        <v>362</v>
      </c>
      <c r="BD54" s="85" t="s">
        <v>443</v>
      </c>
      <c r="BE54" s="484"/>
      <c r="BF54" s="484"/>
      <c r="BH54" s="85" t="s">
        <v>73</v>
      </c>
      <c r="BK54" s="85" t="s">
        <v>766</v>
      </c>
      <c r="BM54" s="487" t="s">
        <v>490</v>
      </c>
      <c r="BO54" s="85" t="s">
        <v>678</v>
      </c>
      <c r="BU54" s="233" t="s">
        <v>717</v>
      </c>
      <c r="BV54" s="233"/>
      <c r="BW54" s="233"/>
      <c r="BX54" s="233"/>
      <c r="BY54" s="233"/>
      <c r="BZ54" s="233" t="s">
        <v>731</v>
      </c>
      <c r="CA54" s="233"/>
      <c r="CB54" s="233"/>
    </row>
    <row r="55" spans="1:86">
      <c r="A55" s="477" t="s">
        <v>338</v>
      </c>
      <c r="B55" s="468" t="s">
        <v>22</v>
      </c>
      <c r="C55" s="470" t="s">
        <v>120</v>
      </c>
      <c r="D55" s="469" t="s">
        <v>682</v>
      </c>
      <c r="E55" s="443" t="s">
        <v>844</v>
      </c>
      <c r="F55" s="443" t="s">
        <v>844</v>
      </c>
      <c r="G55" s="443" t="s">
        <v>844</v>
      </c>
      <c r="H55" s="444" t="s">
        <v>844</v>
      </c>
      <c r="I55" s="444" t="s">
        <v>844</v>
      </c>
      <c r="J55" s="444" t="s">
        <v>844</v>
      </c>
      <c r="K55" s="489"/>
      <c r="BA55" s="486" t="s">
        <v>349</v>
      </c>
      <c r="BB55" s="486" t="s">
        <v>350</v>
      </c>
      <c r="BD55" s="85" t="s">
        <v>183</v>
      </c>
      <c r="BE55" s="484"/>
      <c r="BF55" s="484"/>
      <c r="BH55" s="85" t="s">
        <v>756</v>
      </c>
      <c r="BM55" s="487" t="s">
        <v>491</v>
      </c>
      <c r="BO55" s="85" t="s">
        <v>677</v>
      </c>
      <c r="BU55" s="233" t="s">
        <v>694</v>
      </c>
      <c r="BV55" s="233"/>
      <c r="BW55" s="233"/>
      <c r="BX55" s="233"/>
      <c r="BY55" s="233"/>
      <c r="BZ55" s="233" t="s">
        <v>732</v>
      </c>
      <c r="CA55" s="233"/>
      <c r="CB55" s="233"/>
    </row>
    <row r="56" spans="1:86">
      <c r="A56" s="477" t="s">
        <v>338</v>
      </c>
      <c r="B56" s="468" t="s">
        <v>22</v>
      </c>
      <c r="C56" s="470" t="s">
        <v>120</v>
      </c>
      <c r="D56" s="469" t="s">
        <v>683</v>
      </c>
      <c r="E56" s="443" t="s">
        <v>844</v>
      </c>
      <c r="F56" s="443" t="s">
        <v>844</v>
      </c>
      <c r="G56" s="443" t="s">
        <v>844</v>
      </c>
      <c r="H56" s="444" t="s">
        <v>844</v>
      </c>
      <c r="I56" s="444" t="s">
        <v>844</v>
      </c>
      <c r="J56" s="444" t="s">
        <v>844</v>
      </c>
      <c r="K56" s="489"/>
      <c r="BA56" s="486" t="s">
        <v>363</v>
      </c>
      <c r="BB56" s="486" t="s">
        <v>364</v>
      </c>
      <c r="BD56" s="85" t="s">
        <v>444</v>
      </c>
      <c r="BE56" s="484"/>
      <c r="BF56" s="484"/>
      <c r="BM56" s="487" t="s">
        <v>1107</v>
      </c>
      <c r="BO56" s="85" t="s">
        <v>679</v>
      </c>
      <c r="BU56" s="233" t="s">
        <v>143</v>
      </c>
      <c r="BV56" s="233"/>
      <c r="BW56" s="233"/>
      <c r="BX56" s="233"/>
      <c r="BY56" s="233"/>
      <c r="BZ56" s="233" t="s">
        <v>743</v>
      </c>
      <c r="CA56" s="233"/>
      <c r="CB56" s="233"/>
    </row>
    <row r="57" spans="1:86">
      <c r="A57" s="477" t="s">
        <v>338</v>
      </c>
      <c r="B57" s="468" t="s">
        <v>22</v>
      </c>
      <c r="C57" s="470" t="s">
        <v>120</v>
      </c>
      <c r="D57" s="469" t="s">
        <v>684</v>
      </c>
      <c r="E57" s="443" t="s">
        <v>844</v>
      </c>
      <c r="F57" s="443" t="s">
        <v>844</v>
      </c>
      <c r="G57" s="443" t="s">
        <v>844</v>
      </c>
      <c r="H57" s="444" t="s">
        <v>844</v>
      </c>
      <c r="I57" s="444" t="s">
        <v>844</v>
      </c>
      <c r="J57" s="444" t="s">
        <v>844</v>
      </c>
      <c r="K57" s="489"/>
      <c r="BA57" s="486" t="s">
        <v>365</v>
      </c>
      <c r="BB57" s="486" t="s">
        <v>366</v>
      </c>
      <c r="BD57" s="85" t="s">
        <v>194</v>
      </c>
      <c r="BE57" s="484"/>
      <c r="BF57" s="484"/>
      <c r="BM57" s="487" t="s">
        <v>98</v>
      </c>
      <c r="BO57" s="85" t="s">
        <v>680</v>
      </c>
      <c r="BU57" s="233" t="s">
        <v>718</v>
      </c>
      <c r="BV57" s="233"/>
      <c r="BW57" s="233"/>
      <c r="BX57" s="233"/>
      <c r="BY57" s="233"/>
      <c r="BZ57" s="233" t="s">
        <v>733</v>
      </c>
      <c r="CA57" s="233"/>
      <c r="CB57" s="233"/>
    </row>
    <row r="58" spans="1:86">
      <c r="A58" s="477" t="s">
        <v>338</v>
      </c>
      <c r="B58" s="468" t="s">
        <v>22</v>
      </c>
      <c r="C58" s="470" t="s">
        <v>120</v>
      </c>
      <c r="D58" s="469" t="s">
        <v>685</v>
      </c>
      <c r="E58" s="443" t="s">
        <v>844</v>
      </c>
      <c r="F58" s="443" t="s">
        <v>844</v>
      </c>
      <c r="G58" s="443" t="s">
        <v>844</v>
      </c>
      <c r="H58" s="444" t="s">
        <v>844</v>
      </c>
      <c r="I58" s="444" t="s">
        <v>844</v>
      </c>
      <c r="J58" s="444" t="s">
        <v>844</v>
      </c>
      <c r="K58" s="489"/>
      <c r="BA58" s="486" t="s">
        <v>367</v>
      </c>
      <c r="BB58" s="486" t="s">
        <v>97</v>
      </c>
      <c r="BD58" s="85" t="s">
        <v>445</v>
      </c>
      <c r="BE58" s="484"/>
      <c r="BF58" s="484"/>
      <c r="BM58" s="487" t="s">
        <v>492</v>
      </c>
      <c r="BO58" s="85" t="s">
        <v>681</v>
      </c>
      <c r="BU58" s="233" t="s">
        <v>747</v>
      </c>
      <c r="BV58" s="233"/>
      <c r="BW58" s="233"/>
      <c r="BX58" s="233"/>
      <c r="BY58" s="233"/>
      <c r="BZ58" s="233" t="s">
        <v>734</v>
      </c>
      <c r="CA58" s="233"/>
      <c r="CB58" s="233"/>
    </row>
    <row r="59" spans="1:86" ht="25.5">
      <c r="A59" s="477" t="s">
        <v>338</v>
      </c>
      <c r="B59" s="468" t="s">
        <v>22</v>
      </c>
      <c r="C59" s="467" t="s">
        <v>124</v>
      </c>
      <c r="D59" s="443" t="s">
        <v>686</v>
      </c>
      <c r="E59" s="443" t="s">
        <v>1091</v>
      </c>
      <c r="F59" s="445" t="s">
        <v>1092</v>
      </c>
      <c r="G59" s="443" t="s">
        <v>464</v>
      </c>
      <c r="H59" s="441">
        <v>2015</v>
      </c>
      <c r="I59" s="442" t="s">
        <v>1088</v>
      </c>
      <c r="J59" s="442">
        <v>1</v>
      </c>
      <c r="K59" s="489"/>
      <c r="BA59" s="486" t="s">
        <v>369</v>
      </c>
      <c r="BB59" s="486" t="s">
        <v>341</v>
      </c>
      <c r="BD59" s="85" t="s">
        <v>446</v>
      </c>
      <c r="BE59" s="484"/>
      <c r="BF59" s="484"/>
      <c r="BM59" s="487" t="s">
        <v>493</v>
      </c>
      <c r="BO59" s="85" t="s">
        <v>682</v>
      </c>
      <c r="BU59" s="233" t="s">
        <v>748</v>
      </c>
      <c r="BV59" s="233"/>
      <c r="BW59" s="233"/>
      <c r="BX59" s="233"/>
      <c r="BY59" s="233"/>
      <c r="BZ59" s="233" t="s">
        <v>742</v>
      </c>
      <c r="CA59" s="233"/>
      <c r="CB59" s="233"/>
    </row>
    <row r="60" spans="1:86">
      <c r="A60" s="477" t="s">
        <v>338</v>
      </c>
      <c r="B60" s="468" t="s">
        <v>22</v>
      </c>
      <c r="C60" s="467" t="s">
        <v>124</v>
      </c>
      <c r="D60" s="469" t="s">
        <v>674</v>
      </c>
      <c r="E60" s="443" t="s">
        <v>1091</v>
      </c>
      <c r="F60" s="445" t="s">
        <v>1092</v>
      </c>
      <c r="G60" s="443" t="s">
        <v>464</v>
      </c>
      <c r="H60" s="441">
        <v>2015</v>
      </c>
      <c r="I60" s="442" t="s">
        <v>1088</v>
      </c>
      <c r="J60" s="442">
        <v>1</v>
      </c>
      <c r="K60" s="489"/>
      <c r="BA60" s="486" t="s">
        <v>370</v>
      </c>
      <c r="BB60" s="486" t="s">
        <v>371</v>
      </c>
      <c r="BD60" s="85" t="s">
        <v>447</v>
      </c>
      <c r="BE60" s="484"/>
      <c r="BF60" s="484"/>
      <c r="BM60" s="487" t="s">
        <v>494</v>
      </c>
      <c r="BO60" s="85" t="s">
        <v>683</v>
      </c>
      <c r="BU60" s="233" t="s">
        <v>749</v>
      </c>
      <c r="BV60" s="233"/>
      <c r="BW60" s="233"/>
      <c r="BX60" s="233"/>
      <c r="BY60" s="233"/>
      <c r="BZ60" s="233" t="s">
        <v>741</v>
      </c>
      <c r="CA60" s="233"/>
      <c r="CB60" s="233"/>
    </row>
    <row r="61" spans="1:86">
      <c r="A61" s="477" t="s">
        <v>338</v>
      </c>
      <c r="B61" s="468" t="s">
        <v>22</v>
      </c>
      <c r="C61" s="467" t="s">
        <v>124</v>
      </c>
      <c r="D61" s="469" t="s">
        <v>687</v>
      </c>
      <c r="E61" s="443" t="s">
        <v>1091</v>
      </c>
      <c r="F61" s="445" t="s">
        <v>1092</v>
      </c>
      <c r="G61" s="443" t="s">
        <v>464</v>
      </c>
      <c r="H61" s="441">
        <v>2015</v>
      </c>
      <c r="I61" s="442" t="s">
        <v>1088</v>
      </c>
      <c r="J61" s="442">
        <v>1</v>
      </c>
      <c r="K61" s="489"/>
      <c r="BA61" s="486" t="s">
        <v>368</v>
      </c>
      <c r="BB61" s="486" t="s">
        <v>337</v>
      </c>
      <c r="BD61" s="85" t="s">
        <v>448</v>
      </c>
      <c r="BE61" s="484"/>
      <c r="BF61" s="484"/>
      <c r="BH61" s="493" t="s">
        <v>1108</v>
      </c>
      <c r="BI61" s="85" t="s">
        <v>817</v>
      </c>
      <c r="BM61" s="487" t="s">
        <v>495</v>
      </c>
      <c r="BO61" s="85" t="s">
        <v>684</v>
      </c>
      <c r="BU61" s="233" t="s">
        <v>750</v>
      </c>
      <c r="BV61" s="233"/>
      <c r="BW61" s="233"/>
      <c r="BX61" s="233"/>
      <c r="BY61" s="233"/>
      <c r="BZ61" s="233" t="s">
        <v>735</v>
      </c>
      <c r="CA61" s="233"/>
      <c r="CB61" s="233"/>
    </row>
    <row r="62" spans="1:86" ht="25.5">
      <c r="A62" s="477" t="s">
        <v>338</v>
      </c>
      <c r="B62" s="468" t="s">
        <v>22</v>
      </c>
      <c r="C62" s="467" t="s">
        <v>124</v>
      </c>
      <c r="D62" s="469" t="s">
        <v>675</v>
      </c>
      <c r="E62" s="443" t="s">
        <v>1094</v>
      </c>
      <c r="F62" s="445" t="s">
        <v>1092</v>
      </c>
      <c r="G62" s="443" t="s">
        <v>464</v>
      </c>
      <c r="H62" s="441">
        <v>2015</v>
      </c>
      <c r="I62" s="442" t="s">
        <v>1088</v>
      </c>
      <c r="J62" s="442">
        <v>1</v>
      </c>
      <c r="K62" s="489"/>
      <c r="BA62" s="486" t="s">
        <v>372</v>
      </c>
      <c r="BB62" s="486" t="s">
        <v>373</v>
      </c>
      <c r="BD62" s="85" t="s">
        <v>120</v>
      </c>
      <c r="BE62" s="484"/>
      <c r="BF62" s="484"/>
      <c r="BM62" s="487" t="s">
        <v>496</v>
      </c>
      <c r="BO62" s="85" t="s">
        <v>685</v>
      </c>
      <c r="BU62" s="233" t="s">
        <v>695</v>
      </c>
      <c r="BV62" s="233"/>
      <c r="BW62" s="233"/>
      <c r="BX62" s="233"/>
      <c r="BY62" s="233"/>
      <c r="BZ62" s="233" t="s">
        <v>461</v>
      </c>
      <c r="CA62" s="233"/>
      <c r="CB62" s="233"/>
    </row>
    <row r="63" spans="1:86" ht="13.5" thickBot="1">
      <c r="A63" s="478" t="s">
        <v>338</v>
      </c>
      <c r="B63" s="479" t="s">
        <v>22</v>
      </c>
      <c r="C63" s="480" t="s">
        <v>124</v>
      </c>
      <c r="D63" s="481" t="s">
        <v>687</v>
      </c>
      <c r="E63" s="463" t="s">
        <v>1093</v>
      </c>
      <c r="F63" s="462" t="s">
        <v>1092</v>
      </c>
      <c r="G63" s="463" t="s">
        <v>464</v>
      </c>
      <c r="H63" s="464">
        <v>2015</v>
      </c>
      <c r="I63" s="465" t="s">
        <v>1088</v>
      </c>
      <c r="J63" s="465">
        <v>1</v>
      </c>
      <c r="K63" s="494"/>
      <c r="BA63" s="486" t="s">
        <v>374</v>
      </c>
      <c r="BB63" s="486" t="s">
        <v>340</v>
      </c>
      <c r="BD63" s="85" t="s">
        <v>449</v>
      </c>
      <c r="BE63" s="484"/>
      <c r="BF63" s="484"/>
      <c r="BM63" s="487" t="s">
        <v>497</v>
      </c>
      <c r="BO63" s="85" t="s">
        <v>686</v>
      </c>
      <c r="BU63" s="233" t="s">
        <v>696</v>
      </c>
      <c r="BV63" s="233"/>
      <c r="BW63" s="233"/>
      <c r="BX63" s="233"/>
      <c r="BY63" s="233"/>
      <c r="BZ63" s="233" t="s">
        <v>736</v>
      </c>
      <c r="CA63" s="233"/>
      <c r="CB63" s="233"/>
    </row>
    <row r="64" spans="1:86">
      <c r="A64" s="447"/>
      <c r="B64" s="448"/>
      <c r="C64" s="447"/>
      <c r="D64" s="449"/>
      <c r="E64" s="450"/>
      <c r="F64" s="451"/>
      <c r="G64" s="450"/>
      <c r="H64" s="447"/>
      <c r="I64" s="466"/>
      <c r="J64" s="466"/>
      <c r="K64" s="99"/>
      <c r="BA64" s="486"/>
      <c r="BB64" s="486"/>
      <c r="BE64" s="484"/>
      <c r="BF64" s="484"/>
      <c r="BM64" s="487"/>
      <c r="BU64" s="233"/>
      <c r="BV64" s="233"/>
      <c r="BW64" s="233"/>
      <c r="BX64" s="233"/>
      <c r="BY64" s="233"/>
      <c r="BZ64" s="233"/>
      <c r="CA64" s="233"/>
      <c r="CB64" s="233"/>
    </row>
    <row r="65" spans="1:84" ht="13.35" customHeight="1">
      <c r="A65" s="90" t="s">
        <v>392</v>
      </c>
      <c r="E65" s="21"/>
      <c r="F65" s="21"/>
      <c r="G65" s="21"/>
      <c r="BA65" s="486" t="s">
        <v>381</v>
      </c>
      <c r="BB65" s="486" t="s">
        <v>382</v>
      </c>
      <c r="BD65" s="85" t="s">
        <v>450</v>
      </c>
      <c r="BE65" s="484"/>
      <c r="BF65" s="484"/>
      <c r="BH65" s="85" t="s">
        <v>479</v>
      </c>
      <c r="BM65" s="487" t="s">
        <v>501</v>
      </c>
      <c r="BU65" s="233" t="s">
        <v>699</v>
      </c>
      <c r="BV65" s="233"/>
      <c r="BW65" s="233"/>
      <c r="BX65" s="233"/>
      <c r="BY65" s="233"/>
      <c r="BZ65" s="233" t="s">
        <v>181</v>
      </c>
      <c r="CA65" s="233"/>
      <c r="CB65" s="233"/>
      <c r="CD65" s="54" t="s">
        <v>222</v>
      </c>
      <c r="CE65" s="54"/>
      <c r="CF65" s="54" t="s">
        <v>223</v>
      </c>
    </row>
    <row r="66" spans="1:84" ht="13.35" customHeight="1">
      <c r="A66" s="90" t="s">
        <v>244</v>
      </c>
      <c r="E66" s="21"/>
      <c r="F66" s="21"/>
      <c r="G66" s="21"/>
      <c r="BA66" s="486" t="s">
        <v>383</v>
      </c>
      <c r="BB66" s="486" t="s">
        <v>384</v>
      </c>
      <c r="BD66" s="85" t="s">
        <v>451</v>
      </c>
      <c r="BE66" s="484"/>
      <c r="BF66" s="484"/>
      <c r="BH66" s="85" t="s">
        <v>282</v>
      </c>
      <c r="BM66" s="487" t="s">
        <v>502</v>
      </c>
      <c r="BU66" s="233" t="s">
        <v>700</v>
      </c>
      <c r="BV66" s="233"/>
      <c r="BW66" s="233"/>
      <c r="BX66" s="233"/>
      <c r="BY66" s="233"/>
      <c r="BZ66" s="233" t="s">
        <v>738</v>
      </c>
      <c r="CA66" s="233"/>
      <c r="CB66" s="233"/>
      <c r="CD66" s="54" t="s">
        <v>224</v>
      </c>
      <c r="CE66" s="54"/>
      <c r="CF66" s="54" t="s">
        <v>225</v>
      </c>
    </row>
    <row r="67" spans="1:84">
      <c r="A67" s="1016" t="s">
        <v>247</v>
      </c>
      <c r="B67" s="1016"/>
      <c r="C67" s="1016"/>
      <c r="D67" s="1016"/>
      <c r="E67" s="1016"/>
      <c r="F67" s="1016"/>
      <c r="G67" s="1016"/>
      <c r="H67" s="1016"/>
      <c r="I67" s="1016"/>
      <c r="J67" s="1016"/>
      <c r="BA67" s="486" t="s">
        <v>386</v>
      </c>
      <c r="BB67" s="486" t="s">
        <v>4</v>
      </c>
      <c r="BD67" s="85" t="s">
        <v>56</v>
      </c>
      <c r="BE67" s="484"/>
      <c r="BF67" s="484"/>
      <c r="BH67" s="85" t="s">
        <v>478</v>
      </c>
      <c r="BM67" s="487" t="s">
        <v>503</v>
      </c>
      <c r="BU67" s="233" t="s">
        <v>701</v>
      </c>
      <c r="BV67" s="233"/>
      <c r="BW67" s="233"/>
      <c r="BX67" s="233"/>
      <c r="BY67" s="233"/>
      <c r="BZ67" s="233" t="s">
        <v>56</v>
      </c>
      <c r="CA67" s="233"/>
      <c r="CB67" s="233"/>
      <c r="CD67" s="54" t="s">
        <v>226</v>
      </c>
      <c r="CE67" s="54"/>
      <c r="CF67" s="54" t="s">
        <v>227</v>
      </c>
    </row>
    <row r="68" spans="1:84">
      <c r="BD68" s="85" t="s">
        <v>452</v>
      </c>
      <c r="BH68" s="85" t="s">
        <v>476</v>
      </c>
      <c r="BM68" s="487" t="s">
        <v>504</v>
      </c>
      <c r="BU68" s="233" t="s">
        <v>702</v>
      </c>
      <c r="BV68" s="233"/>
      <c r="BW68" s="233"/>
      <c r="BX68" s="233"/>
      <c r="BY68" s="233"/>
      <c r="BZ68" s="233" t="s">
        <v>746</v>
      </c>
      <c r="CA68" s="233"/>
      <c r="CB68" s="233"/>
      <c r="CD68" s="54" t="s">
        <v>228</v>
      </c>
      <c r="CE68" s="54"/>
      <c r="CF68" s="54" t="s">
        <v>229</v>
      </c>
    </row>
    <row r="69" spans="1:84">
      <c r="BD69" s="85" t="s">
        <v>453</v>
      </c>
      <c r="BH69" s="85" t="s">
        <v>477</v>
      </c>
      <c r="BM69" s="487" t="s">
        <v>505</v>
      </c>
      <c r="BU69" s="233" t="s">
        <v>703</v>
      </c>
      <c r="BV69" s="233"/>
      <c r="BW69" s="233"/>
      <c r="BX69" s="233"/>
      <c r="BY69" s="233"/>
      <c r="BZ69" s="233" t="s">
        <v>737</v>
      </c>
      <c r="CA69" s="233"/>
      <c r="CB69" s="233"/>
      <c r="CD69" s="54" t="s">
        <v>230</v>
      </c>
      <c r="CE69" s="54"/>
      <c r="CF69" s="54" t="s">
        <v>216</v>
      </c>
    </row>
    <row r="70" spans="1:84">
      <c r="BA70" s="157" t="s">
        <v>1109</v>
      </c>
      <c r="BD70" s="85" t="s">
        <v>183</v>
      </c>
      <c r="BH70" s="85" t="s">
        <v>283</v>
      </c>
      <c r="BM70" s="487" t="s">
        <v>506</v>
      </c>
      <c r="BU70" s="233" t="s">
        <v>720</v>
      </c>
      <c r="BV70" s="233"/>
      <c r="BW70" s="233"/>
      <c r="BX70" s="233"/>
      <c r="BY70" s="233"/>
      <c r="BZ70" s="233" t="s">
        <v>183</v>
      </c>
      <c r="CA70" s="233"/>
      <c r="CB70" s="233"/>
      <c r="CD70" s="54" t="s">
        <v>231</v>
      </c>
      <c r="CE70" s="54"/>
      <c r="CF70" s="54" t="s">
        <v>214</v>
      </c>
    </row>
    <row r="71" spans="1:84">
      <c r="BA71" s="85" t="s">
        <v>18</v>
      </c>
      <c r="BD71" s="85" t="s">
        <v>444</v>
      </c>
      <c r="BM71" s="487" t="s">
        <v>507</v>
      </c>
      <c r="BU71" s="233" t="s">
        <v>704</v>
      </c>
      <c r="BV71" s="233"/>
      <c r="BW71" s="233"/>
      <c r="BX71" s="233"/>
      <c r="BY71" s="233"/>
      <c r="BZ71" s="233" t="s">
        <v>745</v>
      </c>
      <c r="CA71" s="233"/>
      <c r="CB71" s="233"/>
      <c r="CD71" s="54" t="s">
        <v>232</v>
      </c>
      <c r="CE71" s="54"/>
      <c r="CF71" s="54" t="s">
        <v>233</v>
      </c>
    </row>
    <row r="72" spans="1:84">
      <c r="BA72" s="85" t="s">
        <v>20</v>
      </c>
      <c r="BD72" s="85" t="s">
        <v>454</v>
      </c>
      <c r="BM72" s="487" t="s">
        <v>508</v>
      </c>
      <c r="BU72" s="233" t="s">
        <v>721</v>
      </c>
      <c r="BV72" s="233"/>
      <c r="BW72" s="233"/>
      <c r="BX72" s="233"/>
      <c r="BY72" s="233"/>
      <c r="BZ72" s="233" t="s">
        <v>194</v>
      </c>
      <c r="CA72" s="233"/>
      <c r="CB72" s="233"/>
      <c r="CD72" s="54" t="s">
        <v>234</v>
      </c>
      <c r="CE72" s="54"/>
      <c r="CF72" s="54" t="s">
        <v>215</v>
      </c>
    </row>
    <row r="73" spans="1:84">
      <c r="BA73" s="85" t="s">
        <v>22</v>
      </c>
      <c r="BD73" s="85" t="s">
        <v>455</v>
      </c>
      <c r="BH73" s="157" t="s">
        <v>650</v>
      </c>
      <c r="BM73" s="487" t="s">
        <v>509</v>
      </c>
      <c r="BU73" s="233" t="s">
        <v>705</v>
      </c>
      <c r="BV73" s="233"/>
      <c r="BW73" s="233"/>
      <c r="BX73" s="233"/>
      <c r="BY73" s="233"/>
      <c r="BZ73" s="233" t="s">
        <v>730</v>
      </c>
      <c r="CA73" s="233"/>
      <c r="CB73" s="233"/>
      <c r="CD73" s="54" t="s">
        <v>235</v>
      </c>
      <c r="CE73" s="54"/>
      <c r="CF73" s="54"/>
    </row>
    <row r="74" spans="1:84">
      <c r="BA74" s="85" t="s">
        <v>24</v>
      </c>
      <c r="BD74" s="233" t="s">
        <v>457</v>
      </c>
      <c r="BH74" s="85" t="s">
        <v>757</v>
      </c>
      <c r="BM74" s="487" t="s">
        <v>510</v>
      </c>
      <c r="BU74" s="233" t="s">
        <v>722</v>
      </c>
      <c r="BV74" s="233"/>
      <c r="BW74" s="233"/>
      <c r="BX74" s="233"/>
      <c r="BY74" s="233"/>
      <c r="BZ74" s="233" t="s">
        <v>740</v>
      </c>
      <c r="CA74" s="233"/>
      <c r="CB74" s="233"/>
      <c r="CD74" s="54" t="s">
        <v>236</v>
      </c>
      <c r="CE74" s="54"/>
      <c r="CF74" s="54"/>
    </row>
    <row r="75" spans="1:84">
      <c r="BA75" s="85" t="s">
        <v>421</v>
      </c>
      <c r="BD75" s="233" t="s">
        <v>456</v>
      </c>
      <c r="BH75" s="85" t="s">
        <v>651</v>
      </c>
      <c r="BM75" s="487" t="s">
        <v>511</v>
      </c>
      <c r="BU75" s="233" t="s">
        <v>706</v>
      </c>
      <c r="BV75" s="233"/>
      <c r="BW75" s="233"/>
      <c r="BX75" s="233"/>
      <c r="BY75" s="233"/>
      <c r="BZ75" s="233" t="s">
        <v>731</v>
      </c>
      <c r="CA75" s="233"/>
      <c r="CB75" s="233"/>
      <c r="CD75" s="54" t="s">
        <v>237</v>
      </c>
      <c r="CE75" s="54"/>
      <c r="CF75" s="54"/>
    </row>
    <row r="76" spans="1:84">
      <c r="BD76" s="233" t="s">
        <v>458</v>
      </c>
      <c r="BH76" s="85" t="s">
        <v>652</v>
      </c>
      <c r="BM76" s="487" t="s">
        <v>512</v>
      </c>
      <c r="BU76" s="233" t="s">
        <v>723</v>
      </c>
      <c r="BV76" s="233"/>
      <c r="BW76" s="233"/>
      <c r="BX76" s="233"/>
      <c r="BY76" s="233"/>
      <c r="BZ76" s="233" t="s">
        <v>732</v>
      </c>
      <c r="CA76" s="233"/>
      <c r="CB76" s="233"/>
      <c r="CD76" s="54" t="s">
        <v>238</v>
      </c>
      <c r="CE76" s="54"/>
      <c r="CF76" s="54"/>
    </row>
    <row r="77" spans="1:84">
      <c r="BD77" s="233" t="s">
        <v>459</v>
      </c>
      <c r="BH77" s="85" t="s">
        <v>653</v>
      </c>
      <c r="BM77" s="487" t="s">
        <v>513</v>
      </c>
      <c r="BU77" s="233" t="s">
        <v>724</v>
      </c>
      <c r="BV77" s="233"/>
      <c r="BW77" s="233"/>
      <c r="BX77" s="233"/>
      <c r="BY77" s="233"/>
      <c r="BZ77" s="233" t="s">
        <v>743</v>
      </c>
      <c r="CA77" s="233"/>
      <c r="CB77" s="233"/>
      <c r="CD77" s="54" t="s">
        <v>239</v>
      </c>
      <c r="CE77" s="54"/>
      <c r="CF77" s="54"/>
    </row>
    <row r="78" spans="1:84">
      <c r="BA78" s="85" t="s">
        <v>1110</v>
      </c>
      <c r="BD78" s="233" t="s">
        <v>460</v>
      </c>
      <c r="BH78" s="85" t="s">
        <v>654</v>
      </c>
      <c r="BM78" s="487" t="s">
        <v>514</v>
      </c>
      <c r="BU78" s="233" t="s">
        <v>725</v>
      </c>
      <c r="BV78" s="233"/>
      <c r="BW78" s="233"/>
      <c r="BX78" s="233"/>
      <c r="BY78" s="233"/>
      <c r="BZ78" s="233" t="s">
        <v>733</v>
      </c>
      <c r="CA78" s="233"/>
      <c r="CB78" s="233"/>
    </row>
    <row r="79" spans="1:84">
      <c r="BA79" s="85" t="s">
        <v>40</v>
      </c>
      <c r="BD79" s="233" t="s">
        <v>461</v>
      </c>
      <c r="BH79" s="85" t="s">
        <v>655</v>
      </c>
      <c r="BM79" s="487" t="s">
        <v>515</v>
      </c>
      <c r="BU79" s="233" t="s">
        <v>707</v>
      </c>
      <c r="BV79" s="233"/>
      <c r="BW79" s="233"/>
      <c r="BX79" s="233"/>
      <c r="BY79" s="233"/>
      <c r="BZ79" s="233" t="s">
        <v>735</v>
      </c>
      <c r="CA79" s="233"/>
      <c r="CB79" s="233"/>
    </row>
    <row r="80" spans="1:84">
      <c r="BA80" s="85" t="s">
        <v>24</v>
      </c>
      <c r="BD80" s="233" t="s">
        <v>462</v>
      </c>
      <c r="BH80" s="85" t="s">
        <v>656</v>
      </c>
      <c r="BM80" s="487" t="s">
        <v>516</v>
      </c>
      <c r="BU80" s="233" t="s">
        <v>708</v>
      </c>
      <c r="BV80" s="233"/>
      <c r="BW80" s="233"/>
      <c r="BX80" s="233"/>
      <c r="BY80" s="233"/>
      <c r="BZ80" s="233" t="s">
        <v>461</v>
      </c>
      <c r="CA80" s="233"/>
      <c r="CB80" s="233"/>
    </row>
    <row r="81" spans="53:80">
      <c r="BA81" s="85" t="s">
        <v>421</v>
      </c>
      <c r="BD81" s="233" t="s">
        <v>463</v>
      </c>
      <c r="BH81" s="85" t="s">
        <v>657</v>
      </c>
      <c r="BM81" s="487" t="s">
        <v>517</v>
      </c>
      <c r="BU81" s="233" t="s">
        <v>710</v>
      </c>
      <c r="BV81" s="233"/>
      <c r="BW81" s="233"/>
      <c r="BX81" s="233"/>
      <c r="BY81" s="233"/>
      <c r="BZ81" s="233" t="s">
        <v>736</v>
      </c>
      <c r="CA81" s="233"/>
      <c r="CB81" s="233"/>
    </row>
    <row r="82" spans="53:80">
      <c r="BD82" s="85" t="s">
        <v>449</v>
      </c>
      <c r="BH82" s="85" t="s">
        <v>658</v>
      </c>
      <c r="BM82" s="487" t="s">
        <v>518</v>
      </c>
      <c r="BU82" s="233" t="s">
        <v>711</v>
      </c>
      <c r="BV82" s="233"/>
      <c r="BW82" s="233"/>
      <c r="BX82" s="233"/>
      <c r="BY82" s="233"/>
      <c r="CA82" s="233"/>
      <c r="CB82" s="233"/>
    </row>
    <row r="83" spans="53:80">
      <c r="BH83" s="85" t="s">
        <v>114</v>
      </c>
      <c r="BM83" s="487" t="s">
        <v>519</v>
      </c>
      <c r="BV83" s="233"/>
      <c r="BW83" s="233"/>
      <c r="BX83" s="233"/>
      <c r="BY83" s="233"/>
      <c r="CA83" s="233"/>
      <c r="CB83" s="233"/>
    </row>
    <row r="84" spans="53:80">
      <c r="BA84" s="157" t="s">
        <v>305</v>
      </c>
      <c r="BH84" s="85" t="s">
        <v>115</v>
      </c>
      <c r="BM84" s="487" t="s">
        <v>520</v>
      </c>
      <c r="BV84" s="233"/>
      <c r="BW84" s="233"/>
      <c r="BX84" s="233"/>
      <c r="BY84" s="233"/>
      <c r="BZ84" s="233"/>
      <c r="CA84" s="233"/>
      <c r="CB84" s="233"/>
    </row>
    <row r="85" spans="53:80">
      <c r="BA85" s="85" t="s">
        <v>7</v>
      </c>
      <c r="BD85" s="157" t="s">
        <v>290</v>
      </c>
      <c r="BH85" s="85" t="s">
        <v>116</v>
      </c>
      <c r="BM85" s="487" t="s">
        <v>521</v>
      </c>
      <c r="BU85" s="233"/>
      <c r="BV85" s="233"/>
      <c r="BW85" s="233"/>
      <c r="BX85" s="233"/>
      <c r="BY85" s="233"/>
      <c r="BZ85" s="233"/>
      <c r="CA85" s="233"/>
      <c r="CB85" s="233"/>
    </row>
    <row r="86" spans="53:80">
      <c r="BA86" s="85" t="s">
        <v>99</v>
      </c>
      <c r="BD86" s="85" t="s">
        <v>464</v>
      </c>
      <c r="BM86" s="487" t="s">
        <v>522</v>
      </c>
      <c r="BV86" s="233"/>
      <c r="BW86" s="233"/>
      <c r="BX86" s="233"/>
      <c r="BY86" s="233"/>
      <c r="BZ86" s="233"/>
      <c r="CA86" s="233"/>
      <c r="CB86" s="233"/>
    </row>
    <row r="87" spans="53:80">
      <c r="BA87" s="85" t="s">
        <v>211</v>
      </c>
      <c r="BD87" s="85" t="s">
        <v>465</v>
      </c>
      <c r="BM87" s="487" t="s">
        <v>523</v>
      </c>
      <c r="BV87" s="233"/>
      <c r="BW87" s="233"/>
      <c r="BX87" s="233"/>
      <c r="BY87" s="233"/>
      <c r="BZ87" s="233"/>
      <c r="CA87" s="233"/>
      <c r="CB87" s="233"/>
    </row>
    <row r="88" spans="53:80">
      <c r="BA88" s="85" t="s">
        <v>423</v>
      </c>
      <c r="BD88" s="85" t="s">
        <v>466</v>
      </c>
      <c r="BM88" s="487" t="s">
        <v>524</v>
      </c>
      <c r="BV88" s="233"/>
      <c r="BW88" s="233"/>
      <c r="BX88" s="233"/>
      <c r="BY88" s="233"/>
      <c r="BZ88" s="233"/>
      <c r="CA88" s="233"/>
      <c r="CB88" s="233"/>
    </row>
    <row r="89" spans="53:80">
      <c r="BA89" s="85" t="s">
        <v>424</v>
      </c>
      <c r="BM89" s="487" t="s">
        <v>93</v>
      </c>
      <c r="BV89" s="233"/>
      <c r="BW89" s="233"/>
      <c r="BX89" s="233"/>
      <c r="BY89" s="233"/>
      <c r="BZ89" s="233"/>
      <c r="CA89" s="233"/>
      <c r="CB89" s="233"/>
    </row>
    <row r="90" spans="53:80">
      <c r="BA90" s="85" t="s">
        <v>276</v>
      </c>
      <c r="BM90" s="487" t="s">
        <v>525</v>
      </c>
    </row>
    <row r="91" spans="53:80">
      <c r="BA91" s="85" t="s">
        <v>425</v>
      </c>
      <c r="BM91" s="487" t="s">
        <v>526</v>
      </c>
    </row>
    <row r="92" spans="53:80">
      <c r="BA92" s="85" t="s">
        <v>426</v>
      </c>
      <c r="BM92" s="487" t="s">
        <v>527</v>
      </c>
    </row>
    <row r="93" spans="53:80">
      <c r="BA93" s="85" t="s">
        <v>427</v>
      </c>
      <c r="BM93" s="487" t="s">
        <v>528</v>
      </c>
    </row>
    <row r="94" spans="53:80">
      <c r="BA94" s="85" t="s">
        <v>428</v>
      </c>
      <c r="BM94" s="487" t="s">
        <v>529</v>
      </c>
    </row>
    <row r="95" spans="53:80">
      <c r="BA95" s="85" t="s">
        <v>429</v>
      </c>
      <c r="BM95" s="487" t="s">
        <v>530</v>
      </c>
    </row>
    <row r="96" spans="53:80">
      <c r="BA96" s="85" t="s">
        <v>430</v>
      </c>
      <c r="BM96" s="487" t="s">
        <v>531</v>
      </c>
    </row>
    <row r="97" spans="53:65">
      <c r="BA97" s="85" t="s">
        <v>431</v>
      </c>
      <c r="BM97" s="487" t="s">
        <v>532</v>
      </c>
    </row>
    <row r="98" spans="53:65">
      <c r="BM98" s="487" t="s">
        <v>533</v>
      </c>
    </row>
    <row r="99" spans="53:65">
      <c r="BM99" s="487" t="s">
        <v>534</v>
      </c>
    </row>
    <row r="100" spans="53:65">
      <c r="BA100" s="495" t="s">
        <v>767</v>
      </c>
      <c r="BM100" s="487" t="s">
        <v>1111</v>
      </c>
    </row>
    <row r="101" spans="53:65" ht="15">
      <c r="BA101" s="496" t="s">
        <v>768</v>
      </c>
      <c r="BM101" s="85" t="s">
        <v>535</v>
      </c>
    </row>
    <row r="102" spans="53:65">
      <c r="BA102" s="497" t="s">
        <v>210</v>
      </c>
      <c r="BM102" s="487" t="s">
        <v>536</v>
      </c>
    </row>
    <row r="103" spans="53:65" ht="25.5">
      <c r="BA103" s="497" t="s">
        <v>825</v>
      </c>
      <c r="BM103" s="487" t="s">
        <v>537</v>
      </c>
    </row>
    <row r="104" spans="53:65">
      <c r="BA104" s="497" t="s">
        <v>826</v>
      </c>
      <c r="BM104" s="487" t="s">
        <v>538</v>
      </c>
    </row>
    <row r="105" spans="53:65">
      <c r="BA105" s="497" t="s">
        <v>63</v>
      </c>
      <c r="BM105" s="487" t="s">
        <v>539</v>
      </c>
    </row>
    <row r="106" spans="53:65">
      <c r="BA106" s="497" t="s">
        <v>827</v>
      </c>
      <c r="BM106" s="487" t="s">
        <v>540</v>
      </c>
    </row>
    <row r="107" spans="53:65" ht="15">
      <c r="BA107" s="496" t="s">
        <v>769</v>
      </c>
      <c r="BM107" s="487" t="s">
        <v>541</v>
      </c>
    </row>
    <row r="108" spans="53:65">
      <c r="BA108" s="85" t="s">
        <v>770</v>
      </c>
      <c r="BM108" s="487" t="s">
        <v>542</v>
      </c>
    </row>
    <row r="109" spans="53:65">
      <c r="BA109" s="85" t="s">
        <v>771</v>
      </c>
      <c r="BM109" s="487" t="s">
        <v>543</v>
      </c>
    </row>
    <row r="110" spans="53:65">
      <c r="BA110" s="85" t="s">
        <v>772</v>
      </c>
      <c r="BM110" s="487" t="s">
        <v>544</v>
      </c>
    </row>
    <row r="111" spans="53:65">
      <c r="BA111" s="85" t="s">
        <v>773</v>
      </c>
      <c r="BM111" s="487" t="s">
        <v>545</v>
      </c>
    </row>
    <row r="112" spans="53:65">
      <c r="BA112" s="85" t="s">
        <v>774</v>
      </c>
      <c r="BM112" s="487" t="s">
        <v>546</v>
      </c>
    </row>
    <row r="113" spans="53:65">
      <c r="BA113" s="85" t="s">
        <v>775</v>
      </c>
      <c r="BM113" s="487" t="s">
        <v>547</v>
      </c>
    </row>
    <row r="114" spans="53:65">
      <c r="BA114" s="85" t="s">
        <v>776</v>
      </c>
      <c r="BM114" s="487" t="s">
        <v>548</v>
      </c>
    </row>
    <row r="115" spans="53:65">
      <c r="BA115" s="85" t="s">
        <v>777</v>
      </c>
      <c r="BM115" s="487" t="s">
        <v>549</v>
      </c>
    </row>
    <row r="116" spans="53:65">
      <c r="BA116" s="85" t="s">
        <v>778</v>
      </c>
      <c r="BM116" s="487" t="s">
        <v>550</v>
      </c>
    </row>
    <row r="117" spans="53:65" ht="15">
      <c r="BA117" s="496" t="s">
        <v>821</v>
      </c>
      <c r="BM117" s="487"/>
    </row>
    <row r="118" spans="53:65">
      <c r="BA118" s="85" t="s">
        <v>818</v>
      </c>
      <c r="BM118" s="487"/>
    </row>
    <row r="119" spans="53:65">
      <c r="BA119" s="85" t="s">
        <v>819</v>
      </c>
      <c r="BM119" s="487"/>
    </row>
    <row r="120" spans="53:65">
      <c r="BA120" s="85" t="s">
        <v>820</v>
      </c>
      <c r="BM120" s="487"/>
    </row>
    <row r="121" spans="53:65" ht="15">
      <c r="BA121" s="496" t="s">
        <v>1112</v>
      </c>
      <c r="BM121" s="85" t="s">
        <v>551</v>
      </c>
    </row>
    <row r="122" spans="53:65">
      <c r="BA122" s="85" t="s">
        <v>780</v>
      </c>
      <c r="BM122" s="487" t="s">
        <v>552</v>
      </c>
    </row>
    <row r="123" spans="53:65">
      <c r="BA123" s="85" t="s">
        <v>781</v>
      </c>
      <c r="BM123" s="487" t="s">
        <v>553</v>
      </c>
    </row>
    <row r="124" spans="53:65">
      <c r="BA124" s="85" t="s">
        <v>782</v>
      </c>
      <c r="BM124" s="487" t="s">
        <v>554</v>
      </c>
    </row>
    <row r="125" spans="53:65">
      <c r="BA125" s="85" t="s">
        <v>783</v>
      </c>
      <c r="BM125" s="487" t="s">
        <v>555</v>
      </c>
    </row>
    <row r="126" spans="53:65">
      <c r="BA126" s="85" t="s">
        <v>81</v>
      </c>
      <c r="BM126" s="487" t="s">
        <v>100</v>
      </c>
    </row>
    <row r="127" spans="53:65">
      <c r="BA127" s="85" t="s">
        <v>784</v>
      </c>
      <c r="BM127" s="487" t="s">
        <v>1113</v>
      </c>
    </row>
    <row r="128" spans="53:65">
      <c r="BA128" s="85" t="s">
        <v>785</v>
      </c>
      <c r="BM128" s="487" t="s">
        <v>556</v>
      </c>
    </row>
    <row r="129" spans="53:65">
      <c r="BA129" s="85" t="s">
        <v>786</v>
      </c>
      <c r="BM129" s="487" t="s">
        <v>557</v>
      </c>
    </row>
    <row r="130" spans="53:65">
      <c r="BA130" s="85" t="s">
        <v>787</v>
      </c>
      <c r="BM130" s="487" t="s">
        <v>558</v>
      </c>
    </row>
    <row r="131" spans="53:65">
      <c r="BA131" s="85" t="s">
        <v>788</v>
      </c>
      <c r="BM131" s="487" t="s">
        <v>559</v>
      </c>
    </row>
    <row r="132" spans="53:65">
      <c r="BA132" s="85" t="s">
        <v>789</v>
      </c>
      <c r="BM132" s="487" t="s">
        <v>560</v>
      </c>
    </row>
    <row r="133" spans="53:65">
      <c r="BA133" s="85" t="s">
        <v>790</v>
      </c>
      <c r="BM133" s="85" t="s">
        <v>561</v>
      </c>
    </row>
    <row r="134" spans="53:65">
      <c r="BA134" s="85" t="s">
        <v>791</v>
      </c>
      <c r="BM134" s="487" t="s">
        <v>562</v>
      </c>
    </row>
    <row r="135" spans="53:65">
      <c r="BA135" s="85" t="s">
        <v>792</v>
      </c>
      <c r="BM135" s="487" t="s">
        <v>563</v>
      </c>
    </row>
    <row r="136" spans="53:65">
      <c r="BA136" s="85" t="s">
        <v>793</v>
      </c>
      <c r="BM136" s="487" t="s">
        <v>564</v>
      </c>
    </row>
    <row r="137" spans="53:65">
      <c r="BA137" s="85" t="s">
        <v>794</v>
      </c>
      <c r="BM137" s="487" t="s">
        <v>565</v>
      </c>
    </row>
    <row r="138" spans="53:65">
      <c r="BA138" s="85" t="s">
        <v>795</v>
      </c>
      <c r="BM138" s="487" t="s">
        <v>566</v>
      </c>
    </row>
    <row r="139" spans="53:65">
      <c r="BA139" s="85" t="s">
        <v>796</v>
      </c>
      <c r="BM139" s="487" t="s">
        <v>1114</v>
      </c>
    </row>
    <row r="140" spans="53:65">
      <c r="BA140" s="85" t="s">
        <v>797</v>
      </c>
      <c r="BM140" s="487" t="s">
        <v>567</v>
      </c>
    </row>
    <row r="141" spans="53:65" ht="15">
      <c r="BA141" s="496" t="s">
        <v>798</v>
      </c>
      <c r="BM141" s="487" t="s">
        <v>96</v>
      </c>
    </row>
    <row r="142" spans="53:65">
      <c r="BA142" s="85" t="s">
        <v>822</v>
      </c>
      <c r="BM142" s="487" t="s">
        <v>568</v>
      </c>
    </row>
    <row r="143" spans="53:65">
      <c r="BA143" s="85" t="s">
        <v>823</v>
      </c>
      <c r="BM143" s="487" t="s">
        <v>569</v>
      </c>
    </row>
    <row r="144" spans="53:65">
      <c r="BA144" s="85" t="s">
        <v>824</v>
      </c>
      <c r="BM144" s="487" t="s">
        <v>570</v>
      </c>
    </row>
    <row r="145" spans="53:65" ht="15">
      <c r="BA145" s="496" t="s">
        <v>799</v>
      </c>
      <c r="BM145" s="487" t="s">
        <v>571</v>
      </c>
    </row>
    <row r="146" spans="53:65">
      <c r="BA146" s="85" t="s">
        <v>800</v>
      </c>
      <c r="BM146" s="487" t="s">
        <v>572</v>
      </c>
    </row>
    <row r="147" spans="53:65" ht="15">
      <c r="BA147" s="496" t="s">
        <v>801</v>
      </c>
      <c r="BM147" s="487" t="s">
        <v>573</v>
      </c>
    </row>
    <row r="148" spans="53:65">
      <c r="BA148" s="85" t="s">
        <v>802</v>
      </c>
      <c r="BM148" s="487" t="s">
        <v>1115</v>
      </c>
    </row>
    <row r="149" spans="53:65">
      <c r="BA149" s="85" t="s">
        <v>803</v>
      </c>
      <c r="BM149" s="487" t="s">
        <v>82</v>
      </c>
    </row>
    <row r="150" spans="53:65">
      <c r="BA150" s="85" t="s">
        <v>804</v>
      </c>
      <c r="BM150" s="487" t="s">
        <v>574</v>
      </c>
    </row>
    <row r="151" spans="53:65">
      <c r="BA151" s="85" t="s">
        <v>805</v>
      </c>
      <c r="BM151" s="487" t="s">
        <v>575</v>
      </c>
    </row>
    <row r="152" spans="53:65" ht="15">
      <c r="BA152" s="496" t="s">
        <v>806</v>
      </c>
      <c r="BM152" s="487" t="s">
        <v>576</v>
      </c>
    </row>
    <row r="153" spans="53:65">
      <c r="BA153" s="85" t="s">
        <v>807</v>
      </c>
      <c r="BM153" s="487" t="s">
        <v>577</v>
      </c>
    </row>
    <row r="154" spans="53:65">
      <c r="BA154" s="85" t="s">
        <v>808</v>
      </c>
      <c r="BM154" s="487" t="s">
        <v>578</v>
      </c>
    </row>
    <row r="155" spans="53:65">
      <c r="BA155" s="85" t="s">
        <v>809</v>
      </c>
      <c r="BM155" s="487" t="s">
        <v>579</v>
      </c>
    </row>
    <row r="156" spans="53:65">
      <c r="BA156" s="85" t="s">
        <v>810</v>
      </c>
      <c r="BM156" s="487" t="s">
        <v>580</v>
      </c>
    </row>
    <row r="157" spans="53:65">
      <c r="BA157" s="85" t="s">
        <v>811</v>
      </c>
      <c r="BM157" s="487" t="s">
        <v>83</v>
      </c>
    </row>
    <row r="158" spans="53:65">
      <c r="BA158" s="85" t="s">
        <v>812</v>
      </c>
      <c r="BM158" s="487" t="s">
        <v>581</v>
      </c>
    </row>
    <row r="159" spans="53:65" ht="15">
      <c r="BA159" s="496" t="s">
        <v>813</v>
      </c>
      <c r="BM159" s="487" t="s">
        <v>582</v>
      </c>
    </row>
    <row r="160" spans="53:65">
      <c r="BA160" s="85" t="s">
        <v>814</v>
      </c>
      <c r="BM160" s="487" t="s">
        <v>583</v>
      </c>
    </row>
    <row r="161" spans="53:65" ht="15">
      <c r="BA161" s="496" t="s">
        <v>815</v>
      </c>
      <c r="BM161" s="487" t="s">
        <v>584</v>
      </c>
    </row>
    <row r="162" spans="53:65">
      <c r="BA162" s="85" t="s">
        <v>816</v>
      </c>
      <c r="BM162" s="487" t="s">
        <v>585</v>
      </c>
    </row>
    <row r="163" spans="53:65">
      <c r="BM163" s="487" t="s">
        <v>586</v>
      </c>
    </row>
    <row r="164" spans="53:65">
      <c r="BM164" s="487" t="s">
        <v>587</v>
      </c>
    </row>
    <row r="165" spans="53:65">
      <c r="BM165" s="487" t="s">
        <v>588</v>
      </c>
    </row>
    <row r="166" spans="53:65">
      <c r="BM166" s="487" t="s">
        <v>589</v>
      </c>
    </row>
    <row r="167" spans="53:65">
      <c r="BM167" s="487" t="s">
        <v>590</v>
      </c>
    </row>
    <row r="168" spans="53:65">
      <c r="BM168" s="487" t="s">
        <v>591</v>
      </c>
    </row>
    <row r="169" spans="53:65">
      <c r="BM169" s="487" t="s">
        <v>592</v>
      </c>
    </row>
    <row r="170" spans="53:65">
      <c r="BM170" s="487" t="s">
        <v>593</v>
      </c>
    </row>
    <row r="171" spans="53:65">
      <c r="BM171" s="487" t="s">
        <v>594</v>
      </c>
    </row>
    <row r="172" spans="53:65">
      <c r="BM172" s="487" t="s">
        <v>595</v>
      </c>
    </row>
    <row r="173" spans="53:65">
      <c r="BM173" s="487" t="s">
        <v>596</v>
      </c>
    </row>
    <row r="174" spans="53:65">
      <c r="BM174" s="487" t="s">
        <v>597</v>
      </c>
    </row>
    <row r="175" spans="53:65">
      <c r="BM175" s="487" t="s">
        <v>1116</v>
      </c>
    </row>
    <row r="176" spans="53:65">
      <c r="BM176" s="487" t="s">
        <v>598</v>
      </c>
    </row>
    <row r="177" spans="65:65">
      <c r="BM177" s="85" t="s">
        <v>599</v>
      </c>
    </row>
    <row r="178" spans="65:65">
      <c r="BM178" s="487" t="s">
        <v>600</v>
      </c>
    </row>
    <row r="179" spans="65:65">
      <c r="BM179" s="487" t="s">
        <v>601</v>
      </c>
    </row>
    <row r="180" spans="65:65">
      <c r="BM180" s="487" t="s">
        <v>602</v>
      </c>
    </row>
    <row r="181" spans="65:65">
      <c r="BM181" s="487" t="s">
        <v>603</v>
      </c>
    </row>
    <row r="182" spans="65:65">
      <c r="BM182" s="487" t="s">
        <v>604</v>
      </c>
    </row>
    <row r="183" spans="65:65">
      <c r="BM183" s="487" t="s">
        <v>605</v>
      </c>
    </row>
    <row r="184" spans="65:65">
      <c r="BM184" s="487" t="s">
        <v>606</v>
      </c>
    </row>
    <row r="185" spans="65:65">
      <c r="BM185" s="487" t="s">
        <v>607</v>
      </c>
    </row>
    <row r="186" spans="65:65">
      <c r="BM186" s="487" t="s">
        <v>608</v>
      </c>
    </row>
    <row r="187" spans="65:65">
      <c r="BM187" s="487" t="s">
        <v>609</v>
      </c>
    </row>
    <row r="188" spans="65:65">
      <c r="BM188" s="487" t="s">
        <v>610</v>
      </c>
    </row>
    <row r="189" spans="65:65">
      <c r="BM189" s="487" t="s">
        <v>611</v>
      </c>
    </row>
    <row r="190" spans="65:65">
      <c r="BM190" s="487" t="s">
        <v>612</v>
      </c>
    </row>
    <row r="191" spans="65:65">
      <c r="BM191" s="487" t="s">
        <v>1117</v>
      </c>
    </row>
    <row r="192" spans="65:65">
      <c r="BM192" s="487" t="s">
        <v>613</v>
      </c>
    </row>
    <row r="193" spans="65:65">
      <c r="BM193" s="487" t="s">
        <v>614</v>
      </c>
    </row>
    <row r="194" spans="65:65">
      <c r="BM194" s="487" t="s">
        <v>615</v>
      </c>
    </row>
    <row r="195" spans="65:65">
      <c r="BM195" s="487" t="s">
        <v>616</v>
      </c>
    </row>
    <row r="196" spans="65:65">
      <c r="BM196" s="487" t="s">
        <v>617</v>
      </c>
    </row>
    <row r="197" spans="65:65">
      <c r="BM197" s="487" t="s">
        <v>1118</v>
      </c>
    </row>
    <row r="198" spans="65:65">
      <c r="BM198" s="487" t="s">
        <v>618</v>
      </c>
    </row>
    <row r="199" spans="65:65">
      <c r="BM199" s="487" t="s">
        <v>619</v>
      </c>
    </row>
    <row r="200" spans="65:65">
      <c r="BM200" s="85" t="s">
        <v>620</v>
      </c>
    </row>
    <row r="201" spans="65:65">
      <c r="BM201" s="487" t="s">
        <v>80</v>
      </c>
    </row>
    <row r="202" spans="65:65">
      <c r="BM202" s="85" t="s">
        <v>621</v>
      </c>
    </row>
    <row r="203" spans="65:65">
      <c r="BM203" s="487" t="s">
        <v>622</v>
      </c>
    </row>
    <row r="204" spans="65:65">
      <c r="BM204" s="487" t="s">
        <v>623</v>
      </c>
    </row>
    <row r="205" spans="65:65">
      <c r="BM205" s="487" t="s">
        <v>624</v>
      </c>
    </row>
    <row r="206" spans="65:65">
      <c r="BM206" s="487" t="s">
        <v>625</v>
      </c>
    </row>
    <row r="207" spans="65:65">
      <c r="BM207" s="487" t="s">
        <v>626</v>
      </c>
    </row>
    <row r="208" spans="65:65">
      <c r="BM208" s="487" t="s">
        <v>627</v>
      </c>
    </row>
    <row r="209" spans="65:65">
      <c r="BM209" s="487" t="s">
        <v>628</v>
      </c>
    </row>
    <row r="210" spans="65:65">
      <c r="BM210" s="85" t="s">
        <v>629</v>
      </c>
    </row>
    <row r="211" spans="65:65">
      <c r="BM211" s="487" t="s">
        <v>630</v>
      </c>
    </row>
    <row r="212" spans="65:65">
      <c r="BM212" s="487" t="s">
        <v>631</v>
      </c>
    </row>
    <row r="213" spans="65:65">
      <c r="BM213" s="487" t="s">
        <v>632</v>
      </c>
    </row>
    <row r="214" spans="65:65">
      <c r="BM214" s="487" t="s">
        <v>633</v>
      </c>
    </row>
    <row r="215" spans="65:65">
      <c r="BM215" s="487" t="s">
        <v>634</v>
      </c>
    </row>
    <row r="216" spans="65:65">
      <c r="BM216" s="487" t="s">
        <v>635</v>
      </c>
    </row>
    <row r="217" spans="65:65">
      <c r="BM217" s="487" t="s">
        <v>636</v>
      </c>
    </row>
    <row r="218" spans="65:65">
      <c r="BM218" s="487" t="s">
        <v>637</v>
      </c>
    </row>
    <row r="219" spans="65:65">
      <c r="BM219" s="487" t="s">
        <v>638</v>
      </c>
    </row>
    <row r="220" spans="65:65">
      <c r="BM220" s="487" t="s">
        <v>639</v>
      </c>
    </row>
    <row r="221" spans="65:65">
      <c r="BM221" s="487" t="s">
        <v>640</v>
      </c>
    </row>
    <row r="222" spans="65:65">
      <c r="BM222" s="487" t="s">
        <v>641</v>
      </c>
    </row>
    <row r="223" spans="65:65">
      <c r="BM223" s="487" t="s">
        <v>642</v>
      </c>
    </row>
    <row r="224" spans="65:65">
      <c r="BM224" s="487" t="s">
        <v>1119</v>
      </c>
    </row>
    <row r="225" spans="65:65">
      <c r="BM225" s="487" t="s">
        <v>643</v>
      </c>
    </row>
    <row r="226" spans="65:65">
      <c r="BM226" s="487" t="s">
        <v>644</v>
      </c>
    </row>
    <row r="227" spans="65:65">
      <c r="BM227" s="487" t="s">
        <v>645</v>
      </c>
    </row>
    <row r="228" spans="65:65">
      <c r="BM228" s="487" t="s">
        <v>1120</v>
      </c>
    </row>
    <row r="229" spans="65:65">
      <c r="BM229" s="85" t="s">
        <v>646</v>
      </c>
    </row>
    <row r="230" spans="65:65">
      <c r="BM230" s="487" t="s">
        <v>647</v>
      </c>
    </row>
    <row r="231" spans="65:65">
      <c r="BM231" s="487" t="s">
        <v>648</v>
      </c>
    </row>
  </sheetData>
  <mergeCells count="1">
    <mergeCell ref="A67:J67"/>
  </mergeCells>
  <dataValidations count="5">
    <dataValidation type="list" allowBlank="1" showInputMessage="1" showErrorMessage="1" sqref="B4:B64">
      <formula1>$BA$71:$BA$76</formula1>
    </dataValidation>
    <dataValidation type="list" allowBlank="1" showInputMessage="1" showErrorMessage="1" sqref="C4:C64">
      <formula1>$BO$2:$BO$4</formula1>
    </dataValidation>
    <dataValidation type="list" allowBlank="1" showInputMessage="1" showErrorMessage="1" sqref="G4:G64">
      <formula1>$BD$86:$BD$89</formula1>
    </dataValidation>
    <dataValidation type="list" allowBlank="1" showInputMessage="1" showErrorMessage="1" sqref="A4:A64">
      <formula1>$BB$2:$BB$68</formula1>
    </dataValidation>
    <dataValidation type="list" allowBlank="1" showInputMessage="1" showErrorMessage="1" sqref="D4:D64">
      <formula1>$BO$8:$BO$23</formula1>
    </dataValidation>
  </dataValidations>
  <pageMargins left="0.70866141732283472" right="0.70866141732283472" top="0.74803149606299213" bottom="0.74803149606299213" header="0.51181102362204722" footer="0.51181102362204722"/>
  <pageSetup paperSize="9" scale="73"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14:formula1>
            <xm:f>Custom_lists!$B$2:$B$29</xm:f>
          </x14:formula1>
          <xm:sqref>A4:A64</xm:sqref>
        </x14:dataValidation>
        <x14:dataValidation type="list" allowBlank="1" showInputMessage="1" showErrorMessage="1">
          <x14:formula1>
            <xm:f>Custom_lists!$A$33:$A$37</xm:f>
          </x14:formula1>
          <xm:sqref>B4:B64</xm:sqref>
        </x14:dataValidation>
        <x14:dataValidation type="list" allowBlank="1" showInputMessage="1" showErrorMessage="1">
          <x14:formula1>
            <xm:f>Custom_lists!$O$2:$O$4</xm:f>
          </x14:formula1>
          <xm:sqref>C4:C64</xm:sqref>
        </x14:dataValidation>
        <x14:dataValidation type="list" allowBlank="1" showInputMessage="1" showErrorMessage="1">
          <x14:formula1>
            <xm:f>Custom_lists!$O$8:$O$26</xm:f>
          </x14:formula1>
          <xm:sqref>D4:D64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92D050"/>
  </sheetPr>
  <dimension ref="A1:CH204"/>
  <sheetViews>
    <sheetView tabSelected="1" workbookViewId="0">
      <selection activeCell="A4" sqref="A4"/>
    </sheetView>
  </sheetViews>
  <sheetFormatPr defaultColWidth="8.85546875" defaultRowHeight="12.75"/>
  <cols>
    <col min="1" max="1" width="13.28515625" customWidth="1"/>
    <col min="2" max="3" width="14" customWidth="1"/>
    <col min="4" max="4" width="15.42578125" customWidth="1"/>
    <col min="5" max="5" width="17.7109375" customWidth="1"/>
    <col min="6" max="6" width="21.28515625" customWidth="1"/>
    <col min="7" max="7" width="11.42578125" customWidth="1"/>
    <col min="8" max="8" width="27.28515625" customWidth="1"/>
    <col min="10" max="52" width="8.85546875" customWidth="1"/>
  </cols>
  <sheetData>
    <row r="1" spans="1:86" s="957" customFormat="1" ht="15.75">
      <c r="A1" s="1032" t="s">
        <v>1971</v>
      </c>
    </row>
    <row r="2" spans="1:86" s="957" customFormat="1"/>
    <row r="3" spans="1:86" s="957" customFormat="1">
      <c r="A3" s="957" t="s">
        <v>1972</v>
      </c>
    </row>
    <row r="4" spans="1:86" s="957" customFormat="1"/>
    <row r="5" spans="1:86" s="957" customFormat="1" ht="13.5" thickBot="1"/>
    <row r="6" spans="1:86" s="214" customFormat="1" ht="16.5" thickBot="1">
      <c r="A6" s="164" t="s">
        <v>394</v>
      </c>
      <c r="B6" s="2"/>
      <c r="G6" s="63" t="s">
        <v>0</v>
      </c>
      <c r="H6" s="953" t="s">
        <v>1821</v>
      </c>
      <c r="BA6" s="292" t="s">
        <v>422</v>
      </c>
      <c r="BB6" s="241" t="s">
        <v>835</v>
      </c>
      <c r="BC6" s="56"/>
      <c r="BD6" s="213" t="s">
        <v>434</v>
      </c>
      <c r="BE6" s="210"/>
      <c r="BF6" s="210"/>
      <c r="BG6" s="56"/>
      <c r="BH6" s="56" t="s">
        <v>469</v>
      </c>
      <c r="BI6" s="56"/>
      <c r="BJ6" s="56"/>
      <c r="BK6" s="56"/>
      <c r="BL6" s="56"/>
      <c r="BM6" s="213" t="s">
        <v>649</v>
      </c>
      <c r="BN6" s="56"/>
      <c r="BO6" s="56" t="s">
        <v>672</v>
      </c>
      <c r="BP6" s="56"/>
      <c r="BQ6" s="56"/>
      <c r="BR6" s="56"/>
      <c r="BS6" s="56"/>
      <c r="BT6" s="56"/>
      <c r="BU6" s="213" t="s">
        <v>709</v>
      </c>
      <c r="BV6" s="56"/>
      <c r="BW6" s="56"/>
      <c r="BX6" s="56"/>
      <c r="BY6" s="56"/>
      <c r="BZ6" s="56" t="s">
        <v>726</v>
      </c>
      <c r="CA6" s="56"/>
      <c r="CB6" s="56"/>
      <c r="CC6" s="56" t="s">
        <v>754</v>
      </c>
      <c r="CD6" s="56"/>
      <c r="CE6" s="56"/>
      <c r="CF6" s="56"/>
      <c r="CG6" s="56"/>
      <c r="CH6" s="56"/>
    </row>
    <row r="7" spans="1:86" ht="15.75" thickBot="1">
      <c r="A7" s="152"/>
      <c r="B7" s="153"/>
      <c r="G7" s="106" t="s">
        <v>254</v>
      </c>
      <c r="H7" s="952">
        <v>2015</v>
      </c>
      <c r="BA7" s="160" t="s">
        <v>343</v>
      </c>
      <c r="BB7" s="160" t="s">
        <v>344</v>
      </c>
      <c r="BC7" s="61"/>
      <c r="BD7" s="61" t="s">
        <v>439</v>
      </c>
      <c r="BE7" s="159"/>
      <c r="BF7" s="159"/>
      <c r="BG7" s="61"/>
      <c r="BH7" s="61" t="s">
        <v>468</v>
      </c>
      <c r="BI7" s="61"/>
      <c r="BJ7" s="61"/>
      <c r="BK7" s="61"/>
      <c r="BL7" s="61"/>
      <c r="BM7" s="161" t="s">
        <v>481</v>
      </c>
      <c r="BN7" s="61"/>
      <c r="BO7" s="61" t="s">
        <v>118</v>
      </c>
      <c r="BP7" s="61"/>
      <c r="BQ7" s="61"/>
      <c r="BR7" s="61"/>
      <c r="BS7" s="61"/>
      <c r="BT7" s="61"/>
      <c r="BU7" s="56" t="s">
        <v>712</v>
      </c>
      <c r="BV7" s="56"/>
      <c r="BW7" s="56"/>
      <c r="BX7" s="56"/>
      <c r="BY7" s="56"/>
      <c r="BZ7" s="56" t="s">
        <v>181</v>
      </c>
      <c r="CA7" s="56"/>
      <c r="CB7" s="56"/>
      <c r="CC7" s="61" t="s">
        <v>271</v>
      </c>
      <c r="CD7" s="61"/>
      <c r="CE7" s="61"/>
      <c r="CF7" s="61"/>
      <c r="CG7" s="61"/>
      <c r="CH7" s="61"/>
    </row>
    <row r="8" spans="1:86" ht="39" thickBot="1">
      <c r="A8" s="154" t="s">
        <v>1</v>
      </c>
      <c r="B8" s="154" t="s">
        <v>395</v>
      </c>
      <c r="C8" s="154" t="s">
        <v>396</v>
      </c>
      <c r="D8" s="154" t="s">
        <v>397</v>
      </c>
      <c r="E8" s="154" t="s">
        <v>9</v>
      </c>
      <c r="F8" s="154" t="s">
        <v>398</v>
      </c>
      <c r="G8" s="154" t="s">
        <v>399</v>
      </c>
      <c r="H8" s="154" t="s">
        <v>400</v>
      </c>
      <c r="BA8" s="160" t="s">
        <v>345</v>
      </c>
      <c r="BB8" s="160" t="s">
        <v>346</v>
      </c>
      <c r="BC8" s="61"/>
      <c r="BD8" s="61" t="s">
        <v>223</v>
      </c>
      <c r="BE8" s="159"/>
      <c r="BF8" s="159"/>
      <c r="BG8" s="61"/>
      <c r="BH8" s="61" t="s">
        <v>470</v>
      </c>
      <c r="BI8" s="61"/>
      <c r="BJ8" s="61"/>
      <c r="BK8" s="61"/>
      <c r="BL8" s="61"/>
      <c r="BM8" s="161" t="s">
        <v>482</v>
      </c>
      <c r="BN8" s="61"/>
      <c r="BO8" s="61" t="s">
        <v>120</v>
      </c>
      <c r="BP8" s="61"/>
      <c r="BQ8" s="61"/>
      <c r="BR8" s="61"/>
      <c r="BS8" s="61"/>
      <c r="BT8" s="61"/>
      <c r="BU8" s="56" t="s">
        <v>713</v>
      </c>
      <c r="BV8" s="56"/>
      <c r="BW8" s="56"/>
      <c r="BX8" s="56"/>
      <c r="BY8" s="56"/>
      <c r="BZ8" s="56" t="s">
        <v>738</v>
      </c>
      <c r="CA8" s="56"/>
      <c r="CB8" s="56"/>
      <c r="CC8" s="61" t="s">
        <v>272</v>
      </c>
      <c r="CD8" s="61"/>
      <c r="CE8" s="61"/>
      <c r="CF8" s="61"/>
      <c r="CG8" s="61"/>
      <c r="CH8" s="61"/>
    </row>
    <row r="9" spans="1:86" ht="102">
      <c r="A9" s="949" t="s">
        <v>338</v>
      </c>
      <c r="B9" s="931" t="s">
        <v>1829</v>
      </c>
      <c r="C9" s="950" t="s">
        <v>1884</v>
      </c>
      <c r="D9" s="931" t="s">
        <v>1830</v>
      </c>
      <c r="E9" s="950" t="s">
        <v>1831</v>
      </c>
      <c r="F9" s="950" t="s">
        <v>412</v>
      </c>
      <c r="G9" s="950">
        <v>2008</v>
      </c>
      <c r="H9" s="951" t="s">
        <v>1832</v>
      </c>
      <c r="BA9" s="160" t="s">
        <v>351</v>
      </c>
      <c r="BB9" s="160" t="s">
        <v>352</v>
      </c>
      <c r="BC9" s="61"/>
      <c r="BD9" s="61" t="s">
        <v>227</v>
      </c>
      <c r="BE9" s="159"/>
      <c r="BF9" s="159"/>
      <c r="BG9" s="61"/>
      <c r="BH9" s="61" t="s">
        <v>467</v>
      </c>
      <c r="BI9" s="61"/>
      <c r="BJ9" s="61"/>
      <c r="BK9" s="61"/>
      <c r="BL9" s="61"/>
      <c r="BM9" s="162" t="s">
        <v>484</v>
      </c>
      <c r="BN9" s="61"/>
      <c r="BO9" s="61"/>
      <c r="BP9" s="61"/>
      <c r="BQ9" s="61"/>
      <c r="BR9" s="61"/>
      <c r="BS9" s="61"/>
      <c r="BT9" s="61"/>
      <c r="BU9" s="56" t="s">
        <v>688</v>
      </c>
      <c r="BV9" s="56"/>
      <c r="BW9" s="56"/>
      <c r="BX9" s="56"/>
      <c r="BY9" s="56"/>
      <c r="BZ9" s="56" t="s">
        <v>739</v>
      </c>
      <c r="CA9" s="56"/>
      <c r="CB9" s="56"/>
      <c r="CC9" s="61" t="s">
        <v>274</v>
      </c>
      <c r="CD9" s="61"/>
      <c r="CE9" s="61"/>
      <c r="CF9" s="61"/>
      <c r="CG9" s="61"/>
      <c r="CH9" s="61"/>
    </row>
    <row r="10" spans="1:86" ht="140.25">
      <c r="A10" s="949" t="s">
        <v>338</v>
      </c>
      <c r="B10" s="931" t="s">
        <v>1833</v>
      </c>
      <c r="C10" s="950" t="s">
        <v>1884</v>
      </c>
      <c r="D10" s="931" t="s">
        <v>1830</v>
      </c>
      <c r="E10" s="950" t="s">
        <v>1831</v>
      </c>
      <c r="F10" s="950" t="s">
        <v>412</v>
      </c>
      <c r="G10" s="950">
        <v>2008</v>
      </c>
      <c r="H10" s="951" t="s">
        <v>1834</v>
      </c>
      <c r="BA10" s="160" t="s">
        <v>353</v>
      </c>
      <c r="BB10" s="160" t="s">
        <v>354</v>
      </c>
      <c r="BC10" s="61"/>
      <c r="BD10" s="61" t="s">
        <v>435</v>
      </c>
      <c r="BE10" s="159"/>
      <c r="BF10" s="159"/>
      <c r="BG10" s="61"/>
      <c r="BH10" s="61" t="s">
        <v>471</v>
      </c>
      <c r="BI10" s="61"/>
      <c r="BJ10" s="61"/>
      <c r="BK10" s="61"/>
      <c r="BL10" s="61"/>
      <c r="BM10" s="161" t="s">
        <v>659</v>
      </c>
      <c r="BN10" s="61"/>
      <c r="BO10" s="61"/>
      <c r="BP10" s="61"/>
      <c r="BQ10" s="61"/>
      <c r="BR10" s="61"/>
      <c r="BS10" s="61"/>
      <c r="BT10" s="61"/>
      <c r="BU10" s="56" t="s">
        <v>689</v>
      </c>
      <c r="BV10" s="56"/>
      <c r="BW10" s="56"/>
      <c r="BX10" s="56"/>
      <c r="BY10" s="56"/>
      <c r="BZ10" s="56" t="s">
        <v>737</v>
      </c>
      <c r="CA10" s="56"/>
      <c r="CB10" s="56"/>
      <c r="CC10" s="61" t="s">
        <v>751</v>
      </c>
      <c r="CD10" s="61"/>
      <c r="CE10" s="61"/>
      <c r="CF10" s="61"/>
      <c r="CG10" s="61"/>
      <c r="CH10" s="61"/>
    </row>
    <row r="11" spans="1:86" ht="153">
      <c r="A11" s="949" t="s">
        <v>338</v>
      </c>
      <c r="B11" s="931" t="s">
        <v>1835</v>
      </c>
      <c r="C11" s="950" t="s">
        <v>1884</v>
      </c>
      <c r="D11" s="931" t="s">
        <v>1830</v>
      </c>
      <c r="E11" s="950" t="s">
        <v>1831</v>
      </c>
      <c r="F11" s="950" t="s">
        <v>412</v>
      </c>
      <c r="G11" s="950">
        <v>2008</v>
      </c>
      <c r="H11" s="951" t="s">
        <v>1836</v>
      </c>
      <c r="BA11" s="160" t="s">
        <v>360</v>
      </c>
      <c r="BB11" s="160" t="s">
        <v>342</v>
      </c>
      <c r="BC11" s="61"/>
      <c r="BD11" s="61" t="s">
        <v>436</v>
      </c>
      <c r="BE11" s="159"/>
      <c r="BF11" s="159"/>
      <c r="BG11" s="61"/>
      <c r="BH11" s="61" t="s">
        <v>472</v>
      </c>
      <c r="BI11" s="61"/>
      <c r="BJ11" s="61"/>
      <c r="BK11" s="61"/>
      <c r="BL11" s="61"/>
      <c r="BM11" s="161" t="s">
        <v>485</v>
      </c>
      <c r="BN11" s="61"/>
      <c r="BO11" s="61" t="s">
        <v>673</v>
      </c>
      <c r="BP11" s="61"/>
      <c r="BQ11" s="61"/>
      <c r="BR11" s="61"/>
      <c r="BS11" s="61"/>
      <c r="BT11" s="61"/>
      <c r="BU11" s="56" t="s">
        <v>715</v>
      </c>
      <c r="BV11" s="56"/>
      <c r="BW11" s="56"/>
      <c r="BX11" s="56"/>
      <c r="BY11" s="56"/>
      <c r="BZ11" s="56" t="s">
        <v>183</v>
      </c>
      <c r="CA11" s="56"/>
      <c r="CB11" s="56"/>
      <c r="CC11" s="61" t="s">
        <v>752</v>
      </c>
      <c r="CD11" s="61"/>
      <c r="CE11" s="61"/>
      <c r="CF11" s="61"/>
      <c r="CG11" s="61"/>
      <c r="CH11" s="61"/>
    </row>
    <row r="12" spans="1:86" ht="76.5">
      <c r="A12" s="949" t="s">
        <v>338</v>
      </c>
      <c r="B12" s="931" t="s">
        <v>1837</v>
      </c>
      <c r="C12" s="950" t="s">
        <v>1884</v>
      </c>
      <c r="D12" s="931" t="s">
        <v>1830</v>
      </c>
      <c r="E12" s="950" t="s">
        <v>1831</v>
      </c>
      <c r="F12" s="950" t="s">
        <v>412</v>
      </c>
      <c r="G12" s="950">
        <v>2008</v>
      </c>
      <c r="H12" s="951" t="s">
        <v>1838</v>
      </c>
      <c r="BA12" s="160" t="s">
        <v>355</v>
      </c>
      <c r="BB12" s="160" t="s">
        <v>338</v>
      </c>
      <c r="BC12" s="61"/>
      <c r="BD12" s="61" t="s">
        <v>437</v>
      </c>
      <c r="BE12" s="159"/>
      <c r="BF12" s="159"/>
      <c r="BG12" s="61"/>
      <c r="BH12" s="61" t="s">
        <v>473</v>
      </c>
      <c r="BI12" s="61"/>
      <c r="BJ12" s="61"/>
      <c r="BK12" s="61"/>
      <c r="BL12" s="61"/>
      <c r="BM12" s="161" t="s">
        <v>486</v>
      </c>
      <c r="BN12" s="61"/>
      <c r="BO12" s="61" t="s">
        <v>119</v>
      </c>
      <c r="BP12" s="61"/>
      <c r="BQ12" s="61"/>
      <c r="BR12" s="61"/>
      <c r="BS12" s="61"/>
      <c r="BT12" s="61"/>
      <c r="BU12" s="56" t="s">
        <v>690</v>
      </c>
      <c r="BV12" s="56"/>
      <c r="BW12" s="56"/>
      <c r="BX12" s="56"/>
      <c r="BY12" s="56"/>
      <c r="BZ12" s="56" t="s">
        <v>727</v>
      </c>
      <c r="CA12" s="56"/>
      <c r="CB12" s="56"/>
      <c r="CC12" s="61" t="s">
        <v>753</v>
      </c>
      <c r="CD12" s="61"/>
      <c r="CE12" s="61"/>
      <c r="CF12" s="61"/>
      <c r="CG12" s="61"/>
      <c r="CH12" s="61"/>
    </row>
    <row r="13" spans="1:86" ht="153">
      <c r="A13" s="949" t="s">
        <v>338</v>
      </c>
      <c r="B13" s="931" t="s">
        <v>1839</v>
      </c>
      <c r="C13" s="950" t="s">
        <v>1884</v>
      </c>
      <c r="D13" s="931" t="s">
        <v>1830</v>
      </c>
      <c r="E13" s="950" t="s">
        <v>1831</v>
      </c>
      <c r="F13" s="950" t="s">
        <v>412</v>
      </c>
      <c r="G13" s="950">
        <v>2008</v>
      </c>
      <c r="H13" s="951" t="s">
        <v>1840</v>
      </c>
      <c r="BA13" s="160" t="s">
        <v>385</v>
      </c>
      <c r="BB13" s="160" t="s">
        <v>39</v>
      </c>
      <c r="BC13" s="61"/>
      <c r="BD13" s="61" t="s">
        <v>438</v>
      </c>
      <c r="BE13" s="159"/>
      <c r="BF13" s="159"/>
      <c r="BG13" s="61"/>
      <c r="BH13" s="61" t="s">
        <v>474</v>
      </c>
      <c r="BI13" s="61"/>
      <c r="BJ13" s="61"/>
      <c r="BK13" s="61"/>
      <c r="BL13" s="61"/>
      <c r="BM13" s="161" t="s">
        <v>660</v>
      </c>
      <c r="BN13" s="61"/>
      <c r="BO13" s="61" t="s">
        <v>676</v>
      </c>
      <c r="BP13" s="61"/>
      <c r="BQ13" s="61"/>
      <c r="BR13" s="61"/>
      <c r="BS13" s="61"/>
      <c r="BT13" s="61"/>
      <c r="BU13" s="56" t="s">
        <v>140</v>
      </c>
      <c r="BV13" s="56"/>
      <c r="BW13" s="56"/>
      <c r="BX13" s="56"/>
      <c r="BY13" s="56"/>
      <c r="BZ13" s="56" t="s">
        <v>728</v>
      </c>
      <c r="CA13" s="56"/>
      <c r="CB13" s="56"/>
      <c r="CC13" s="61" t="s">
        <v>203</v>
      </c>
      <c r="CD13" s="61"/>
      <c r="CE13" s="61"/>
      <c r="CF13" s="61"/>
      <c r="CG13" s="61"/>
      <c r="CH13" s="61"/>
    </row>
    <row r="14" spans="1:86" ht="76.5">
      <c r="A14" s="949" t="s">
        <v>338</v>
      </c>
      <c r="B14" s="931" t="s">
        <v>1841</v>
      </c>
      <c r="C14" s="950" t="s">
        <v>1884</v>
      </c>
      <c r="D14" s="931" t="s">
        <v>1830</v>
      </c>
      <c r="E14" s="950" t="s">
        <v>1831</v>
      </c>
      <c r="F14" s="950" t="s">
        <v>412</v>
      </c>
      <c r="G14" s="950">
        <v>2008</v>
      </c>
      <c r="H14" s="951" t="s">
        <v>1842</v>
      </c>
      <c r="BA14" s="160" t="s">
        <v>356</v>
      </c>
      <c r="BB14" s="160" t="s">
        <v>357</v>
      </c>
      <c r="BC14" s="61"/>
      <c r="BD14" s="61"/>
      <c r="BE14" s="159"/>
      <c r="BF14" s="159"/>
      <c r="BG14" s="61"/>
      <c r="BH14" s="61"/>
      <c r="BI14" s="61"/>
      <c r="BJ14" s="61"/>
      <c r="BK14" s="61"/>
      <c r="BL14" s="61"/>
      <c r="BM14" s="161" t="s">
        <v>661</v>
      </c>
      <c r="BN14" s="61"/>
      <c r="BO14" s="61" t="s">
        <v>119</v>
      </c>
      <c r="BP14" s="61"/>
      <c r="BQ14" s="61"/>
      <c r="BR14" s="61"/>
      <c r="BS14" s="61"/>
      <c r="BT14" s="61"/>
      <c r="BU14" s="56" t="s">
        <v>691</v>
      </c>
      <c r="BV14" s="56"/>
      <c r="BW14" s="56"/>
      <c r="BX14" s="56"/>
      <c r="BY14" s="56"/>
      <c r="BZ14" s="56" t="s">
        <v>729</v>
      </c>
      <c r="CA14" s="56"/>
      <c r="CB14" s="56"/>
      <c r="CC14" s="61" t="s">
        <v>204</v>
      </c>
      <c r="CD14" s="61"/>
      <c r="CE14" s="61"/>
      <c r="CF14" s="61"/>
      <c r="CG14" s="61"/>
      <c r="CH14" s="61"/>
    </row>
    <row r="15" spans="1:86" ht="76.5">
      <c r="A15" s="949" t="s">
        <v>338</v>
      </c>
      <c r="B15" s="931" t="s">
        <v>1841</v>
      </c>
      <c r="C15" s="950" t="s">
        <v>1884</v>
      </c>
      <c r="D15" s="931" t="s">
        <v>1830</v>
      </c>
      <c r="E15" s="950" t="s">
        <v>1843</v>
      </c>
      <c r="F15" s="950" t="s">
        <v>412</v>
      </c>
      <c r="G15" s="950">
        <v>2008</v>
      </c>
      <c r="H15" s="951" t="s">
        <v>1842</v>
      </c>
      <c r="BA15" s="160" t="s">
        <v>358</v>
      </c>
      <c r="BB15" s="160" t="s">
        <v>125</v>
      </c>
      <c r="BC15" s="61"/>
      <c r="BD15" s="61"/>
      <c r="BE15" s="159"/>
      <c r="BF15" s="159"/>
      <c r="BG15" s="61"/>
      <c r="BH15" s="61"/>
      <c r="BI15" s="61"/>
      <c r="BJ15" s="61"/>
      <c r="BK15" s="61"/>
      <c r="BL15" s="61"/>
      <c r="BM15" s="161" t="s">
        <v>487</v>
      </c>
      <c r="BN15" s="61"/>
      <c r="BO15" s="61" t="s">
        <v>121</v>
      </c>
      <c r="BP15" s="61"/>
      <c r="BQ15" s="61"/>
      <c r="BR15" s="61"/>
      <c r="BS15" s="61"/>
      <c r="BT15" s="61"/>
      <c r="BU15" s="56" t="s">
        <v>692</v>
      </c>
      <c r="BV15" s="56"/>
      <c r="BW15" s="56"/>
      <c r="BX15" s="56"/>
      <c r="BY15" s="56"/>
      <c r="BZ15" s="56" t="s">
        <v>194</v>
      </c>
      <c r="CA15" s="56"/>
      <c r="CB15" s="56"/>
      <c r="CC15" s="61"/>
      <c r="CD15" s="61"/>
      <c r="CE15" s="61"/>
      <c r="CF15" s="61"/>
      <c r="CG15" s="61"/>
      <c r="CH15" s="61"/>
    </row>
    <row r="16" spans="1:86" ht="76.5">
      <c r="A16" s="949" t="s">
        <v>338</v>
      </c>
      <c r="B16" s="931" t="s">
        <v>1844</v>
      </c>
      <c r="C16" s="950" t="s">
        <v>1884</v>
      </c>
      <c r="D16" s="931" t="s">
        <v>1830</v>
      </c>
      <c r="E16" s="950" t="s">
        <v>1843</v>
      </c>
      <c r="F16" s="950" t="s">
        <v>412</v>
      </c>
      <c r="G16" s="950">
        <v>2008</v>
      </c>
      <c r="H16" s="951" t="s">
        <v>1845</v>
      </c>
      <c r="BA16" s="160" t="s">
        <v>359</v>
      </c>
      <c r="BB16" s="160" t="s">
        <v>48</v>
      </c>
      <c r="BC16" s="61"/>
      <c r="BD16" s="157" t="s">
        <v>442</v>
      </c>
      <c r="BE16" s="159"/>
      <c r="BF16" s="159"/>
      <c r="BG16" s="61"/>
      <c r="BH16" s="157" t="s">
        <v>72</v>
      </c>
      <c r="BI16" s="61"/>
      <c r="BJ16" s="61"/>
      <c r="BK16" s="157" t="s">
        <v>828</v>
      </c>
      <c r="BL16" s="61"/>
      <c r="BM16" s="161" t="s">
        <v>488</v>
      </c>
      <c r="BN16" s="61"/>
      <c r="BO16" s="61" t="s">
        <v>122</v>
      </c>
      <c r="BP16" s="61"/>
      <c r="BQ16" s="61"/>
      <c r="BR16" s="61"/>
      <c r="BS16" s="61"/>
      <c r="BT16" s="61"/>
      <c r="BU16" s="56" t="s">
        <v>716</v>
      </c>
      <c r="BV16" s="56"/>
      <c r="BW16" s="56"/>
      <c r="BX16" s="56"/>
      <c r="BY16" s="56"/>
      <c r="BZ16" s="56" t="s">
        <v>730</v>
      </c>
      <c r="CA16" s="56"/>
      <c r="CB16" s="56"/>
      <c r="CC16" s="61"/>
      <c r="CD16" s="61"/>
      <c r="CE16" s="61"/>
      <c r="CF16" s="61"/>
      <c r="CG16" s="61"/>
      <c r="CH16" s="61"/>
    </row>
    <row r="17" spans="1:86" ht="153">
      <c r="A17" s="949" t="s">
        <v>338</v>
      </c>
      <c r="B17" s="931" t="s">
        <v>1846</v>
      </c>
      <c r="C17" s="950" t="s">
        <v>1884</v>
      </c>
      <c r="D17" s="931" t="s">
        <v>1830</v>
      </c>
      <c r="E17" s="950" t="s">
        <v>1843</v>
      </c>
      <c r="F17" s="950" t="s">
        <v>412</v>
      </c>
      <c r="G17" s="950">
        <v>2008</v>
      </c>
      <c r="H17" s="951" t="s">
        <v>1847</v>
      </c>
      <c r="BA17" s="160" t="s">
        <v>387</v>
      </c>
      <c r="BB17" s="160" t="s">
        <v>339</v>
      </c>
      <c r="BC17" s="61"/>
      <c r="BD17" s="61" t="s">
        <v>54</v>
      </c>
      <c r="BE17" s="159"/>
      <c r="BF17" s="159"/>
      <c r="BG17" s="61"/>
      <c r="BH17" s="61" t="s">
        <v>64</v>
      </c>
      <c r="BI17" s="61"/>
      <c r="BJ17" s="61"/>
      <c r="BK17" t="s">
        <v>64</v>
      </c>
      <c r="BL17" s="61"/>
      <c r="BM17" s="161" t="s">
        <v>489</v>
      </c>
      <c r="BN17" s="61"/>
      <c r="BO17" s="61" t="s">
        <v>123</v>
      </c>
      <c r="BP17" s="61"/>
      <c r="BQ17" s="61"/>
      <c r="BR17" s="61"/>
      <c r="BS17" s="61"/>
      <c r="BT17" s="61"/>
      <c r="BU17" s="56" t="s">
        <v>693</v>
      </c>
      <c r="BV17" s="56"/>
      <c r="BW17" s="56"/>
      <c r="BX17" s="56"/>
      <c r="BY17" s="56"/>
      <c r="BZ17" s="56" t="s">
        <v>740</v>
      </c>
      <c r="CA17" s="56"/>
      <c r="CB17" s="56"/>
      <c r="CC17" s="61"/>
      <c r="CD17" s="61"/>
      <c r="CE17" s="61"/>
      <c r="CF17" s="61"/>
      <c r="CG17" s="61"/>
      <c r="CH17" s="61"/>
    </row>
    <row r="18" spans="1:86" ht="204">
      <c r="A18" s="949" t="s">
        <v>338</v>
      </c>
      <c r="B18" s="931" t="s">
        <v>1848</v>
      </c>
      <c r="C18" s="950" t="s">
        <v>1884</v>
      </c>
      <c r="D18" s="931" t="s">
        <v>1830</v>
      </c>
      <c r="E18" s="950" t="s">
        <v>1849</v>
      </c>
      <c r="F18" s="950" t="s">
        <v>412</v>
      </c>
      <c r="G18" s="950">
        <v>2008</v>
      </c>
      <c r="H18" s="951" t="s">
        <v>1850</v>
      </c>
      <c r="BA18" s="160" t="s">
        <v>361</v>
      </c>
      <c r="BB18" s="160" t="s">
        <v>362</v>
      </c>
      <c r="BC18" s="61"/>
      <c r="BD18" s="61" t="s">
        <v>443</v>
      </c>
      <c r="BE18" s="159"/>
      <c r="BF18" s="159"/>
      <c r="BG18" s="61"/>
      <c r="BH18" s="61" t="s">
        <v>73</v>
      </c>
      <c r="BI18" s="61"/>
      <c r="BJ18" s="61"/>
      <c r="BK18" t="s">
        <v>766</v>
      </c>
      <c r="BL18" s="61"/>
      <c r="BM18" s="161" t="s">
        <v>490</v>
      </c>
      <c r="BN18" s="61"/>
      <c r="BO18" s="61" t="s">
        <v>678</v>
      </c>
      <c r="BP18" s="61"/>
      <c r="BQ18" s="61"/>
      <c r="BR18" s="61"/>
      <c r="BS18" s="61"/>
      <c r="BT18" s="61"/>
      <c r="BU18" s="56" t="s">
        <v>717</v>
      </c>
      <c r="BV18" s="56"/>
      <c r="BW18" s="56"/>
      <c r="BX18" s="56"/>
      <c r="BY18" s="56"/>
      <c r="BZ18" s="56" t="s">
        <v>731</v>
      </c>
      <c r="CA18" s="56"/>
      <c r="CB18" s="56"/>
      <c r="CC18" s="61"/>
      <c r="CD18" s="61"/>
      <c r="CE18" s="61"/>
      <c r="CF18" s="61"/>
      <c r="CG18" s="61"/>
      <c r="CH18" s="61"/>
    </row>
    <row r="19" spans="1:86" ht="204">
      <c r="A19" s="949" t="s">
        <v>338</v>
      </c>
      <c r="B19" s="931" t="s">
        <v>1851</v>
      </c>
      <c r="C19" s="950" t="s">
        <v>1884</v>
      </c>
      <c r="D19" s="931" t="s">
        <v>1830</v>
      </c>
      <c r="E19" s="950" t="s">
        <v>1852</v>
      </c>
      <c r="F19" s="950" t="s">
        <v>412</v>
      </c>
      <c r="G19" s="950">
        <v>2008</v>
      </c>
      <c r="H19" s="951" t="s">
        <v>1853</v>
      </c>
      <c r="BA19" s="160" t="s">
        <v>349</v>
      </c>
      <c r="BB19" s="160" t="s">
        <v>350</v>
      </c>
      <c r="BC19" s="61"/>
      <c r="BD19" s="61" t="s">
        <v>183</v>
      </c>
      <c r="BE19" s="159"/>
      <c r="BF19" s="159"/>
      <c r="BG19" s="61"/>
      <c r="BH19" s="61" t="s">
        <v>756</v>
      </c>
      <c r="BI19" s="61"/>
      <c r="BJ19" s="61"/>
      <c r="BK19" s="61"/>
      <c r="BL19" s="61"/>
      <c r="BM19" s="161" t="s">
        <v>491</v>
      </c>
      <c r="BN19" s="61"/>
      <c r="BO19" s="61" t="s">
        <v>677</v>
      </c>
      <c r="BP19" s="61"/>
      <c r="BQ19" s="61"/>
      <c r="BR19" s="61"/>
      <c r="BS19" s="61"/>
      <c r="BT19" s="61"/>
      <c r="BU19" s="56" t="s">
        <v>694</v>
      </c>
      <c r="BV19" s="56"/>
      <c r="BW19" s="56"/>
      <c r="BX19" s="56"/>
      <c r="BY19" s="56"/>
      <c r="BZ19" s="56" t="s">
        <v>732</v>
      </c>
      <c r="CA19" s="56"/>
      <c r="CB19" s="56"/>
      <c r="CC19" s="61"/>
      <c r="CD19" s="61"/>
      <c r="CE19" s="61"/>
      <c r="CF19" s="61"/>
      <c r="CG19" s="61"/>
      <c r="CH19" s="61"/>
    </row>
    <row r="20" spans="1:86" ht="153">
      <c r="A20" s="949" t="s">
        <v>338</v>
      </c>
      <c r="B20" s="931" t="s">
        <v>1854</v>
      </c>
      <c r="C20" s="950" t="s">
        <v>1884</v>
      </c>
      <c r="D20" s="931" t="s">
        <v>1830</v>
      </c>
      <c r="E20" s="950" t="s">
        <v>1852</v>
      </c>
      <c r="F20" s="950" t="s">
        <v>412</v>
      </c>
      <c r="G20" s="950">
        <v>2008</v>
      </c>
      <c r="H20" s="951" t="s">
        <v>1855</v>
      </c>
      <c r="BA20" s="160" t="s">
        <v>363</v>
      </c>
      <c r="BB20" s="160" t="s">
        <v>364</v>
      </c>
      <c r="BC20" s="61"/>
      <c r="BD20" s="61" t="s">
        <v>444</v>
      </c>
      <c r="BE20" s="159"/>
      <c r="BF20" s="159"/>
      <c r="BG20" s="61"/>
      <c r="BH20" s="61"/>
      <c r="BI20" s="61"/>
      <c r="BJ20" s="61"/>
      <c r="BK20" s="61"/>
      <c r="BL20" s="61"/>
      <c r="BM20" s="161" t="s">
        <v>662</v>
      </c>
      <c r="BN20" s="61"/>
      <c r="BO20" s="61" t="s">
        <v>679</v>
      </c>
      <c r="BP20" s="61"/>
      <c r="BQ20" s="61"/>
      <c r="BR20" s="61"/>
      <c r="BS20" s="61"/>
      <c r="BT20" s="61"/>
      <c r="BU20" s="56" t="s">
        <v>143</v>
      </c>
      <c r="BV20" s="56"/>
      <c r="BW20" s="56"/>
      <c r="BX20" s="56"/>
      <c r="BY20" s="56"/>
      <c r="BZ20" s="56" t="s">
        <v>743</v>
      </c>
      <c r="CA20" s="56"/>
      <c r="CB20" s="56"/>
      <c r="CC20" s="61"/>
      <c r="CD20" s="61"/>
      <c r="CE20" s="61"/>
      <c r="CF20" s="61"/>
      <c r="CG20" s="61"/>
      <c r="CH20" s="61"/>
    </row>
    <row r="21" spans="1:86" ht="140.25">
      <c r="A21" s="949" t="s">
        <v>338</v>
      </c>
      <c r="B21" s="931" t="s">
        <v>1856</v>
      </c>
      <c r="C21" s="950" t="s">
        <v>1884</v>
      </c>
      <c r="D21" s="931" t="s">
        <v>1830</v>
      </c>
      <c r="E21" s="950" t="s">
        <v>1857</v>
      </c>
      <c r="F21" s="950" t="s">
        <v>412</v>
      </c>
      <c r="G21" s="950">
        <v>2008</v>
      </c>
      <c r="H21" s="951" t="s">
        <v>1858</v>
      </c>
      <c r="BA21" s="160" t="s">
        <v>365</v>
      </c>
      <c r="BB21" s="160" t="s">
        <v>366</v>
      </c>
      <c r="BC21" s="61"/>
      <c r="BD21" s="61" t="s">
        <v>194</v>
      </c>
      <c r="BE21" s="159"/>
      <c r="BF21" s="159"/>
      <c r="BG21" s="61"/>
      <c r="BH21" s="61"/>
      <c r="BI21" s="61"/>
      <c r="BJ21" s="61"/>
      <c r="BK21" s="61"/>
      <c r="BL21" s="61"/>
      <c r="BM21" s="161" t="s">
        <v>98</v>
      </c>
      <c r="BN21" s="61"/>
      <c r="BO21" s="61" t="s">
        <v>680</v>
      </c>
      <c r="BP21" s="61"/>
      <c r="BQ21" s="61"/>
      <c r="BR21" s="61"/>
      <c r="BS21" s="61"/>
      <c r="BT21" s="61"/>
      <c r="BU21" s="56" t="s">
        <v>718</v>
      </c>
      <c r="BV21" s="56"/>
      <c r="BW21" s="56"/>
      <c r="BX21" s="56"/>
      <c r="BY21" s="56"/>
      <c r="BZ21" s="56" t="s">
        <v>733</v>
      </c>
      <c r="CA21" s="56"/>
      <c r="CB21" s="56"/>
      <c r="CC21" s="61"/>
      <c r="CD21" s="61"/>
      <c r="CE21" s="61"/>
      <c r="CF21" s="61"/>
      <c r="CG21" s="61"/>
      <c r="CH21" s="61"/>
    </row>
    <row r="22" spans="1:86" ht="140.25">
      <c r="A22" s="949" t="s">
        <v>338</v>
      </c>
      <c r="B22" s="931" t="s">
        <v>1859</v>
      </c>
      <c r="C22" s="950" t="s">
        <v>1884</v>
      </c>
      <c r="D22" s="931" t="s">
        <v>1830</v>
      </c>
      <c r="E22" s="950" t="s">
        <v>1860</v>
      </c>
      <c r="F22" s="950" t="s">
        <v>412</v>
      </c>
      <c r="G22" s="950">
        <v>2008</v>
      </c>
      <c r="H22" s="951" t="s">
        <v>1861</v>
      </c>
      <c r="BA22" s="160" t="s">
        <v>367</v>
      </c>
      <c r="BB22" s="160" t="s">
        <v>97</v>
      </c>
      <c r="BC22" s="61"/>
      <c r="BD22" s="61" t="s">
        <v>445</v>
      </c>
      <c r="BE22" s="159"/>
      <c r="BF22" s="159"/>
      <c r="BG22" s="61"/>
      <c r="BH22" s="61"/>
      <c r="BI22" s="61"/>
      <c r="BJ22" s="61"/>
      <c r="BK22" s="61"/>
      <c r="BL22" s="61"/>
      <c r="BM22" s="161" t="s">
        <v>492</v>
      </c>
      <c r="BN22" s="61"/>
      <c r="BO22" s="61" t="s">
        <v>681</v>
      </c>
      <c r="BP22" s="61"/>
      <c r="BQ22" s="61"/>
      <c r="BR22" s="61"/>
      <c r="BS22" s="61"/>
      <c r="BT22" s="61"/>
      <c r="BU22" s="56" t="s">
        <v>747</v>
      </c>
      <c r="BV22" s="56"/>
      <c r="BW22" s="56"/>
      <c r="BX22" s="56"/>
      <c r="BY22" s="56"/>
      <c r="BZ22" s="56" t="s">
        <v>734</v>
      </c>
      <c r="CA22" s="56"/>
      <c r="CB22" s="56"/>
      <c r="CC22" s="61"/>
      <c r="CD22" s="61"/>
      <c r="CE22" s="61"/>
      <c r="CF22" s="61"/>
      <c r="CG22" s="61"/>
      <c r="CH22" s="61"/>
    </row>
    <row r="23" spans="1:86" ht="102">
      <c r="A23" s="949" t="s">
        <v>338</v>
      </c>
      <c r="B23" s="931" t="s">
        <v>1862</v>
      </c>
      <c r="C23" s="950" t="s">
        <v>1884</v>
      </c>
      <c r="D23" s="931" t="s">
        <v>1830</v>
      </c>
      <c r="E23" s="950" t="s">
        <v>1863</v>
      </c>
      <c r="F23" s="950" t="s">
        <v>412</v>
      </c>
      <c r="G23" s="950">
        <v>2008</v>
      </c>
      <c r="H23" s="951" t="s">
        <v>1864</v>
      </c>
      <c r="BA23" s="160" t="s">
        <v>369</v>
      </c>
      <c r="BB23" s="160" t="s">
        <v>341</v>
      </c>
      <c r="BC23" s="61"/>
      <c r="BD23" s="61" t="s">
        <v>446</v>
      </c>
      <c r="BE23" s="159"/>
      <c r="BF23" s="159"/>
      <c r="BG23" s="61"/>
      <c r="BH23" s="61"/>
      <c r="BI23" s="61"/>
      <c r="BJ23" s="61"/>
      <c r="BK23" s="61"/>
      <c r="BL23" s="61"/>
      <c r="BM23" s="161" t="s">
        <v>493</v>
      </c>
      <c r="BN23" s="61"/>
      <c r="BO23" s="61" t="s">
        <v>682</v>
      </c>
      <c r="BP23" s="61"/>
      <c r="BQ23" s="61"/>
      <c r="BR23" s="61"/>
      <c r="BS23" s="61"/>
      <c r="BT23" s="61"/>
      <c r="BU23" s="56" t="s">
        <v>748</v>
      </c>
      <c r="BV23" s="56"/>
      <c r="BW23" s="56"/>
      <c r="BX23" s="56"/>
      <c r="BY23" s="56"/>
      <c r="BZ23" s="56" t="s">
        <v>742</v>
      </c>
      <c r="CA23" s="56"/>
      <c r="CB23" s="56"/>
      <c r="CC23" s="61"/>
      <c r="CD23" s="61"/>
      <c r="CE23" s="61"/>
      <c r="CF23" s="61"/>
      <c r="CG23" s="61"/>
      <c r="CH23" s="61"/>
    </row>
    <row r="24" spans="1:86" ht="114.75">
      <c r="A24" s="949" t="s">
        <v>338</v>
      </c>
      <c r="B24" s="931" t="s">
        <v>1865</v>
      </c>
      <c r="C24" s="950" t="s">
        <v>1884</v>
      </c>
      <c r="D24" s="931" t="s">
        <v>1830</v>
      </c>
      <c r="E24" s="950" t="s">
        <v>1863</v>
      </c>
      <c r="F24" s="950" t="s">
        <v>412</v>
      </c>
      <c r="G24" s="950">
        <v>2008</v>
      </c>
      <c r="H24" s="951" t="s">
        <v>1866</v>
      </c>
      <c r="BA24" s="160" t="s">
        <v>370</v>
      </c>
      <c r="BB24" s="160" t="s">
        <v>371</v>
      </c>
      <c r="BC24" s="61"/>
      <c r="BD24" s="61" t="s">
        <v>447</v>
      </c>
      <c r="BE24" s="159"/>
      <c r="BF24" s="159"/>
      <c r="BG24" s="61"/>
      <c r="BH24" s="61"/>
      <c r="BI24" s="61"/>
      <c r="BJ24" s="61"/>
      <c r="BK24" s="61"/>
      <c r="BL24" s="61"/>
      <c r="BM24" s="161" t="s">
        <v>494</v>
      </c>
      <c r="BN24" s="61"/>
      <c r="BO24" s="61" t="s">
        <v>683</v>
      </c>
      <c r="BP24" s="61"/>
      <c r="BQ24" s="61"/>
      <c r="BR24" s="61"/>
      <c r="BS24" s="61"/>
      <c r="BT24" s="61"/>
      <c r="BU24" s="56" t="s">
        <v>749</v>
      </c>
      <c r="BV24" s="56"/>
      <c r="BW24" s="56"/>
      <c r="BX24" s="56"/>
      <c r="BY24" s="56"/>
      <c r="BZ24" s="56" t="s">
        <v>741</v>
      </c>
      <c r="CA24" s="56"/>
      <c r="CB24" s="56"/>
      <c r="CC24" s="61"/>
      <c r="CD24" s="61"/>
      <c r="CE24" s="61"/>
      <c r="CF24" s="61"/>
      <c r="CG24" s="61"/>
      <c r="CH24" s="61"/>
    </row>
    <row r="25" spans="1:86" ht="178.5">
      <c r="A25" s="949" t="s">
        <v>338</v>
      </c>
      <c r="B25" s="931" t="s">
        <v>1854</v>
      </c>
      <c r="C25" s="950" t="s">
        <v>1884</v>
      </c>
      <c r="D25" s="931" t="s">
        <v>1830</v>
      </c>
      <c r="E25" s="950" t="s">
        <v>1863</v>
      </c>
      <c r="F25" s="950" t="s">
        <v>412</v>
      </c>
      <c r="G25" s="950">
        <v>2008</v>
      </c>
      <c r="H25" s="951" t="s">
        <v>1867</v>
      </c>
      <c r="BA25" s="160" t="s">
        <v>368</v>
      </c>
      <c r="BB25" s="160" t="s">
        <v>337</v>
      </c>
      <c r="BC25" s="61"/>
      <c r="BD25" s="61" t="s">
        <v>448</v>
      </c>
      <c r="BE25" s="159"/>
      <c r="BF25" s="159"/>
      <c r="BG25" s="61"/>
      <c r="BH25" s="171" t="s">
        <v>762</v>
      </c>
      <c r="BI25" t="s">
        <v>817</v>
      </c>
      <c r="BJ25" s="61"/>
      <c r="BK25" s="61"/>
      <c r="BL25" s="61"/>
      <c r="BM25" s="161" t="s">
        <v>495</v>
      </c>
      <c r="BN25" s="61"/>
      <c r="BO25" s="61" t="s">
        <v>684</v>
      </c>
      <c r="BP25" s="61"/>
      <c r="BQ25" s="61"/>
      <c r="BR25" s="61"/>
      <c r="BS25" s="61"/>
      <c r="BT25" s="61"/>
      <c r="BU25" s="56" t="s">
        <v>750</v>
      </c>
      <c r="BV25" s="56"/>
      <c r="BW25" s="56"/>
      <c r="BX25" s="56"/>
      <c r="BY25" s="56"/>
      <c r="BZ25" s="56" t="s">
        <v>735</v>
      </c>
      <c r="CA25" s="56"/>
      <c r="CB25" s="56"/>
      <c r="CC25" s="61"/>
      <c r="CD25" s="61"/>
      <c r="CE25" s="61"/>
      <c r="CF25" s="61"/>
      <c r="CG25" s="61"/>
      <c r="CH25" s="61"/>
    </row>
    <row r="26" spans="1:86" ht="153">
      <c r="A26" s="949" t="s">
        <v>338</v>
      </c>
      <c r="B26" s="931" t="s">
        <v>1868</v>
      </c>
      <c r="C26" s="950" t="s">
        <v>1884</v>
      </c>
      <c r="D26" s="931" t="s">
        <v>1830</v>
      </c>
      <c r="E26" s="950" t="s">
        <v>1863</v>
      </c>
      <c r="F26" s="950" t="s">
        <v>412</v>
      </c>
      <c r="G26" s="950">
        <v>2008</v>
      </c>
      <c r="H26" s="951" t="s">
        <v>1869</v>
      </c>
      <c r="BA26" s="160" t="s">
        <v>372</v>
      </c>
      <c r="BB26" s="160" t="s">
        <v>373</v>
      </c>
      <c r="BC26" s="61"/>
      <c r="BD26" s="61" t="s">
        <v>120</v>
      </c>
      <c r="BE26" s="159"/>
      <c r="BF26" s="159"/>
      <c r="BG26" s="61"/>
      <c r="BH26" s="61"/>
      <c r="BI26" s="61"/>
      <c r="BJ26" s="61"/>
      <c r="BK26" s="61"/>
      <c r="BL26" s="61"/>
      <c r="BM26" s="161" t="s">
        <v>496</v>
      </c>
      <c r="BN26" s="61"/>
      <c r="BO26" s="61" t="s">
        <v>685</v>
      </c>
      <c r="BP26" s="61"/>
      <c r="BQ26" s="61"/>
      <c r="BR26" s="61"/>
      <c r="BS26" s="61"/>
      <c r="BT26" s="61"/>
      <c r="BU26" s="56" t="s">
        <v>695</v>
      </c>
      <c r="BV26" s="56"/>
      <c r="BW26" s="56"/>
      <c r="BX26" s="56"/>
      <c r="BY26" s="56"/>
      <c r="BZ26" s="56" t="s">
        <v>461</v>
      </c>
      <c r="CA26" s="56"/>
      <c r="CB26" s="56"/>
      <c r="CC26" s="61"/>
      <c r="CD26" s="61"/>
      <c r="CE26" s="61"/>
      <c r="CF26" s="61"/>
      <c r="CG26" s="61"/>
      <c r="CH26" s="61"/>
    </row>
    <row r="27" spans="1:86" ht="204">
      <c r="A27" s="949" t="s">
        <v>338</v>
      </c>
      <c r="B27" s="931" t="s">
        <v>1851</v>
      </c>
      <c r="C27" s="950" t="s">
        <v>1884</v>
      </c>
      <c r="D27" s="931" t="s">
        <v>1830</v>
      </c>
      <c r="E27" s="950" t="s">
        <v>1863</v>
      </c>
      <c r="F27" s="950" t="s">
        <v>412</v>
      </c>
      <c r="G27" s="950">
        <v>2008</v>
      </c>
      <c r="H27" s="951" t="s">
        <v>1870</v>
      </c>
      <c r="BA27" s="160" t="s">
        <v>374</v>
      </c>
      <c r="BB27" s="160" t="s">
        <v>340</v>
      </c>
      <c r="BC27" s="61"/>
      <c r="BD27" s="61" t="s">
        <v>449</v>
      </c>
      <c r="BE27" s="159"/>
      <c r="BF27" s="159"/>
      <c r="BG27" s="61"/>
      <c r="BH27" s="61"/>
      <c r="BI27" s="61"/>
      <c r="BJ27" s="61"/>
      <c r="BK27" s="61"/>
      <c r="BL27" s="61"/>
      <c r="BM27" s="161" t="s">
        <v>497</v>
      </c>
      <c r="BN27" s="61"/>
      <c r="BO27" s="61" t="s">
        <v>686</v>
      </c>
      <c r="BP27" s="61"/>
      <c r="BQ27" s="61"/>
      <c r="BR27" s="61"/>
      <c r="BS27" s="61"/>
      <c r="BT27" s="61"/>
      <c r="BU27" s="56" t="s">
        <v>696</v>
      </c>
      <c r="BV27" s="56"/>
      <c r="BW27" s="56"/>
      <c r="BX27" s="56"/>
      <c r="BY27" s="56"/>
      <c r="BZ27" s="56" t="s">
        <v>736</v>
      </c>
      <c r="CA27" s="56"/>
      <c r="CB27" s="56"/>
      <c r="CC27" s="61"/>
      <c r="CD27" s="61"/>
      <c r="CE27" s="61"/>
      <c r="CF27" s="61"/>
      <c r="CG27" s="61"/>
      <c r="CH27" s="61"/>
    </row>
    <row r="28" spans="1:86" ht="153">
      <c r="A28" s="949" t="s">
        <v>338</v>
      </c>
      <c r="B28" s="931" t="s">
        <v>1835</v>
      </c>
      <c r="C28" s="950" t="s">
        <v>1884</v>
      </c>
      <c r="D28" s="931" t="s">
        <v>1830</v>
      </c>
      <c r="E28" s="950" t="s">
        <v>1863</v>
      </c>
      <c r="F28" s="950" t="s">
        <v>412</v>
      </c>
      <c r="G28" s="950">
        <v>2008</v>
      </c>
      <c r="H28" s="951" t="s">
        <v>1836</v>
      </c>
      <c r="BA28" s="160" t="s">
        <v>375</v>
      </c>
      <c r="BB28" s="160" t="s">
        <v>376</v>
      </c>
      <c r="BC28" s="61"/>
      <c r="BD28" s="61"/>
      <c r="BE28" s="159"/>
      <c r="BF28" s="159"/>
      <c r="BG28" s="61"/>
      <c r="BH28" s="61"/>
      <c r="BI28" s="61"/>
      <c r="BJ28" s="61"/>
      <c r="BK28" s="61"/>
      <c r="BL28" s="61"/>
      <c r="BM28" s="161" t="s">
        <v>498</v>
      </c>
      <c r="BN28" s="61"/>
      <c r="BO28" s="61" t="s">
        <v>674</v>
      </c>
      <c r="BP28" s="61"/>
      <c r="BQ28" s="61"/>
      <c r="BR28" s="61"/>
      <c r="BS28" s="61"/>
      <c r="BT28" s="61"/>
      <c r="BU28" s="56" t="s">
        <v>697</v>
      </c>
      <c r="BV28" s="56"/>
      <c r="BW28" s="56"/>
      <c r="BX28" s="56"/>
      <c r="BY28" s="56"/>
      <c r="BZ28" s="61"/>
      <c r="CA28" s="56"/>
      <c r="CB28" s="56"/>
      <c r="CC28" s="61"/>
      <c r="CD28" s="61"/>
      <c r="CE28" s="61"/>
      <c r="CF28" s="61"/>
      <c r="CG28" s="61"/>
      <c r="CH28" s="61"/>
    </row>
    <row r="29" spans="1:86" ht="140.25">
      <c r="A29" s="949" t="s">
        <v>338</v>
      </c>
      <c r="B29" s="931" t="s">
        <v>1871</v>
      </c>
      <c r="C29" s="950" t="s">
        <v>1884</v>
      </c>
      <c r="D29" s="931" t="s">
        <v>1830</v>
      </c>
      <c r="E29" s="950" t="s">
        <v>1088</v>
      </c>
      <c r="F29" s="950" t="s">
        <v>412</v>
      </c>
      <c r="G29" s="950">
        <v>2008</v>
      </c>
      <c r="H29" s="951" t="s">
        <v>1872</v>
      </c>
      <c r="BA29" s="160" t="s">
        <v>377</v>
      </c>
      <c r="BB29" s="160" t="s">
        <v>378</v>
      </c>
      <c r="BC29" s="61"/>
      <c r="BD29" s="61"/>
      <c r="BE29" s="159"/>
      <c r="BF29" s="159"/>
      <c r="BG29" s="61"/>
      <c r="BH29" s="61"/>
      <c r="BI29" s="61"/>
      <c r="BJ29" s="61"/>
      <c r="BK29" s="61"/>
      <c r="BL29" s="61"/>
      <c r="BM29" s="161" t="s">
        <v>499</v>
      </c>
      <c r="BN29" s="61"/>
      <c r="BO29" s="61" t="s">
        <v>687</v>
      </c>
      <c r="BP29" s="61"/>
      <c r="BQ29" s="61"/>
      <c r="BR29" s="61"/>
      <c r="BS29" s="61"/>
      <c r="BT29" s="61"/>
      <c r="BU29" s="56" t="s">
        <v>698</v>
      </c>
      <c r="BV29" s="56"/>
      <c r="BW29" s="56"/>
      <c r="BX29" s="56"/>
      <c r="BY29" s="56"/>
      <c r="BZ29" s="56"/>
      <c r="CA29" s="56"/>
      <c r="CB29" s="56"/>
      <c r="CC29" s="61"/>
      <c r="CD29" s="61"/>
      <c r="CE29" s="61"/>
      <c r="CF29" s="61"/>
      <c r="CG29" s="61"/>
      <c r="CH29" s="61"/>
    </row>
    <row r="30" spans="1:86" ht="38.25">
      <c r="A30" s="949" t="s">
        <v>338</v>
      </c>
      <c r="B30" s="931" t="s">
        <v>1873</v>
      </c>
      <c r="C30" s="950" t="s">
        <v>411</v>
      </c>
      <c r="D30" s="931" t="s">
        <v>1874</v>
      </c>
      <c r="E30" s="950" t="s">
        <v>66</v>
      </c>
      <c r="F30" s="950" t="s">
        <v>412</v>
      </c>
      <c r="G30" s="950">
        <v>2008</v>
      </c>
      <c r="H30" s="931" t="s">
        <v>1875</v>
      </c>
      <c r="BA30" s="160" t="s">
        <v>379</v>
      </c>
      <c r="BB30" s="160" t="s">
        <v>380</v>
      </c>
      <c r="BC30" s="61"/>
      <c r="BD30" s="157" t="s">
        <v>441</v>
      </c>
      <c r="BE30" s="159"/>
      <c r="BF30" s="159"/>
      <c r="BG30" s="61"/>
      <c r="BH30" s="157" t="s">
        <v>480</v>
      </c>
      <c r="BI30" s="61"/>
      <c r="BJ30" s="61"/>
      <c r="BK30" s="61"/>
      <c r="BL30" s="61"/>
      <c r="BM30" s="161" t="s">
        <v>500</v>
      </c>
      <c r="BN30" s="61"/>
      <c r="BO30" s="61" t="s">
        <v>675</v>
      </c>
      <c r="BP30" s="61"/>
      <c r="BQ30" s="61"/>
      <c r="BR30" s="61"/>
      <c r="BS30" s="61"/>
      <c r="BT30" s="61"/>
      <c r="BU30" s="56" t="s">
        <v>719</v>
      </c>
      <c r="BV30" s="56"/>
      <c r="BW30" s="56"/>
      <c r="BX30" s="56"/>
      <c r="BY30" s="56"/>
      <c r="BZ30" s="56" t="s">
        <v>744</v>
      </c>
      <c r="CA30" s="56"/>
      <c r="CB30" s="56"/>
      <c r="CC30" s="61"/>
      <c r="CD30" s="53" t="s">
        <v>220</v>
      </c>
      <c r="CE30" s="54"/>
      <c r="CF30" s="53" t="s">
        <v>221</v>
      </c>
      <c r="CG30" s="85"/>
      <c r="CH30" s="85"/>
    </row>
    <row r="31" spans="1:86" ht="89.25">
      <c r="A31" s="949" t="s">
        <v>338</v>
      </c>
      <c r="B31" s="931" t="s">
        <v>107</v>
      </c>
      <c r="C31" s="950" t="s">
        <v>411</v>
      </c>
      <c r="D31" s="931" t="s">
        <v>107</v>
      </c>
      <c r="E31" s="950" t="s">
        <v>1876</v>
      </c>
      <c r="F31" s="950" t="s">
        <v>412</v>
      </c>
      <c r="G31" s="950">
        <v>2008</v>
      </c>
      <c r="H31" s="951" t="s">
        <v>1877</v>
      </c>
      <c r="BA31" s="160" t="s">
        <v>381</v>
      </c>
      <c r="BB31" s="160" t="s">
        <v>382</v>
      </c>
      <c r="BC31" s="61"/>
      <c r="BD31" s="61" t="s">
        <v>450</v>
      </c>
      <c r="BE31" s="159"/>
      <c r="BF31" s="159"/>
      <c r="BG31" s="61"/>
      <c r="BH31" s="61" t="s">
        <v>479</v>
      </c>
      <c r="BI31" s="61"/>
      <c r="BJ31" s="61"/>
      <c r="BK31" s="61"/>
      <c r="BL31" s="61"/>
      <c r="BM31" s="161" t="s">
        <v>501</v>
      </c>
      <c r="BN31" s="61"/>
      <c r="BO31" s="61"/>
      <c r="BP31" s="61"/>
      <c r="BQ31" s="61"/>
      <c r="BR31" s="61"/>
      <c r="BS31" s="61"/>
      <c r="BT31" s="61"/>
      <c r="BU31" s="56" t="s">
        <v>699</v>
      </c>
      <c r="BV31" s="56"/>
      <c r="BW31" s="56"/>
      <c r="BX31" s="56"/>
      <c r="BY31" s="56"/>
      <c r="BZ31" s="56" t="s">
        <v>181</v>
      </c>
      <c r="CA31" s="56"/>
      <c r="CB31" s="56"/>
      <c r="CC31" s="61"/>
      <c r="CD31" s="54" t="s">
        <v>222</v>
      </c>
      <c r="CE31" s="54"/>
      <c r="CF31" s="54" t="s">
        <v>223</v>
      </c>
      <c r="CG31" s="85"/>
      <c r="CH31" s="85"/>
    </row>
    <row r="32" spans="1:86" ht="293.25">
      <c r="A32" s="949" t="s">
        <v>338</v>
      </c>
      <c r="B32" s="931" t="s">
        <v>1878</v>
      </c>
      <c r="C32" s="950" t="s">
        <v>1885</v>
      </c>
      <c r="D32" s="951" t="s">
        <v>1879</v>
      </c>
      <c r="E32" s="950" t="s">
        <v>1880</v>
      </c>
      <c r="F32" s="950" t="s">
        <v>412</v>
      </c>
      <c r="G32" s="950">
        <v>2008</v>
      </c>
      <c r="H32" s="951" t="s">
        <v>1881</v>
      </c>
      <c r="BA32" s="160" t="s">
        <v>383</v>
      </c>
      <c r="BB32" s="160" t="s">
        <v>384</v>
      </c>
      <c r="BC32" s="61"/>
      <c r="BD32" s="61" t="s">
        <v>451</v>
      </c>
      <c r="BE32" s="159"/>
      <c r="BF32" s="159"/>
      <c r="BG32" s="61"/>
      <c r="BH32" s="61" t="s">
        <v>282</v>
      </c>
      <c r="BI32" s="61"/>
      <c r="BJ32" s="61"/>
      <c r="BK32" s="61"/>
      <c r="BL32" s="61"/>
      <c r="BM32" s="161" t="s">
        <v>502</v>
      </c>
      <c r="BN32" s="61"/>
      <c r="BO32" s="61"/>
      <c r="BP32" s="61"/>
      <c r="BQ32" s="61"/>
      <c r="BR32" s="61"/>
      <c r="BS32" s="61"/>
      <c r="BT32" s="61"/>
      <c r="BU32" s="56" t="s">
        <v>700</v>
      </c>
      <c r="BV32" s="56"/>
      <c r="BW32" s="56"/>
      <c r="BX32" s="56"/>
      <c r="BY32" s="56"/>
      <c r="BZ32" s="56" t="s">
        <v>738</v>
      </c>
      <c r="CA32" s="56"/>
      <c r="CB32" s="56"/>
      <c r="CC32" s="61"/>
      <c r="CD32" s="54" t="s">
        <v>224</v>
      </c>
      <c r="CE32" s="54"/>
      <c r="CF32" s="54" t="s">
        <v>225</v>
      </c>
      <c r="CG32" s="85"/>
      <c r="CH32" s="85"/>
    </row>
    <row r="33" spans="1:86" ht="153">
      <c r="A33" s="949" t="s">
        <v>338</v>
      </c>
      <c r="B33" s="931" t="s">
        <v>1882</v>
      </c>
      <c r="C33" s="950" t="s">
        <v>1886</v>
      </c>
      <c r="D33" s="931" t="s">
        <v>735</v>
      </c>
      <c r="E33" s="950" t="s">
        <v>1880</v>
      </c>
      <c r="F33" s="950" t="s">
        <v>412</v>
      </c>
      <c r="G33" s="950">
        <v>2008</v>
      </c>
      <c r="H33" s="951" t="s">
        <v>1883</v>
      </c>
      <c r="BA33" s="160" t="s">
        <v>386</v>
      </c>
      <c r="BB33" s="160" t="s">
        <v>4</v>
      </c>
      <c r="BC33" s="61"/>
      <c r="BD33" s="61" t="s">
        <v>56</v>
      </c>
      <c r="BE33" s="159"/>
      <c r="BF33" s="159"/>
      <c r="BG33" s="61"/>
      <c r="BH33" s="61" t="s">
        <v>478</v>
      </c>
      <c r="BI33" s="61"/>
      <c r="BJ33" s="61"/>
      <c r="BK33" s="61"/>
      <c r="BL33" s="61"/>
      <c r="BM33" s="161" t="s">
        <v>503</v>
      </c>
      <c r="BN33" s="61"/>
      <c r="BO33" s="61"/>
      <c r="BP33" s="61"/>
      <c r="BQ33" s="61"/>
      <c r="BR33" s="61"/>
      <c r="BS33" s="61"/>
      <c r="BT33" s="61"/>
      <c r="BU33" s="56" t="s">
        <v>701</v>
      </c>
      <c r="BV33" s="56"/>
      <c r="BW33" s="56"/>
      <c r="BX33" s="56"/>
      <c r="BY33" s="56"/>
      <c r="BZ33" s="56" t="s">
        <v>56</v>
      </c>
      <c r="CA33" s="56"/>
      <c r="CB33" s="56"/>
      <c r="CC33" s="61"/>
      <c r="CD33" s="54" t="s">
        <v>226</v>
      </c>
      <c r="CE33" s="54"/>
      <c r="CF33" s="54" t="s">
        <v>227</v>
      </c>
      <c r="CG33" s="85"/>
      <c r="CH33" s="85"/>
    </row>
    <row r="34" spans="1:86">
      <c r="BA34" s="61"/>
      <c r="BB34" s="61"/>
      <c r="BC34" s="61"/>
      <c r="BD34" s="61" t="s">
        <v>452</v>
      </c>
      <c r="BE34" s="61"/>
      <c r="BF34" s="61"/>
      <c r="BG34" s="61"/>
      <c r="BH34" s="61" t="s">
        <v>476</v>
      </c>
      <c r="BI34" s="61"/>
      <c r="BJ34" s="61"/>
      <c r="BK34" s="61"/>
      <c r="BL34" s="61"/>
      <c r="BM34" s="161" t="s">
        <v>504</v>
      </c>
      <c r="BN34" s="61"/>
      <c r="BO34" s="61"/>
      <c r="BP34" s="61"/>
      <c r="BQ34" s="61"/>
      <c r="BR34" s="61"/>
      <c r="BS34" s="61"/>
      <c r="BT34" s="61"/>
      <c r="BU34" s="56" t="s">
        <v>702</v>
      </c>
      <c r="BV34" s="56"/>
      <c r="BW34" s="56"/>
      <c r="BX34" s="56"/>
      <c r="BY34" s="56"/>
      <c r="BZ34" s="56" t="s">
        <v>746</v>
      </c>
      <c r="CA34" s="56"/>
      <c r="CB34" s="56"/>
      <c r="CC34" s="61"/>
      <c r="CD34" s="54" t="s">
        <v>228</v>
      </c>
      <c r="CE34" s="54"/>
      <c r="CF34" s="54" t="s">
        <v>229</v>
      </c>
      <c r="CG34" s="85"/>
      <c r="CH34" s="85"/>
    </row>
    <row r="35" spans="1:86">
      <c r="BA35" s="61"/>
      <c r="BB35" s="61"/>
      <c r="BC35" s="61"/>
      <c r="BD35" s="61" t="s">
        <v>453</v>
      </c>
      <c r="BE35" s="61"/>
      <c r="BF35" s="61"/>
      <c r="BG35" s="61"/>
      <c r="BH35" s="61" t="s">
        <v>477</v>
      </c>
      <c r="BI35" s="61"/>
      <c r="BJ35" s="61"/>
      <c r="BK35" s="61"/>
      <c r="BL35" s="61"/>
      <c r="BM35" s="161" t="s">
        <v>505</v>
      </c>
      <c r="BN35" s="61"/>
      <c r="BO35" s="61"/>
      <c r="BP35" s="61"/>
      <c r="BQ35" s="61"/>
      <c r="BR35" s="61"/>
      <c r="BS35" s="61"/>
      <c r="BT35" s="61"/>
      <c r="BU35" s="56" t="s">
        <v>703</v>
      </c>
      <c r="BV35" s="56"/>
      <c r="BW35" s="56"/>
      <c r="BX35" s="56"/>
      <c r="BY35" s="56"/>
      <c r="BZ35" s="56" t="s">
        <v>737</v>
      </c>
      <c r="CA35" s="56"/>
      <c r="CB35" s="56"/>
      <c r="CC35" s="61"/>
      <c r="CD35" s="54" t="s">
        <v>230</v>
      </c>
      <c r="CE35" s="54"/>
      <c r="CF35" s="54" t="s">
        <v>216</v>
      </c>
      <c r="CG35" s="85"/>
      <c r="CH35" s="85"/>
    </row>
    <row r="36" spans="1:86">
      <c r="BA36" s="157" t="s">
        <v>432</v>
      </c>
      <c r="BB36" s="61"/>
      <c r="BC36" s="61"/>
      <c r="BD36" s="61" t="s">
        <v>183</v>
      </c>
      <c r="BE36" s="61"/>
      <c r="BF36" s="61"/>
      <c r="BG36" s="61"/>
      <c r="BH36" s="61" t="s">
        <v>283</v>
      </c>
      <c r="BI36" s="61"/>
      <c r="BJ36" s="61"/>
      <c r="BK36" s="61"/>
      <c r="BL36" s="61"/>
      <c r="BM36" s="161" t="s">
        <v>506</v>
      </c>
      <c r="BN36" s="61"/>
      <c r="BO36" s="61"/>
      <c r="BP36" s="61"/>
      <c r="BQ36" s="61"/>
      <c r="BR36" s="61"/>
      <c r="BS36" s="61"/>
      <c r="BT36" s="61"/>
      <c r="BU36" s="56" t="s">
        <v>720</v>
      </c>
      <c r="BV36" s="56"/>
      <c r="BW36" s="56"/>
      <c r="BX36" s="56"/>
      <c r="BY36" s="56"/>
      <c r="BZ36" s="56" t="s">
        <v>183</v>
      </c>
      <c r="CA36" s="56"/>
      <c r="CB36" s="56"/>
      <c r="CC36" s="61"/>
      <c r="CD36" s="54" t="s">
        <v>231</v>
      </c>
      <c r="CE36" s="54"/>
      <c r="CF36" s="54" t="s">
        <v>214</v>
      </c>
      <c r="CG36" s="85"/>
      <c r="CH36" s="85"/>
    </row>
    <row r="37" spans="1:86">
      <c r="BA37" s="61" t="s">
        <v>18</v>
      </c>
      <c r="BB37" s="61"/>
      <c r="BC37" s="61"/>
      <c r="BD37" s="61" t="s">
        <v>444</v>
      </c>
      <c r="BE37" s="61"/>
      <c r="BF37" s="61"/>
      <c r="BG37" s="61"/>
      <c r="BH37" s="61"/>
      <c r="BI37" s="61"/>
      <c r="BJ37" s="61"/>
      <c r="BK37" s="61"/>
      <c r="BL37" s="61"/>
      <c r="BM37" s="161" t="s">
        <v>507</v>
      </c>
      <c r="BN37" s="61"/>
      <c r="BO37" s="61"/>
      <c r="BP37" s="61"/>
      <c r="BQ37" s="61"/>
      <c r="BR37" s="61"/>
      <c r="BS37" s="61"/>
      <c r="BT37" s="61"/>
      <c r="BU37" s="56" t="s">
        <v>704</v>
      </c>
      <c r="BV37" s="56"/>
      <c r="BW37" s="56"/>
      <c r="BX37" s="56"/>
      <c r="BY37" s="56"/>
      <c r="BZ37" s="56" t="s">
        <v>745</v>
      </c>
      <c r="CA37" s="56"/>
      <c r="CB37" s="56"/>
      <c r="CC37" s="61"/>
      <c r="CD37" s="54" t="s">
        <v>232</v>
      </c>
      <c r="CE37" s="54"/>
      <c r="CF37" s="54" t="s">
        <v>233</v>
      </c>
      <c r="CG37" s="85"/>
      <c r="CH37" s="85"/>
    </row>
    <row r="38" spans="1:86">
      <c r="BA38" s="61" t="s">
        <v>20</v>
      </c>
      <c r="BB38" s="61"/>
      <c r="BC38" s="61"/>
      <c r="BD38" s="61" t="s">
        <v>454</v>
      </c>
      <c r="BE38" s="61"/>
      <c r="BF38" s="61"/>
      <c r="BG38" s="61"/>
      <c r="BH38" s="61"/>
      <c r="BI38" s="61"/>
      <c r="BJ38" s="61"/>
      <c r="BK38" s="61"/>
      <c r="BL38" s="61"/>
      <c r="BM38" s="161" t="s">
        <v>508</v>
      </c>
      <c r="BN38" s="61"/>
      <c r="BO38" s="61"/>
      <c r="BP38" s="61"/>
      <c r="BQ38" s="61"/>
      <c r="BR38" s="61"/>
      <c r="BS38" s="61"/>
      <c r="BT38" s="61"/>
      <c r="BU38" s="56" t="s">
        <v>721</v>
      </c>
      <c r="BV38" s="56"/>
      <c r="BW38" s="56"/>
      <c r="BX38" s="56"/>
      <c r="BY38" s="56"/>
      <c r="BZ38" s="56" t="s">
        <v>194</v>
      </c>
      <c r="CA38" s="56"/>
      <c r="CB38" s="56"/>
      <c r="CC38" s="61"/>
      <c r="CD38" s="54" t="s">
        <v>234</v>
      </c>
      <c r="CE38" s="54"/>
      <c r="CF38" s="54" t="s">
        <v>215</v>
      </c>
      <c r="CG38" s="85"/>
      <c r="CH38" s="85"/>
    </row>
    <row r="39" spans="1:86">
      <c r="BA39" s="61" t="s">
        <v>22</v>
      </c>
      <c r="BB39" s="61"/>
      <c r="BC39" s="61"/>
      <c r="BD39" s="61" t="s">
        <v>455</v>
      </c>
      <c r="BE39" s="61"/>
      <c r="BF39" s="61"/>
      <c r="BG39" s="61"/>
      <c r="BH39" s="157" t="s">
        <v>650</v>
      </c>
      <c r="BI39" s="61"/>
      <c r="BJ39" s="61"/>
      <c r="BK39" s="61"/>
      <c r="BL39" s="61"/>
      <c r="BM39" s="161" t="s">
        <v>509</v>
      </c>
      <c r="BN39" s="61"/>
      <c r="BO39" s="61"/>
      <c r="BP39" s="61"/>
      <c r="BQ39" s="61"/>
      <c r="BR39" s="61"/>
      <c r="BS39" s="61"/>
      <c r="BT39" s="61"/>
      <c r="BU39" s="56" t="s">
        <v>705</v>
      </c>
      <c r="BV39" s="56"/>
      <c r="BW39" s="56"/>
      <c r="BX39" s="56"/>
      <c r="BY39" s="56"/>
      <c r="BZ39" s="56" t="s">
        <v>730</v>
      </c>
      <c r="CA39" s="56"/>
      <c r="CB39" s="56"/>
      <c r="CC39" s="61"/>
      <c r="CD39" s="54" t="s">
        <v>235</v>
      </c>
      <c r="CE39" s="54"/>
      <c r="CF39" s="54"/>
      <c r="CG39" s="85"/>
      <c r="CH39" s="85"/>
    </row>
    <row r="40" spans="1:86">
      <c r="BA40" s="61" t="s">
        <v>24</v>
      </c>
      <c r="BB40" s="61"/>
      <c r="BC40" s="61"/>
      <c r="BD40" s="56" t="s">
        <v>457</v>
      </c>
      <c r="BE40" s="61"/>
      <c r="BF40" s="61"/>
      <c r="BG40" s="61"/>
      <c r="BH40" s="61" t="s">
        <v>757</v>
      </c>
      <c r="BI40" s="61"/>
      <c r="BJ40" s="61"/>
      <c r="BK40" s="61"/>
      <c r="BL40" s="61"/>
      <c r="BM40" s="161" t="s">
        <v>510</v>
      </c>
      <c r="BN40" s="61"/>
      <c r="BO40" s="61"/>
      <c r="BP40" s="61"/>
      <c r="BQ40" s="61"/>
      <c r="BR40" s="61"/>
      <c r="BS40" s="61"/>
      <c r="BT40" s="61"/>
      <c r="BU40" s="56" t="s">
        <v>722</v>
      </c>
      <c r="BV40" s="56"/>
      <c r="BW40" s="56"/>
      <c r="BX40" s="56"/>
      <c r="BY40" s="56"/>
      <c r="BZ40" s="56" t="s">
        <v>740</v>
      </c>
      <c r="CA40" s="56"/>
      <c r="CB40" s="56"/>
      <c r="CC40" s="61"/>
      <c r="CD40" s="54" t="s">
        <v>236</v>
      </c>
      <c r="CE40" s="54"/>
      <c r="CF40" s="54"/>
      <c r="CG40" s="85"/>
      <c r="CH40" s="85"/>
    </row>
    <row r="41" spans="1:86">
      <c r="BA41" s="61" t="s">
        <v>421</v>
      </c>
      <c r="BB41" s="61"/>
      <c r="BC41" s="61"/>
      <c r="BD41" s="56" t="s">
        <v>456</v>
      </c>
      <c r="BE41" s="61"/>
      <c r="BF41" s="61"/>
      <c r="BG41" s="61"/>
      <c r="BH41" s="61" t="s">
        <v>651</v>
      </c>
      <c r="BI41" s="61"/>
      <c r="BJ41" s="61"/>
      <c r="BK41" s="61"/>
      <c r="BL41" s="61"/>
      <c r="BM41" s="161" t="s">
        <v>511</v>
      </c>
      <c r="BN41" s="61"/>
      <c r="BO41" s="61"/>
      <c r="BP41" s="61"/>
      <c r="BQ41" s="61"/>
      <c r="BR41" s="61"/>
      <c r="BS41" s="61"/>
      <c r="BT41" s="61"/>
      <c r="BU41" s="56" t="s">
        <v>706</v>
      </c>
      <c r="BV41" s="56"/>
      <c r="BW41" s="56"/>
      <c r="BX41" s="56"/>
      <c r="BY41" s="56"/>
      <c r="BZ41" s="56" t="s">
        <v>731</v>
      </c>
      <c r="CA41" s="56"/>
      <c r="CB41" s="56"/>
      <c r="CC41" s="61"/>
      <c r="CD41" s="54" t="s">
        <v>237</v>
      </c>
      <c r="CE41" s="54"/>
      <c r="CF41" s="54"/>
      <c r="CG41" s="85"/>
      <c r="CH41" s="85"/>
    </row>
    <row r="42" spans="1:86">
      <c r="BA42" s="61"/>
      <c r="BB42" s="61"/>
      <c r="BC42" s="61"/>
      <c r="BD42" s="56" t="s">
        <v>458</v>
      </c>
      <c r="BE42" s="61"/>
      <c r="BF42" s="61"/>
      <c r="BG42" s="61"/>
      <c r="BH42" s="61" t="s">
        <v>652</v>
      </c>
      <c r="BI42" s="61"/>
      <c r="BJ42" s="61"/>
      <c r="BK42" s="61"/>
      <c r="BL42" s="61"/>
      <c r="BM42" s="161" t="s">
        <v>512</v>
      </c>
      <c r="BN42" s="61"/>
      <c r="BO42" s="61"/>
      <c r="BP42" s="61"/>
      <c r="BQ42" s="61"/>
      <c r="BR42" s="61"/>
      <c r="BS42" s="61"/>
      <c r="BT42" s="61"/>
      <c r="BU42" s="56" t="s">
        <v>723</v>
      </c>
      <c r="BV42" s="56"/>
      <c r="BW42" s="56"/>
      <c r="BX42" s="56"/>
      <c r="BY42" s="56"/>
      <c r="BZ42" s="56" t="s">
        <v>732</v>
      </c>
      <c r="CA42" s="56"/>
      <c r="CB42" s="56"/>
      <c r="CC42" s="61"/>
      <c r="CD42" s="54" t="s">
        <v>238</v>
      </c>
      <c r="CE42" s="54"/>
      <c r="CF42" s="54"/>
      <c r="CG42" s="85"/>
      <c r="CH42" s="85"/>
    </row>
    <row r="43" spans="1:86">
      <c r="BA43" s="61"/>
      <c r="BB43" s="61"/>
      <c r="BC43" s="61"/>
      <c r="BD43" s="56" t="s">
        <v>459</v>
      </c>
      <c r="BE43" s="61"/>
      <c r="BF43" s="61"/>
      <c r="BG43" s="61"/>
      <c r="BH43" s="61" t="s">
        <v>653</v>
      </c>
      <c r="BI43" s="61"/>
      <c r="BJ43" s="61"/>
      <c r="BK43" s="61"/>
      <c r="BL43" s="61"/>
      <c r="BM43" s="161" t="s">
        <v>513</v>
      </c>
      <c r="BN43" s="61"/>
      <c r="BO43" s="61"/>
      <c r="BP43" s="61"/>
      <c r="BQ43" s="61"/>
      <c r="BR43" s="61"/>
      <c r="BS43" s="61"/>
      <c r="BT43" s="61"/>
      <c r="BU43" s="56" t="s">
        <v>724</v>
      </c>
      <c r="BV43" s="56"/>
      <c r="BW43" s="56"/>
      <c r="BX43" s="56"/>
      <c r="BY43" s="56"/>
      <c r="BZ43" s="56" t="s">
        <v>743</v>
      </c>
      <c r="CA43" s="56"/>
      <c r="CB43" s="56"/>
      <c r="CC43" s="61"/>
      <c r="CD43" s="54" t="s">
        <v>239</v>
      </c>
      <c r="CE43" s="54"/>
      <c r="CF43" s="54"/>
      <c r="CG43" s="85"/>
      <c r="CH43" s="85"/>
    </row>
    <row r="44" spans="1:86">
      <c r="BA44" s="61" t="s">
        <v>433</v>
      </c>
      <c r="BB44" s="61"/>
      <c r="BC44" s="61"/>
      <c r="BD44" s="56" t="s">
        <v>460</v>
      </c>
      <c r="BE44" s="61"/>
      <c r="BF44" s="61"/>
      <c r="BG44" s="61"/>
      <c r="BH44" s="61" t="s">
        <v>654</v>
      </c>
      <c r="BI44" s="61"/>
      <c r="BJ44" s="61"/>
      <c r="BK44" s="61"/>
      <c r="BL44" s="61"/>
      <c r="BM44" s="161" t="s">
        <v>514</v>
      </c>
      <c r="BN44" s="61"/>
      <c r="BO44" s="61"/>
      <c r="BP44" s="61"/>
      <c r="BQ44" s="61"/>
      <c r="BR44" s="61"/>
      <c r="BS44" s="61"/>
      <c r="BT44" s="61"/>
      <c r="BU44" s="56" t="s">
        <v>725</v>
      </c>
      <c r="BV44" s="56"/>
      <c r="BW44" s="56"/>
      <c r="BX44" s="56"/>
      <c r="BY44" s="56"/>
      <c r="BZ44" s="56" t="s">
        <v>733</v>
      </c>
      <c r="CA44" s="56"/>
      <c r="CB44" s="56"/>
      <c r="CC44" s="61"/>
      <c r="CD44" s="61"/>
      <c r="CE44" s="61"/>
      <c r="CF44" s="61"/>
      <c r="CG44" s="61"/>
      <c r="CH44" s="61"/>
    </row>
    <row r="45" spans="1:86">
      <c r="BA45" s="61" t="s">
        <v>40</v>
      </c>
      <c r="BB45" s="61"/>
      <c r="BC45" s="61"/>
      <c r="BD45" s="56" t="s">
        <v>461</v>
      </c>
      <c r="BE45" s="61"/>
      <c r="BF45" s="61"/>
      <c r="BG45" s="61"/>
      <c r="BH45" s="61" t="s">
        <v>655</v>
      </c>
      <c r="BI45" s="61"/>
      <c r="BJ45" s="61"/>
      <c r="BK45" s="61"/>
      <c r="BL45" s="61"/>
      <c r="BM45" s="161" t="s">
        <v>515</v>
      </c>
      <c r="BN45" s="61"/>
      <c r="BO45" s="61"/>
      <c r="BP45" s="61"/>
      <c r="BQ45" s="61"/>
      <c r="BR45" s="61"/>
      <c r="BS45" s="61"/>
      <c r="BT45" s="61"/>
      <c r="BU45" s="56" t="s">
        <v>707</v>
      </c>
      <c r="BV45" s="56"/>
      <c r="BW45" s="56"/>
      <c r="BX45" s="56"/>
      <c r="BY45" s="56"/>
      <c r="BZ45" s="56" t="s">
        <v>735</v>
      </c>
      <c r="CA45" s="56"/>
      <c r="CB45" s="56"/>
      <c r="CC45" s="61"/>
      <c r="CD45" s="61"/>
      <c r="CE45" s="61"/>
      <c r="CF45" s="61"/>
      <c r="CG45" s="61"/>
      <c r="CH45" s="61"/>
    </row>
    <row r="46" spans="1:86">
      <c r="BA46" s="61" t="s">
        <v>24</v>
      </c>
      <c r="BB46" s="61"/>
      <c r="BC46" s="61"/>
      <c r="BD46" s="56" t="s">
        <v>462</v>
      </c>
      <c r="BE46" s="61"/>
      <c r="BF46" s="61"/>
      <c r="BG46" s="61"/>
      <c r="BH46" s="61" t="s">
        <v>656</v>
      </c>
      <c r="BI46" s="61"/>
      <c r="BJ46" s="61"/>
      <c r="BK46" s="61"/>
      <c r="BL46" s="61"/>
      <c r="BM46" s="161" t="s">
        <v>516</v>
      </c>
      <c r="BN46" s="61"/>
      <c r="BO46" s="61"/>
      <c r="BP46" s="61"/>
      <c r="BQ46" s="61"/>
      <c r="BR46" s="61"/>
      <c r="BS46" s="61"/>
      <c r="BT46" s="61"/>
      <c r="BU46" s="56" t="s">
        <v>708</v>
      </c>
      <c r="BV46" s="56"/>
      <c r="BW46" s="56"/>
      <c r="BX46" s="56"/>
      <c r="BY46" s="56"/>
      <c r="BZ46" s="56" t="s">
        <v>461</v>
      </c>
      <c r="CA46" s="56"/>
      <c r="CB46" s="56"/>
      <c r="CC46" s="61"/>
      <c r="CD46" s="61"/>
      <c r="CE46" s="61"/>
      <c r="CF46" s="61"/>
      <c r="CG46" s="61"/>
      <c r="CH46" s="61"/>
    </row>
    <row r="47" spans="1:86">
      <c r="BA47" s="61" t="s">
        <v>421</v>
      </c>
      <c r="BB47" s="61"/>
      <c r="BC47" s="61"/>
      <c r="BD47" s="56" t="s">
        <v>463</v>
      </c>
      <c r="BE47" s="61"/>
      <c r="BF47" s="61"/>
      <c r="BG47" s="61"/>
      <c r="BH47" s="61" t="s">
        <v>657</v>
      </c>
      <c r="BI47" s="61"/>
      <c r="BJ47" s="61"/>
      <c r="BK47" s="61"/>
      <c r="BL47" s="61"/>
      <c r="BM47" s="161" t="s">
        <v>517</v>
      </c>
      <c r="BN47" s="61"/>
      <c r="BO47" s="61"/>
      <c r="BP47" s="61"/>
      <c r="BQ47" s="61"/>
      <c r="BR47" s="61"/>
      <c r="BS47" s="61"/>
      <c r="BT47" s="61"/>
      <c r="BU47" s="56" t="s">
        <v>710</v>
      </c>
      <c r="BV47" s="56"/>
      <c r="BW47" s="56"/>
      <c r="BX47" s="56"/>
      <c r="BY47" s="56"/>
      <c r="BZ47" s="56" t="s">
        <v>736</v>
      </c>
      <c r="CA47" s="56"/>
      <c r="CB47" s="56"/>
      <c r="CC47" s="61"/>
      <c r="CD47" s="61"/>
      <c r="CE47" s="61"/>
      <c r="CF47" s="61"/>
      <c r="CG47" s="61"/>
      <c r="CH47" s="61"/>
    </row>
    <row r="48" spans="1:86">
      <c r="BA48" s="61"/>
      <c r="BB48" s="61"/>
      <c r="BC48" s="61"/>
      <c r="BD48" s="61" t="s">
        <v>449</v>
      </c>
      <c r="BE48" s="61"/>
      <c r="BF48" s="61"/>
      <c r="BG48" s="61"/>
      <c r="BH48" s="61" t="s">
        <v>658</v>
      </c>
      <c r="BI48" s="61"/>
      <c r="BJ48" s="61"/>
      <c r="BK48" s="61"/>
      <c r="BL48" s="61"/>
      <c r="BM48" s="161" t="s">
        <v>518</v>
      </c>
      <c r="BN48" s="61"/>
      <c r="BO48" s="61"/>
      <c r="BP48" s="61"/>
      <c r="BQ48" s="61"/>
      <c r="BR48" s="61"/>
      <c r="BS48" s="61"/>
      <c r="BT48" s="61"/>
      <c r="BU48" s="56" t="s">
        <v>711</v>
      </c>
      <c r="BV48" s="56"/>
      <c r="BW48" s="56"/>
      <c r="BX48" s="56"/>
      <c r="BY48" s="56"/>
      <c r="BZ48" s="61"/>
      <c r="CA48" s="56"/>
      <c r="CB48" s="56"/>
      <c r="CC48" s="61"/>
      <c r="CD48" s="61"/>
      <c r="CE48" s="61"/>
      <c r="CF48" s="61"/>
      <c r="CG48" s="61"/>
      <c r="CH48" s="61"/>
    </row>
    <row r="49" spans="53:86">
      <c r="BA49" s="61"/>
      <c r="BB49" s="61"/>
      <c r="BC49" s="61"/>
      <c r="BD49" s="61"/>
      <c r="BE49" s="61"/>
      <c r="BF49" s="61"/>
      <c r="BG49" s="61"/>
      <c r="BH49" s="61" t="s">
        <v>114</v>
      </c>
      <c r="BI49" s="61"/>
      <c r="BJ49" s="61"/>
      <c r="BK49" s="61"/>
      <c r="BL49" s="61"/>
      <c r="BM49" s="161" t="s">
        <v>519</v>
      </c>
      <c r="BN49" s="61"/>
      <c r="BO49" s="61"/>
      <c r="BP49" s="61"/>
      <c r="BQ49" s="61"/>
      <c r="BR49" s="61"/>
      <c r="BS49" s="61"/>
      <c r="BT49" s="61"/>
      <c r="BU49" s="61"/>
      <c r="BV49" s="56"/>
      <c r="BW49" s="56"/>
      <c r="BX49" s="56"/>
      <c r="BY49" s="56"/>
      <c r="BZ49" s="61"/>
      <c r="CA49" s="56"/>
      <c r="CB49" s="56"/>
      <c r="CC49" s="61"/>
      <c r="CD49" s="61"/>
      <c r="CE49" s="61"/>
      <c r="CF49" s="61"/>
      <c r="CG49" s="61"/>
      <c r="CH49" s="61"/>
    </row>
    <row r="50" spans="53:86">
      <c r="BA50" s="157" t="s">
        <v>305</v>
      </c>
      <c r="BB50" s="61"/>
      <c r="BC50" s="61"/>
      <c r="BD50" s="61"/>
      <c r="BE50" s="61"/>
      <c r="BF50" s="61"/>
      <c r="BG50" s="61"/>
      <c r="BH50" s="61" t="s">
        <v>115</v>
      </c>
      <c r="BI50" s="61"/>
      <c r="BJ50" s="61"/>
      <c r="BK50" s="61"/>
      <c r="BL50" s="61"/>
      <c r="BM50" s="161" t="s">
        <v>520</v>
      </c>
      <c r="BN50" s="61"/>
      <c r="BO50" s="61"/>
      <c r="BP50" s="61"/>
      <c r="BQ50" s="61"/>
      <c r="BR50" s="61"/>
      <c r="BS50" s="61"/>
      <c r="BT50" s="61"/>
      <c r="BU50" s="61"/>
      <c r="BV50" s="56"/>
      <c r="BW50" s="56"/>
      <c r="BX50" s="56"/>
      <c r="BY50" s="56"/>
      <c r="BZ50" s="56"/>
      <c r="CA50" s="56"/>
      <c r="CB50" s="56"/>
      <c r="CC50" s="61"/>
      <c r="CD50" s="61"/>
      <c r="CE50" s="61"/>
      <c r="CF50" s="61"/>
      <c r="CG50" s="61"/>
      <c r="CH50" s="61"/>
    </row>
    <row r="51" spans="53:86">
      <c r="BA51" s="61" t="s">
        <v>7</v>
      </c>
      <c r="BB51" s="61"/>
      <c r="BC51" s="61"/>
      <c r="BD51" s="157" t="s">
        <v>290</v>
      </c>
      <c r="BE51" s="61"/>
      <c r="BF51" s="61"/>
      <c r="BG51" s="61"/>
      <c r="BH51" s="61" t="s">
        <v>116</v>
      </c>
      <c r="BI51" s="61"/>
      <c r="BJ51" s="61"/>
      <c r="BK51" s="61"/>
      <c r="BL51" s="61"/>
      <c r="BM51" s="161" t="s">
        <v>521</v>
      </c>
      <c r="BN51" s="61"/>
      <c r="BO51" s="61"/>
      <c r="BP51" s="61"/>
      <c r="BQ51" s="61"/>
      <c r="BR51" s="61"/>
      <c r="BS51" s="61"/>
      <c r="BT51" s="61"/>
      <c r="BU51" s="56"/>
      <c r="BV51" s="56"/>
      <c r="BW51" s="56"/>
      <c r="BX51" s="56"/>
      <c r="BY51" s="56"/>
      <c r="BZ51" s="56"/>
      <c r="CA51" s="56"/>
      <c r="CB51" s="56"/>
      <c r="CC51" s="61"/>
      <c r="CD51" s="61"/>
      <c r="CE51" s="61"/>
      <c r="CF51" s="61"/>
      <c r="CG51" s="61"/>
      <c r="CH51" s="61"/>
    </row>
    <row r="52" spans="53:86">
      <c r="BA52" s="61" t="s">
        <v>99</v>
      </c>
      <c r="BB52" s="61"/>
      <c r="BC52" s="61"/>
      <c r="BD52" s="61" t="s">
        <v>464</v>
      </c>
      <c r="BE52" s="61"/>
      <c r="BF52" s="61"/>
      <c r="BG52" s="61"/>
      <c r="BH52" s="61"/>
      <c r="BI52" s="61"/>
      <c r="BJ52" s="61"/>
      <c r="BK52" s="61"/>
      <c r="BL52" s="61"/>
      <c r="BM52" s="161" t="s">
        <v>522</v>
      </c>
      <c r="BN52" s="61"/>
      <c r="BO52" s="61"/>
      <c r="BP52" s="61"/>
      <c r="BQ52" s="61"/>
      <c r="BR52" s="61"/>
      <c r="BS52" s="61"/>
      <c r="BT52" s="61"/>
      <c r="BU52" s="61"/>
      <c r="BV52" s="56"/>
      <c r="BW52" s="56"/>
      <c r="BX52" s="56"/>
      <c r="BY52" s="56"/>
      <c r="BZ52" s="56"/>
      <c r="CA52" s="56"/>
      <c r="CB52" s="56"/>
      <c r="CC52" s="61"/>
      <c r="CD52" s="61"/>
      <c r="CE52" s="61"/>
      <c r="CF52" s="61"/>
      <c r="CG52" s="61"/>
      <c r="CH52" s="61"/>
    </row>
    <row r="53" spans="53:86">
      <c r="BA53" s="61" t="s">
        <v>211</v>
      </c>
      <c r="BB53" s="61"/>
      <c r="BC53" s="61"/>
      <c r="BD53" s="61" t="s">
        <v>465</v>
      </c>
      <c r="BE53" s="61"/>
      <c r="BF53" s="61"/>
      <c r="BG53" s="61"/>
      <c r="BH53" s="61"/>
      <c r="BI53" s="61"/>
      <c r="BJ53" s="61"/>
      <c r="BK53" s="61"/>
      <c r="BL53" s="61"/>
      <c r="BM53" s="161" t="s">
        <v>523</v>
      </c>
      <c r="BN53" s="61"/>
      <c r="BO53" s="61"/>
      <c r="BP53" s="61"/>
      <c r="BQ53" s="61"/>
      <c r="BR53" s="61"/>
      <c r="BS53" s="61"/>
      <c r="BT53" s="61"/>
      <c r="BU53" s="61"/>
      <c r="BV53" s="56"/>
      <c r="BW53" s="56"/>
      <c r="BX53" s="56"/>
      <c r="BY53" s="56"/>
      <c r="BZ53" s="56"/>
      <c r="CA53" s="56"/>
      <c r="CB53" s="56"/>
      <c r="CC53" s="61"/>
      <c r="CD53" s="61"/>
      <c r="CE53" s="61"/>
      <c r="CF53" s="61"/>
      <c r="CG53" s="61"/>
      <c r="CH53" s="61"/>
    </row>
    <row r="54" spans="53:86">
      <c r="BA54" s="61" t="s">
        <v>423</v>
      </c>
      <c r="BB54" s="61"/>
      <c r="BC54" s="61"/>
      <c r="BD54" s="61" t="s">
        <v>466</v>
      </c>
      <c r="BE54" s="61"/>
      <c r="BF54" s="61"/>
      <c r="BG54" s="61"/>
      <c r="BH54" s="61"/>
      <c r="BI54" s="61"/>
      <c r="BJ54" s="61"/>
      <c r="BK54" s="61"/>
      <c r="BL54" s="61"/>
      <c r="BM54" s="161" t="s">
        <v>524</v>
      </c>
      <c r="BN54" s="61"/>
      <c r="BO54" s="61"/>
      <c r="BP54" s="61"/>
      <c r="BQ54" s="61"/>
      <c r="BR54" s="61"/>
      <c r="BS54" s="61"/>
      <c r="BT54" s="61"/>
      <c r="BU54" s="61"/>
      <c r="BV54" s="56"/>
      <c r="BW54" s="56"/>
      <c r="BX54" s="56"/>
      <c r="BY54" s="56"/>
      <c r="BZ54" s="56"/>
      <c r="CA54" s="56"/>
      <c r="CB54" s="56"/>
      <c r="CC54" s="61"/>
      <c r="CD54" s="61"/>
      <c r="CE54" s="61"/>
      <c r="CF54" s="61"/>
      <c r="CG54" s="61"/>
      <c r="CH54" s="61"/>
    </row>
    <row r="55" spans="53:86">
      <c r="BA55" s="61" t="s">
        <v>424</v>
      </c>
      <c r="BB55" s="61"/>
      <c r="BC55" s="61"/>
      <c r="BD55" s="61"/>
      <c r="BE55" s="61"/>
      <c r="BF55" s="61"/>
      <c r="BG55" s="61"/>
      <c r="BH55" s="61"/>
      <c r="BI55" s="61"/>
      <c r="BJ55" s="61"/>
      <c r="BK55" s="61"/>
      <c r="BL55" s="61"/>
      <c r="BM55" s="161" t="s">
        <v>93</v>
      </c>
      <c r="BN55" s="61"/>
      <c r="BO55" s="61"/>
      <c r="BP55" s="61"/>
      <c r="BQ55" s="61"/>
      <c r="BR55" s="61"/>
      <c r="BS55" s="61"/>
      <c r="BT55" s="61"/>
      <c r="BU55" s="61"/>
      <c r="BV55" s="56"/>
      <c r="BW55" s="56"/>
      <c r="BX55" s="56"/>
      <c r="BY55" s="56"/>
      <c r="BZ55" s="56"/>
      <c r="CA55" s="56"/>
      <c r="CB55" s="56"/>
      <c r="CC55" s="61"/>
      <c r="CD55" s="61"/>
      <c r="CE55" s="61"/>
      <c r="CF55" s="61"/>
      <c r="CG55" s="61"/>
      <c r="CH55" s="61"/>
    </row>
    <row r="56" spans="53:86">
      <c r="BA56" s="61" t="s">
        <v>276</v>
      </c>
      <c r="BB56" s="61"/>
      <c r="BC56" s="61"/>
      <c r="BD56" s="61"/>
      <c r="BE56" s="61"/>
      <c r="BF56" s="61"/>
      <c r="BG56" s="61"/>
      <c r="BH56" s="61"/>
      <c r="BI56" s="61"/>
      <c r="BJ56" s="61"/>
      <c r="BK56" s="61"/>
      <c r="BL56" s="61"/>
      <c r="BM56" s="161" t="s">
        <v>525</v>
      </c>
      <c r="BN56" s="61"/>
      <c r="BO56" s="61"/>
      <c r="BP56" s="61"/>
      <c r="BQ56" s="61"/>
      <c r="BR56" s="61"/>
      <c r="BS56" s="61"/>
      <c r="BT56" s="61"/>
      <c r="BU56" s="61"/>
      <c r="BV56" s="61"/>
      <c r="BW56" s="61"/>
      <c r="BX56" s="61"/>
      <c r="BY56" s="61"/>
      <c r="BZ56" s="61"/>
      <c r="CA56" s="61"/>
      <c r="CB56" s="61"/>
      <c r="CC56" s="61"/>
      <c r="CD56" s="61"/>
      <c r="CE56" s="61"/>
      <c r="CF56" s="61"/>
      <c r="CG56" s="61"/>
      <c r="CH56" s="61"/>
    </row>
    <row r="57" spans="53:86">
      <c r="BA57" s="61" t="s">
        <v>425</v>
      </c>
      <c r="BB57" s="61"/>
      <c r="BC57" s="61"/>
      <c r="BD57" s="61"/>
      <c r="BE57" s="61"/>
      <c r="BF57" s="61"/>
      <c r="BG57" s="61"/>
      <c r="BH57" s="61"/>
      <c r="BI57" s="61"/>
      <c r="BJ57" s="61"/>
      <c r="BK57" s="61"/>
      <c r="BL57" s="61"/>
      <c r="BM57" s="161" t="s">
        <v>526</v>
      </c>
      <c r="BN57" s="61"/>
      <c r="BO57" s="61"/>
      <c r="BP57" s="61"/>
      <c r="BQ57" s="61"/>
      <c r="BR57" s="61"/>
      <c r="BS57" s="61"/>
      <c r="BT57" s="61"/>
      <c r="BU57" s="61"/>
      <c r="BV57" s="61"/>
      <c r="BW57" s="61"/>
      <c r="BX57" s="61"/>
      <c r="BY57" s="61"/>
      <c r="BZ57" s="61"/>
      <c r="CA57" s="61"/>
      <c r="CB57" s="61"/>
      <c r="CC57" s="61"/>
      <c r="CD57" s="61"/>
      <c r="CE57" s="61"/>
      <c r="CF57" s="61"/>
      <c r="CG57" s="61"/>
      <c r="CH57" s="61"/>
    </row>
    <row r="58" spans="53:86">
      <c r="BA58" s="61" t="s">
        <v>426</v>
      </c>
      <c r="BB58" s="61"/>
      <c r="BC58" s="61"/>
      <c r="BD58" s="61"/>
      <c r="BE58" s="61"/>
      <c r="BF58" s="61"/>
      <c r="BG58" s="61"/>
      <c r="BH58" s="61"/>
      <c r="BI58" s="61"/>
      <c r="BJ58" s="61"/>
      <c r="BK58" s="61"/>
      <c r="BL58" s="61"/>
      <c r="BM58" s="161" t="s">
        <v>527</v>
      </c>
      <c r="BN58" s="61"/>
      <c r="BO58" s="61"/>
      <c r="BP58" s="61"/>
      <c r="BQ58" s="61"/>
      <c r="BR58" s="61"/>
      <c r="BS58" s="61"/>
      <c r="BT58" s="61"/>
      <c r="BU58" s="61"/>
      <c r="BV58" s="61"/>
      <c r="BW58" s="61"/>
      <c r="BX58" s="61"/>
      <c r="BY58" s="61"/>
      <c r="BZ58" s="61"/>
      <c r="CA58" s="61"/>
      <c r="CB58" s="61"/>
      <c r="CC58" s="61"/>
      <c r="CD58" s="61"/>
      <c r="CE58" s="61"/>
      <c r="CF58" s="61"/>
      <c r="CG58" s="61"/>
      <c r="CH58" s="61"/>
    </row>
    <row r="59" spans="53:86">
      <c r="BA59" s="61" t="s">
        <v>427</v>
      </c>
      <c r="BB59" s="61"/>
      <c r="BC59" s="61"/>
      <c r="BD59" s="61"/>
      <c r="BE59" s="61"/>
      <c r="BF59" s="61"/>
      <c r="BG59" s="61"/>
      <c r="BH59" s="61"/>
      <c r="BI59" s="61"/>
      <c r="BJ59" s="61"/>
      <c r="BK59" s="61"/>
      <c r="BL59" s="61"/>
      <c r="BM59" s="161" t="s">
        <v>528</v>
      </c>
      <c r="BN59" s="61"/>
      <c r="BO59" s="61"/>
      <c r="BP59" s="61"/>
      <c r="BQ59" s="61"/>
      <c r="BR59" s="61"/>
      <c r="BS59" s="61"/>
      <c r="BT59" s="61"/>
      <c r="BU59" s="61"/>
      <c r="BV59" s="61"/>
      <c r="BW59" s="61"/>
      <c r="BX59" s="61"/>
      <c r="BY59" s="61"/>
      <c r="BZ59" s="61"/>
      <c r="CA59" s="61"/>
      <c r="CB59" s="61"/>
      <c r="CC59" s="61"/>
      <c r="CD59" s="61"/>
      <c r="CE59" s="61"/>
      <c r="CF59" s="61"/>
      <c r="CG59" s="61"/>
      <c r="CH59" s="61"/>
    </row>
    <row r="60" spans="53:86">
      <c r="BA60" s="61" t="s">
        <v>428</v>
      </c>
      <c r="BB60" s="61"/>
      <c r="BC60" s="61"/>
      <c r="BD60" s="61"/>
      <c r="BE60" s="61"/>
      <c r="BF60" s="61"/>
      <c r="BG60" s="61"/>
      <c r="BH60" s="61"/>
      <c r="BI60" s="61"/>
      <c r="BJ60" s="61"/>
      <c r="BK60" s="61"/>
      <c r="BL60" s="61"/>
      <c r="BM60" s="161" t="s">
        <v>529</v>
      </c>
      <c r="BN60" s="61"/>
      <c r="BO60" s="61"/>
      <c r="BP60" s="61"/>
      <c r="BQ60" s="61"/>
      <c r="BR60" s="61"/>
      <c r="BS60" s="61"/>
      <c r="BT60" s="61"/>
      <c r="BU60" s="61"/>
      <c r="BV60" s="61"/>
      <c r="BW60" s="61"/>
      <c r="BX60" s="61"/>
      <c r="BY60" s="61"/>
      <c r="BZ60" s="61"/>
      <c r="CA60" s="61"/>
      <c r="CB60" s="61"/>
      <c r="CC60" s="61"/>
      <c r="CD60" s="61"/>
      <c r="CE60" s="61"/>
      <c r="CF60" s="61"/>
      <c r="CG60" s="61"/>
      <c r="CH60" s="61"/>
    </row>
    <row r="61" spans="53:86">
      <c r="BA61" s="61" t="s">
        <v>429</v>
      </c>
      <c r="BB61" s="61"/>
      <c r="BC61" s="61"/>
      <c r="BD61" s="61"/>
      <c r="BE61" s="61"/>
      <c r="BF61" s="61"/>
      <c r="BG61" s="61"/>
      <c r="BH61" s="61"/>
      <c r="BI61" s="61"/>
      <c r="BJ61" s="61"/>
      <c r="BK61" s="61"/>
      <c r="BL61" s="61"/>
      <c r="BM61" s="161" t="s">
        <v>530</v>
      </c>
      <c r="BN61" s="61"/>
      <c r="BO61" s="61"/>
      <c r="BP61" s="61"/>
      <c r="BQ61" s="61"/>
      <c r="BR61" s="61"/>
      <c r="BS61" s="61"/>
      <c r="BT61" s="61"/>
      <c r="BU61" s="61"/>
      <c r="BV61" s="61"/>
      <c r="BW61" s="61"/>
      <c r="BX61" s="61"/>
      <c r="BY61" s="61"/>
      <c r="BZ61" s="61"/>
      <c r="CA61" s="61"/>
      <c r="CB61" s="61"/>
      <c r="CC61" s="61"/>
      <c r="CD61" s="61"/>
      <c r="CE61" s="61"/>
      <c r="CF61" s="61"/>
      <c r="CG61" s="61"/>
      <c r="CH61" s="61"/>
    </row>
    <row r="62" spans="53:86">
      <c r="BA62" s="61" t="s">
        <v>430</v>
      </c>
      <c r="BB62" s="61"/>
      <c r="BC62" s="61"/>
      <c r="BD62" s="61"/>
      <c r="BE62" s="61"/>
      <c r="BF62" s="61"/>
      <c r="BG62" s="61"/>
      <c r="BH62" s="61"/>
      <c r="BI62" s="61"/>
      <c r="BJ62" s="61"/>
      <c r="BK62" s="61"/>
      <c r="BL62" s="61"/>
      <c r="BM62" s="161" t="s">
        <v>531</v>
      </c>
      <c r="BN62" s="61"/>
      <c r="BO62" s="61"/>
      <c r="BP62" s="61"/>
      <c r="BQ62" s="61"/>
      <c r="BR62" s="61"/>
      <c r="BS62" s="61"/>
      <c r="BT62" s="61"/>
      <c r="BU62" s="61"/>
      <c r="BV62" s="61"/>
      <c r="BW62" s="61"/>
      <c r="BX62" s="61"/>
      <c r="BY62" s="61"/>
      <c r="BZ62" s="61"/>
      <c r="CA62" s="61"/>
      <c r="CB62" s="61"/>
      <c r="CC62" s="61"/>
      <c r="CD62" s="61"/>
      <c r="CE62" s="61"/>
      <c r="CF62" s="61"/>
      <c r="CG62" s="61"/>
      <c r="CH62" s="61"/>
    </row>
    <row r="63" spans="53:86">
      <c r="BA63" s="61" t="s">
        <v>431</v>
      </c>
      <c r="BB63" s="61"/>
      <c r="BC63" s="61"/>
      <c r="BD63" s="61"/>
      <c r="BE63" s="61"/>
      <c r="BF63" s="61"/>
      <c r="BG63" s="61"/>
      <c r="BH63" s="61"/>
      <c r="BI63" s="61"/>
      <c r="BJ63" s="61"/>
      <c r="BK63" s="61"/>
      <c r="BL63" s="61"/>
      <c r="BM63" s="161" t="s">
        <v>532</v>
      </c>
      <c r="BN63" s="61"/>
      <c r="BO63" s="61"/>
      <c r="BP63" s="61"/>
      <c r="BQ63" s="61"/>
      <c r="BR63" s="61"/>
      <c r="BS63" s="61"/>
      <c r="BT63" s="61"/>
      <c r="BU63" s="61"/>
      <c r="BV63" s="61"/>
      <c r="BW63" s="61"/>
      <c r="BX63" s="61"/>
      <c r="BY63" s="61"/>
      <c r="BZ63" s="61"/>
      <c r="CA63" s="61"/>
      <c r="CB63" s="61"/>
      <c r="CC63" s="61"/>
      <c r="CD63" s="61"/>
      <c r="CE63" s="61"/>
      <c r="CF63" s="61"/>
      <c r="CG63" s="61"/>
      <c r="CH63" s="61"/>
    </row>
    <row r="64" spans="53:86">
      <c r="BA64" s="61"/>
      <c r="BB64" s="61"/>
      <c r="BC64" s="61"/>
      <c r="BD64" s="61"/>
      <c r="BE64" s="61"/>
      <c r="BF64" s="61"/>
      <c r="BG64" s="61"/>
      <c r="BH64" s="61"/>
      <c r="BI64" s="61"/>
      <c r="BJ64" s="61"/>
      <c r="BK64" s="61"/>
      <c r="BL64" s="61"/>
      <c r="BM64" s="161" t="s">
        <v>533</v>
      </c>
      <c r="BN64" s="61"/>
      <c r="BO64" s="61"/>
      <c r="BP64" s="61"/>
      <c r="BQ64" s="61"/>
      <c r="BR64" s="61"/>
      <c r="BS64" s="61"/>
      <c r="BT64" s="61"/>
      <c r="BU64" s="61"/>
      <c r="BV64" s="61"/>
      <c r="BW64" s="61"/>
      <c r="BX64" s="61"/>
      <c r="BY64" s="61"/>
      <c r="BZ64" s="61"/>
      <c r="CA64" s="61"/>
      <c r="CB64" s="61"/>
      <c r="CC64" s="61"/>
      <c r="CD64" s="61"/>
      <c r="CE64" s="61"/>
      <c r="CF64" s="61"/>
      <c r="CG64" s="61"/>
      <c r="CH64" s="61"/>
    </row>
    <row r="65" spans="53:86">
      <c r="BA65" s="61"/>
      <c r="BB65" s="61"/>
      <c r="BC65" s="61"/>
      <c r="BD65" s="61"/>
      <c r="BE65" s="61"/>
      <c r="BF65" s="61"/>
      <c r="BG65" s="61"/>
      <c r="BH65" s="61"/>
      <c r="BI65" s="61"/>
      <c r="BJ65" s="61"/>
      <c r="BK65" s="61"/>
      <c r="BL65" s="61"/>
      <c r="BM65" s="161" t="s">
        <v>534</v>
      </c>
      <c r="BN65" s="61"/>
      <c r="BO65" s="61"/>
      <c r="BP65" s="61"/>
      <c r="BQ65" s="61"/>
      <c r="BR65" s="61"/>
      <c r="BS65" s="61"/>
      <c r="BT65" s="61"/>
      <c r="BU65" s="61"/>
      <c r="BV65" s="61"/>
      <c r="BW65" s="61"/>
      <c r="BX65" s="61"/>
      <c r="BY65" s="61"/>
      <c r="BZ65" s="61"/>
      <c r="CA65" s="61"/>
      <c r="CB65" s="61"/>
      <c r="CC65" s="61"/>
      <c r="CD65" s="61"/>
      <c r="CE65" s="61"/>
      <c r="CF65" s="61"/>
      <c r="CG65" s="61"/>
      <c r="CH65" s="61"/>
    </row>
    <row r="66" spans="53:86">
      <c r="BA66" s="174" t="s">
        <v>767</v>
      </c>
      <c r="BB66" s="61"/>
      <c r="BC66" s="61"/>
      <c r="BD66" s="61"/>
      <c r="BE66" s="61"/>
      <c r="BF66" s="61"/>
      <c r="BG66" s="61"/>
      <c r="BH66" s="61"/>
      <c r="BI66" s="61"/>
      <c r="BJ66" s="61"/>
      <c r="BK66" s="61"/>
      <c r="BL66" s="61"/>
      <c r="BM66" s="161" t="s">
        <v>663</v>
      </c>
      <c r="BN66" s="61"/>
      <c r="BO66" s="61"/>
      <c r="BP66" s="61"/>
      <c r="BQ66" s="61"/>
      <c r="BR66" s="61"/>
      <c r="BS66" s="61"/>
      <c r="BT66" s="61"/>
      <c r="BU66" s="61"/>
      <c r="BV66" s="61"/>
      <c r="BW66" s="61"/>
      <c r="BX66" s="61"/>
      <c r="BY66" s="61"/>
      <c r="BZ66" s="61"/>
      <c r="CA66" s="61"/>
      <c r="CB66" s="61"/>
      <c r="CC66" s="61"/>
      <c r="CD66" s="61"/>
      <c r="CE66" s="61"/>
      <c r="CF66" s="61"/>
      <c r="CG66" s="61"/>
      <c r="CH66" s="61"/>
    </row>
    <row r="67" spans="53:86" ht="15">
      <c r="BA67" s="175" t="s">
        <v>768</v>
      </c>
      <c r="BB67" s="61"/>
      <c r="BC67" s="61"/>
      <c r="BD67" s="61"/>
      <c r="BE67" s="61"/>
      <c r="BF67" s="61"/>
      <c r="BG67" s="61"/>
      <c r="BH67" s="61"/>
      <c r="BI67" s="61"/>
      <c r="BJ67" s="61"/>
      <c r="BK67" s="61"/>
      <c r="BL67" s="61"/>
      <c r="BM67" s="162" t="s">
        <v>535</v>
      </c>
      <c r="BN67" s="61"/>
      <c r="BO67" s="61"/>
      <c r="BP67" s="61"/>
      <c r="BQ67" s="61"/>
      <c r="BR67" s="61"/>
      <c r="BS67" s="61"/>
      <c r="BT67" s="61"/>
      <c r="BU67" s="61"/>
      <c r="BV67" s="61"/>
      <c r="BW67" s="61"/>
      <c r="BX67" s="61"/>
      <c r="BY67" s="61"/>
      <c r="BZ67" s="61"/>
      <c r="CA67" s="61"/>
      <c r="CB67" s="61"/>
      <c r="CC67" s="61"/>
      <c r="CD67" s="61"/>
      <c r="CE67" s="61"/>
      <c r="CF67" s="61"/>
      <c r="CG67" s="61"/>
      <c r="CH67" s="61"/>
    </row>
    <row r="68" spans="53:86">
      <c r="BA68" s="176" t="s">
        <v>210</v>
      </c>
      <c r="BB68" s="61"/>
      <c r="BC68" s="61"/>
      <c r="BD68" s="61"/>
      <c r="BE68" s="61"/>
      <c r="BF68" s="61"/>
      <c r="BG68" s="61"/>
      <c r="BH68" s="61"/>
      <c r="BI68" s="61"/>
      <c r="BJ68" s="61"/>
      <c r="BK68" s="61"/>
      <c r="BL68" s="61"/>
      <c r="BM68" s="161" t="s">
        <v>536</v>
      </c>
      <c r="BN68" s="61"/>
      <c r="BO68" s="61"/>
      <c r="BP68" s="61"/>
      <c r="BQ68" s="61"/>
      <c r="BR68" s="61"/>
      <c r="BS68" s="61"/>
      <c r="BT68" s="61"/>
      <c r="BU68" s="61"/>
      <c r="BV68" s="61"/>
      <c r="BW68" s="61"/>
      <c r="BX68" s="61"/>
      <c r="BY68" s="61"/>
      <c r="BZ68" s="61"/>
      <c r="CA68" s="61"/>
      <c r="CB68" s="61"/>
      <c r="CC68" s="61"/>
      <c r="CD68" s="61"/>
      <c r="CE68" s="61"/>
      <c r="CF68" s="61"/>
      <c r="CG68" s="61"/>
      <c r="CH68" s="61"/>
    </row>
    <row r="69" spans="53:86" ht="25.5">
      <c r="BA69" s="176" t="s">
        <v>825</v>
      </c>
      <c r="BB69" s="61"/>
      <c r="BC69" s="61"/>
      <c r="BD69" s="61"/>
      <c r="BE69" s="61"/>
      <c r="BF69" s="61"/>
      <c r="BG69" s="61"/>
      <c r="BH69" s="61"/>
      <c r="BI69" s="61"/>
      <c r="BJ69" s="61"/>
      <c r="BK69" s="61"/>
      <c r="BL69" s="61"/>
      <c r="BM69" s="161" t="s">
        <v>537</v>
      </c>
      <c r="BN69" s="61"/>
      <c r="BO69" s="61"/>
      <c r="BP69" s="61"/>
      <c r="BQ69" s="61"/>
      <c r="BR69" s="61"/>
      <c r="BS69" s="61"/>
      <c r="BT69" s="61"/>
      <c r="BU69" s="61"/>
      <c r="BV69" s="61"/>
      <c r="BW69" s="61"/>
      <c r="BX69" s="61"/>
      <c r="BY69" s="61"/>
      <c r="BZ69" s="61"/>
      <c r="CA69" s="61"/>
      <c r="CB69" s="61"/>
      <c r="CC69" s="61"/>
      <c r="CD69" s="61"/>
      <c r="CE69" s="61"/>
      <c r="CF69" s="61"/>
      <c r="CG69" s="61"/>
      <c r="CH69" s="61"/>
    </row>
    <row r="70" spans="53:86">
      <c r="BA70" s="176" t="s">
        <v>826</v>
      </c>
      <c r="BB70" s="61"/>
      <c r="BC70" s="61"/>
      <c r="BD70" s="61"/>
      <c r="BE70" s="61"/>
      <c r="BF70" s="61"/>
      <c r="BG70" s="61"/>
      <c r="BH70" s="61"/>
      <c r="BI70" s="61"/>
      <c r="BJ70" s="61"/>
      <c r="BK70" s="61"/>
      <c r="BL70" s="61"/>
      <c r="BM70" s="161" t="s">
        <v>538</v>
      </c>
      <c r="BN70" s="61"/>
      <c r="BO70" s="61"/>
      <c r="BP70" s="61"/>
      <c r="BQ70" s="61"/>
      <c r="BR70" s="61"/>
      <c r="BS70" s="61"/>
      <c r="BT70" s="61"/>
      <c r="BU70" s="61"/>
      <c r="BV70" s="61"/>
      <c r="BW70" s="61"/>
      <c r="BX70" s="61"/>
      <c r="BY70" s="61"/>
      <c r="BZ70" s="61"/>
      <c r="CA70" s="61"/>
      <c r="CB70" s="61"/>
      <c r="CC70" s="61"/>
      <c r="CD70" s="61"/>
      <c r="CE70" s="61"/>
      <c r="CF70" s="61"/>
      <c r="CG70" s="61"/>
      <c r="CH70" s="61"/>
    </row>
    <row r="71" spans="53:86">
      <c r="BA71" s="176" t="s">
        <v>63</v>
      </c>
      <c r="BB71" s="61"/>
      <c r="BC71" s="61"/>
      <c r="BD71" s="61"/>
      <c r="BE71" s="61"/>
      <c r="BF71" s="61"/>
      <c r="BG71" s="61"/>
      <c r="BH71" s="61"/>
      <c r="BI71" s="61"/>
      <c r="BJ71" s="61"/>
      <c r="BK71" s="61"/>
      <c r="BL71" s="61"/>
      <c r="BM71" s="161" t="s">
        <v>539</v>
      </c>
      <c r="BN71" s="61"/>
      <c r="BO71" s="61"/>
      <c r="BP71" s="61"/>
      <c r="BQ71" s="61"/>
      <c r="BR71" s="61"/>
      <c r="BS71" s="61"/>
      <c r="BT71" s="61"/>
      <c r="BU71" s="61"/>
      <c r="BV71" s="61"/>
      <c r="BW71" s="61"/>
      <c r="BX71" s="61"/>
      <c r="BY71" s="61"/>
      <c r="BZ71" s="61"/>
      <c r="CA71" s="61"/>
      <c r="CB71" s="61"/>
      <c r="CC71" s="61"/>
      <c r="CD71" s="61"/>
      <c r="CE71" s="61"/>
      <c r="CF71" s="61"/>
      <c r="CG71" s="61"/>
      <c r="CH71" s="61"/>
    </row>
    <row r="72" spans="53:86">
      <c r="BA72" s="176" t="s">
        <v>827</v>
      </c>
      <c r="BB72" s="61"/>
      <c r="BC72" s="61"/>
      <c r="BD72" s="61"/>
      <c r="BE72" s="61"/>
      <c r="BF72" s="61"/>
      <c r="BG72" s="61"/>
      <c r="BH72" s="61"/>
      <c r="BI72" s="61"/>
      <c r="BJ72" s="61"/>
      <c r="BK72" s="61"/>
      <c r="BL72" s="61"/>
      <c r="BM72" s="161" t="s">
        <v>540</v>
      </c>
      <c r="BN72" s="61"/>
      <c r="BO72" s="61"/>
      <c r="BP72" s="61"/>
      <c r="BQ72" s="61"/>
      <c r="BR72" s="61"/>
      <c r="BS72" s="61"/>
      <c r="BT72" s="61"/>
      <c r="BU72" s="61"/>
      <c r="BV72" s="61"/>
      <c r="BW72" s="61"/>
      <c r="BX72" s="61"/>
      <c r="BY72" s="61"/>
      <c r="BZ72" s="61"/>
      <c r="CA72" s="61"/>
      <c r="CB72" s="61"/>
      <c r="CC72" s="61"/>
      <c r="CD72" s="61"/>
      <c r="CE72" s="61"/>
      <c r="CF72" s="61"/>
      <c r="CG72" s="61"/>
      <c r="CH72" s="61"/>
    </row>
    <row r="73" spans="53:86" ht="15">
      <c r="BA73" s="175" t="s">
        <v>769</v>
      </c>
      <c r="BB73" s="61"/>
      <c r="BC73" s="61"/>
      <c r="BD73" s="61"/>
      <c r="BE73" s="61"/>
      <c r="BF73" s="61"/>
      <c r="BG73" s="61"/>
      <c r="BH73" s="61"/>
      <c r="BI73" s="61"/>
      <c r="BJ73" s="61"/>
      <c r="BK73" s="61"/>
      <c r="BL73" s="61"/>
      <c r="BM73" s="161" t="s">
        <v>541</v>
      </c>
      <c r="BN73" s="61"/>
      <c r="BO73" s="61"/>
      <c r="BP73" s="61"/>
      <c r="BQ73" s="61"/>
      <c r="BR73" s="61"/>
      <c r="BS73" s="61"/>
      <c r="BT73" s="61"/>
      <c r="BU73" s="61"/>
      <c r="BV73" s="61"/>
      <c r="BW73" s="61"/>
      <c r="BX73" s="61"/>
      <c r="BY73" s="61"/>
      <c r="BZ73" s="61"/>
      <c r="CA73" s="61"/>
      <c r="CB73" s="61"/>
      <c r="CC73" s="61"/>
      <c r="CD73" s="61"/>
      <c r="CE73" s="61"/>
      <c r="CF73" s="61"/>
      <c r="CG73" s="61"/>
      <c r="CH73" s="61"/>
    </row>
    <row r="74" spans="53:86">
      <c r="BA74" t="s">
        <v>770</v>
      </c>
      <c r="BB74" s="61"/>
      <c r="BC74" s="61"/>
      <c r="BD74" s="61"/>
      <c r="BE74" s="61"/>
      <c r="BF74" s="61"/>
      <c r="BG74" s="61"/>
      <c r="BH74" s="61"/>
      <c r="BI74" s="61"/>
      <c r="BJ74" s="61"/>
      <c r="BK74" s="61"/>
      <c r="BL74" s="61"/>
      <c r="BM74" s="161" t="s">
        <v>542</v>
      </c>
      <c r="BN74" s="61"/>
      <c r="BO74" s="61"/>
      <c r="BP74" s="61"/>
      <c r="BQ74" s="61"/>
      <c r="BR74" s="61"/>
      <c r="BS74" s="61"/>
      <c r="BT74" s="61"/>
      <c r="BU74" s="61"/>
      <c r="BV74" s="61"/>
      <c r="BW74" s="61"/>
      <c r="BX74" s="61"/>
      <c r="BY74" s="61"/>
      <c r="BZ74" s="61"/>
      <c r="CA74" s="61"/>
      <c r="CB74" s="61"/>
      <c r="CC74" s="61"/>
      <c r="CD74" s="61"/>
      <c r="CE74" s="61"/>
      <c r="CF74" s="61"/>
      <c r="CG74" s="61"/>
      <c r="CH74" s="61"/>
    </row>
    <row r="75" spans="53:86">
      <c r="BA75" t="s">
        <v>771</v>
      </c>
      <c r="BB75" s="61"/>
      <c r="BC75" s="61"/>
      <c r="BD75" s="61"/>
      <c r="BE75" s="61"/>
      <c r="BF75" s="61"/>
      <c r="BG75" s="61"/>
      <c r="BH75" s="61"/>
      <c r="BI75" s="61"/>
      <c r="BJ75" s="61"/>
      <c r="BK75" s="61"/>
      <c r="BL75" s="61"/>
      <c r="BM75" s="161" t="s">
        <v>543</v>
      </c>
      <c r="BN75" s="61"/>
      <c r="BO75" s="61"/>
      <c r="BP75" s="61"/>
      <c r="BQ75" s="61"/>
      <c r="BR75" s="61"/>
      <c r="BS75" s="61"/>
      <c r="BT75" s="61"/>
      <c r="BU75" s="61"/>
      <c r="BV75" s="61"/>
      <c r="BW75" s="61"/>
      <c r="BX75" s="61"/>
      <c r="BY75" s="61"/>
      <c r="BZ75" s="61"/>
      <c r="CA75" s="61"/>
      <c r="CB75" s="61"/>
      <c r="CC75" s="61"/>
      <c r="CD75" s="61"/>
      <c r="CE75" s="61"/>
      <c r="CF75" s="61"/>
      <c r="CG75" s="61"/>
      <c r="CH75" s="61"/>
    </row>
    <row r="76" spans="53:86">
      <c r="BA76" t="s">
        <v>772</v>
      </c>
      <c r="BB76" s="61"/>
      <c r="BC76" s="61"/>
      <c r="BD76" s="61"/>
      <c r="BE76" s="61"/>
      <c r="BF76" s="61"/>
      <c r="BG76" s="61"/>
      <c r="BH76" s="61"/>
      <c r="BI76" s="61"/>
      <c r="BJ76" s="61"/>
      <c r="BK76" s="61"/>
      <c r="BL76" s="61"/>
      <c r="BM76" s="161" t="s">
        <v>544</v>
      </c>
      <c r="BN76" s="61"/>
      <c r="BO76" s="61"/>
      <c r="BP76" s="61"/>
      <c r="BQ76" s="61"/>
      <c r="BR76" s="61"/>
      <c r="BS76" s="61"/>
      <c r="BT76" s="61"/>
      <c r="BU76" s="61"/>
      <c r="BV76" s="61"/>
      <c r="BW76" s="61"/>
      <c r="BX76" s="61"/>
      <c r="BY76" s="61"/>
      <c r="BZ76" s="61"/>
      <c r="CA76" s="61"/>
      <c r="CB76" s="61"/>
      <c r="CC76" s="61"/>
      <c r="CD76" s="61"/>
      <c r="CE76" s="61"/>
      <c r="CF76" s="61"/>
      <c r="CG76" s="61"/>
      <c r="CH76" s="61"/>
    </row>
    <row r="77" spans="53:86">
      <c r="BA77" t="s">
        <v>773</v>
      </c>
      <c r="BB77" s="61"/>
      <c r="BC77" s="61"/>
      <c r="BD77" s="61"/>
      <c r="BE77" s="61"/>
      <c r="BF77" s="61"/>
      <c r="BG77" s="61"/>
      <c r="BH77" s="61"/>
      <c r="BI77" s="61"/>
      <c r="BJ77" s="61"/>
      <c r="BK77" s="61"/>
      <c r="BL77" s="61"/>
      <c r="BM77" s="161" t="s">
        <v>545</v>
      </c>
      <c r="BN77" s="61"/>
      <c r="BO77" s="61"/>
      <c r="BP77" s="61"/>
      <c r="BQ77" s="61"/>
      <c r="BR77" s="61"/>
      <c r="BS77" s="61"/>
      <c r="BT77" s="61"/>
      <c r="BU77" s="61"/>
      <c r="BV77" s="61"/>
      <c r="BW77" s="61"/>
      <c r="BX77" s="61"/>
      <c r="BY77" s="61"/>
      <c r="BZ77" s="61"/>
      <c r="CA77" s="61"/>
      <c r="CB77" s="61"/>
      <c r="CC77" s="61"/>
      <c r="CD77" s="61"/>
      <c r="CE77" s="61"/>
      <c r="CF77" s="61"/>
      <c r="CG77" s="61"/>
      <c r="CH77" s="61"/>
    </row>
    <row r="78" spans="53:86">
      <c r="BA78" t="s">
        <v>774</v>
      </c>
      <c r="BB78" s="61"/>
      <c r="BC78" s="61"/>
      <c r="BD78" s="61"/>
      <c r="BE78" s="61"/>
      <c r="BF78" s="61"/>
      <c r="BG78" s="61"/>
      <c r="BH78" s="61"/>
      <c r="BI78" s="61"/>
      <c r="BJ78" s="61"/>
      <c r="BK78" s="61"/>
      <c r="BL78" s="61"/>
      <c r="BM78" s="161" t="s">
        <v>546</v>
      </c>
      <c r="BN78" s="61"/>
      <c r="BO78" s="61"/>
      <c r="BP78" s="61"/>
      <c r="BQ78" s="61"/>
      <c r="BR78" s="61"/>
      <c r="BS78" s="61"/>
      <c r="BT78" s="61"/>
      <c r="BU78" s="61"/>
      <c r="BV78" s="61"/>
      <c r="BW78" s="61"/>
      <c r="BX78" s="61"/>
      <c r="BY78" s="61"/>
      <c r="BZ78" s="61"/>
      <c r="CA78" s="61"/>
      <c r="CB78" s="61"/>
      <c r="CC78" s="61"/>
      <c r="CD78" s="61"/>
      <c r="CE78" s="61"/>
      <c r="CF78" s="61"/>
      <c r="CG78" s="61"/>
      <c r="CH78" s="61"/>
    </row>
    <row r="79" spans="53:86">
      <c r="BA79" t="s">
        <v>775</v>
      </c>
      <c r="BB79" s="61"/>
      <c r="BC79" s="61"/>
      <c r="BD79" s="61"/>
      <c r="BE79" s="61"/>
      <c r="BF79" s="61"/>
      <c r="BG79" s="61"/>
      <c r="BH79" s="61"/>
      <c r="BI79" s="61"/>
      <c r="BJ79" s="61"/>
      <c r="BK79" s="61"/>
      <c r="BL79" s="61"/>
      <c r="BM79" s="161" t="s">
        <v>547</v>
      </c>
      <c r="BN79" s="61"/>
      <c r="BO79" s="61"/>
      <c r="BP79" s="61"/>
      <c r="BQ79" s="61"/>
      <c r="BR79" s="61"/>
      <c r="BS79" s="61"/>
      <c r="BT79" s="61"/>
      <c r="BU79" s="61"/>
      <c r="BV79" s="61"/>
      <c r="BW79" s="61"/>
      <c r="BX79" s="61"/>
      <c r="BY79" s="61"/>
      <c r="BZ79" s="61"/>
      <c r="CA79" s="61"/>
      <c r="CB79" s="61"/>
      <c r="CC79" s="61"/>
      <c r="CD79" s="61"/>
      <c r="CE79" s="61"/>
      <c r="CF79" s="61"/>
      <c r="CG79" s="61"/>
      <c r="CH79" s="61"/>
    </row>
    <row r="80" spans="53:86">
      <c r="BA80" t="s">
        <v>776</v>
      </c>
      <c r="BB80" s="61"/>
      <c r="BC80" s="61"/>
      <c r="BD80" s="61"/>
      <c r="BE80" s="61"/>
      <c r="BF80" s="61"/>
      <c r="BG80" s="61"/>
      <c r="BH80" s="61"/>
      <c r="BI80" s="61"/>
      <c r="BJ80" s="61"/>
      <c r="BK80" s="61"/>
      <c r="BL80" s="61"/>
      <c r="BM80" s="161" t="s">
        <v>548</v>
      </c>
      <c r="BN80" s="61"/>
      <c r="BO80" s="61"/>
      <c r="BP80" s="61"/>
      <c r="BQ80" s="61"/>
      <c r="BR80" s="61"/>
      <c r="BS80" s="61"/>
      <c r="BT80" s="61"/>
      <c r="BU80" s="61"/>
      <c r="BV80" s="61"/>
      <c r="BW80" s="61"/>
      <c r="BX80" s="61"/>
      <c r="BY80" s="61"/>
      <c r="BZ80" s="61"/>
      <c r="CA80" s="61"/>
      <c r="CB80" s="61"/>
      <c r="CC80" s="61"/>
      <c r="CD80" s="61"/>
      <c r="CE80" s="61"/>
      <c r="CF80" s="61"/>
      <c r="CG80" s="61"/>
      <c r="CH80" s="61"/>
    </row>
    <row r="81" spans="53:86">
      <c r="BA81" t="s">
        <v>777</v>
      </c>
      <c r="BB81" s="61"/>
      <c r="BC81" s="61"/>
      <c r="BD81" s="61"/>
      <c r="BE81" s="61"/>
      <c r="BF81" s="61"/>
      <c r="BG81" s="61"/>
      <c r="BH81" s="61"/>
      <c r="BI81" s="61"/>
      <c r="BJ81" s="61"/>
      <c r="BK81" s="61"/>
      <c r="BL81" s="61"/>
      <c r="BM81" s="161" t="s">
        <v>549</v>
      </c>
      <c r="BN81" s="61"/>
      <c r="BO81" s="61"/>
      <c r="BP81" s="61"/>
      <c r="BQ81" s="61"/>
      <c r="BR81" s="61"/>
      <c r="BS81" s="61"/>
      <c r="BT81" s="61"/>
      <c r="BU81" s="61"/>
      <c r="BV81" s="61"/>
      <c r="BW81" s="61"/>
      <c r="BX81" s="61"/>
      <c r="BY81" s="61"/>
      <c r="BZ81" s="61"/>
      <c r="CA81" s="61"/>
      <c r="CB81" s="61"/>
      <c r="CC81" s="61"/>
      <c r="CD81" s="61"/>
      <c r="CE81" s="61"/>
      <c r="CF81" s="61"/>
      <c r="CG81" s="61"/>
      <c r="CH81" s="61"/>
    </row>
    <row r="82" spans="53:86">
      <c r="BA82" t="s">
        <v>778</v>
      </c>
      <c r="BB82" s="61"/>
      <c r="BC82" s="61"/>
      <c r="BD82" s="61"/>
      <c r="BE82" s="61"/>
      <c r="BF82" s="61"/>
      <c r="BG82" s="61"/>
      <c r="BH82" s="61"/>
      <c r="BI82" s="61"/>
      <c r="BJ82" s="61"/>
      <c r="BK82" s="61"/>
      <c r="BL82" s="61"/>
      <c r="BM82" s="161" t="s">
        <v>550</v>
      </c>
      <c r="BN82" s="61"/>
      <c r="BO82" s="61"/>
      <c r="BP82" s="61"/>
      <c r="BQ82" s="61"/>
      <c r="BR82" s="61"/>
      <c r="BS82" s="61"/>
      <c r="BT82" s="61"/>
      <c r="BU82" s="61"/>
      <c r="BV82" s="61"/>
      <c r="BW82" s="61"/>
      <c r="BX82" s="61"/>
      <c r="BY82" s="61"/>
      <c r="BZ82" s="61"/>
      <c r="CA82" s="61"/>
      <c r="CB82" s="61"/>
      <c r="CC82" s="61"/>
      <c r="CD82" s="61"/>
      <c r="CE82" s="61"/>
      <c r="CF82" s="61"/>
      <c r="CG82" s="61"/>
      <c r="CH82" s="61"/>
    </row>
    <row r="83" spans="53:86" ht="15">
      <c r="BA83" s="175" t="s">
        <v>821</v>
      </c>
      <c r="BB83" s="61"/>
      <c r="BC83" s="61"/>
      <c r="BD83" s="61"/>
      <c r="BE83" s="61"/>
      <c r="BF83" s="61"/>
      <c r="BG83" s="61"/>
      <c r="BH83" s="61"/>
      <c r="BI83" s="61"/>
      <c r="BJ83" s="61"/>
      <c r="BK83" s="61"/>
      <c r="BL83" s="61"/>
      <c r="BM83" s="161"/>
      <c r="BN83" s="61"/>
      <c r="BO83" s="61"/>
      <c r="BP83" s="61"/>
      <c r="BQ83" s="61"/>
      <c r="BR83" s="61"/>
      <c r="BS83" s="61"/>
      <c r="BT83" s="61"/>
      <c r="BU83" s="61"/>
      <c r="BV83" s="61"/>
      <c r="BW83" s="61"/>
      <c r="BX83" s="61"/>
      <c r="BY83" s="61"/>
      <c r="BZ83" s="61"/>
      <c r="CA83" s="61"/>
      <c r="CB83" s="61"/>
      <c r="CC83" s="61"/>
      <c r="CD83" s="61"/>
      <c r="CE83" s="61"/>
      <c r="CF83" s="61"/>
      <c r="CG83" s="61"/>
      <c r="CH83" s="61"/>
    </row>
    <row r="84" spans="53:86">
      <c r="BA84" t="s">
        <v>818</v>
      </c>
      <c r="BB84" s="61"/>
      <c r="BC84" s="61"/>
      <c r="BD84" s="61"/>
      <c r="BE84" s="61"/>
      <c r="BF84" s="61"/>
      <c r="BG84" s="61"/>
      <c r="BH84" s="61"/>
      <c r="BI84" s="61"/>
      <c r="BJ84" s="61"/>
      <c r="BK84" s="61"/>
      <c r="BL84" s="61"/>
      <c r="BM84" s="161"/>
      <c r="BN84" s="61"/>
      <c r="BO84" s="61"/>
      <c r="BP84" s="61"/>
      <c r="BQ84" s="61"/>
      <c r="BR84" s="61"/>
      <c r="BS84" s="61"/>
      <c r="BT84" s="61"/>
      <c r="BU84" s="61"/>
      <c r="BV84" s="61"/>
      <c r="BW84" s="61"/>
      <c r="BX84" s="61"/>
      <c r="BY84" s="61"/>
      <c r="BZ84" s="61"/>
      <c r="CA84" s="61"/>
      <c r="CB84" s="61"/>
      <c r="CC84" s="61"/>
      <c r="CD84" s="61"/>
      <c r="CE84" s="61"/>
      <c r="CF84" s="61"/>
      <c r="CG84" s="61"/>
      <c r="CH84" s="61"/>
    </row>
    <row r="85" spans="53:86">
      <c r="BA85" t="s">
        <v>819</v>
      </c>
      <c r="BB85" s="61"/>
      <c r="BC85" s="61"/>
      <c r="BD85" s="61"/>
      <c r="BE85" s="61"/>
      <c r="BF85" s="61"/>
      <c r="BG85" s="61"/>
      <c r="BH85" s="61"/>
      <c r="BI85" s="61"/>
      <c r="BJ85" s="61"/>
      <c r="BK85" s="61"/>
      <c r="BL85" s="61"/>
      <c r="BM85" s="161"/>
      <c r="BN85" s="61"/>
      <c r="BO85" s="61"/>
      <c r="BP85" s="61"/>
      <c r="BQ85" s="61"/>
      <c r="BR85" s="61"/>
      <c r="BS85" s="61"/>
      <c r="BT85" s="61"/>
      <c r="BU85" s="61"/>
      <c r="BV85" s="61"/>
      <c r="BW85" s="61"/>
      <c r="BX85" s="61"/>
      <c r="BY85" s="61"/>
      <c r="BZ85" s="61"/>
      <c r="CA85" s="61"/>
      <c r="CB85" s="61"/>
      <c r="CC85" s="61"/>
      <c r="CD85" s="61"/>
      <c r="CE85" s="61"/>
      <c r="CF85" s="61"/>
      <c r="CG85" s="61"/>
      <c r="CH85" s="61"/>
    </row>
    <row r="86" spans="53:86">
      <c r="BA86" t="s">
        <v>820</v>
      </c>
      <c r="BB86" s="61"/>
      <c r="BC86" s="61"/>
      <c r="BD86" s="61"/>
      <c r="BE86" s="61"/>
      <c r="BF86" s="61"/>
      <c r="BG86" s="61"/>
      <c r="BH86" s="61"/>
      <c r="BI86" s="61"/>
      <c r="BJ86" s="61"/>
      <c r="BK86" s="61"/>
      <c r="BL86" s="61"/>
      <c r="BM86" s="161"/>
      <c r="BN86" s="61"/>
      <c r="BO86" s="61"/>
      <c r="BP86" s="61"/>
      <c r="BQ86" s="61"/>
      <c r="BR86" s="61"/>
      <c r="BS86" s="61"/>
      <c r="BT86" s="61"/>
      <c r="BU86" s="61"/>
      <c r="BV86" s="61"/>
      <c r="BW86" s="61"/>
      <c r="BX86" s="61"/>
      <c r="BY86" s="61"/>
      <c r="BZ86" s="61"/>
      <c r="CA86" s="61"/>
      <c r="CB86" s="61"/>
      <c r="CC86" s="61"/>
      <c r="CD86" s="61"/>
      <c r="CE86" s="61"/>
      <c r="CF86" s="61"/>
      <c r="CG86" s="61"/>
      <c r="CH86" s="61"/>
    </row>
    <row r="87" spans="53:86" ht="15">
      <c r="BA87" s="175" t="s">
        <v>779</v>
      </c>
      <c r="BB87" s="61"/>
      <c r="BC87" s="61"/>
      <c r="BD87" s="61"/>
      <c r="BE87" s="61"/>
      <c r="BF87" s="61"/>
      <c r="BG87" s="61"/>
      <c r="BH87" s="61"/>
      <c r="BI87" s="61"/>
      <c r="BJ87" s="61"/>
      <c r="BK87" s="61"/>
      <c r="BL87" s="61"/>
      <c r="BM87" s="162" t="s">
        <v>551</v>
      </c>
      <c r="BN87" s="61"/>
      <c r="BO87" s="61"/>
      <c r="BP87" s="61"/>
      <c r="BQ87" s="61"/>
      <c r="BR87" s="61"/>
      <c r="BS87" s="61"/>
      <c r="BT87" s="61"/>
      <c r="BU87" s="61"/>
      <c r="BV87" s="61"/>
      <c r="BW87" s="61"/>
      <c r="BX87" s="61"/>
      <c r="BY87" s="61"/>
      <c r="BZ87" s="61"/>
      <c r="CA87" s="61"/>
      <c r="CB87" s="61"/>
      <c r="CC87" s="61"/>
      <c r="CD87" s="61"/>
      <c r="CE87" s="61"/>
      <c r="CF87" s="61"/>
      <c r="CG87" s="61"/>
      <c r="CH87" s="61"/>
    </row>
    <row r="88" spans="53:86">
      <c r="BA88" t="s">
        <v>780</v>
      </c>
      <c r="BB88" s="61"/>
      <c r="BC88" s="61"/>
      <c r="BD88" s="61"/>
      <c r="BE88" s="61"/>
      <c r="BF88" s="61"/>
      <c r="BG88" s="61"/>
      <c r="BH88" s="61"/>
      <c r="BI88" s="61"/>
      <c r="BJ88" s="61"/>
      <c r="BK88" s="61"/>
      <c r="BL88" s="61"/>
      <c r="BM88" s="161" t="s">
        <v>552</v>
      </c>
      <c r="BN88" s="61"/>
      <c r="BO88" s="61"/>
      <c r="BP88" s="61"/>
      <c r="BQ88" s="61"/>
      <c r="BR88" s="61"/>
      <c r="BS88" s="61"/>
      <c r="BT88" s="61"/>
      <c r="BU88" s="61"/>
      <c r="BV88" s="61"/>
      <c r="BW88" s="61"/>
      <c r="BX88" s="61"/>
      <c r="BY88" s="61"/>
      <c r="BZ88" s="61"/>
      <c r="CA88" s="61"/>
      <c r="CB88" s="61"/>
      <c r="CC88" s="61"/>
      <c r="CD88" s="61"/>
      <c r="CE88" s="61"/>
      <c r="CF88" s="61"/>
      <c r="CG88" s="61"/>
      <c r="CH88" s="61"/>
    </row>
    <row r="89" spans="53:86">
      <c r="BA89" t="s">
        <v>781</v>
      </c>
      <c r="BB89" s="61"/>
      <c r="BC89" s="61"/>
      <c r="BD89" s="61"/>
      <c r="BE89" s="61"/>
      <c r="BF89" s="61"/>
      <c r="BG89" s="61"/>
      <c r="BH89" s="61"/>
      <c r="BI89" s="61"/>
      <c r="BJ89" s="61"/>
      <c r="BK89" s="61"/>
      <c r="BL89" s="61"/>
      <c r="BM89" s="161" t="s">
        <v>553</v>
      </c>
      <c r="BN89" s="61"/>
      <c r="BO89" s="61"/>
      <c r="BP89" s="61"/>
      <c r="BQ89" s="61"/>
      <c r="BR89" s="61"/>
      <c r="BS89" s="61"/>
      <c r="BT89" s="61"/>
      <c r="BU89" s="61"/>
      <c r="BV89" s="61"/>
      <c r="BW89" s="61"/>
      <c r="BX89" s="61"/>
      <c r="BY89" s="61"/>
      <c r="BZ89" s="61"/>
      <c r="CA89" s="61"/>
      <c r="CB89" s="61"/>
      <c r="CC89" s="61"/>
      <c r="CD89" s="61"/>
      <c r="CE89" s="61"/>
      <c r="CF89" s="61"/>
      <c r="CG89" s="61"/>
      <c r="CH89" s="61"/>
    </row>
    <row r="90" spans="53:86">
      <c r="BA90" t="s">
        <v>782</v>
      </c>
      <c r="BB90" s="61"/>
      <c r="BC90" s="61"/>
      <c r="BD90" s="61"/>
      <c r="BE90" s="61"/>
      <c r="BF90" s="61"/>
      <c r="BG90" s="61"/>
      <c r="BH90" s="61"/>
      <c r="BI90" s="61"/>
      <c r="BJ90" s="61"/>
      <c r="BK90" s="61"/>
      <c r="BL90" s="61"/>
      <c r="BM90" s="161" t="s">
        <v>554</v>
      </c>
      <c r="BN90" s="61"/>
      <c r="BO90" s="61"/>
      <c r="BP90" s="61"/>
      <c r="BQ90" s="61"/>
      <c r="BR90" s="61"/>
      <c r="BS90" s="61"/>
      <c r="BT90" s="61"/>
      <c r="BU90" s="61"/>
      <c r="BV90" s="61"/>
      <c r="BW90" s="61"/>
      <c r="BX90" s="61"/>
      <c r="BY90" s="61"/>
      <c r="BZ90" s="61"/>
      <c r="CA90" s="61"/>
      <c r="CB90" s="61"/>
      <c r="CC90" s="61"/>
      <c r="CD90" s="61"/>
      <c r="CE90" s="61"/>
      <c r="CF90" s="61"/>
      <c r="CG90" s="61"/>
      <c r="CH90" s="61"/>
    </row>
    <row r="91" spans="53:86">
      <c r="BA91" t="s">
        <v>783</v>
      </c>
      <c r="BB91" s="61"/>
      <c r="BC91" s="61"/>
      <c r="BD91" s="61"/>
      <c r="BE91" s="61"/>
      <c r="BF91" s="61"/>
      <c r="BG91" s="61"/>
      <c r="BH91" s="61"/>
      <c r="BI91" s="61"/>
      <c r="BJ91" s="61"/>
      <c r="BK91" s="61"/>
      <c r="BL91" s="61"/>
      <c r="BM91" s="161" t="s">
        <v>555</v>
      </c>
      <c r="BN91" s="61"/>
      <c r="BO91" s="61"/>
      <c r="BP91" s="61"/>
      <c r="BQ91" s="61"/>
      <c r="BR91" s="61"/>
      <c r="BS91" s="61"/>
      <c r="BT91" s="61"/>
      <c r="BU91" s="61"/>
      <c r="BV91" s="61"/>
      <c r="BW91" s="61"/>
      <c r="BX91" s="61"/>
      <c r="BY91" s="61"/>
      <c r="BZ91" s="61"/>
      <c r="CA91" s="61"/>
      <c r="CB91" s="61"/>
      <c r="CC91" s="61"/>
      <c r="CD91" s="61"/>
      <c r="CE91" s="61"/>
      <c r="CF91" s="61"/>
      <c r="CG91" s="61"/>
      <c r="CH91" s="61"/>
    </row>
    <row r="92" spans="53:86">
      <c r="BA92" t="s">
        <v>81</v>
      </c>
      <c r="BB92" s="61"/>
      <c r="BC92" s="61"/>
      <c r="BD92" s="61"/>
      <c r="BE92" s="61"/>
      <c r="BF92" s="61"/>
      <c r="BG92" s="61"/>
      <c r="BH92" s="61"/>
      <c r="BI92" s="61"/>
      <c r="BJ92" s="61"/>
      <c r="BK92" s="61"/>
      <c r="BL92" s="61"/>
      <c r="BM92" s="161" t="s">
        <v>100</v>
      </c>
      <c r="BN92" s="61"/>
      <c r="BO92" s="61"/>
      <c r="BP92" s="61"/>
      <c r="BQ92" s="61"/>
      <c r="BR92" s="61"/>
      <c r="BS92" s="61"/>
      <c r="BT92" s="61"/>
      <c r="BU92" s="61"/>
      <c r="BV92" s="61"/>
      <c r="BW92" s="61"/>
      <c r="BX92" s="61"/>
      <c r="BY92" s="61"/>
      <c r="BZ92" s="61"/>
      <c r="CA92" s="61"/>
      <c r="CB92" s="61"/>
      <c r="CC92" s="61"/>
      <c r="CD92" s="61"/>
      <c r="CE92" s="61"/>
      <c r="CF92" s="61"/>
      <c r="CG92" s="61"/>
      <c r="CH92" s="61"/>
    </row>
    <row r="93" spans="53:86">
      <c r="BA93" t="s">
        <v>784</v>
      </c>
      <c r="BB93" s="61"/>
      <c r="BC93" s="61"/>
      <c r="BD93" s="61"/>
      <c r="BE93" s="61"/>
      <c r="BF93" s="61"/>
      <c r="BG93" s="61"/>
      <c r="BH93" s="61"/>
      <c r="BI93" s="61"/>
      <c r="BJ93" s="61"/>
      <c r="BK93" s="61"/>
      <c r="BL93" s="61"/>
      <c r="BM93" s="161" t="s">
        <v>664</v>
      </c>
      <c r="BN93" s="61"/>
      <c r="BO93" s="61"/>
      <c r="BP93" s="61"/>
      <c r="BQ93" s="61"/>
      <c r="BR93" s="61"/>
      <c r="BS93" s="61"/>
      <c r="BT93" s="61"/>
      <c r="BU93" s="61"/>
      <c r="BV93" s="61"/>
      <c r="BW93" s="61"/>
      <c r="BX93" s="61"/>
      <c r="BY93" s="61"/>
      <c r="BZ93" s="61"/>
      <c r="CA93" s="61"/>
      <c r="CB93" s="61"/>
      <c r="CC93" s="61"/>
      <c r="CD93" s="61"/>
      <c r="CE93" s="61"/>
      <c r="CF93" s="61"/>
      <c r="CG93" s="61"/>
      <c r="CH93" s="61"/>
    </row>
    <row r="94" spans="53:86">
      <c r="BA94" t="s">
        <v>785</v>
      </c>
      <c r="BB94" s="61"/>
      <c r="BC94" s="61"/>
      <c r="BD94" s="61"/>
      <c r="BE94" s="61"/>
      <c r="BF94" s="61"/>
      <c r="BG94" s="61"/>
      <c r="BH94" s="61"/>
      <c r="BI94" s="61"/>
      <c r="BJ94" s="61"/>
      <c r="BK94" s="61"/>
      <c r="BL94" s="61"/>
      <c r="BM94" s="161" t="s">
        <v>556</v>
      </c>
      <c r="BN94" s="61"/>
      <c r="BO94" s="61"/>
      <c r="BP94" s="61"/>
      <c r="BQ94" s="61"/>
      <c r="BR94" s="61"/>
      <c r="BS94" s="61"/>
      <c r="BT94" s="61"/>
      <c r="BU94" s="61"/>
      <c r="BV94" s="61"/>
      <c r="BW94" s="61"/>
      <c r="BX94" s="61"/>
      <c r="BY94" s="61"/>
      <c r="BZ94" s="61"/>
      <c r="CA94" s="61"/>
      <c r="CB94" s="61"/>
      <c r="CC94" s="61"/>
      <c r="CD94" s="61"/>
      <c r="CE94" s="61"/>
      <c r="CF94" s="61"/>
      <c r="CG94" s="61"/>
      <c r="CH94" s="61"/>
    </row>
    <row r="95" spans="53:86">
      <c r="BA95" t="s">
        <v>786</v>
      </c>
      <c r="BB95" s="61"/>
      <c r="BC95" s="61"/>
      <c r="BD95" s="61"/>
      <c r="BE95" s="61"/>
      <c r="BF95" s="61"/>
      <c r="BG95" s="61"/>
      <c r="BH95" s="61"/>
      <c r="BI95" s="61"/>
      <c r="BJ95" s="61"/>
      <c r="BK95" s="61"/>
      <c r="BL95" s="61"/>
      <c r="BM95" s="161" t="s">
        <v>557</v>
      </c>
      <c r="BN95" s="61"/>
      <c r="BO95" s="61"/>
      <c r="BP95" s="61"/>
      <c r="BQ95" s="61"/>
      <c r="BR95" s="61"/>
      <c r="BS95" s="61"/>
      <c r="BT95" s="61"/>
      <c r="BU95" s="61"/>
      <c r="BV95" s="61"/>
      <c r="BW95" s="61"/>
      <c r="BX95" s="61"/>
      <c r="BY95" s="61"/>
      <c r="BZ95" s="61"/>
      <c r="CA95" s="61"/>
      <c r="CB95" s="61"/>
      <c r="CC95" s="61"/>
      <c r="CD95" s="61"/>
      <c r="CE95" s="61"/>
      <c r="CF95" s="61"/>
      <c r="CG95" s="61"/>
      <c r="CH95" s="61"/>
    </row>
    <row r="96" spans="53:86">
      <c r="BA96" t="s">
        <v>787</v>
      </c>
      <c r="BB96" s="61"/>
      <c r="BC96" s="61"/>
      <c r="BD96" s="61"/>
      <c r="BE96" s="61"/>
      <c r="BF96" s="61"/>
      <c r="BG96" s="61"/>
      <c r="BH96" s="61"/>
      <c r="BI96" s="61"/>
      <c r="BJ96" s="61"/>
      <c r="BK96" s="61"/>
      <c r="BL96" s="61"/>
      <c r="BM96" s="161" t="s">
        <v>558</v>
      </c>
      <c r="BN96" s="61"/>
      <c r="BO96" s="61"/>
      <c r="BP96" s="61"/>
      <c r="BQ96" s="61"/>
      <c r="BR96" s="61"/>
      <c r="BS96" s="61"/>
      <c r="BT96" s="61"/>
      <c r="BU96" s="61"/>
      <c r="BV96" s="61"/>
      <c r="BW96" s="61"/>
      <c r="BX96" s="61"/>
      <c r="BY96" s="61"/>
      <c r="BZ96" s="61"/>
      <c r="CA96" s="61"/>
      <c r="CB96" s="61"/>
      <c r="CC96" s="61"/>
      <c r="CD96" s="61"/>
      <c r="CE96" s="61"/>
      <c r="CF96" s="61"/>
      <c r="CG96" s="61"/>
      <c r="CH96" s="61"/>
    </row>
    <row r="97" spans="53:86">
      <c r="BA97" t="s">
        <v>788</v>
      </c>
      <c r="BB97" s="61"/>
      <c r="BC97" s="61"/>
      <c r="BD97" s="61"/>
      <c r="BE97" s="61"/>
      <c r="BF97" s="61"/>
      <c r="BG97" s="61"/>
      <c r="BH97" s="61"/>
      <c r="BI97" s="61"/>
      <c r="BJ97" s="61"/>
      <c r="BK97" s="61"/>
      <c r="BL97" s="61"/>
      <c r="BM97" s="161" t="s">
        <v>559</v>
      </c>
      <c r="BN97" s="61"/>
      <c r="BO97" s="61"/>
      <c r="BP97" s="61"/>
      <c r="BQ97" s="61"/>
      <c r="BR97" s="61"/>
      <c r="BS97" s="61"/>
      <c r="BT97" s="61"/>
      <c r="BU97" s="61"/>
      <c r="BV97" s="61"/>
      <c r="BW97" s="61"/>
      <c r="BX97" s="61"/>
      <c r="BY97" s="61"/>
      <c r="BZ97" s="61"/>
      <c r="CA97" s="61"/>
      <c r="CB97" s="61"/>
      <c r="CC97" s="61"/>
      <c r="CD97" s="61"/>
      <c r="CE97" s="61"/>
      <c r="CF97" s="61"/>
      <c r="CG97" s="61"/>
      <c r="CH97" s="61"/>
    </row>
    <row r="98" spans="53:86">
      <c r="BA98" t="s">
        <v>789</v>
      </c>
      <c r="BB98" s="61"/>
      <c r="BC98" s="61"/>
      <c r="BD98" s="61"/>
      <c r="BE98" s="61"/>
      <c r="BF98" s="61"/>
      <c r="BG98" s="61"/>
      <c r="BH98" s="61"/>
      <c r="BI98" s="61"/>
      <c r="BJ98" s="61"/>
      <c r="BK98" s="61"/>
      <c r="BL98" s="61"/>
      <c r="BM98" s="161" t="s">
        <v>560</v>
      </c>
      <c r="BN98" s="61"/>
      <c r="BO98" s="61"/>
      <c r="BP98" s="61"/>
      <c r="BQ98" s="61"/>
      <c r="BR98" s="61"/>
      <c r="BS98" s="61"/>
      <c r="BT98" s="61"/>
      <c r="BU98" s="61"/>
      <c r="BV98" s="61"/>
      <c r="BW98" s="61"/>
      <c r="BX98" s="61"/>
      <c r="BY98" s="61"/>
      <c r="BZ98" s="61"/>
      <c r="CA98" s="61"/>
      <c r="CB98" s="61"/>
      <c r="CC98" s="61"/>
      <c r="CD98" s="61"/>
      <c r="CE98" s="61"/>
      <c r="CF98" s="61"/>
      <c r="CG98" s="61"/>
      <c r="CH98" s="61"/>
    </row>
    <row r="99" spans="53:86">
      <c r="BA99" t="s">
        <v>790</v>
      </c>
      <c r="BB99" s="61"/>
      <c r="BC99" s="61"/>
      <c r="BD99" s="61"/>
      <c r="BE99" s="61"/>
      <c r="BF99" s="61"/>
      <c r="BG99" s="61"/>
      <c r="BH99" s="61"/>
      <c r="BI99" s="61"/>
      <c r="BJ99" s="61"/>
      <c r="BK99" s="61"/>
      <c r="BL99" s="61"/>
      <c r="BM99" s="162" t="s">
        <v>561</v>
      </c>
      <c r="BN99" s="61"/>
      <c r="BO99" s="61"/>
      <c r="BP99" s="61"/>
      <c r="BQ99" s="61"/>
      <c r="BR99" s="61"/>
      <c r="BS99" s="61"/>
      <c r="BT99" s="61"/>
      <c r="BU99" s="61"/>
      <c r="BV99" s="61"/>
      <c r="BW99" s="61"/>
      <c r="BX99" s="61"/>
      <c r="BY99" s="61"/>
      <c r="BZ99" s="61"/>
      <c r="CA99" s="61"/>
      <c r="CB99" s="61"/>
      <c r="CC99" s="61"/>
      <c r="CD99" s="61"/>
      <c r="CE99" s="61"/>
      <c r="CF99" s="61"/>
      <c r="CG99" s="61"/>
      <c r="CH99" s="61"/>
    </row>
    <row r="100" spans="53:86">
      <c r="BA100" t="s">
        <v>791</v>
      </c>
      <c r="BB100" s="61"/>
      <c r="BC100" s="61"/>
      <c r="BD100" s="61"/>
      <c r="BE100" s="61"/>
      <c r="BF100" s="61"/>
      <c r="BG100" s="61"/>
      <c r="BH100" s="61"/>
      <c r="BI100" s="61"/>
      <c r="BJ100" s="61"/>
      <c r="BK100" s="61"/>
      <c r="BL100" s="61"/>
      <c r="BM100" s="161" t="s">
        <v>562</v>
      </c>
      <c r="BN100" s="61"/>
      <c r="BO100" s="61"/>
      <c r="BP100" s="61"/>
      <c r="BQ100" s="61"/>
      <c r="BR100" s="61"/>
      <c r="BS100" s="61"/>
      <c r="BT100" s="61"/>
      <c r="BU100" s="61"/>
      <c r="BV100" s="61"/>
      <c r="BW100" s="61"/>
      <c r="BX100" s="61"/>
      <c r="BY100" s="61"/>
      <c r="BZ100" s="61"/>
      <c r="CA100" s="61"/>
      <c r="CB100" s="61"/>
      <c r="CC100" s="61"/>
      <c r="CD100" s="61"/>
      <c r="CE100" s="61"/>
      <c r="CF100" s="61"/>
      <c r="CG100" s="61"/>
      <c r="CH100" s="61"/>
    </row>
    <row r="101" spans="53:86">
      <c r="BA101" t="s">
        <v>792</v>
      </c>
      <c r="BB101" s="61"/>
      <c r="BC101" s="61"/>
      <c r="BD101" s="61"/>
      <c r="BE101" s="61"/>
      <c r="BF101" s="61"/>
      <c r="BG101" s="61"/>
      <c r="BH101" s="61"/>
      <c r="BI101" s="61"/>
      <c r="BJ101" s="61"/>
      <c r="BK101" s="61"/>
      <c r="BL101" s="61"/>
      <c r="BM101" s="161" t="s">
        <v>563</v>
      </c>
      <c r="BN101" s="61"/>
      <c r="BO101" s="61"/>
      <c r="BP101" s="61"/>
      <c r="BQ101" s="61"/>
      <c r="BR101" s="61"/>
      <c r="BS101" s="61"/>
      <c r="BT101" s="61"/>
      <c r="BU101" s="61"/>
      <c r="BV101" s="61"/>
      <c r="BW101" s="61"/>
      <c r="BX101" s="61"/>
      <c r="BY101" s="61"/>
      <c r="BZ101" s="61"/>
      <c r="CA101" s="61"/>
      <c r="CB101" s="61"/>
      <c r="CC101" s="61"/>
      <c r="CD101" s="61"/>
      <c r="CE101" s="61"/>
      <c r="CF101" s="61"/>
      <c r="CG101" s="61"/>
      <c r="CH101" s="61"/>
    </row>
    <row r="102" spans="53:86">
      <c r="BA102" t="s">
        <v>793</v>
      </c>
      <c r="BB102" s="61"/>
      <c r="BC102" s="61"/>
      <c r="BD102" s="61"/>
      <c r="BE102" s="61"/>
      <c r="BF102" s="61"/>
      <c r="BG102" s="61"/>
      <c r="BH102" s="61"/>
      <c r="BI102" s="61"/>
      <c r="BJ102" s="61"/>
      <c r="BK102" s="61"/>
      <c r="BL102" s="61"/>
      <c r="BM102" s="161" t="s">
        <v>564</v>
      </c>
      <c r="BN102" s="61"/>
      <c r="BO102" s="61"/>
      <c r="BP102" s="61"/>
      <c r="BQ102" s="61"/>
      <c r="BR102" s="61"/>
      <c r="BS102" s="61"/>
      <c r="BT102" s="61"/>
      <c r="BU102" s="61"/>
      <c r="BV102" s="61"/>
      <c r="BW102" s="61"/>
      <c r="BX102" s="61"/>
      <c r="BY102" s="61"/>
      <c r="BZ102" s="61"/>
      <c r="CA102" s="61"/>
      <c r="CB102" s="61"/>
      <c r="CC102" s="61"/>
      <c r="CD102" s="61"/>
      <c r="CE102" s="61"/>
      <c r="CF102" s="61"/>
      <c r="CG102" s="61"/>
      <c r="CH102" s="61"/>
    </row>
    <row r="103" spans="53:86">
      <c r="BA103" t="s">
        <v>794</v>
      </c>
      <c r="BB103" s="61"/>
      <c r="BC103" s="61"/>
      <c r="BD103" s="61"/>
      <c r="BE103" s="61"/>
      <c r="BF103" s="61"/>
      <c r="BG103" s="61"/>
      <c r="BH103" s="61"/>
      <c r="BI103" s="61"/>
      <c r="BJ103" s="61"/>
      <c r="BK103" s="61"/>
      <c r="BL103" s="61"/>
      <c r="BM103" s="161" t="s">
        <v>565</v>
      </c>
      <c r="BN103" s="61"/>
      <c r="BO103" s="61"/>
      <c r="BP103" s="61"/>
      <c r="BQ103" s="61"/>
      <c r="BR103" s="61"/>
      <c r="BS103" s="61"/>
      <c r="BT103" s="61"/>
      <c r="BU103" s="61"/>
      <c r="BV103" s="61"/>
      <c r="BW103" s="61"/>
      <c r="BX103" s="61"/>
      <c r="BY103" s="61"/>
      <c r="BZ103" s="61"/>
      <c r="CA103" s="61"/>
      <c r="CB103" s="61"/>
      <c r="CC103" s="61"/>
      <c r="CD103" s="61"/>
      <c r="CE103" s="61"/>
      <c r="CF103" s="61"/>
      <c r="CG103" s="61"/>
      <c r="CH103" s="61"/>
    </row>
    <row r="104" spans="53:86">
      <c r="BA104" t="s">
        <v>795</v>
      </c>
      <c r="BB104" s="61"/>
      <c r="BC104" s="61"/>
      <c r="BD104" s="61"/>
      <c r="BE104" s="61"/>
      <c r="BF104" s="61"/>
      <c r="BG104" s="61"/>
      <c r="BH104" s="61"/>
      <c r="BI104" s="61"/>
      <c r="BJ104" s="61"/>
      <c r="BK104" s="61"/>
      <c r="BL104" s="61"/>
      <c r="BM104" s="161" t="s">
        <v>566</v>
      </c>
      <c r="BN104" s="61"/>
      <c r="BO104" s="61"/>
      <c r="BP104" s="61"/>
      <c r="BQ104" s="61"/>
      <c r="BR104" s="61"/>
      <c r="BS104" s="61"/>
      <c r="BT104" s="61"/>
      <c r="BU104" s="61"/>
      <c r="BV104" s="61"/>
      <c r="BW104" s="61"/>
      <c r="BX104" s="61"/>
      <c r="BY104" s="61"/>
      <c r="BZ104" s="61"/>
      <c r="CA104" s="61"/>
      <c r="CB104" s="61"/>
      <c r="CC104" s="61"/>
      <c r="CD104" s="61"/>
      <c r="CE104" s="61"/>
      <c r="CF104" s="61"/>
      <c r="CG104" s="61"/>
      <c r="CH104" s="61"/>
    </row>
    <row r="105" spans="53:86">
      <c r="BA105" t="s">
        <v>796</v>
      </c>
      <c r="BB105" s="61"/>
      <c r="BC105" s="61"/>
      <c r="BD105" s="61"/>
      <c r="BE105" s="61"/>
      <c r="BF105" s="61"/>
      <c r="BG105" s="61"/>
      <c r="BH105" s="61"/>
      <c r="BI105" s="61"/>
      <c r="BJ105" s="61"/>
      <c r="BK105" s="61"/>
      <c r="BL105" s="61"/>
      <c r="BM105" s="161" t="s">
        <v>665</v>
      </c>
      <c r="BN105" s="61"/>
      <c r="BO105" s="61"/>
      <c r="BP105" s="61"/>
      <c r="BQ105" s="61"/>
      <c r="BR105" s="61"/>
      <c r="BS105" s="61"/>
      <c r="BT105" s="61"/>
      <c r="BU105" s="61"/>
      <c r="BV105" s="61"/>
      <c r="BW105" s="61"/>
      <c r="BX105" s="61"/>
      <c r="BY105" s="61"/>
      <c r="BZ105" s="61"/>
      <c r="CA105" s="61"/>
      <c r="CB105" s="61"/>
      <c r="CC105" s="61"/>
      <c r="CD105" s="61"/>
      <c r="CE105" s="61"/>
      <c r="CF105" s="61"/>
      <c r="CG105" s="61"/>
      <c r="CH105" s="61"/>
    </row>
    <row r="106" spans="53:86">
      <c r="BA106" t="s">
        <v>797</v>
      </c>
      <c r="BB106" s="61"/>
      <c r="BC106" s="61"/>
      <c r="BD106" s="61"/>
      <c r="BE106" s="61"/>
      <c r="BF106" s="61"/>
      <c r="BG106" s="61"/>
      <c r="BH106" s="61"/>
      <c r="BI106" s="61"/>
      <c r="BJ106" s="61"/>
      <c r="BK106" s="61"/>
      <c r="BL106" s="61"/>
      <c r="BM106" s="161" t="s">
        <v>567</v>
      </c>
      <c r="BN106" s="61"/>
      <c r="BO106" s="61"/>
      <c r="BP106" s="61"/>
      <c r="BQ106" s="61"/>
      <c r="BR106" s="61"/>
      <c r="BS106" s="61"/>
      <c r="BT106" s="61"/>
      <c r="BU106" s="61"/>
      <c r="BV106" s="61"/>
      <c r="BW106" s="61"/>
      <c r="BX106" s="61"/>
      <c r="BY106" s="61"/>
      <c r="BZ106" s="61"/>
      <c r="CA106" s="61"/>
      <c r="CB106" s="61"/>
      <c r="CC106" s="61"/>
      <c r="CD106" s="61"/>
      <c r="CE106" s="61"/>
      <c r="CF106" s="61"/>
      <c r="CG106" s="61"/>
      <c r="CH106" s="61"/>
    </row>
    <row r="107" spans="53:86" ht="15">
      <c r="BA107" s="175" t="s">
        <v>798</v>
      </c>
      <c r="BB107" s="61"/>
      <c r="BC107" s="61"/>
      <c r="BD107" s="61"/>
      <c r="BE107" s="61"/>
      <c r="BF107" s="61"/>
      <c r="BG107" s="61"/>
      <c r="BH107" s="61"/>
      <c r="BI107" s="61"/>
      <c r="BJ107" s="61"/>
      <c r="BK107" s="61"/>
      <c r="BL107" s="61"/>
      <c r="BM107" s="161" t="s">
        <v>96</v>
      </c>
      <c r="BN107" s="61"/>
      <c r="BO107" s="61"/>
      <c r="BP107" s="61"/>
      <c r="BQ107" s="61"/>
      <c r="BR107" s="61"/>
      <c r="BS107" s="61"/>
      <c r="BT107" s="61"/>
      <c r="BU107" s="61"/>
      <c r="BV107" s="61"/>
      <c r="BW107" s="61"/>
      <c r="BX107" s="61"/>
      <c r="BY107" s="61"/>
      <c r="BZ107" s="61"/>
      <c r="CA107" s="61"/>
      <c r="CB107" s="61"/>
      <c r="CC107" s="61"/>
      <c r="CD107" s="61"/>
      <c r="CE107" s="61"/>
      <c r="CF107" s="61"/>
      <c r="CG107" s="61"/>
      <c r="CH107" s="61"/>
    </row>
    <row r="108" spans="53:86">
      <c r="BA108" t="s">
        <v>822</v>
      </c>
      <c r="BB108" s="61"/>
      <c r="BC108" s="61"/>
      <c r="BD108" s="61"/>
      <c r="BE108" s="61"/>
      <c r="BF108" s="61"/>
      <c r="BG108" s="61"/>
      <c r="BH108" s="61"/>
      <c r="BI108" s="61"/>
      <c r="BJ108" s="61"/>
      <c r="BK108" s="61"/>
      <c r="BL108" s="61"/>
      <c r="BM108" s="161" t="s">
        <v>568</v>
      </c>
      <c r="BN108" s="61"/>
      <c r="BO108" s="61"/>
      <c r="BP108" s="61"/>
      <c r="BQ108" s="61"/>
      <c r="BR108" s="61"/>
      <c r="BS108" s="61"/>
      <c r="BT108" s="61"/>
      <c r="BU108" s="61"/>
      <c r="BV108" s="61"/>
      <c r="BW108" s="61"/>
      <c r="BX108" s="61"/>
      <c r="BY108" s="61"/>
      <c r="BZ108" s="61"/>
      <c r="CA108" s="61"/>
      <c r="CB108" s="61"/>
      <c r="CC108" s="61"/>
      <c r="CD108" s="61"/>
      <c r="CE108" s="61"/>
      <c r="CF108" s="61"/>
      <c r="CG108" s="61"/>
      <c r="CH108" s="61"/>
    </row>
    <row r="109" spans="53:86">
      <c r="BA109" t="s">
        <v>823</v>
      </c>
      <c r="BB109" s="61"/>
      <c r="BC109" s="61"/>
      <c r="BD109" s="61"/>
      <c r="BE109" s="61"/>
      <c r="BF109" s="61"/>
      <c r="BG109" s="61"/>
      <c r="BH109" s="61"/>
      <c r="BI109" s="61"/>
      <c r="BJ109" s="61"/>
      <c r="BK109" s="61"/>
      <c r="BL109" s="61"/>
      <c r="BM109" s="161" t="s">
        <v>569</v>
      </c>
      <c r="BN109" s="61"/>
      <c r="BO109" s="61"/>
      <c r="BP109" s="61"/>
      <c r="BQ109" s="61"/>
      <c r="BR109" s="61"/>
      <c r="BS109" s="61"/>
      <c r="BT109" s="61"/>
      <c r="BU109" s="61"/>
      <c r="BV109" s="61"/>
      <c r="BW109" s="61"/>
      <c r="BX109" s="61"/>
      <c r="BY109" s="61"/>
      <c r="BZ109" s="61"/>
      <c r="CA109" s="61"/>
      <c r="CB109" s="61"/>
      <c r="CC109" s="61"/>
      <c r="CD109" s="61"/>
      <c r="CE109" s="61"/>
      <c r="CF109" s="61"/>
      <c r="CG109" s="61"/>
      <c r="CH109" s="61"/>
    </row>
    <row r="110" spans="53:86">
      <c r="BA110" t="s">
        <v>824</v>
      </c>
      <c r="BB110" s="61"/>
      <c r="BC110" s="61"/>
      <c r="BD110" s="61"/>
      <c r="BE110" s="61"/>
      <c r="BF110" s="61"/>
      <c r="BG110" s="61"/>
      <c r="BH110" s="61"/>
      <c r="BI110" s="61"/>
      <c r="BJ110" s="61"/>
      <c r="BK110" s="61"/>
      <c r="BL110" s="61"/>
      <c r="BM110" s="161" t="s">
        <v>570</v>
      </c>
      <c r="BN110" s="61"/>
      <c r="BO110" s="61"/>
      <c r="BP110" s="61"/>
      <c r="BQ110" s="61"/>
      <c r="BR110" s="61"/>
      <c r="BS110" s="61"/>
      <c r="BT110" s="61"/>
      <c r="BU110" s="61"/>
      <c r="BV110" s="61"/>
      <c r="BW110" s="61"/>
      <c r="BX110" s="61"/>
      <c r="BY110" s="61"/>
      <c r="BZ110" s="61"/>
      <c r="CA110" s="61"/>
      <c r="CB110" s="61"/>
      <c r="CC110" s="61"/>
      <c r="CD110" s="61"/>
      <c r="CE110" s="61"/>
      <c r="CF110" s="61"/>
      <c r="CG110" s="61"/>
      <c r="CH110" s="61"/>
    </row>
    <row r="111" spans="53:86" ht="15">
      <c r="BA111" s="175" t="s">
        <v>799</v>
      </c>
      <c r="BB111" s="61"/>
      <c r="BC111" s="61"/>
      <c r="BD111" s="61"/>
      <c r="BE111" s="61"/>
      <c r="BF111" s="61"/>
      <c r="BG111" s="61"/>
      <c r="BH111" s="61"/>
      <c r="BI111" s="61"/>
      <c r="BJ111" s="61"/>
      <c r="BK111" s="61"/>
      <c r="BL111" s="61"/>
      <c r="BM111" s="161" t="s">
        <v>571</v>
      </c>
      <c r="BN111" s="61"/>
      <c r="BO111" s="61"/>
      <c r="BP111" s="61"/>
      <c r="BQ111" s="61"/>
      <c r="BR111" s="61"/>
      <c r="BS111" s="61"/>
      <c r="BT111" s="61"/>
      <c r="BU111" s="61"/>
      <c r="BV111" s="61"/>
      <c r="BW111" s="61"/>
      <c r="BX111" s="61"/>
      <c r="BY111" s="61"/>
      <c r="BZ111" s="61"/>
      <c r="CA111" s="61"/>
      <c r="CB111" s="61"/>
      <c r="CC111" s="61"/>
      <c r="CD111" s="61"/>
      <c r="CE111" s="61"/>
      <c r="CF111" s="61"/>
      <c r="CG111" s="61"/>
      <c r="CH111" s="61"/>
    </row>
    <row r="112" spans="53:86">
      <c r="BA112" t="s">
        <v>800</v>
      </c>
      <c r="BB112" s="61"/>
      <c r="BC112" s="61"/>
      <c r="BD112" s="61"/>
      <c r="BE112" s="61"/>
      <c r="BF112" s="61"/>
      <c r="BG112" s="61"/>
      <c r="BH112" s="61"/>
      <c r="BI112" s="61"/>
      <c r="BJ112" s="61"/>
      <c r="BK112" s="61"/>
      <c r="BL112" s="61"/>
      <c r="BM112" s="161" t="s">
        <v>572</v>
      </c>
      <c r="BN112" s="61"/>
      <c r="BO112" s="61"/>
      <c r="BP112" s="61"/>
      <c r="BQ112" s="61"/>
      <c r="BR112" s="61"/>
      <c r="BS112" s="61"/>
      <c r="BT112" s="61"/>
      <c r="BU112" s="61"/>
      <c r="BV112" s="61"/>
      <c r="BW112" s="61"/>
      <c r="BX112" s="61"/>
      <c r="BY112" s="61"/>
      <c r="BZ112" s="61"/>
      <c r="CA112" s="61"/>
      <c r="CB112" s="61"/>
      <c r="CC112" s="61"/>
      <c r="CD112" s="61"/>
      <c r="CE112" s="61"/>
      <c r="CF112" s="61"/>
      <c r="CG112" s="61"/>
      <c r="CH112" s="61"/>
    </row>
    <row r="113" spans="53:86" ht="15">
      <c r="BA113" s="175" t="s">
        <v>801</v>
      </c>
      <c r="BB113" s="61"/>
      <c r="BC113" s="61"/>
      <c r="BD113" s="61"/>
      <c r="BE113" s="61"/>
      <c r="BF113" s="61"/>
      <c r="BG113" s="61"/>
      <c r="BH113" s="61"/>
      <c r="BI113" s="61"/>
      <c r="BJ113" s="61"/>
      <c r="BK113" s="61"/>
      <c r="BL113" s="61"/>
      <c r="BM113" s="161" t="s">
        <v>573</v>
      </c>
      <c r="BN113" s="61"/>
      <c r="BO113" s="61"/>
      <c r="BP113" s="61"/>
      <c r="BQ113" s="61"/>
      <c r="BR113" s="61"/>
      <c r="BS113" s="61"/>
      <c r="BT113" s="61"/>
      <c r="BU113" s="61"/>
      <c r="BV113" s="61"/>
      <c r="BW113" s="61"/>
      <c r="BX113" s="61"/>
      <c r="BY113" s="61"/>
      <c r="BZ113" s="61"/>
      <c r="CA113" s="61"/>
      <c r="CB113" s="61"/>
      <c r="CC113" s="61"/>
      <c r="CD113" s="61"/>
      <c r="CE113" s="61"/>
      <c r="CF113" s="61"/>
      <c r="CG113" s="61"/>
      <c r="CH113" s="61"/>
    </row>
    <row r="114" spans="53:86">
      <c r="BA114" t="s">
        <v>802</v>
      </c>
      <c r="BB114" s="61"/>
      <c r="BC114" s="61"/>
      <c r="BD114" s="61"/>
      <c r="BE114" s="61"/>
      <c r="BF114" s="61"/>
      <c r="BG114" s="61"/>
      <c r="BH114" s="61"/>
      <c r="BI114" s="61"/>
      <c r="BJ114" s="61"/>
      <c r="BK114" s="61"/>
      <c r="BL114" s="61"/>
      <c r="BM114" s="161" t="s">
        <v>666</v>
      </c>
      <c r="BN114" s="61"/>
      <c r="BO114" s="61"/>
      <c r="BP114" s="61"/>
      <c r="BQ114" s="61"/>
      <c r="BR114" s="61"/>
      <c r="BS114" s="61"/>
      <c r="BT114" s="61"/>
      <c r="BU114" s="61"/>
      <c r="BV114" s="61"/>
      <c r="BW114" s="61"/>
      <c r="BX114" s="61"/>
      <c r="BY114" s="61"/>
      <c r="BZ114" s="61"/>
      <c r="CA114" s="61"/>
      <c r="CB114" s="61"/>
      <c r="CC114" s="61"/>
      <c r="CD114" s="61"/>
      <c r="CE114" s="61"/>
      <c r="CF114" s="61"/>
      <c r="CG114" s="61"/>
      <c r="CH114" s="61"/>
    </row>
    <row r="115" spans="53:86">
      <c r="BA115" t="s">
        <v>803</v>
      </c>
      <c r="BB115" s="61"/>
      <c r="BC115" s="61"/>
      <c r="BD115" s="61"/>
      <c r="BE115" s="61"/>
      <c r="BF115" s="61"/>
      <c r="BG115" s="61"/>
      <c r="BH115" s="61"/>
      <c r="BI115" s="61"/>
      <c r="BJ115" s="61"/>
      <c r="BK115" s="61"/>
      <c r="BL115" s="61"/>
      <c r="BM115" s="161" t="s">
        <v>82</v>
      </c>
      <c r="BN115" s="61"/>
      <c r="BO115" s="61"/>
      <c r="BP115" s="61"/>
      <c r="BQ115" s="61"/>
      <c r="BR115" s="61"/>
      <c r="BS115" s="61"/>
      <c r="BT115" s="61"/>
      <c r="BU115" s="61"/>
      <c r="BV115" s="61"/>
      <c r="BW115" s="61"/>
      <c r="BX115" s="61"/>
      <c r="BY115" s="61"/>
      <c r="BZ115" s="61"/>
      <c r="CA115" s="61"/>
      <c r="CB115" s="61"/>
      <c r="CC115" s="61"/>
      <c r="CD115" s="61"/>
      <c r="CE115" s="61"/>
      <c r="CF115" s="61"/>
      <c r="CG115" s="61"/>
      <c r="CH115" s="61"/>
    </row>
    <row r="116" spans="53:86">
      <c r="BA116" t="s">
        <v>804</v>
      </c>
      <c r="BB116" s="61"/>
      <c r="BC116" s="61"/>
      <c r="BD116" s="61"/>
      <c r="BE116" s="61"/>
      <c r="BF116" s="61"/>
      <c r="BG116" s="61"/>
      <c r="BH116" s="61"/>
      <c r="BI116" s="61"/>
      <c r="BJ116" s="61"/>
      <c r="BK116" s="61"/>
      <c r="BL116" s="61"/>
      <c r="BM116" s="161" t="s">
        <v>574</v>
      </c>
      <c r="BN116" s="61"/>
      <c r="BO116" s="61"/>
      <c r="BP116" s="61"/>
      <c r="BQ116" s="61"/>
      <c r="BR116" s="61"/>
      <c r="BS116" s="61"/>
      <c r="BT116" s="61"/>
      <c r="BU116" s="61"/>
      <c r="BV116" s="61"/>
      <c r="BW116" s="61"/>
      <c r="BX116" s="61"/>
      <c r="BY116" s="61"/>
      <c r="BZ116" s="61"/>
      <c r="CA116" s="61"/>
      <c r="CB116" s="61"/>
      <c r="CC116" s="61"/>
      <c r="CD116" s="61"/>
      <c r="CE116" s="61"/>
      <c r="CF116" s="61"/>
      <c r="CG116" s="61"/>
      <c r="CH116" s="61"/>
    </row>
    <row r="117" spans="53:86">
      <c r="BA117" t="s">
        <v>805</v>
      </c>
      <c r="BB117" s="61"/>
      <c r="BC117" s="61"/>
      <c r="BD117" s="61"/>
      <c r="BE117" s="61"/>
      <c r="BF117" s="61"/>
      <c r="BG117" s="61"/>
      <c r="BH117" s="61"/>
      <c r="BI117" s="61"/>
      <c r="BJ117" s="61"/>
      <c r="BK117" s="61"/>
      <c r="BL117" s="61"/>
      <c r="BM117" s="161" t="s">
        <v>575</v>
      </c>
      <c r="BN117" s="61"/>
      <c r="BO117" s="61"/>
      <c r="BP117" s="61"/>
      <c r="BQ117" s="61"/>
      <c r="BR117" s="61"/>
      <c r="BS117" s="61"/>
      <c r="BT117" s="61"/>
      <c r="BU117" s="61"/>
      <c r="BV117" s="61"/>
      <c r="BW117" s="61"/>
      <c r="BX117" s="61"/>
      <c r="BY117" s="61"/>
      <c r="BZ117" s="61"/>
      <c r="CA117" s="61"/>
      <c r="CB117" s="61"/>
      <c r="CC117" s="61"/>
      <c r="CD117" s="61"/>
      <c r="CE117" s="61"/>
      <c r="CF117" s="61"/>
      <c r="CG117" s="61"/>
      <c r="CH117" s="61"/>
    </row>
    <row r="118" spans="53:86" ht="15">
      <c r="BA118" s="175" t="s">
        <v>806</v>
      </c>
      <c r="BB118" s="61"/>
      <c r="BC118" s="61"/>
      <c r="BD118" s="61"/>
      <c r="BE118" s="61"/>
      <c r="BF118" s="61"/>
      <c r="BG118" s="61"/>
      <c r="BH118" s="61"/>
      <c r="BI118" s="61"/>
      <c r="BJ118" s="61"/>
      <c r="BK118" s="61"/>
      <c r="BL118" s="61"/>
      <c r="BM118" s="161" t="s">
        <v>576</v>
      </c>
      <c r="BN118" s="61"/>
      <c r="BO118" s="61"/>
      <c r="BP118" s="61"/>
      <c r="BQ118" s="61"/>
      <c r="BR118" s="61"/>
      <c r="BS118" s="61"/>
      <c r="BT118" s="61"/>
      <c r="BU118" s="61"/>
      <c r="BV118" s="61"/>
      <c r="BW118" s="61"/>
      <c r="BX118" s="61"/>
      <c r="BY118" s="61"/>
      <c r="BZ118" s="61"/>
      <c r="CA118" s="61"/>
      <c r="CB118" s="61"/>
      <c r="CC118" s="61"/>
      <c r="CD118" s="61"/>
      <c r="CE118" s="61"/>
      <c r="CF118" s="61"/>
      <c r="CG118" s="61"/>
      <c r="CH118" s="61"/>
    </row>
    <row r="119" spans="53:86">
      <c r="BA119" t="s">
        <v>807</v>
      </c>
      <c r="BB119" s="61"/>
      <c r="BC119" s="61"/>
      <c r="BD119" s="61"/>
      <c r="BE119" s="61"/>
      <c r="BF119" s="61"/>
      <c r="BG119" s="61"/>
      <c r="BH119" s="61"/>
      <c r="BI119" s="61"/>
      <c r="BJ119" s="61"/>
      <c r="BK119" s="61"/>
      <c r="BL119" s="61"/>
      <c r="BM119" s="161" t="s">
        <v>577</v>
      </c>
      <c r="BN119" s="61"/>
      <c r="BO119" s="61"/>
      <c r="BP119" s="61"/>
      <c r="BQ119" s="61"/>
      <c r="BR119" s="61"/>
      <c r="BS119" s="61"/>
      <c r="BT119" s="61"/>
      <c r="BU119" s="61"/>
      <c r="BV119" s="61"/>
      <c r="BW119" s="61"/>
      <c r="BX119" s="61"/>
      <c r="BY119" s="61"/>
      <c r="BZ119" s="61"/>
      <c r="CA119" s="61"/>
      <c r="CB119" s="61"/>
      <c r="CC119" s="61"/>
      <c r="CD119" s="61"/>
      <c r="CE119" s="61"/>
      <c r="CF119" s="61"/>
      <c r="CG119" s="61"/>
      <c r="CH119" s="61"/>
    </row>
    <row r="120" spans="53:86">
      <c r="BA120" t="s">
        <v>808</v>
      </c>
      <c r="BB120" s="61"/>
      <c r="BC120" s="61"/>
      <c r="BD120" s="61"/>
      <c r="BE120" s="61"/>
      <c r="BF120" s="61"/>
      <c r="BG120" s="61"/>
      <c r="BH120" s="61"/>
      <c r="BI120" s="61"/>
      <c r="BJ120" s="61"/>
      <c r="BK120" s="61"/>
      <c r="BL120" s="61"/>
      <c r="BM120" s="161" t="s">
        <v>578</v>
      </c>
      <c r="BN120" s="61"/>
      <c r="BO120" s="61"/>
      <c r="BP120" s="61"/>
      <c r="BQ120" s="61"/>
      <c r="BR120" s="61"/>
      <c r="BS120" s="61"/>
      <c r="BT120" s="61"/>
      <c r="BU120" s="61"/>
      <c r="BV120" s="61"/>
      <c r="BW120" s="61"/>
      <c r="BX120" s="61"/>
      <c r="BY120" s="61"/>
      <c r="BZ120" s="61"/>
      <c r="CA120" s="61"/>
      <c r="CB120" s="61"/>
      <c r="CC120" s="61"/>
      <c r="CD120" s="61"/>
      <c r="CE120" s="61"/>
      <c r="CF120" s="61"/>
      <c r="CG120" s="61"/>
      <c r="CH120" s="61"/>
    </row>
    <row r="121" spans="53:86">
      <c r="BA121" t="s">
        <v>809</v>
      </c>
      <c r="BB121" s="61"/>
      <c r="BC121" s="61"/>
      <c r="BD121" s="61"/>
      <c r="BE121" s="61"/>
      <c r="BF121" s="61"/>
      <c r="BG121" s="61"/>
      <c r="BH121" s="61"/>
      <c r="BI121" s="61"/>
      <c r="BJ121" s="61"/>
      <c r="BK121" s="61"/>
      <c r="BL121" s="61"/>
      <c r="BM121" s="161" t="s">
        <v>579</v>
      </c>
      <c r="BN121" s="61"/>
      <c r="BO121" s="61"/>
      <c r="BP121" s="61"/>
      <c r="BQ121" s="61"/>
      <c r="BR121" s="61"/>
      <c r="BS121" s="61"/>
      <c r="BT121" s="61"/>
      <c r="BU121" s="61"/>
      <c r="BV121" s="61"/>
      <c r="BW121" s="61"/>
      <c r="BX121" s="61"/>
      <c r="BY121" s="61"/>
      <c r="BZ121" s="61"/>
      <c r="CA121" s="61"/>
      <c r="CB121" s="61"/>
      <c r="CC121" s="61"/>
      <c r="CD121" s="61"/>
      <c r="CE121" s="61"/>
      <c r="CF121" s="61"/>
      <c r="CG121" s="61"/>
      <c r="CH121" s="61"/>
    </row>
    <row r="122" spans="53:86">
      <c r="BA122" t="s">
        <v>810</v>
      </c>
      <c r="BB122" s="61"/>
      <c r="BC122" s="61"/>
      <c r="BD122" s="61"/>
      <c r="BE122" s="61"/>
      <c r="BF122" s="61"/>
      <c r="BG122" s="61"/>
      <c r="BH122" s="61"/>
      <c r="BI122" s="61"/>
      <c r="BJ122" s="61"/>
      <c r="BK122" s="61"/>
      <c r="BL122" s="61"/>
      <c r="BM122" s="161" t="s">
        <v>580</v>
      </c>
      <c r="BN122" s="61"/>
      <c r="BO122" s="61"/>
      <c r="BP122" s="61"/>
      <c r="BQ122" s="61"/>
      <c r="BR122" s="61"/>
      <c r="BS122" s="61"/>
      <c r="BT122" s="61"/>
      <c r="BU122" s="61"/>
      <c r="BV122" s="61"/>
      <c r="BW122" s="61"/>
      <c r="BX122" s="61"/>
      <c r="BY122" s="61"/>
      <c r="BZ122" s="61"/>
      <c r="CA122" s="61"/>
      <c r="CB122" s="61"/>
      <c r="CC122" s="61"/>
      <c r="CD122" s="61"/>
      <c r="CE122" s="61"/>
      <c r="CF122" s="61"/>
      <c r="CG122" s="61"/>
      <c r="CH122" s="61"/>
    </row>
    <row r="123" spans="53:86">
      <c r="BA123" t="s">
        <v>811</v>
      </c>
      <c r="BB123" s="61"/>
      <c r="BC123" s="61"/>
      <c r="BD123" s="61"/>
      <c r="BE123" s="61"/>
      <c r="BF123" s="61"/>
      <c r="BG123" s="61"/>
      <c r="BH123" s="61"/>
      <c r="BI123" s="61"/>
      <c r="BJ123" s="61"/>
      <c r="BK123" s="61"/>
      <c r="BL123" s="61"/>
      <c r="BM123" s="161" t="s">
        <v>83</v>
      </c>
      <c r="BN123" s="61"/>
      <c r="BO123" s="61"/>
      <c r="BP123" s="61"/>
      <c r="BQ123" s="61"/>
      <c r="BR123" s="61"/>
      <c r="BS123" s="61"/>
      <c r="BT123" s="61"/>
      <c r="BU123" s="61"/>
      <c r="BV123" s="61"/>
      <c r="BW123" s="61"/>
      <c r="BX123" s="61"/>
      <c r="BY123" s="61"/>
      <c r="BZ123" s="61"/>
      <c r="CA123" s="61"/>
      <c r="CB123" s="61"/>
      <c r="CC123" s="61"/>
      <c r="CD123" s="61"/>
      <c r="CE123" s="61"/>
      <c r="CF123" s="61"/>
      <c r="CG123" s="61"/>
      <c r="CH123" s="61"/>
    </row>
    <row r="124" spans="53:86">
      <c r="BA124" t="s">
        <v>812</v>
      </c>
      <c r="BB124" s="61"/>
      <c r="BC124" s="61"/>
      <c r="BD124" s="61"/>
      <c r="BE124" s="61"/>
      <c r="BF124" s="61"/>
      <c r="BG124" s="61"/>
      <c r="BH124" s="61"/>
      <c r="BI124" s="61"/>
      <c r="BJ124" s="61"/>
      <c r="BK124" s="61"/>
      <c r="BL124" s="61"/>
      <c r="BM124" s="161" t="s">
        <v>581</v>
      </c>
      <c r="BN124" s="61"/>
      <c r="BO124" s="61"/>
      <c r="BP124" s="61"/>
      <c r="BQ124" s="61"/>
      <c r="BR124" s="61"/>
      <c r="BS124" s="61"/>
      <c r="BT124" s="61"/>
      <c r="BU124" s="61"/>
      <c r="BV124" s="61"/>
      <c r="BW124" s="61"/>
      <c r="BX124" s="61"/>
      <c r="BY124" s="61"/>
      <c r="BZ124" s="61"/>
      <c r="CA124" s="61"/>
      <c r="CB124" s="61"/>
      <c r="CC124" s="61"/>
      <c r="CD124" s="61"/>
      <c r="CE124" s="61"/>
      <c r="CF124" s="61"/>
      <c r="CG124" s="61"/>
      <c r="CH124" s="61"/>
    </row>
    <row r="125" spans="53:86" ht="15">
      <c r="BA125" s="175" t="s">
        <v>813</v>
      </c>
      <c r="BB125" s="61"/>
      <c r="BC125" s="61"/>
      <c r="BD125" s="61"/>
      <c r="BE125" s="61"/>
      <c r="BF125" s="61"/>
      <c r="BG125" s="61"/>
      <c r="BH125" s="61"/>
      <c r="BI125" s="61"/>
      <c r="BJ125" s="61"/>
      <c r="BK125" s="61"/>
      <c r="BL125" s="61"/>
      <c r="BM125" s="161" t="s">
        <v>582</v>
      </c>
      <c r="BN125" s="61"/>
      <c r="BO125" s="61"/>
      <c r="BP125" s="61"/>
      <c r="BQ125" s="61"/>
      <c r="BR125" s="61"/>
      <c r="BS125" s="61"/>
      <c r="BT125" s="61"/>
      <c r="BU125" s="61"/>
      <c r="BV125" s="61"/>
      <c r="BW125" s="61"/>
      <c r="BX125" s="61"/>
      <c r="BY125" s="61"/>
      <c r="BZ125" s="61"/>
      <c r="CA125" s="61"/>
      <c r="CB125" s="61"/>
      <c r="CC125" s="61"/>
      <c r="CD125" s="61"/>
      <c r="CE125" s="61"/>
      <c r="CF125" s="61"/>
      <c r="CG125" s="61"/>
      <c r="CH125" s="61"/>
    </row>
    <row r="126" spans="53:86">
      <c r="BA126" t="s">
        <v>814</v>
      </c>
      <c r="BB126" s="61"/>
      <c r="BC126" s="61"/>
      <c r="BD126" s="61"/>
      <c r="BE126" s="61"/>
      <c r="BF126" s="61"/>
      <c r="BG126" s="61"/>
      <c r="BH126" s="61"/>
      <c r="BI126" s="61"/>
      <c r="BJ126" s="61"/>
      <c r="BK126" s="61"/>
      <c r="BL126" s="61"/>
      <c r="BM126" s="161" t="s">
        <v>583</v>
      </c>
      <c r="BN126" s="61"/>
      <c r="BO126" s="61"/>
      <c r="BP126" s="61"/>
      <c r="BQ126" s="61"/>
      <c r="BR126" s="61"/>
      <c r="BS126" s="61"/>
      <c r="BT126" s="61"/>
      <c r="BU126" s="61"/>
      <c r="BV126" s="61"/>
      <c r="BW126" s="61"/>
      <c r="BX126" s="61"/>
      <c r="BY126" s="61"/>
      <c r="BZ126" s="61"/>
      <c r="CA126" s="61"/>
      <c r="CB126" s="61"/>
      <c r="CC126" s="61"/>
      <c r="CD126" s="61"/>
      <c r="CE126" s="61"/>
      <c r="CF126" s="61"/>
      <c r="CG126" s="61"/>
      <c r="CH126" s="61"/>
    </row>
    <row r="127" spans="53:86" ht="15">
      <c r="BA127" s="175" t="s">
        <v>815</v>
      </c>
      <c r="BB127" s="61"/>
      <c r="BC127" s="61"/>
      <c r="BD127" s="61"/>
      <c r="BE127" s="61"/>
      <c r="BF127" s="61"/>
      <c r="BG127" s="61"/>
      <c r="BH127" s="61"/>
      <c r="BI127" s="61"/>
      <c r="BJ127" s="61"/>
      <c r="BK127" s="61"/>
      <c r="BL127" s="61"/>
      <c r="BM127" s="161" t="s">
        <v>584</v>
      </c>
      <c r="BN127" s="61"/>
      <c r="BO127" s="61"/>
      <c r="BP127" s="61"/>
      <c r="BQ127" s="61"/>
      <c r="BR127" s="61"/>
      <c r="BS127" s="61"/>
      <c r="BT127" s="61"/>
      <c r="BU127" s="61"/>
      <c r="BV127" s="61"/>
      <c r="BW127" s="61"/>
      <c r="BX127" s="61"/>
      <c r="BY127" s="61"/>
      <c r="BZ127" s="61"/>
      <c r="CA127" s="61"/>
      <c r="CB127" s="61"/>
      <c r="CC127" s="61"/>
      <c r="CD127" s="61"/>
      <c r="CE127" s="61"/>
      <c r="CF127" s="61"/>
      <c r="CG127" s="61"/>
      <c r="CH127" s="61"/>
    </row>
    <row r="128" spans="53:86">
      <c r="BA128" t="s">
        <v>816</v>
      </c>
      <c r="BB128" s="61"/>
      <c r="BC128" s="61"/>
      <c r="BD128" s="61"/>
      <c r="BE128" s="61"/>
      <c r="BF128" s="61"/>
      <c r="BG128" s="61"/>
      <c r="BH128" s="61"/>
      <c r="BI128" s="61"/>
      <c r="BJ128" s="61"/>
      <c r="BK128" s="61"/>
      <c r="BL128" s="61"/>
      <c r="BM128" s="161" t="s">
        <v>585</v>
      </c>
      <c r="BN128" s="61"/>
      <c r="BO128" s="61"/>
      <c r="BP128" s="61"/>
      <c r="BQ128" s="61"/>
      <c r="BR128" s="61"/>
      <c r="BS128" s="61"/>
      <c r="BT128" s="61"/>
      <c r="BU128" s="61"/>
      <c r="BV128" s="61"/>
      <c r="BW128" s="61"/>
      <c r="BX128" s="61"/>
      <c r="BY128" s="61"/>
      <c r="BZ128" s="61"/>
      <c r="CA128" s="61"/>
      <c r="CB128" s="61"/>
      <c r="CC128" s="61"/>
      <c r="CD128" s="61"/>
      <c r="CE128" s="61"/>
      <c r="CF128" s="61"/>
      <c r="CG128" s="61"/>
      <c r="CH128" s="61"/>
    </row>
    <row r="129" spans="53:86">
      <c r="BA129" s="61"/>
      <c r="BB129" s="61"/>
      <c r="BC129" s="61"/>
      <c r="BD129" s="61"/>
      <c r="BE129" s="61"/>
      <c r="BF129" s="61"/>
      <c r="BG129" s="61"/>
      <c r="BH129" s="61"/>
      <c r="BI129" s="61"/>
      <c r="BJ129" s="61"/>
      <c r="BK129" s="61"/>
      <c r="BL129" s="61"/>
      <c r="BM129" s="161" t="s">
        <v>586</v>
      </c>
      <c r="BN129" s="61"/>
      <c r="BO129" s="61"/>
      <c r="BP129" s="61"/>
      <c r="BQ129" s="61"/>
      <c r="BR129" s="61"/>
      <c r="BS129" s="61"/>
      <c r="BT129" s="61"/>
      <c r="BU129" s="61"/>
      <c r="BV129" s="61"/>
      <c r="BW129" s="61"/>
      <c r="BX129" s="61"/>
      <c r="BY129" s="61"/>
      <c r="BZ129" s="61"/>
      <c r="CA129" s="61"/>
      <c r="CB129" s="61"/>
      <c r="CC129" s="61"/>
      <c r="CD129" s="61"/>
      <c r="CE129" s="61"/>
      <c r="CF129" s="61"/>
      <c r="CG129" s="61"/>
      <c r="CH129" s="61"/>
    </row>
    <row r="130" spans="53:86">
      <c r="BA130" s="61"/>
      <c r="BB130" s="61"/>
      <c r="BC130" s="61"/>
      <c r="BD130" s="61"/>
      <c r="BE130" s="61"/>
      <c r="BF130" s="61"/>
      <c r="BG130" s="61"/>
      <c r="BH130" s="61"/>
      <c r="BI130" s="61"/>
      <c r="BJ130" s="61"/>
      <c r="BK130" s="61"/>
      <c r="BL130" s="61"/>
      <c r="BM130" s="161" t="s">
        <v>587</v>
      </c>
      <c r="BN130" s="61"/>
      <c r="BO130" s="61"/>
      <c r="BP130" s="61"/>
      <c r="BQ130" s="61"/>
      <c r="BR130" s="61"/>
      <c r="BS130" s="61"/>
      <c r="BT130" s="61"/>
      <c r="BU130" s="61"/>
      <c r="BV130" s="61"/>
      <c r="BW130" s="61"/>
      <c r="BX130" s="61"/>
      <c r="BY130" s="61"/>
      <c r="BZ130" s="61"/>
      <c r="CA130" s="61"/>
      <c r="CB130" s="61"/>
      <c r="CC130" s="61"/>
      <c r="CD130" s="61"/>
      <c r="CE130" s="61"/>
      <c r="CF130" s="61"/>
      <c r="CG130" s="61"/>
      <c r="CH130" s="61"/>
    </row>
    <row r="131" spans="53:86">
      <c r="BA131" s="61"/>
      <c r="BB131" s="61"/>
      <c r="BC131" s="61"/>
      <c r="BD131" s="61"/>
      <c r="BE131" s="61"/>
      <c r="BF131" s="61"/>
      <c r="BG131" s="61"/>
      <c r="BH131" s="61"/>
      <c r="BI131" s="61"/>
      <c r="BJ131" s="61"/>
      <c r="BK131" s="61"/>
      <c r="BL131" s="61"/>
      <c r="BM131" s="161" t="s">
        <v>588</v>
      </c>
      <c r="BN131" s="61"/>
      <c r="BO131" s="61"/>
      <c r="BP131" s="61"/>
      <c r="BQ131" s="61"/>
      <c r="BR131" s="61"/>
      <c r="BS131" s="61"/>
      <c r="BT131" s="61"/>
      <c r="BU131" s="61"/>
      <c r="BV131" s="61"/>
      <c r="BW131" s="61"/>
      <c r="BX131" s="61"/>
      <c r="BY131" s="61"/>
      <c r="BZ131" s="61"/>
      <c r="CA131" s="61"/>
      <c r="CB131" s="61"/>
      <c r="CC131" s="61"/>
      <c r="CD131" s="61"/>
      <c r="CE131" s="61"/>
      <c r="CF131" s="61"/>
      <c r="CG131" s="61"/>
      <c r="CH131" s="61"/>
    </row>
    <row r="132" spans="53:86">
      <c r="BA132" s="61"/>
      <c r="BB132" s="61"/>
      <c r="BC132" s="61"/>
      <c r="BD132" s="61"/>
      <c r="BE132" s="61"/>
      <c r="BF132" s="61"/>
      <c r="BG132" s="61"/>
      <c r="BH132" s="61"/>
      <c r="BI132" s="61"/>
      <c r="BJ132" s="61"/>
      <c r="BK132" s="61"/>
      <c r="BL132" s="61"/>
      <c r="BM132" s="161" t="s">
        <v>589</v>
      </c>
      <c r="BN132" s="61"/>
      <c r="BO132" s="61"/>
      <c r="BP132" s="61"/>
      <c r="BQ132" s="61"/>
      <c r="BR132" s="61"/>
      <c r="BS132" s="61"/>
      <c r="BT132" s="61"/>
      <c r="BU132" s="61"/>
      <c r="BV132" s="61"/>
      <c r="BW132" s="61"/>
      <c r="BX132" s="61"/>
      <c r="BY132" s="61"/>
      <c r="BZ132" s="61"/>
      <c r="CA132" s="61"/>
      <c r="CB132" s="61"/>
      <c r="CC132" s="61"/>
      <c r="CD132" s="61"/>
      <c r="CE132" s="61"/>
      <c r="CF132" s="61"/>
      <c r="CG132" s="61"/>
      <c r="CH132" s="61"/>
    </row>
    <row r="133" spans="53:86">
      <c r="BA133" s="61"/>
      <c r="BB133" s="61"/>
      <c r="BC133" s="61"/>
      <c r="BD133" s="61"/>
      <c r="BE133" s="61"/>
      <c r="BF133" s="61"/>
      <c r="BG133" s="61"/>
      <c r="BH133" s="61"/>
      <c r="BI133" s="61"/>
      <c r="BJ133" s="61"/>
      <c r="BK133" s="61"/>
      <c r="BL133" s="61"/>
      <c r="BM133" s="161" t="s">
        <v>590</v>
      </c>
      <c r="BN133" s="61"/>
      <c r="BO133" s="61"/>
      <c r="BP133" s="61"/>
      <c r="BQ133" s="61"/>
      <c r="BR133" s="61"/>
      <c r="BS133" s="61"/>
      <c r="BT133" s="61"/>
      <c r="BU133" s="61"/>
      <c r="BV133" s="61"/>
      <c r="BW133" s="61"/>
      <c r="BX133" s="61"/>
      <c r="BY133" s="61"/>
      <c r="BZ133" s="61"/>
      <c r="CA133" s="61"/>
      <c r="CB133" s="61"/>
      <c r="CC133" s="61"/>
      <c r="CD133" s="61"/>
      <c r="CE133" s="61"/>
      <c r="CF133" s="61"/>
      <c r="CG133" s="61"/>
      <c r="CH133" s="61"/>
    </row>
    <row r="134" spans="53:86">
      <c r="BA134" s="61"/>
      <c r="BB134" s="61"/>
      <c r="BC134" s="61"/>
      <c r="BD134" s="61"/>
      <c r="BE134" s="61"/>
      <c r="BF134" s="61"/>
      <c r="BG134" s="61"/>
      <c r="BH134" s="61"/>
      <c r="BI134" s="61"/>
      <c r="BJ134" s="61"/>
      <c r="BK134" s="61"/>
      <c r="BL134" s="61"/>
      <c r="BM134" s="161" t="s">
        <v>591</v>
      </c>
      <c r="BN134" s="61"/>
      <c r="BO134" s="61"/>
      <c r="BP134" s="61"/>
      <c r="BQ134" s="61"/>
      <c r="BR134" s="61"/>
      <c r="BS134" s="61"/>
      <c r="BT134" s="61"/>
      <c r="BU134" s="61"/>
      <c r="BV134" s="61"/>
      <c r="BW134" s="61"/>
      <c r="BX134" s="61"/>
      <c r="BY134" s="61"/>
      <c r="BZ134" s="61"/>
      <c r="CA134" s="61"/>
      <c r="CB134" s="61"/>
      <c r="CC134" s="61"/>
      <c r="CD134" s="61"/>
      <c r="CE134" s="61"/>
      <c r="CF134" s="61"/>
      <c r="CG134" s="61"/>
      <c r="CH134" s="61"/>
    </row>
    <row r="135" spans="53:86">
      <c r="BA135" s="61"/>
      <c r="BB135" s="61"/>
      <c r="BC135" s="61"/>
      <c r="BD135" s="61"/>
      <c r="BE135" s="61"/>
      <c r="BF135" s="61"/>
      <c r="BG135" s="61"/>
      <c r="BH135" s="61"/>
      <c r="BI135" s="61"/>
      <c r="BJ135" s="61"/>
      <c r="BK135" s="61"/>
      <c r="BL135" s="61"/>
      <c r="BM135" s="161" t="s">
        <v>592</v>
      </c>
      <c r="BN135" s="61"/>
      <c r="BO135" s="61"/>
      <c r="BP135" s="61"/>
      <c r="BQ135" s="61"/>
      <c r="BR135" s="61"/>
      <c r="BS135" s="61"/>
      <c r="BT135" s="61"/>
      <c r="BU135" s="61"/>
      <c r="BV135" s="61"/>
      <c r="BW135" s="61"/>
      <c r="BX135" s="61"/>
      <c r="BY135" s="61"/>
      <c r="BZ135" s="61"/>
      <c r="CA135" s="61"/>
      <c r="CB135" s="61"/>
      <c r="CC135" s="61"/>
      <c r="CD135" s="61"/>
      <c r="CE135" s="61"/>
      <c r="CF135" s="61"/>
      <c r="CG135" s="61"/>
      <c r="CH135" s="61"/>
    </row>
    <row r="136" spans="53:86">
      <c r="BA136" s="61"/>
      <c r="BB136" s="61"/>
      <c r="BC136" s="61"/>
      <c r="BD136" s="61"/>
      <c r="BE136" s="61"/>
      <c r="BF136" s="61"/>
      <c r="BG136" s="61"/>
      <c r="BH136" s="61"/>
      <c r="BI136" s="61"/>
      <c r="BJ136" s="61"/>
      <c r="BK136" s="61"/>
      <c r="BL136" s="61"/>
      <c r="BM136" s="161" t="s">
        <v>593</v>
      </c>
      <c r="BN136" s="61"/>
      <c r="BO136" s="61"/>
      <c r="BP136" s="61"/>
      <c r="BQ136" s="61"/>
      <c r="BR136" s="61"/>
      <c r="BS136" s="61"/>
      <c r="BT136" s="61"/>
      <c r="BU136" s="61"/>
      <c r="BV136" s="61"/>
      <c r="BW136" s="61"/>
      <c r="BX136" s="61"/>
      <c r="BY136" s="61"/>
      <c r="BZ136" s="61"/>
      <c r="CA136" s="61"/>
      <c r="CB136" s="61"/>
      <c r="CC136" s="61"/>
      <c r="CD136" s="61"/>
      <c r="CE136" s="61"/>
      <c r="CF136" s="61"/>
      <c r="CG136" s="61"/>
      <c r="CH136" s="61"/>
    </row>
    <row r="137" spans="53:86">
      <c r="BA137" s="61"/>
      <c r="BB137" s="61"/>
      <c r="BC137" s="61"/>
      <c r="BD137" s="61"/>
      <c r="BE137" s="61"/>
      <c r="BF137" s="61"/>
      <c r="BG137" s="61"/>
      <c r="BH137" s="61"/>
      <c r="BI137" s="61"/>
      <c r="BJ137" s="61"/>
      <c r="BK137" s="61"/>
      <c r="BL137" s="61"/>
      <c r="BM137" s="161" t="s">
        <v>594</v>
      </c>
      <c r="BN137" s="61"/>
      <c r="BO137" s="61"/>
      <c r="BP137" s="61"/>
      <c r="BQ137" s="61"/>
      <c r="BR137" s="61"/>
      <c r="BS137" s="61"/>
      <c r="BT137" s="61"/>
      <c r="BU137" s="61"/>
      <c r="BV137" s="61"/>
      <c r="BW137" s="61"/>
      <c r="BX137" s="61"/>
      <c r="BY137" s="61"/>
      <c r="BZ137" s="61"/>
      <c r="CA137" s="61"/>
      <c r="CB137" s="61"/>
      <c r="CC137" s="61"/>
      <c r="CD137" s="61"/>
      <c r="CE137" s="61"/>
      <c r="CF137" s="61"/>
      <c r="CG137" s="61"/>
      <c r="CH137" s="61"/>
    </row>
    <row r="138" spans="53:86">
      <c r="BA138" s="61"/>
      <c r="BB138" s="61"/>
      <c r="BC138" s="61"/>
      <c r="BD138" s="61"/>
      <c r="BE138" s="61"/>
      <c r="BF138" s="61"/>
      <c r="BG138" s="61"/>
      <c r="BH138" s="61"/>
      <c r="BI138" s="61"/>
      <c r="BJ138" s="61"/>
      <c r="BK138" s="61"/>
      <c r="BL138" s="61"/>
      <c r="BM138" s="161" t="s">
        <v>595</v>
      </c>
      <c r="BN138" s="61"/>
      <c r="BO138" s="61"/>
      <c r="BP138" s="61"/>
      <c r="BQ138" s="61"/>
      <c r="BR138" s="61"/>
      <c r="BS138" s="61"/>
      <c r="BT138" s="61"/>
      <c r="BU138" s="61"/>
      <c r="BV138" s="61"/>
      <c r="BW138" s="61"/>
      <c r="BX138" s="61"/>
      <c r="BY138" s="61"/>
      <c r="BZ138" s="61"/>
      <c r="CA138" s="61"/>
      <c r="CB138" s="61"/>
      <c r="CC138" s="61"/>
      <c r="CD138" s="61"/>
      <c r="CE138" s="61"/>
      <c r="CF138" s="61"/>
      <c r="CG138" s="61"/>
      <c r="CH138" s="61"/>
    </row>
    <row r="139" spans="53:86">
      <c r="BA139" s="61"/>
      <c r="BB139" s="61"/>
      <c r="BC139" s="61"/>
      <c r="BD139" s="61"/>
      <c r="BE139" s="61"/>
      <c r="BF139" s="61"/>
      <c r="BG139" s="61"/>
      <c r="BH139" s="61"/>
      <c r="BI139" s="61"/>
      <c r="BJ139" s="61"/>
      <c r="BK139" s="61"/>
      <c r="BL139" s="61"/>
      <c r="BM139" s="161" t="s">
        <v>596</v>
      </c>
      <c r="BN139" s="61"/>
      <c r="BO139" s="61"/>
      <c r="BP139" s="61"/>
      <c r="BQ139" s="61"/>
      <c r="BR139" s="61"/>
      <c r="BS139" s="61"/>
      <c r="BT139" s="61"/>
      <c r="BU139" s="61"/>
      <c r="BV139" s="61"/>
      <c r="BW139" s="61"/>
      <c r="BX139" s="61"/>
      <c r="BY139" s="61"/>
      <c r="BZ139" s="61"/>
      <c r="CA139" s="61"/>
      <c r="CB139" s="61"/>
      <c r="CC139" s="61"/>
      <c r="CD139" s="61"/>
      <c r="CE139" s="61"/>
      <c r="CF139" s="61"/>
      <c r="CG139" s="61"/>
      <c r="CH139" s="61"/>
    </row>
    <row r="140" spans="53:86">
      <c r="BA140" s="61"/>
      <c r="BB140" s="61"/>
      <c r="BC140" s="61"/>
      <c r="BD140" s="61"/>
      <c r="BE140" s="61"/>
      <c r="BF140" s="61"/>
      <c r="BG140" s="61"/>
      <c r="BH140" s="61"/>
      <c r="BI140" s="61"/>
      <c r="BJ140" s="61"/>
      <c r="BK140" s="61"/>
      <c r="BL140" s="61"/>
      <c r="BM140" s="161" t="s">
        <v>597</v>
      </c>
      <c r="BN140" s="61"/>
      <c r="BO140" s="61"/>
      <c r="BP140" s="61"/>
      <c r="BQ140" s="61"/>
      <c r="BR140" s="61"/>
      <c r="BS140" s="61"/>
      <c r="BT140" s="61"/>
      <c r="BU140" s="61"/>
      <c r="BV140" s="61"/>
      <c r="BW140" s="61"/>
      <c r="BX140" s="61"/>
      <c r="BY140" s="61"/>
      <c r="BZ140" s="61"/>
      <c r="CA140" s="61"/>
      <c r="CB140" s="61"/>
      <c r="CC140" s="61"/>
      <c r="CD140" s="61"/>
      <c r="CE140" s="61"/>
      <c r="CF140" s="61"/>
      <c r="CG140" s="61"/>
      <c r="CH140" s="61"/>
    </row>
    <row r="141" spans="53:86">
      <c r="BA141" s="61"/>
      <c r="BB141" s="61"/>
      <c r="BC141" s="61"/>
      <c r="BD141" s="61"/>
      <c r="BE141" s="61"/>
      <c r="BF141" s="61"/>
      <c r="BG141" s="61"/>
      <c r="BH141" s="61"/>
      <c r="BI141" s="61"/>
      <c r="BJ141" s="61"/>
      <c r="BK141" s="61"/>
      <c r="BL141" s="61"/>
      <c r="BM141" s="161" t="s">
        <v>667</v>
      </c>
      <c r="BN141" s="61"/>
      <c r="BO141" s="61"/>
      <c r="BP141" s="61"/>
      <c r="BQ141" s="61"/>
      <c r="BR141" s="61"/>
      <c r="BS141" s="61"/>
      <c r="BT141" s="61"/>
      <c r="BU141" s="61"/>
      <c r="BV141" s="61"/>
      <c r="BW141" s="61"/>
      <c r="BX141" s="61"/>
      <c r="BY141" s="61"/>
      <c r="BZ141" s="61"/>
      <c r="CA141" s="61"/>
      <c r="CB141" s="61"/>
      <c r="CC141" s="61"/>
      <c r="CD141" s="61"/>
      <c r="CE141" s="61"/>
      <c r="CF141" s="61"/>
      <c r="CG141" s="61"/>
      <c r="CH141" s="61"/>
    </row>
    <row r="142" spans="53:86">
      <c r="BA142" s="61"/>
      <c r="BB142" s="61"/>
      <c r="BC142" s="61"/>
      <c r="BD142" s="61"/>
      <c r="BE142" s="61"/>
      <c r="BF142" s="61"/>
      <c r="BG142" s="61"/>
      <c r="BH142" s="61"/>
      <c r="BI142" s="61"/>
      <c r="BJ142" s="61"/>
      <c r="BK142" s="61"/>
      <c r="BL142" s="61"/>
      <c r="BM142" s="161" t="s">
        <v>598</v>
      </c>
      <c r="BN142" s="61"/>
      <c r="BO142" s="61"/>
      <c r="BP142" s="61"/>
      <c r="BQ142" s="61"/>
      <c r="BR142" s="61"/>
      <c r="BS142" s="61"/>
      <c r="BT142" s="61"/>
      <c r="BU142" s="61"/>
      <c r="BV142" s="61"/>
      <c r="BW142" s="61"/>
      <c r="BX142" s="61"/>
      <c r="BY142" s="61"/>
      <c r="BZ142" s="61"/>
      <c r="CA142" s="61"/>
      <c r="CB142" s="61"/>
      <c r="CC142" s="61"/>
      <c r="CD142" s="61"/>
      <c r="CE142" s="61"/>
      <c r="CF142" s="61"/>
      <c r="CG142" s="61"/>
      <c r="CH142" s="61"/>
    </row>
    <row r="143" spans="53:86">
      <c r="BA143" s="61"/>
      <c r="BB143" s="61"/>
      <c r="BC143" s="61"/>
      <c r="BD143" s="61"/>
      <c r="BE143" s="61"/>
      <c r="BF143" s="61"/>
      <c r="BG143" s="61"/>
      <c r="BH143" s="61"/>
      <c r="BI143" s="61"/>
      <c r="BJ143" s="61"/>
      <c r="BK143" s="61"/>
      <c r="BL143" s="61"/>
      <c r="BM143" s="162" t="s">
        <v>599</v>
      </c>
      <c r="BN143" s="61"/>
      <c r="BO143" s="61"/>
      <c r="BP143" s="61"/>
      <c r="BQ143" s="61"/>
      <c r="BR143" s="61"/>
      <c r="BS143" s="61"/>
      <c r="BT143" s="61"/>
      <c r="BU143" s="61"/>
      <c r="BV143" s="61"/>
      <c r="BW143" s="61"/>
      <c r="BX143" s="61"/>
      <c r="BY143" s="61"/>
      <c r="BZ143" s="61"/>
      <c r="CA143" s="61"/>
      <c r="CB143" s="61"/>
      <c r="CC143" s="61"/>
      <c r="CD143" s="61"/>
      <c r="CE143" s="61"/>
      <c r="CF143" s="61"/>
      <c r="CG143" s="61"/>
      <c r="CH143" s="61"/>
    </row>
    <row r="144" spans="53:86">
      <c r="BA144" s="61"/>
      <c r="BB144" s="61"/>
      <c r="BC144" s="61"/>
      <c r="BD144" s="61"/>
      <c r="BE144" s="61"/>
      <c r="BF144" s="61"/>
      <c r="BG144" s="61"/>
      <c r="BH144" s="61"/>
      <c r="BI144" s="61"/>
      <c r="BJ144" s="61"/>
      <c r="BK144" s="61"/>
      <c r="BL144" s="61"/>
      <c r="BM144" s="161" t="s">
        <v>600</v>
      </c>
      <c r="BN144" s="61"/>
      <c r="BO144" s="61"/>
      <c r="BP144" s="61"/>
      <c r="BQ144" s="61"/>
      <c r="BR144" s="61"/>
      <c r="BS144" s="61"/>
      <c r="BT144" s="61"/>
      <c r="BU144" s="61"/>
      <c r="BV144" s="61"/>
      <c r="BW144" s="61"/>
      <c r="BX144" s="61"/>
      <c r="BY144" s="61"/>
      <c r="BZ144" s="61"/>
      <c r="CA144" s="61"/>
      <c r="CB144" s="61"/>
      <c r="CC144" s="61"/>
      <c r="CD144" s="61"/>
      <c r="CE144" s="61"/>
      <c r="CF144" s="61"/>
      <c r="CG144" s="61"/>
      <c r="CH144" s="61"/>
    </row>
    <row r="145" spans="53:86">
      <c r="BA145" s="61"/>
      <c r="BB145" s="61"/>
      <c r="BC145" s="61"/>
      <c r="BD145" s="61"/>
      <c r="BE145" s="61"/>
      <c r="BF145" s="61"/>
      <c r="BG145" s="61"/>
      <c r="BH145" s="61"/>
      <c r="BI145" s="61"/>
      <c r="BJ145" s="61"/>
      <c r="BK145" s="61"/>
      <c r="BL145" s="61"/>
      <c r="BM145" s="161" t="s">
        <v>601</v>
      </c>
      <c r="BN145" s="61"/>
      <c r="BO145" s="61"/>
      <c r="BP145" s="61"/>
      <c r="BQ145" s="61"/>
      <c r="BR145" s="61"/>
      <c r="BS145" s="61"/>
      <c r="BT145" s="61"/>
      <c r="BU145" s="61"/>
      <c r="BV145" s="61"/>
      <c r="BW145" s="61"/>
      <c r="BX145" s="61"/>
      <c r="BY145" s="61"/>
      <c r="BZ145" s="61"/>
      <c r="CA145" s="61"/>
      <c r="CB145" s="61"/>
      <c r="CC145" s="61"/>
      <c r="CD145" s="61"/>
      <c r="CE145" s="61"/>
      <c r="CF145" s="61"/>
      <c r="CG145" s="61"/>
      <c r="CH145" s="61"/>
    </row>
    <row r="146" spans="53:86">
      <c r="BA146" s="61"/>
      <c r="BB146" s="61"/>
      <c r="BC146" s="61"/>
      <c r="BD146" s="61"/>
      <c r="BE146" s="61"/>
      <c r="BF146" s="61"/>
      <c r="BG146" s="61"/>
      <c r="BH146" s="61"/>
      <c r="BI146" s="61"/>
      <c r="BJ146" s="61"/>
      <c r="BK146" s="61"/>
      <c r="BL146" s="61"/>
      <c r="BM146" s="161" t="s">
        <v>602</v>
      </c>
      <c r="BN146" s="61"/>
      <c r="BO146" s="61"/>
      <c r="BP146" s="61"/>
      <c r="BQ146" s="61"/>
      <c r="BR146" s="61"/>
      <c r="BS146" s="61"/>
      <c r="BT146" s="61"/>
      <c r="BU146" s="61"/>
      <c r="BV146" s="61"/>
      <c r="BW146" s="61"/>
      <c r="BX146" s="61"/>
      <c r="BY146" s="61"/>
      <c r="BZ146" s="61"/>
      <c r="CA146" s="61"/>
      <c r="CB146" s="61"/>
      <c r="CC146" s="61"/>
      <c r="CD146" s="61"/>
      <c r="CE146" s="61"/>
      <c r="CF146" s="61"/>
      <c r="CG146" s="61"/>
      <c r="CH146" s="61"/>
    </row>
    <row r="147" spans="53:86">
      <c r="BA147" s="61"/>
      <c r="BB147" s="61"/>
      <c r="BC147" s="61"/>
      <c r="BD147" s="61"/>
      <c r="BE147" s="61"/>
      <c r="BF147" s="61"/>
      <c r="BG147" s="61"/>
      <c r="BH147" s="61"/>
      <c r="BI147" s="61"/>
      <c r="BJ147" s="61"/>
      <c r="BK147" s="61"/>
      <c r="BL147" s="61"/>
      <c r="BM147" s="161" t="s">
        <v>603</v>
      </c>
      <c r="BN147" s="61"/>
      <c r="BO147" s="61"/>
      <c r="BP147" s="61"/>
      <c r="BQ147" s="61"/>
      <c r="BR147" s="61"/>
      <c r="BS147" s="61"/>
      <c r="BT147" s="61"/>
      <c r="BU147" s="61"/>
      <c r="BV147" s="61"/>
      <c r="BW147" s="61"/>
      <c r="BX147" s="61"/>
      <c r="BY147" s="61"/>
      <c r="BZ147" s="61"/>
      <c r="CA147" s="61"/>
      <c r="CB147" s="61"/>
      <c r="CC147" s="61"/>
      <c r="CD147" s="61"/>
      <c r="CE147" s="61"/>
      <c r="CF147" s="61"/>
      <c r="CG147" s="61"/>
      <c r="CH147" s="61"/>
    </row>
    <row r="148" spans="53:86">
      <c r="BA148" s="61"/>
      <c r="BB148" s="61"/>
      <c r="BC148" s="61"/>
      <c r="BD148" s="61"/>
      <c r="BE148" s="61"/>
      <c r="BF148" s="61"/>
      <c r="BG148" s="61"/>
      <c r="BH148" s="61"/>
      <c r="BI148" s="61"/>
      <c r="BJ148" s="61"/>
      <c r="BK148" s="61"/>
      <c r="BL148" s="61"/>
      <c r="BM148" s="161" t="s">
        <v>604</v>
      </c>
      <c r="BN148" s="61"/>
      <c r="BO148" s="61"/>
      <c r="BP148" s="61"/>
      <c r="BQ148" s="61"/>
      <c r="BR148" s="61"/>
      <c r="BS148" s="61"/>
      <c r="BT148" s="61"/>
      <c r="BU148" s="61"/>
      <c r="BV148" s="61"/>
      <c r="BW148" s="61"/>
      <c r="BX148" s="61"/>
      <c r="BY148" s="61"/>
      <c r="BZ148" s="61"/>
      <c r="CA148" s="61"/>
      <c r="CB148" s="61"/>
      <c r="CC148" s="61"/>
      <c r="CD148" s="61"/>
      <c r="CE148" s="61"/>
      <c r="CF148" s="61"/>
      <c r="CG148" s="61"/>
      <c r="CH148" s="61"/>
    </row>
    <row r="149" spans="53:86">
      <c r="BA149" s="61"/>
      <c r="BB149" s="61"/>
      <c r="BC149" s="61"/>
      <c r="BD149" s="61"/>
      <c r="BE149" s="61"/>
      <c r="BF149" s="61"/>
      <c r="BG149" s="61"/>
      <c r="BH149" s="61"/>
      <c r="BI149" s="61"/>
      <c r="BJ149" s="61"/>
      <c r="BK149" s="61"/>
      <c r="BL149" s="61"/>
      <c r="BM149" s="161" t="s">
        <v>605</v>
      </c>
      <c r="BN149" s="61"/>
      <c r="BO149" s="61"/>
      <c r="BP149" s="61"/>
      <c r="BQ149" s="61"/>
      <c r="BR149" s="61"/>
      <c r="BS149" s="61"/>
      <c r="BT149" s="61"/>
      <c r="BU149" s="61"/>
      <c r="BV149" s="61"/>
      <c r="BW149" s="61"/>
      <c r="BX149" s="61"/>
      <c r="BY149" s="61"/>
      <c r="BZ149" s="61"/>
      <c r="CA149" s="61"/>
      <c r="CB149" s="61"/>
      <c r="CC149" s="61"/>
      <c r="CD149" s="61"/>
      <c r="CE149" s="61"/>
      <c r="CF149" s="61"/>
      <c r="CG149" s="61"/>
      <c r="CH149" s="61"/>
    </row>
    <row r="150" spans="53:86">
      <c r="BA150" s="61"/>
      <c r="BB150" s="61"/>
      <c r="BC150" s="61"/>
      <c r="BD150" s="61"/>
      <c r="BE150" s="61"/>
      <c r="BF150" s="61"/>
      <c r="BG150" s="61"/>
      <c r="BH150" s="61"/>
      <c r="BI150" s="61"/>
      <c r="BJ150" s="61"/>
      <c r="BK150" s="61"/>
      <c r="BL150" s="61"/>
      <c r="BM150" s="161" t="s">
        <v>606</v>
      </c>
      <c r="BN150" s="61"/>
      <c r="BO150" s="61"/>
      <c r="BP150" s="61"/>
      <c r="BQ150" s="61"/>
      <c r="BR150" s="61"/>
      <c r="BS150" s="61"/>
      <c r="BT150" s="61"/>
      <c r="BU150" s="61"/>
      <c r="BV150" s="61"/>
      <c r="BW150" s="61"/>
      <c r="BX150" s="61"/>
      <c r="BY150" s="61"/>
      <c r="BZ150" s="61"/>
      <c r="CA150" s="61"/>
      <c r="CB150" s="61"/>
      <c r="CC150" s="61"/>
      <c r="CD150" s="61"/>
      <c r="CE150" s="61"/>
      <c r="CF150" s="61"/>
      <c r="CG150" s="61"/>
      <c r="CH150" s="61"/>
    </row>
    <row r="151" spans="53:86">
      <c r="BA151" s="61"/>
      <c r="BB151" s="61"/>
      <c r="BC151" s="61"/>
      <c r="BD151" s="61"/>
      <c r="BE151" s="61"/>
      <c r="BF151" s="61"/>
      <c r="BG151" s="61"/>
      <c r="BH151" s="61"/>
      <c r="BI151" s="61"/>
      <c r="BJ151" s="61"/>
      <c r="BK151" s="61"/>
      <c r="BL151" s="61"/>
      <c r="BM151" s="161" t="s">
        <v>607</v>
      </c>
      <c r="BN151" s="61"/>
      <c r="BO151" s="61"/>
      <c r="BP151" s="61"/>
      <c r="BQ151" s="61"/>
      <c r="BR151" s="61"/>
      <c r="BS151" s="61"/>
      <c r="BT151" s="61"/>
      <c r="BU151" s="61"/>
      <c r="BV151" s="61"/>
      <c r="BW151" s="61"/>
      <c r="BX151" s="61"/>
      <c r="BY151" s="61"/>
      <c r="BZ151" s="61"/>
      <c r="CA151" s="61"/>
      <c r="CB151" s="61"/>
      <c r="CC151" s="61"/>
      <c r="CD151" s="61"/>
      <c r="CE151" s="61"/>
      <c r="CF151" s="61"/>
      <c r="CG151" s="61"/>
      <c r="CH151" s="61"/>
    </row>
    <row r="152" spans="53:86">
      <c r="BA152" s="61"/>
      <c r="BB152" s="61"/>
      <c r="BC152" s="61"/>
      <c r="BD152" s="61"/>
      <c r="BE152" s="61"/>
      <c r="BF152" s="61"/>
      <c r="BG152" s="61"/>
      <c r="BH152" s="61"/>
      <c r="BI152" s="61"/>
      <c r="BJ152" s="61"/>
      <c r="BK152" s="61"/>
      <c r="BL152" s="61"/>
      <c r="BM152" s="161" t="s">
        <v>608</v>
      </c>
      <c r="BN152" s="61"/>
      <c r="BO152" s="61"/>
      <c r="BP152" s="61"/>
      <c r="BQ152" s="61"/>
      <c r="BR152" s="61"/>
      <c r="BS152" s="61"/>
      <c r="BT152" s="61"/>
      <c r="BU152" s="61"/>
      <c r="BV152" s="61"/>
      <c r="BW152" s="61"/>
      <c r="BX152" s="61"/>
      <c r="BY152" s="61"/>
      <c r="BZ152" s="61"/>
      <c r="CA152" s="61"/>
      <c r="CB152" s="61"/>
      <c r="CC152" s="61"/>
      <c r="CD152" s="61"/>
      <c r="CE152" s="61"/>
      <c r="CF152" s="61"/>
      <c r="CG152" s="61"/>
      <c r="CH152" s="61"/>
    </row>
    <row r="153" spans="53:86">
      <c r="BA153" s="61"/>
      <c r="BB153" s="61"/>
      <c r="BC153" s="61"/>
      <c r="BD153" s="61"/>
      <c r="BE153" s="61"/>
      <c r="BF153" s="61"/>
      <c r="BG153" s="61"/>
      <c r="BH153" s="61"/>
      <c r="BI153" s="61"/>
      <c r="BJ153" s="61"/>
      <c r="BK153" s="61"/>
      <c r="BL153" s="61"/>
      <c r="BM153" s="161" t="s">
        <v>609</v>
      </c>
      <c r="BN153" s="61"/>
      <c r="BO153" s="61"/>
      <c r="BP153" s="61"/>
      <c r="BQ153" s="61"/>
      <c r="BR153" s="61"/>
      <c r="BS153" s="61"/>
      <c r="BT153" s="61"/>
      <c r="BU153" s="61"/>
      <c r="BV153" s="61"/>
      <c r="BW153" s="61"/>
      <c r="BX153" s="61"/>
      <c r="BY153" s="61"/>
      <c r="BZ153" s="61"/>
      <c r="CA153" s="61"/>
      <c r="CB153" s="61"/>
      <c r="CC153" s="61"/>
      <c r="CD153" s="61"/>
      <c r="CE153" s="61"/>
      <c r="CF153" s="61"/>
      <c r="CG153" s="61"/>
      <c r="CH153" s="61"/>
    </row>
    <row r="154" spans="53:86">
      <c r="BA154" s="61"/>
      <c r="BB154" s="61"/>
      <c r="BC154" s="61"/>
      <c r="BD154" s="61"/>
      <c r="BE154" s="61"/>
      <c r="BF154" s="61"/>
      <c r="BG154" s="61"/>
      <c r="BH154" s="61"/>
      <c r="BI154" s="61"/>
      <c r="BJ154" s="61"/>
      <c r="BK154" s="61"/>
      <c r="BL154" s="61"/>
      <c r="BM154" s="161" t="s">
        <v>610</v>
      </c>
      <c r="BN154" s="61"/>
      <c r="BO154" s="61"/>
      <c r="BP154" s="61"/>
      <c r="BQ154" s="61"/>
      <c r="BR154" s="61"/>
      <c r="BS154" s="61"/>
      <c r="BT154" s="61"/>
      <c r="BU154" s="61"/>
      <c r="BV154" s="61"/>
      <c r="BW154" s="61"/>
      <c r="BX154" s="61"/>
      <c r="BY154" s="61"/>
      <c r="BZ154" s="61"/>
      <c r="CA154" s="61"/>
      <c r="CB154" s="61"/>
      <c r="CC154" s="61"/>
      <c r="CD154" s="61"/>
      <c r="CE154" s="61"/>
      <c r="CF154" s="61"/>
      <c r="CG154" s="61"/>
      <c r="CH154" s="61"/>
    </row>
    <row r="155" spans="53:86">
      <c r="BA155" s="61"/>
      <c r="BB155" s="61"/>
      <c r="BC155" s="61"/>
      <c r="BD155" s="61"/>
      <c r="BE155" s="61"/>
      <c r="BF155" s="61"/>
      <c r="BG155" s="61"/>
      <c r="BH155" s="61"/>
      <c r="BI155" s="61"/>
      <c r="BJ155" s="61"/>
      <c r="BK155" s="61"/>
      <c r="BL155" s="61"/>
      <c r="BM155" s="161" t="s">
        <v>611</v>
      </c>
      <c r="BN155" s="61"/>
      <c r="BO155" s="61"/>
      <c r="BP155" s="61"/>
      <c r="BQ155" s="61"/>
      <c r="BR155" s="61"/>
      <c r="BS155" s="61"/>
      <c r="BT155" s="61"/>
      <c r="BU155" s="61"/>
      <c r="BV155" s="61"/>
      <c r="BW155" s="61"/>
      <c r="BX155" s="61"/>
      <c r="BY155" s="61"/>
      <c r="BZ155" s="61"/>
      <c r="CA155" s="61"/>
      <c r="CB155" s="61"/>
      <c r="CC155" s="61"/>
      <c r="CD155" s="61"/>
      <c r="CE155" s="61"/>
      <c r="CF155" s="61"/>
      <c r="CG155" s="61"/>
      <c r="CH155" s="61"/>
    </row>
    <row r="156" spans="53:86">
      <c r="BA156" s="61"/>
      <c r="BB156" s="61"/>
      <c r="BC156" s="61"/>
      <c r="BD156" s="61"/>
      <c r="BE156" s="61"/>
      <c r="BF156" s="61"/>
      <c r="BG156" s="61"/>
      <c r="BH156" s="61"/>
      <c r="BI156" s="61"/>
      <c r="BJ156" s="61"/>
      <c r="BK156" s="61"/>
      <c r="BL156" s="61"/>
      <c r="BM156" s="161" t="s">
        <v>612</v>
      </c>
      <c r="BN156" s="61"/>
      <c r="BO156" s="61"/>
      <c r="BP156" s="61"/>
      <c r="BQ156" s="61"/>
      <c r="BR156" s="61"/>
      <c r="BS156" s="61"/>
      <c r="BT156" s="61"/>
      <c r="BU156" s="61"/>
      <c r="BV156" s="61"/>
      <c r="BW156" s="61"/>
      <c r="BX156" s="61"/>
      <c r="BY156" s="61"/>
      <c r="BZ156" s="61"/>
      <c r="CA156" s="61"/>
      <c r="CB156" s="61"/>
      <c r="CC156" s="61"/>
      <c r="CD156" s="61"/>
      <c r="CE156" s="61"/>
      <c r="CF156" s="61"/>
      <c r="CG156" s="61"/>
      <c r="CH156" s="61"/>
    </row>
    <row r="157" spans="53:86">
      <c r="BA157" s="61"/>
      <c r="BB157" s="61"/>
      <c r="BC157" s="61"/>
      <c r="BD157" s="61"/>
      <c r="BE157" s="61"/>
      <c r="BF157" s="61"/>
      <c r="BG157" s="61"/>
      <c r="BH157" s="61"/>
      <c r="BI157" s="61"/>
      <c r="BJ157" s="61"/>
      <c r="BK157" s="61"/>
      <c r="BL157" s="61"/>
      <c r="BM157" s="161" t="s">
        <v>668</v>
      </c>
      <c r="BN157" s="61"/>
      <c r="BO157" s="61"/>
      <c r="BP157" s="61"/>
      <c r="BQ157" s="61"/>
      <c r="BR157" s="61"/>
      <c r="BS157" s="61"/>
      <c r="BT157" s="61"/>
      <c r="BU157" s="61"/>
      <c r="BV157" s="61"/>
      <c r="BW157" s="61"/>
      <c r="BX157" s="61"/>
      <c r="BY157" s="61"/>
      <c r="BZ157" s="61"/>
      <c r="CA157" s="61"/>
      <c r="CB157" s="61"/>
      <c r="CC157" s="61"/>
      <c r="CD157" s="61"/>
      <c r="CE157" s="61"/>
      <c r="CF157" s="61"/>
      <c r="CG157" s="61"/>
      <c r="CH157" s="61"/>
    </row>
    <row r="158" spans="53:86">
      <c r="BA158" s="61"/>
      <c r="BB158" s="61"/>
      <c r="BC158" s="61"/>
      <c r="BD158" s="61"/>
      <c r="BE158" s="61"/>
      <c r="BF158" s="61"/>
      <c r="BG158" s="61"/>
      <c r="BH158" s="61"/>
      <c r="BI158" s="61"/>
      <c r="BJ158" s="61"/>
      <c r="BK158" s="61"/>
      <c r="BL158" s="61"/>
      <c r="BM158" s="161" t="s">
        <v>613</v>
      </c>
      <c r="BN158" s="61"/>
      <c r="BO158" s="61"/>
      <c r="BP158" s="61"/>
      <c r="BQ158" s="61"/>
      <c r="BR158" s="61"/>
      <c r="BS158" s="61"/>
      <c r="BT158" s="61"/>
      <c r="BU158" s="61"/>
      <c r="BV158" s="61"/>
      <c r="BW158" s="61"/>
      <c r="BX158" s="61"/>
      <c r="BY158" s="61"/>
      <c r="BZ158" s="61"/>
      <c r="CA158" s="61"/>
      <c r="CB158" s="61"/>
      <c r="CC158" s="61"/>
      <c r="CD158" s="61"/>
      <c r="CE158" s="61"/>
      <c r="CF158" s="61"/>
      <c r="CG158" s="61"/>
      <c r="CH158" s="61"/>
    </row>
    <row r="159" spans="53:86">
      <c r="BA159" s="61"/>
      <c r="BB159" s="61"/>
      <c r="BC159" s="61"/>
      <c r="BD159" s="61"/>
      <c r="BE159" s="61"/>
      <c r="BF159" s="61"/>
      <c r="BG159" s="61"/>
      <c r="BH159" s="61"/>
      <c r="BI159" s="61"/>
      <c r="BJ159" s="61"/>
      <c r="BK159" s="61"/>
      <c r="BL159" s="61"/>
      <c r="BM159" s="161" t="s">
        <v>614</v>
      </c>
      <c r="BN159" s="61"/>
      <c r="BO159" s="61"/>
      <c r="BP159" s="61"/>
      <c r="BQ159" s="61"/>
      <c r="BR159" s="61"/>
      <c r="BS159" s="61"/>
      <c r="BT159" s="61"/>
      <c r="BU159" s="61"/>
      <c r="BV159" s="61"/>
      <c r="BW159" s="61"/>
      <c r="BX159" s="61"/>
      <c r="BY159" s="61"/>
      <c r="BZ159" s="61"/>
      <c r="CA159" s="61"/>
      <c r="CB159" s="61"/>
      <c r="CC159" s="61"/>
      <c r="CD159" s="61"/>
      <c r="CE159" s="61"/>
      <c r="CF159" s="61"/>
      <c r="CG159" s="61"/>
      <c r="CH159" s="61"/>
    </row>
    <row r="160" spans="53:86">
      <c r="BA160" s="61"/>
      <c r="BB160" s="61"/>
      <c r="BC160" s="61"/>
      <c r="BD160" s="61"/>
      <c r="BE160" s="61"/>
      <c r="BF160" s="61"/>
      <c r="BG160" s="61"/>
      <c r="BH160" s="61"/>
      <c r="BI160" s="61"/>
      <c r="BJ160" s="61"/>
      <c r="BK160" s="61"/>
      <c r="BL160" s="61"/>
      <c r="BM160" s="161" t="s">
        <v>615</v>
      </c>
      <c r="BN160" s="61"/>
      <c r="BO160" s="61"/>
      <c r="BP160" s="61"/>
      <c r="BQ160" s="61"/>
      <c r="BR160" s="61"/>
      <c r="BS160" s="61"/>
      <c r="BT160" s="61"/>
      <c r="BU160" s="61"/>
      <c r="BV160" s="61"/>
      <c r="BW160" s="61"/>
      <c r="BX160" s="61"/>
      <c r="BY160" s="61"/>
      <c r="BZ160" s="61"/>
      <c r="CA160" s="61"/>
      <c r="CB160" s="61"/>
      <c r="CC160" s="61"/>
      <c r="CD160" s="61"/>
      <c r="CE160" s="61"/>
      <c r="CF160" s="61"/>
      <c r="CG160" s="61"/>
      <c r="CH160" s="61"/>
    </row>
    <row r="161" spans="53:86">
      <c r="BA161" s="61"/>
      <c r="BB161" s="61"/>
      <c r="BC161" s="61"/>
      <c r="BD161" s="61"/>
      <c r="BE161" s="61"/>
      <c r="BF161" s="61"/>
      <c r="BG161" s="61"/>
      <c r="BH161" s="61"/>
      <c r="BI161" s="61"/>
      <c r="BJ161" s="61"/>
      <c r="BK161" s="61"/>
      <c r="BL161" s="61"/>
      <c r="BM161" s="161" t="s">
        <v>616</v>
      </c>
      <c r="BN161" s="61"/>
      <c r="BO161" s="61"/>
      <c r="BP161" s="61"/>
      <c r="BQ161" s="61"/>
      <c r="BR161" s="61"/>
      <c r="BS161" s="61"/>
      <c r="BT161" s="61"/>
      <c r="BU161" s="61"/>
      <c r="BV161" s="61"/>
      <c r="BW161" s="61"/>
      <c r="BX161" s="61"/>
      <c r="BY161" s="61"/>
      <c r="BZ161" s="61"/>
      <c r="CA161" s="61"/>
      <c r="CB161" s="61"/>
      <c r="CC161" s="61"/>
      <c r="CD161" s="61"/>
      <c r="CE161" s="61"/>
      <c r="CF161" s="61"/>
      <c r="CG161" s="61"/>
      <c r="CH161" s="61"/>
    </row>
    <row r="162" spans="53:86">
      <c r="BA162" s="61"/>
      <c r="BB162" s="61"/>
      <c r="BC162" s="61"/>
      <c r="BD162" s="61"/>
      <c r="BE162" s="61"/>
      <c r="BF162" s="61"/>
      <c r="BG162" s="61"/>
      <c r="BH162" s="61"/>
      <c r="BI162" s="61"/>
      <c r="BJ162" s="61"/>
      <c r="BK162" s="61"/>
      <c r="BL162" s="61"/>
      <c r="BM162" s="161" t="s">
        <v>617</v>
      </c>
      <c r="BN162" s="61"/>
      <c r="BO162" s="61"/>
      <c r="BP162" s="61"/>
      <c r="BQ162" s="61"/>
      <c r="BR162" s="61"/>
      <c r="BS162" s="61"/>
      <c r="BT162" s="61"/>
      <c r="BU162" s="61"/>
      <c r="BV162" s="61"/>
      <c r="BW162" s="61"/>
      <c r="BX162" s="61"/>
      <c r="BY162" s="61"/>
      <c r="BZ162" s="61"/>
      <c r="CA162" s="61"/>
      <c r="CB162" s="61"/>
      <c r="CC162" s="61"/>
      <c r="CD162" s="61"/>
      <c r="CE162" s="61"/>
      <c r="CF162" s="61"/>
      <c r="CG162" s="61"/>
      <c r="CH162" s="61"/>
    </row>
    <row r="163" spans="53:86">
      <c r="BA163" s="61"/>
      <c r="BB163" s="61"/>
      <c r="BC163" s="61"/>
      <c r="BD163" s="61"/>
      <c r="BE163" s="61"/>
      <c r="BF163" s="61"/>
      <c r="BG163" s="61"/>
      <c r="BH163" s="61"/>
      <c r="BI163" s="61"/>
      <c r="BJ163" s="61"/>
      <c r="BK163" s="61"/>
      <c r="BL163" s="61"/>
      <c r="BM163" s="161" t="s">
        <v>669</v>
      </c>
      <c r="BN163" s="61"/>
      <c r="BO163" s="61"/>
      <c r="BP163" s="61"/>
      <c r="BQ163" s="61"/>
      <c r="BR163" s="61"/>
      <c r="BS163" s="61"/>
      <c r="BT163" s="61"/>
      <c r="BU163" s="61"/>
      <c r="BV163" s="61"/>
      <c r="BW163" s="61"/>
      <c r="BX163" s="61"/>
      <c r="BY163" s="61"/>
      <c r="BZ163" s="61"/>
      <c r="CA163" s="61"/>
      <c r="CB163" s="61"/>
      <c r="CC163" s="61"/>
      <c r="CD163" s="61"/>
      <c r="CE163" s="61"/>
      <c r="CF163" s="61"/>
      <c r="CG163" s="61"/>
      <c r="CH163" s="61"/>
    </row>
    <row r="164" spans="53:86">
      <c r="BA164" s="61"/>
      <c r="BB164" s="61"/>
      <c r="BC164" s="61"/>
      <c r="BD164" s="61"/>
      <c r="BE164" s="61"/>
      <c r="BF164" s="61"/>
      <c r="BG164" s="61"/>
      <c r="BH164" s="61"/>
      <c r="BI164" s="61"/>
      <c r="BJ164" s="61"/>
      <c r="BK164" s="61"/>
      <c r="BL164" s="61"/>
      <c r="BM164" s="161" t="s">
        <v>618</v>
      </c>
      <c r="BN164" s="61"/>
      <c r="BO164" s="61"/>
      <c r="BP164" s="61"/>
      <c r="BQ164" s="61"/>
      <c r="BR164" s="61"/>
      <c r="BS164" s="61"/>
      <c r="BT164" s="61"/>
      <c r="BU164" s="61"/>
      <c r="BV164" s="61"/>
      <c r="BW164" s="61"/>
      <c r="BX164" s="61"/>
      <c r="BY164" s="61"/>
      <c r="BZ164" s="61"/>
      <c r="CA164" s="61"/>
      <c r="CB164" s="61"/>
      <c r="CC164" s="61"/>
      <c r="CD164" s="61"/>
      <c r="CE164" s="61"/>
      <c r="CF164" s="61"/>
      <c r="CG164" s="61"/>
      <c r="CH164" s="61"/>
    </row>
    <row r="165" spans="53:86">
      <c r="BA165" s="61"/>
      <c r="BB165" s="61"/>
      <c r="BC165" s="61"/>
      <c r="BD165" s="61"/>
      <c r="BE165" s="61"/>
      <c r="BF165" s="61"/>
      <c r="BG165" s="61"/>
      <c r="BH165" s="61"/>
      <c r="BI165" s="61"/>
      <c r="BJ165" s="61"/>
      <c r="BK165" s="61"/>
      <c r="BL165" s="61"/>
      <c r="BM165" s="161" t="s">
        <v>619</v>
      </c>
      <c r="BN165" s="61"/>
      <c r="BO165" s="61"/>
      <c r="BP165" s="61"/>
      <c r="BQ165" s="61"/>
      <c r="BR165" s="61"/>
      <c r="BS165" s="61"/>
      <c r="BT165" s="61"/>
      <c r="BU165" s="61"/>
      <c r="BV165" s="61"/>
      <c r="BW165" s="61"/>
      <c r="BX165" s="61"/>
      <c r="BY165" s="61"/>
      <c r="BZ165" s="61"/>
      <c r="CA165" s="61"/>
      <c r="CB165" s="61"/>
      <c r="CC165" s="61"/>
      <c r="CD165" s="61"/>
      <c r="CE165" s="61"/>
      <c r="CF165" s="61"/>
      <c r="CG165" s="61"/>
      <c r="CH165" s="61"/>
    </row>
    <row r="166" spans="53:86">
      <c r="BA166" s="61"/>
      <c r="BB166" s="61"/>
      <c r="BC166" s="61"/>
      <c r="BD166" s="61"/>
      <c r="BE166" s="61"/>
      <c r="BF166" s="61"/>
      <c r="BG166" s="61"/>
      <c r="BH166" s="61"/>
      <c r="BI166" s="61"/>
      <c r="BJ166" s="61"/>
      <c r="BK166" s="61"/>
      <c r="BL166" s="61"/>
      <c r="BM166" s="162" t="s">
        <v>620</v>
      </c>
      <c r="BN166" s="61"/>
      <c r="BO166" s="61"/>
      <c r="BP166" s="61"/>
      <c r="BQ166" s="61"/>
      <c r="BR166" s="61"/>
      <c r="BS166" s="61"/>
      <c r="BT166" s="61"/>
      <c r="BU166" s="61"/>
      <c r="BV166" s="61"/>
      <c r="BW166" s="61"/>
      <c r="BX166" s="61"/>
      <c r="BY166" s="61"/>
      <c r="BZ166" s="61"/>
      <c r="CA166" s="61"/>
      <c r="CB166" s="61"/>
      <c r="CC166" s="61"/>
      <c r="CD166" s="61"/>
      <c r="CE166" s="61"/>
      <c r="CF166" s="61"/>
      <c r="CG166" s="61"/>
      <c r="CH166" s="61"/>
    </row>
    <row r="167" spans="53:86">
      <c r="BA167" s="61"/>
      <c r="BB167" s="61"/>
      <c r="BC167" s="61"/>
      <c r="BD167" s="61"/>
      <c r="BE167" s="61"/>
      <c r="BF167" s="61"/>
      <c r="BG167" s="61"/>
      <c r="BH167" s="61"/>
      <c r="BI167" s="61"/>
      <c r="BJ167" s="61"/>
      <c r="BK167" s="61"/>
      <c r="BL167" s="61"/>
      <c r="BM167" s="161" t="s">
        <v>80</v>
      </c>
      <c r="BN167" s="61"/>
      <c r="BO167" s="61"/>
      <c r="BP167" s="61"/>
      <c r="BQ167" s="61"/>
      <c r="BR167" s="61"/>
      <c r="BS167" s="61"/>
      <c r="BT167" s="61"/>
      <c r="BU167" s="61"/>
      <c r="BV167" s="61"/>
      <c r="BW167" s="61"/>
      <c r="BX167" s="61"/>
      <c r="BY167" s="61"/>
      <c r="BZ167" s="61"/>
      <c r="CA167" s="61"/>
      <c r="CB167" s="61"/>
      <c r="CC167" s="61"/>
      <c r="CD167" s="61"/>
      <c r="CE167" s="61"/>
      <c r="CF167" s="61"/>
      <c r="CG167" s="61"/>
      <c r="CH167" s="61"/>
    </row>
    <row r="168" spans="53:86">
      <c r="BA168" s="61"/>
      <c r="BB168" s="61"/>
      <c r="BC168" s="61"/>
      <c r="BD168" s="61"/>
      <c r="BE168" s="61"/>
      <c r="BF168" s="61"/>
      <c r="BG168" s="61"/>
      <c r="BH168" s="61"/>
      <c r="BI168" s="61"/>
      <c r="BJ168" s="61"/>
      <c r="BK168" s="61"/>
      <c r="BL168" s="61"/>
      <c r="BM168" s="162" t="s">
        <v>621</v>
      </c>
      <c r="BN168" s="61"/>
      <c r="BO168" s="61"/>
      <c r="BP168" s="61"/>
      <c r="BQ168" s="61"/>
      <c r="BR168" s="61"/>
      <c r="BS168" s="61"/>
      <c r="BT168" s="61"/>
      <c r="BU168" s="61"/>
      <c r="BV168" s="61"/>
      <c r="BW168" s="61"/>
      <c r="BX168" s="61"/>
      <c r="BY168" s="61"/>
      <c r="BZ168" s="61"/>
      <c r="CA168" s="61"/>
      <c r="CB168" s="61"/>
      <c r="CC168" s="61"/>
      <c r="CD168" s="61"/>
      <c r="CE168" s="61"/>
      <c r="CF168" s="61"/>
      <c r="CG168" s="61"/>
      <c r="CH168" s="61"/>
    </row>
    <row r="169" spans="53:86">
      <c r="BA169" s="61"/>
      <c r="BB169" s="61"/>
      <c r="BC169" s="61"/>
      <c r="BD169" s="61"/>
      <c r="BE169" s="61"/>
      <c r="BF169" s="61"/>
      <c r="BG169" s="61"/>
      <c r="BH169" s="61"/>
      <c r="BI169" s="61"/>
      <c r="BJ169" s="61"/>
      <c r="BK169" s="61"/>
      <c r="BL169" s="61"/>
      <c r="BM169" s="161" t="s">
        <v>622</v>
      </c>
      <c r="BN169" s="61"/>
      <c r="BO169" s="61"/>
      <c r="BP169" s="61"/>
      <c r="BQ169" s="61"/>
      <c r="BR169" s="61"/>
      <c r="BS169" s="61"/>
      <c r="BT169" s="61"/>
      <c r="BU169" s="61"/>
      <c r="BV169" s="61"/>
      <c r="BW169" s="61"/>
      <c r="BX169" s="61"/>
      <c r="BY169" s="61"/>
      <c r="BZ169" s="61"/>
      <c r="CA169" s="61"/>
      <c r="CB169" s="61"/>
      <c r="CC169" s="61"/>
      <c r="CD169" s="61"/>
      <c r="CE169" s="61"/>
      <c r="CF169" s="61"/>
      <c r="CG169" s="61"/>
      <c r="CH169" s="61"/>
    </row>
    <row r="170" spans="53:86">
      <c r="BA170" s="61"/>
      <c r="BB170" s="61"/>
      <c r="BC170" s="61"/>
      <c r="BD170" s="61"/>
      <c r="BE170" s="61"/>
      <c r="BF170" s="61"/>
      <c r="BG170" s="61"/>
      <c r="BH170" s="61"/>
      <c r="BI170" s="61"/>
      <c r="BJ170" s="61"/>
      <c r="BK170" s="61"/>
      <c r="BL170" s="61"/>
      <c r="BM170" s="161" t="s">
        <v>623</v>
      </c>
      <c r="BN170" s="61"/>
      <c r="BO170" s="61"/>
      <c r="BP170" s="61"/>
      <c r="BQ170" s="61"/>
      <c r="BR170" s="61"/>
      <c r="BS170" s="61"/>
      <c r="BT170" s="61"/>
      <c r="BU170" s="61"/>
      <c r="BV170" s="61"/>
      <c r="BW170" s="61"/>
      <c r="BX170" s="61"/>
      <c r="BY170" s="61"/>
      <c r="BZ170" s="61"/>
      <c r="CA170" s="61"/>
      <c r="CB170" s="61"/>
      <c r="CC170" s="61"/>
      <c r="CD170" s="61"/>
      <c r="CE170" s="61"/>
      <c r="CF170" s="61"/>
      <c r="CG170" s="61"/>
      <c r="CH170" s="61"/>
    </row>
    <row r="171" spans="53:86">
      <c r="BA171" s="61"/>
      <c r="BB171" s="61"/>
      <c r="BC171" s="61"/>
      <c r="BD171" s="61"/>
      <c r="BE171" s="61"/>
      <c r="BF171" s="61"/>
      <c r="BG171" s="61"/>
      <c r="BH171" s="61"/>
      <c r="BI171" s="61"/>
      <c r="BJ171" s="61"/>
      <c r="BK171" s="61"/>
      <c r="BL171" s="61"/>
      <c r="BM171" s="161" t="s">
        <v>624</v>
      </c>
      <c r="BN171" s="61"/>
      <c r="BO171" s="61"/>
      <c r="BP171" s="61"/>
      <c r="BQ171" s="61"/>
      <c r="BR171" s="61"/>
      <c r="BS171" s="61"/>
      <c r="BT171" s="61"/>
      <c r="BU171" s="61"/>
      <c r="BV171" s="61"/>
      <c r="BW171" s="61"/>
      <c r="BX171" s="61"/>
      <c r="BY171" s="61"/>
      <c r="BZ171" s="61"/>
      <c r="CA171" s="61"/>
      <c r="CB171" s="61"/>
      <c r="CC171" s="61"/>
      <c r="CD171" s="61"/>
      <c r="CE171" s="61"/>
      <c r="CF171" s="61"/>
      <c r="CG171" s="61"/>
      <c r="CH171" s="61"/>
    </row>
    <row r="172" spans="53:86">
      <c r="BA172" s="61"/>
      <c r="BB172" s="61"/>
      <c r="BC172" s="61"/>
      <c r="BD172" s="61"/>
      <c r="BE172" s="61"/>
      <c r="BF172" s="61"/>
      <c r="BG172" s="61"/>
      <c r="BH172" s="61"/>
      <c r="BI172" s="61"/>
      <c r="BJ172" s="61"/>
      <c r="BK172" s="61"/>
      <c r="BL172" s="61"/>
      <c r="BM172" s="161" t="s">
        <v>625</v>
      </c>
      <c r="BN172" s="61"/>
      <c r="BO172" s="61"/>
      <c r="BP172" s="61"/>
      <c r="BQ172" s="61"/>
      <c r="BR172" s="61"/>
      <c r="BS172" s="61"/>
      <c r="BT172" s="61"/>
      <c r="BU172" s="61"/>
      <c r="BV172" s="61"/>
      <c r="BW172" s="61"/>
      <c r="BX172" s="61"/>
      <c r="BY172" s="61"/>
      <c r="BZ172" s="61"/>
      <c r="CA172" s="61"/>
      <c r="CB172" s="61"/>
      <c r="CC172" s="61"/>
      <c r="CD172" s="61"/>
      <c r="CE172" s="61"/>
      <c r="CF172" s="61"/>
      <c r="CG172" s="61"/>
      <c r="CH172" s="61"/>
    </row>
    <row r="173" spans="53:86">
      <c r="BA173" s="61"/>
      <c r="BB173" s="61"/>
      <c r="BC173" s="61"/>
      <c r="BD173" s="61"/>
      <c r="BE173" s="61"/>
      <c r="BF173" s="61"/>
      <c r="BG173" s="61"/>
      <c r="BH173" s="61"/>
      <c r="BI173" s="61"/>
      <c r="BJ173" s="61"/>
      <c r="BK173" s="61"/>
      <c r="BL173" s="61"/>
      <c r="BM173" s="161" t="s">
        <v>626</v>
      </c>
      <c r="BN173" s="61"/>
      <c r="BO173" s="61"/>
      <c r="BP173" s="61"/>
      <c r="BQ173" s="61"/>
      <c r="BR173" s="61"/>
      <c r="BS173" s="61"/>
      <c r="BT173" s="61"/>
      <c r="BU173" s="61"/>
      <c r="BV173" s="61"/>
      <c r="BW173" s="61"/>
      <c r="BX173" s="61"/>
      <c r="BY173" s="61"/>
      <c r="BZ173" s="61"/>
      <c r="CA173" s="61"/>
      <c r="CB173" s="61"/>
      <c r="CC173" s="61"/>
      <c r="CD173" s="61"/>
      <c r="CE173" s="61"/>
      <c r="CF173" s="61"/>
      <c r="CG173" s="61"/>
      <c r="CH173" s="61"/>
    </row>
    <row r="174" spans="53:86">
      <c r="BA174" s="61"/>
      <c r="BB174" s="61"/>
      <c r="BC174" s="61"/>
      <c r="BD174" s="61"/>
      <c r="BE174" s="61"/>
      <c r="BF174" s="61"/>
      <c r="BG174" s="61"/>
      <c r="BH174" s="61"/>
      <c r="BI174" s="61"/>
      <c r="BJ174" s="61"/>
      <c r="BK174" s="61"/>
      <c r="BL174" s="61"/>
      <c r="BM174" s="161" t="s">
        <v>627</v>
      </c>
      <c r="BN174" s="61"/>
      <c r="BO174" s="61"/>
      <c r="BP174" s="61"/>
      <c r="BQ174" s="61"/>
      <c r="BR174" s="61"/>
      <c r="BS174" s="61"/>
      <c r="BT174" s="61"/>
      <c r="BU174" s="61"/>
      <c r="BV174" s="61"/>
      <c r="BW174" s="61"/>
      <c r="BX174" s="61"/>
      <c r="BY174" s="61"/>
      <c r="BZ174" s="61"/>
      <c r="CA174" s="61"/>
      <c r="CB174" s="61"/>
      <c r="CC174" s="61"/>
      <c r="CD174" s="61"/>
      <c r="CE174" s="61"/>
      <c r="CF174" s="61"/>
      <c r="CG174" s="61"/>
      <c r="CH174" s="61"/>
    </row>
    <row r="175" spans="53:86">
      <c r="BA175" s="61"/>
      <c r="BB175" s="61"/>
      <c r="BC175" s="61"/>
      <c r="BD175" s="61"/>
      <c r="BE175" s="61"/>
      <c r="BF175" s="61"/>
      <c r="BG175" s="61"/>
      <c r="BH175" s="61"/>
      <c r="BI175" s="61"/>
      <c r="BJ175" s="61"/>
      <c r="BK175" s="61"/>
      <c r="BL175" s="61"/>
      <c r="BM175" s="161" t="s">
        <v>628</v>
      </c>
      <c r="BN175" s="61"/>
      <c r="BO175" s="61"/>
      <c r="BP175" s="61"/>
      <c r="BQ175" s="61"/>
      <c r="BR175" s="61"/>
      <c r="BS175" s="61"/>
      <c r="BT175" s="61"/>
      <c r="BU175" s="61"/>
      <c r="BV175" s="61"/>
      <c r="BW175" s="61"/>
      <c r="BX175" s="61"/>
      <c r="BY175" s="61"/>
      <c r="BZ175" s="61"/>
      <c r="CA175" s="61"/>
      <c r="CB175" s="61"/>
      <c r="CC175" s="61"/>
      <c r="CD175" s="61"/>
      <c r="CE175" s="61"/>
      <c r="CF175" s="61"/>
      <c r="CG175" s="61"/>
      <c r="CH175" s="61"/>
    </row>
    <row r="176" spans="53:86">
      <c r="BA176" s="61"/>
      <c r="BB176" s="61"/>
      <c r="BC176" s="61"/>
      <c r="BD176" s="61"/>
      <c r="BE176" s="61"/>
      <c r="BF176" s="61"/>
      <c r="BG176" s="61"/>
      <c r="BH176" s="61"/>
      <c r="BI176" s="61"/>
      <c r="BJ176" s="61"/>
      <c r="BK176" s="61"/>
      <c r="BL176" s="61"/>
      <c r="BM176" s="162" t="s">
        <v>629</v>
      </c>
      <c r="BN176" s="61"/>
      <c r="BO176" s="61"/>
      <c r="BP176" s="61"/>
      <c r="BQ176" s="61"/>
      <c r="BR176" s="61"/>
      <c r="BS176" s="61"/>
      <c r="BT176" s="61"/>
      <c r="BU176" s="61"/>
      <c r="BV176" s="61"/>
      <c r="BW176" s="61"/>
      <c r="BX176" s="61"/>
      <c r="BY176" s="61"/>
      <c r="BZ176" s="61"/>
      <c r="CA176" s="61"/>
      <c r="CB176" s="61"/>
      <c r="CC176" s="61"/>
      <c r="CD176" s="61"/>
      <c r="CE176" s="61"/>
      <c r="CF176" s="61"/>
      <c r="CG176" s="61"/>
      <c r="CH176" s="61"/>
    </row>
    <row r="177" spans="53:86">
      <c r="BA177" s="61"/>
      <c r="BB177" s="61"/>
      <c r="BC177" s="61"/>
      <c r="BD177" s="61"/>
      <c r="BE177" s="61"/>
      <c r="BF177" s="61"/>
      <c r="BG177" s="61"/>
      <c r="BH177" s="61"/>
      <c r="BI177" s="61"/>
      <c r="BJ177" s="61"/>
      <c r="BK177" s="61"/>
      <c r="BL177" s="61"/>
      <c r="BM177" s="161" t="s">
        <v>630</v>
      </c>
      <c r="BN177" s="61"/>
      <c r="BO177" s="61"/>
      <c r="BP177" s="61"/>
      <c r="BQ177" s="61"/>
      <c r="BR177" s="61"/>
      <c r="BS177" s="61"/>
      <c r="BT177" s="61"/>
      <c r="BU177" s="61"/>
      <c r="BV177" s="61"/>
      <c r="BW177" s="61"/>
      <c r="BX177" s="61"/>
      <c r="BY177" s="61"/>
      <c r="BZ177" s="61"/>
      <c r="CA177" s="61"/>
      <c r="CB177" s="61"/>
      <c r="CC177" s="61"/>
      <c r="CD177" s="61"/>
      <c r="CE177" s="61"/>
      <c r="CF177" s="61"/>
      <c r="CG177" s="61"/>
      <c r="CH177" s="61"/>
    </row>
    <row r="178" spans="53:86">
      <c r="BA178" s="61"/>
      <c r="BB178" s="61"/>
      <c r="BC178" s="61"/>
      <c r="BD178" s="61"/>
      <c r="BE178" s="61"/>
      <c r="BF178" s="61"/>
      <c r="BG178" s="61"/>
      <c r="BH178" s="61"/>
      <c r="BI178" s="61"/>
      <c r="BJ178" s="61"/>
      <c r="BK178" s="61"/>
      <c r="BL178" s="61"/>
      <c r="BM178" s="161" t="s">
        <v>631</v>
      </c>
      <c r="BN178" s="61"/>
      <c r="BO178" s="61"/>
      <c r="BP178" s="61"/>
      <c r="BQ178" s="61"/>
      <c r="BR178" s="61"/>
      <c r="BS178" s="61"/>
      <c r="BT178" s="61"/>
      <c r="BU178" s="61"/>
      <c r="BV178" s="61"/>
      <c r="BW178" s="61"/>
      <c r="BX178" s="61"/>
      <c r="BY178" s="61"/>
      <c r="BZ178" s="61"/>
      <c r="CA178" s="61"/>
      <c r="CB178" s="61"/>
      <c r="CC178" s="61"/>
      <c r="CD178" s="61"/>
      <c r="CE178" s="61"/>
      <c r="CF178" s="61"/>
      <c r="CG178" s="61"/>
      <c r="CH178" s="61"/>
    </row>
    <row r="179" spans="53:86">
      <c r="BA179" s="61"/>
      <c r="BB179" s="61"/>
      <c r="BC179" s="61"/>
      <c r="BD179" s="61"/>
      <c r="BE179" s="61"/>
      <c r="BF179" s="61"/>
      <c r="BG179" s="61"/>
      <c r="BH179" s="61"/>
      <c r="BI179" s="61"/>
      <c r="BJ179" s="61"/>
      <c r="BK179" s="61"/>
      <c r="BL179" s="61"/>
      <c r="BM179" s="161" t="s">
        <v>632</v>
      </c>
      <c r="BN179" s="61"/>
      <c r="BO179" s="61"/>
      <c r="BP179" s="61"/>
      <c r="BQ179" s="61"/>
      <c r="BR179" s="61"/>
      <c r="BS179" s="61"/>
      <c r="BT179" s="61"/>
      <c r="BU179" s="61"/>
      <c r="BV179" s="61"/>
      <c r="BW179" s="61"/>
      <c r="BX179" s="61"/>
      <c r="BY179" s="61"/>
      <c r="BZ179" s="61"/>
      <c r="CA179" s="61"/>
      <c r="CB179" s="61"/>
      <c r="CC179" s="61"/>
      <c r="CD179" s="61"/>
      <c r="CE179" s="61"/>
      <c r="CF179" s="61"/>
      <c r="CG179" s="61"/>
      <c r="CH179" s="61"/>
    </row>
    <row r="180" spans="53:86">
      <c r="BA180" s="61"/>
      <c r="BB180" s="61"/>
      <c r="BC180" s="61"/>
      <c r="BD180" s="61"/>
      <c r="BE180" s="61"/>
      <c r="BF180" s="61"/>
      <c r="BG180" s="61"/>
      <c r="BH180" s="61"/>
      <c r="BI180" s="61"/>
      <c r="BJ180" s="61"/>
      <c r="BK180" s="61"/>
      <c r="BL180" s="61"/>
      <c r="BM180" s="161" t="s">
        <v>633</v>
      </c>
      <c r="BN180" s="61"/>
      <c r="BO180" s="61"/>
      <c r="BP180" s="61"/>
      <c r="BQ180" s="61"/>
      <c r="BR180" s="61"/>
      <c r="BS180" s="61"/>
      <c r="BT180" s="61"/>
      <c r="BU180" s="61"/>
      <c r="BV180" s="61"/>
      <c r="BW180" s="61"/>
      <c r="BX180" s="61"/>
      <c r="BY180" s="61"/>
      <c r="BZ180" s="61"/>
      <c r="CA180" s="61"/>
      <c r="CB180" s="61"/>
      <c r="CC180" s="61"/>
      <c r="CD180" s="61"/>
      <c r="CE180" s="61"/>
      <c r="CF180" s="61"/>
      <c r="CG180" s="61"/>
      <c r="CH180" s="61"/>
    </row>
    <row r="181" spans="53:86">
      <c r="BA181" s="61"/>
      <c r="BB181" s="61"/>
      <c r="BC181" s="61"/>
      <c r="BD181" s="61"/>
      <c r="BE181" s="61"/>
      <c r="BF181" s="61"/>
      <c r="BG181" s="61"/>
      <c r="BH181" s="61"/>
      <c r="BI181" s="61"/>
      <c r="BJ181" s="61"/>
      <c r="BK181" s="61"/>
      <c r="BL181" s="61"/>
      <c r="BM181" s="161" t="s">
        <v>634</v>
      </c>
      <c r="BN181" s="61"/>
      <c r="BO181" s="61"/>
      <c r="BP181" s="61"/>
      <c r="BQ181" s="61"/>
      <c r="BR181" s="61"/>
      <c r="BS181" s="61"/>
      <c r="BT181" s="61"/>
      <c r="BU181" s="61"/>
      <c r="BV181" s="61"/>
      <c r="BW181" s="61"/>
      <c r="BX181" s="61"/>
      <c r="BY181" s="61"/>
      <c r="BZ181" s="61"/>
      <c r="CA181" s="61"/>
      <c r="CB181" s="61"/>
      <c r="CC181" s="61"/>
      <c r="CD181" s="61"/>
      <c r="CE181" s="61"/>
      <c r="CF181" s="61"/>
      <c r="CG181" s="61"/>
      <c r="CH181" s="61"/>
    </row>
    <row r="182" spans="53:86">
      <c r="BA182" s="61"/>
      <c r="BB182" s="61"/>
      <c r="BC182" s="61"/>
      <c r="BD182" s="61"/>
      <c r="BE182" s="61"/>
      <c r="BF182" s="61"/>
      <c r="BG182" s="61"/>
      <c r="BH182" s="61"/>
      <c r="BI182" s="61"/>
      <c r="BJ182" s="61"/>
      <c r="BK182" s="61"/>
      <c r="BL182" s="61"/>
      <c r="BM182" s="161" t="s">
        <v>635</v>
      </c>
      <c r="BN182" s="61"/>
      <c r="BO182" s="61"/>
      <c r="BP182" s="61"/>
      <c r="BQ182" s="61"/>
      <c r="BR182" s="61"/>
      <c r="BS182" s="61"/>
      <c r="BT182" s="61"/>
      <c r="BU182" s="61"/>
      <c r="BV182" s="61"/>
      <c r="BW182" s="61"/>
      <c r="BX182" s="61"/>
      <c r="BY182" s="61"/>
      <c r="BZ182" s="61"/>
      <c r="CA182" s="61"/>
      <c r="CB182" s="61"/>
      <c r="CC182" s="61"/>
      <c r="CD182" s="61"/>
      <c r="CE182" s="61"/>
      <c r="CF182" s="61"/>
      <c r="CG182" s="61"/>
      <c r="CH182" s="61"/>
    </row>
    <row r="183" spans="53:86">
      <c r="BA183" s="61"/>
      <c r="BB183" s="61"/>
      <c r="BC183" s="61"/>
      <c r="BD183" s="61"/>
      <c r="BE183" s="61"/>
      <c r="BF183" s="61"/>
      <c r="BG183" s="61"/>
      <c r="BH183" s="61"/>
      <c r="BI183" s="61"/>
      <c r="BJ183" s="61"/>
      <c r="BK183" s="61"/>
      <c r="BL183" s="61"/>
      <c r="BM183" s="161" t="s">
        <v>636</v>
      </c>
      <c r="BN183" s="61"/>
      <c r="BO183" s="61"/>
      <c r="BP183" s="61"/>
      <c r="BQ183" s="61"/>
      <c r="BR183" s="61"/>
      <c r="BS183" s="61"/>
      <c r="BT183" s="61"/>
      <c r="BU183" s="61"/>
      <c r="BV183" s="61"/>
      <c r="BW183" s="61"/>
      <c r="BX183" s="61"/>
      <c r="BY183" s="61"/>
      <c r="BZ183" s="61"/>
      <c r="CA183" s="61"/>
      <c r="CB183" s="61"/>
      <c r="CC183" s="61"/>
      <c r="CD183" s="61"/>
      <c r="CE183" s="61"/>
      <c r="CF183" s="61"/>
      <c r="CG183" s="61"/>
      <c r="CH183" s="61"/>
    </row>
    <row r="184" spans="53:86">
      <c r="BA184" s="61"/>
      <c r="BB184" s="61"/>
      <c r="BC184" s="61"/>
      <c r="BD184" s="61"/>
      <c r="BE184" s="61"/>
      <c r="BF184" s="61"/>
      <c r="BG184" s="61"/>
      <c r="BH184" s="61"/>
      <c r="BI184" s="61"/>
      <c r="BJ184" s="61"/>
      <c r="BK184" s="61"/>
      <c r="BL184" s="61"/>
      <c r="BM184" s="161" t="s">
        <v>637</v>
      </c>
      <c r="BN184" s="61"/>
      <c r="BO184" s="61"/>
      <c r="BP184" s="61"/>
      <c r="BQ184" s="61"/>
      <c r="BR184" s="61"/>
      <c r="BS184" s="61"/>
      <c r="BT184" s="61"/>
      <c r="BU184" s="61"/>
      <c r="BV184" s="61"/>
      <c r="BW184" s="61"/>
      <c r="BX184" s="61"/>
      <c r="BY184" s="61"/>
      <c r="BZ184" s="61"/>
      <c r="CA184" s="61"/>
      <c r="CB184" s="61"/>
      <c r="CC184" s="61"/>
      <c r="CD184" s="61"/>
      <c r="CE184" s="61"/>
      <c r="CF184" s="61"/>
      <c r="CG184" s="61"/>
      <c r="CH184" s="61"/>
    </row>
    <row r="185" spans="53:86">
      <c r="BA185" s="61"/>
      <c r="BB185" s="61"/>
      <c r="BC185" s="61"/>
      <c r="BD185" s="61"/>
      <c r="BE185" s="61"/>
      <c r="BF185" s="61"/>
      <c r="BG185" s="61"/>
      <c r="BH185" s="61"/>
      <c r="BI185" s="61"/>
      <c r="BJ185" s="61"/>
      <c r="BK185" s="61"/>
      <c r="BL185" s="61"/>
      <c r="BM185" s="161" t="s">
        <v>638</v>
      </c>
      <c r="BN185" s="61"/>
      <c r="BO185" s="61"/>
      <c r="BP185" s="61"/>
      <c r="BQ185" s="61"/>
      <c r="BR185" s="61"/>
      <c r="BS185" s="61"/>
      <c r="BT185" s="61"/>
      <c r="BU185" s="61"/>
      <c r="BV185" s="61"/>
      <c r="BW185" s="61"/>
      <c r="BX185" s="61"/>
      <c r="BY185" s="61"/>
      <c r="BZ185" s="61"/>
      <c r="CA185" s="61"/>
      <c r="CB185" s="61"/>
      <c r="CC185" s="61"/>
      <c r="CD185" s="61"/>
      <c r="CE185" s="61"/>
      <c r="CF185" s="61"/>
      <c r="CG185" s="61"/>
      <c r="CH185" s="61"/>
    </row>
    <row r="186" spans="53:86">
      <c r="BA186" s="61"/>
      <c r="BB186" s="61"/>
      <c r="BC186" s="61"/>
      <c r="BD186" s="61"/>
      <c r="BE186" s="61"/>
      <c r="BF186" s="61"/>
      <c r="BG186" s="61"/>
      <c r="BH186" s="61"/>
      <c r="BI186" s="61"/>
      <c r="BJ186" s="61"/>
      <c r="BK186" s="61"/>
      <c r="BL186" s="61"/>
      <c r="BM186" s="161" t="s">
        <v>639</v>
      </c>
      <c r="BN186" s="61"/>
      <c r="BO186" s="61"/>
      <c r="BP186" s="61"/>
      <c r="BQ186" s="61"/>
      <c r="BR186" s="61"/>
      <c r="BS186" s="61"/>
      <c r="BT186" s="61"/>
      <c r="BU186" s="61"/>
      <c r="BV186" s="61"/>
      <c r="BW186" s="61"/>
      <c r="BX186" s="61"/>
      <c r="BY186" s="61"/>
      <c r="BZ186" s="61"/>
      <c r="CA186" s="61"/>
      <c r="CB186" s="61"/>
      <c r="CC186" s="61"/>
      <c r="CD186" s="61"/>
      <c r="CE186" s="61"/>
      <c r="CF186" s="61"/>
      <c r="CG186" s="61"/>
      <c r="CH186" s="61"/>
    </row>
    <row r="187" spans="53:86">
      <c r="BA187" s="61"/>
      <c r="BB187" s="61"/>
      <c r="BC187" s="61"/>
      <c r="BD187" s="61"/>
      <c r="BE187" s="61"/>
      <c r="BF187" s="61"/>
      <c r="BG187" s="61"/>
      <c r="BH187" s="61"/>
      <c r="BI187" s="61"/>
      <c r="BJ187" s="61"/>
      <c r="BK187" s="61"/>
      <c r="BL187" s="61"/>
      <c r="BM187" s="161" t="s">
        <v>640</v>
      </c>
      <c r="BN187" s="61"/>
      <c r="BO187" s="61"/>
      <c r="BP187" s="61"/>
      <c r="BQ187" s="61"/>
      <c r="BR187" s="61"/>
      <c r="BS187" s="61"/>
      <c r="BT187" s="61"/>
      <c r="BU187" s="61"/>
      <c r="BV187" s="61"/>
      <c r="BW187" s="61"/>
      <c r="BX187" s="61"/>
      <c r="BY187" s="61"/>
      <c r="BZ187" s="61"/>
      <c r="CA187" s="61"/>
      <c r="CB187" s="61"/>
      <c r="CC187" s="61"/>
      <c r="CD187" s="61"/>
      <c r="CE187" s="61"/>
      <c r="CF187" s="61"/>
      <c r="CG187" s="61"/>
      <c r="CH187" s="61"/>
    </row>
    <row r="188" spans="53:86">
      <c r="BA188" s="61"/>
      <c r="BB188" s="61"/>
      <c r="BC188" s="61"/>
      <c r="BD188" s="61"/>
      <c r="BE188" s="61"/>
      <c r="BF188" s="61"/>
      <c r="BG188" s="61"/>
      <c r="BH188" s="61"/>
      <c r="BI188" s="61"/>
      <c r="BJ188" s="61"/>
      <c r="BK188" s="61"/>
      <c r="BL188" s="61"/>
      <c r="BM188" s="161" t="s">
        <v>641</v>
      </c>
      <c r="BN188" s="61"/>
      <c r="BO188" s="61"/>
      <c r="BP188" s="61"/>
      <c r="BQ188" s="61"/>
      <c r="BR188" s="61"/>
      <c r="BS188" s="61"/>
      <c r="BT188" s="61"/>
      <c r="BU188" s="61"/>
      <c r="BV188" s="61"/>
      <c r="BW188" s="61"/>
      <c r="BX188" s="61"/>
      <c r="BY188" s="61"/>
      <c r="BZ188" s="61"/>
      <c r="CA188" s="61"/>
      <c r="CB188" s="61"/>
      <c r="CC188" s="61"/>
      <c r="CD188" s="61"/>
      <c r="CE188" s="61"/>
      <c r="CF188" s="61"/>
      <c r="CG188" s="61"/>
      <c r="CH188" s="61"/>
    </row>
    <row r="189" spans="53:86">
      <c r="BA189" s="61"/>
      <c r="BB189" s="61"/>
      <c r="BC189" s="61"/>
      <c r="BD189" s="61"/>
      <c r="BE189" s="61"/>
      <c r="BF189" s="61"/>
      <c r="BG189" s="61"/>
      <c r="BH189" s="61"/>
      <c r="BI189" s="61"/>
      <c r="BJ189" s="61"/>
      <c r="BK189" s="61"/>
      <c r="BL189" s="61"/>
      <c r="BM189" s="161" t="s">
        <v>642</v>
      </c>
      <c r="BN189" s="61"/>
      <c r="BO189" s="61"/>
      <c r="BP189" s="61"/>
      <c r="BQ189" s="61"/>
      <c r="BR189" s="61"/>
      <c r="BS189" s="61"/>
      <c r="BT189" s="61"/>
      <c r="BU189" s="61"/>
      <c r="BV189" s="61"/>
      <c r="BW189" s="61"/>
      <c r="BX189" s="61"/>
      <c r="BY189" s="61"/>
      <c r="BZ189" s="61"/>
      <c r="CA189" s="61"/>
      <c r="CB189" s="61"/>
      <c r="CC189" s="61"/>
      <c r="CD189" s="61"/>
      <c r="CE189" s="61"/>
      <c r="CF189" s="61"/>
      <c r="CG189" s="61"/>
      <c r="CH189" s="61"/>
    </row>
    <row r="190" spans="53:86">
      <c r="BA190" s="61"/>
      <c r="BB190" s="61"/>
      <c r="BC190" s="61"/>
      <c r="BD190" s="61"/>
      <c r="BE190" s="61"/>
      <c r="BF190" s="61"/>
      <c r="BG190" s="61"/>
      <c r="BH190" s="61"/>
      <c r="BI190" s="61"/>
      <c r="BJ190" s="61"/>
      <c r="BK190" s="61"/>
      <c r="BL190" s="61"/>
      <c r="BM190" s="161" t="s">
        <v>670</v>
      </c>
      <c r="BN190" s="61"/>
      <c r="BO190" s="61"/>
      <c r="BP190" s="61"/>
      <c r="BQ190" s="61"/>
      <c r="BR190" s="61"/>
      <c r="BS190" s="61"/>
      <c r="BT190" s="61"/>
      <c r="BU190" s="61"/>
      <c r="BV190" s="61"/>
      <c r="BW190" s="61"/>
      <c r="BX190" s="61"/>
      <c r="BY190" s="61"/>
      <c r="BZ190" s="61"/>
      <c r="CA190" s="61"/>
      <c r="CB190" s="61"/>
      <c r="CC190" s="61"/>
      <c r="CD190" s="61"/>
      <c r="CE190" s="61"/>
      <c r="CF190" s="61"/>
      <c r="CG190" s="61"/>
      <c r="CH190" s="61"/>
    </row>
    <row r="191" spans="53:86">
      <c r="BA191" s="61"/>
      <c r="BB191" s="61"/>
      <c r="BC191" s="61"/>
      <c r="BD191" s="61"/>
      <c r="BE191" s="61"/>
      <c r="BF191" s="61"/>
      <c r="BG191" s="61"/>
      <c r="BH191" s="61"/>
      <c r="BI191" s="61"/>
      <c r="BJ191" s="61"/>
      <c r="BK191" s="61"/>
      <c r="BL191" s="61"/>
      <c r="BM191" s="161" t="s">
        <v>643</v>
      </c>
      <c r="BN191" s="61"/>
      <c r="BO191" s="61"/>
      <c r="BP191" s="61"/>
      <c r="BQ191" s="61"/>
      <c r="BR191" s="61"/>
      <c r="BS191" s="61"/>
      <c r="BT191" s="61"/>
      <c r="BU191" s="61"/>
      <c r="BV191" s="61"/>
      <c r="BW191" s="61"/>
      <c r="BX191" s="61"/>
      <c r="BY191" s="61"/>
      <c r="BZ191" s="61"/>
      <c r="CA191" s="61"/>
      <c r="CB191" s="61"/>
      <c r="CC191" s="61"/>
      <c r="CD191" s="61"/>
      <c r="CE191" s="61"/>
      <c r="CF191" s="61"/>
      <c r="CG191" s="61"/>
      <c r="CH191" s="61"/>
    </row>
    <row r="192" spans="53:86">
      <c r="BA192" s="61"/>
      <c r="BB192" s="61"/>
      <c r="BC192" s="61"/>
      <c r="BD192" s="61"/>
      <c r="BE192" s="61"/>
      <c r="BF192" s="61"/>
      <c r="BG192" s="61"/>
      <c r="BH192" s="61"/>
      <c r="BI192" s="61"/>
      <c r="BJ192" s="61"/>
      <c r="BK192" s="61"/>
      <c r="BL192" s="61"/>
      <c r="BM192" s="161" t="s">
        <v>644</v>
      </c>
      <c r="BN192" s="61"/>
      <c r="BO192" s="61"/>
      <c r="BP192" s="61"/>
      <c r="BQ192" s="61"/>
      <c r="BR192" s="61"/>
      <c r="BS192" s="61"/>
      <c r="BT192" s="61"/>
      <c r="BU192" s="61"/>
      <c r="BV192" s="61"/>
      <c r="BW192" s="61"/>
      <c r="BX192" s="61"/>
      <c r="BY192" s="61"/>
      <c r="BZ192" s="61"/>
      <c r="CA192" s="61"/>
      <c r="CB192" s="61"/>
      <c r="CC192" s="61"/>
      <c r="CD192" s="61"/>
      <c r="CE192" s="61"/>
      <c r="CF192" s="61"/>
      <c r="CG192" s="61"/>
      <c r="CH192" s="61"/>
    </row>
    <row r="193" spans="53:86">
      <c r="BA193" s="61"/>
      <c r="BB193" s="61"/>
      <c r="BC193" s="61"/>
      <c r="BD193" s="61"/>
      <c r="BE193" s="61"/>
      <c r="BF193" s="61"/>
      <c r="BG193" s="61"/>
      <c r="BH193" s="61"/>
      <c r="BI193" s="61"/>
      <c r="BJ193" s="61"/>
      <c r="BK193" s="61"/>
      <c r="BL193" s="61"/>
      <c r="BM193" s="161" t="s">
        <v>645</v>
      </c>
      <c r="BN193" s="61"/>
      <c r="BO193" s="61"/>
      <c r="BP193" s="61"/>
      <c r="BQ193" s="61"/>
      <c r="BR193" s="61"/>
      <c r="BS193" s="61"/>
      <c r="BT193" s="61"/>
      <c r="BU193" s="61"/>
      <c r="BV193" s="61"/>
      <c r="BW193" s="61"/>
      <c r="BX193" s="61"/>
      <c r="BY193" s="61"/>
      <c r="BZ193" s="61"/>
      <c r="CA193" s="61"/>
      <c r="CB193" s="61"/>
      <c r="CC193" s="61"/>
      <c r="CD193" s="61"/>
      <c r="CE193" s="61"/>
      <c r="CF193" s="61"/>
      <c r="CG193" s="61"/>
      <c r="CH193" s="61"/>
    </row>
    <row r="194" spans="53:86">
      <c r="BA194" s="61"/>
      <c r="BB194" s="61"/>
      <c r="BC194" s="61"/>
      <c r="BD194" s="61"/>
      <c r="BE194" s="61"/>
      <c r="BF194" s="61"/>
      <c r="BG194" s="61"/>
      <c r="BH194" s="61"/>
      <c r="BI194" s="61"/>
      <c r="BJ194" s="61"/>
      <c r="BK194" s="61"/>
      <c r="BL194" s="61"/>
      <c r="BM194" s="161" t="s">
        <v>671</v>
      </c>
      <c r="BN194" s="61"/>
      <c r="BO194" s="61"/>
      <c r="BP194" s="61"/>
      <c r="BQ194" s="61"/>
      <c r="BR194" s="61"/>
      <c r="BS194" s="61"/>
      <c r="BT194" s="61"/>
      <c r="BU194" s="61"/>
      <c r="BV194" s="61"/>
      <c r="BW194" s="61"/>
      <c r="BX194" s="61"/>
      <c r="BY194" s="61"/>
      <c r="BZ194" s="61"/>
      <c r="CA194" s="61"/>
      <c r="CB194" s="61"/>
      <c r="CC194" s="61"/>
      <c r="CD194" s="61"/>
      <c r="CE194" s="61"/>
      <c r="CF194" s="61"/>
      <c r="CG194" s="61"/>
      <c r="CH194" s="61"/>
    </row>
    <row r="195" spans="53:86">
      <c r="BA195" s="61"/>
      <c r="BB195" s="61"/>
      <c r="BC195" s="61"/>
      <c r="BD195" s="61"/>
      <c r="BE195" s="61"/>
      <c r="BF195" s="61"/>
      <c r="BG195" s="61"/>
      <c r="BH195" s="61"/>
      <c r="BI195" s="61"/>
      <c r="BJ195" s="61"/>
      <c r="BK195" s="61"/>
      <c r="BL195" s="61"/>
      <c r="BM195" s="162" t="s">
        <v>646</v>
      </c>
      <c r="BN195" s="61"/>
      <c r="BO195" s="61"/>
      <c r="BP195" s="61"/>
      <c r="BQ195" s="61"/>
      <c r="BR195" s="61"/>
      <c r="BS195" s="61"/>
      <c r="BT195" s="61"/>
      <c r="BU195" s="61"/>
      <c r="BV195" s="61"/>
      <c r="BW195" s="61"/>
      <c r="BX195" s="61"/>
      <c r="BY195" s="61"/>
      <c r="BZ195" s="61"/>
      <c r="CA195" s="61"/>
      <c r="CB195" s="61"/>
      <c r="CC195" s="61"/>
      <c r="CD195" s="61"/>
      <c r="CE195" s="61"/>
      <c r="CF195" s="61"/>
      <c r="CG195" s="61"/>
      <c r="CH195" s="61"/>
    </row>
    <row r="196" spans="53:86">
      <c r="BA196" s="61"/>
      <c r="BB196" s="61"/>
      <c r="BC196" s="61"/>
      <c r="BD196" s="61"/>
      <c r="BE196" s="61"/>
      <c r="BF196" s="61"/>
      <c r="BG196" s="61"/>
      <c r="BH196" s="61"/>
      <c r="BI196" s="61"/>
      <c r="BJ196" s="61"/>
      <c r="BK196" s="61"/>
      <c r="BL196" s="61"/>
      <c r="BM196" s="161" t="s">
        <v>647</v>
      </c>
      <c r="BN196" s="61"/>
      <c r="BO196" s="61"/>
      <c r="BP196" s="61"/>
      <c r="BQ196" s="61"/>
      <c r="BR196" s="61"/>
      <c r="BS196" s="61"/>
      <c r="BT196" s="61"/>
      <c r="BU196" s="61"/>
      <c r="BV196" s="61"/>
      <c r="BW196" s="61"/>
      <c r="BX196" s="61"/>
      <c r="BY196" s="61"/>
      <c r="BZ196" s="61"/>
      <c r="CA196" s="61"/>
      <c r="CB196" s="61"/>
      <c r="CC196" s="61"/>
      <c r="CD196" s="61"/>
      <c r="CE196" s="61"/>
      <c r="CF196" s="61"/>
      <c r="CG196" s="61"/>
      <c r="CH196" s="61"/>
    </row>
    <row r="197" spans="53:86">
      <c r="BA197" s="61"/>
      <c r="BB197" s="61"/>
      <c r="BC197" s="61"/>
      <c r="BD197" s="61"/>
      <c r="BE197" s="61"/>
      <c r="BF197" s="61"/>
      <c r="BG197" s="61"/>
      <c r="BH197" s="61"/>
      <c r="BI197" s="61"/>
      <c r="BJ197" s="61"/>
      <c r="BK197" s="61"/>
      <c r="BL197" s="61"/>
      <c r="BM197" s="161" t="s">
        <v>648</v>
      </c>
      <c r="BN197" s="61"/>
      <c r="BO197" s="61"/>
      <c r="BP197" s="61"/>
      <c r="BQ197" s="61"/>
      <c r="BR197" s="61"/>
      <c r="BS197" s="61"/>
      <c r="BT197" s="61"/>
      <c r="BU197" s="61"/>
      <c r="BV197" s="61"/>
      <c r="BW197" s="61"/>
      <c r="BX197" s="61"/>
      <c r="BY197" s="61"/>
      <c r="BZ197" s="61"/>
      <c r="CA197" s="61"/>
      <c r="CB197" s="61"/>
      <c r="CC197" s="61"/>
      <c r="CD197" s="61"/>
      <c r="CE197" s="61"/>
      <c r="CF197" s="61"/>
      <c r="CG197" s="61"/>
      <c r="CH197" s="61"/>
    </row>
    <row r="198" spans="53:86">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row>
    <row r="199" spans="53:86">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row>
    <row r="200" spans="53:86">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row>
    <row r="201" spans="53:86">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row>
    <row r="202" spans="53:86">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row>
    <row r="203" spans="53:86">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row>
    <row r="204" spans="53:86">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row>
  </sheetData>
  <dataValidations count="2">
    <dataValidation type="list" allowBlank="1" showInputMessage="1" showErrorMessage="1" sqref="A9:A33">
      <formula1>$BB$7:$BB$34</formula1>
    </dataValidation>
    <dataValidation type="list" allowBlank="1" showInputMessage="1" showErrorMessage="1" sqref="E9">
      <formula1>$BA$37:$BA$42</formula1>
    </dataValidation>
  </dataValidations>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Custom_lists!$B$2:$B$29</xm:f>
          </x14:formula1>
          <xm:sqref>A9:A33</xm:sqref>
        </x14:dataValidation>
      </x14:dataValidations>
    </ex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92D050"/>
    <pageSetUpPr fitToPage="1"/>
  </sheetPr>
  <dimension ref="A1:IT1000"/>
  <sheetViews>
    <sheetView zoomScale="70" zoomScaleNormal="70" zoomScaleSheetLayoutView="75" workbookViewId="0">
      <selection activeCell="U1" sqref="U1"/>
    </sheetView>
  </sheetViews>
  <sheetFormatPr defaultRowHeight="12.75"/>
  <cols>
    <col min="1" max="1" width="31.7109375" style="183" bestFit="1" customWidth="1"/>
    <col min="2" max="2" width="45.7109375" style="39" bestFit="1" customWidth="1"/>
    <col min="3" max="3" width="10.28515625" style="39" bestFit="1" customWidth="1"/>
    <col min="4" max="4" width="28.42578125" style="39" bestFit="1" customWidth="1"/>
    <col min="5" max="9" width="5" style="39" bestFit="1" customWidth="1"/>
    <col min="10" max="10" width="12" style="39" bestFit="1" customWidth="1"/>
    <col min="11" max="11" width="7" style="39" bestFit="1" customWidth="1"/>
    <col min="12" max="12" width="9.42578125" style="39" bestFit="1" customWidth="1"/>
    <col min="13" max="13" width="12" style="39" bestFit="1" customWidth="1"/>
    <col min="14" max="14" width="10.5703125" style="39" bestFit="1" customWidth="1"/>
    <col min="15" max="15" width="12.85546875" style="39" bestFit="1" customWidth="1"/>
    <col min="16" max="16" width="14.28515625" style="39" bestFit="1" customWidth="1"/>
    <col min="17" max="17" width="11.85546875" style="38" bestFit="1" customWidth="1"/>
    <col min="18" max="18" width="11.140625" style="38" bestFit="1" customWidth="1"/>
    <col min="19" max="19" width="8.85546875" style="38" bestFit="1" customWidth="1"/>
    <col min="20" max="20" width="17.28515625" style="38" bestFit="1" customWidth="1"/>
    <col min="21" max="21" width="16.140625" style="38" bestFit="1" customWidth="1"/>
    <col min="22" max="22" width="76.7109375" style="46" bestFit="1" customWidth="1"/>
  </cols>
  <sheetData>
    <row r="1" spans="1:254" ht="23.45" customHeight="1" thickBot="1">
      <c r="A1" s="40" t="s">
        <v>126</v>
      </c>
      <c r="B1" s="38"/>
      <c r="C1" s="40"/>
      <c r="D1" s="40"/>
      <c r="E1" s="40"/>
      <c r="F1" s="40"/>
      <c r="G1" s="40"/>
      <c r="H1" s="40"/>
      <c r="I1" s="40"/>
      <c r="J1" s="40"/>
      <c r="K1" s="40"/>
      <c r="L1" s="40"/>
      <c r="M1" s="40"/>
      <c r="N1" s="40"/>
      <c r="O1" s="29"/>
      <c r="P1" s="29"/>
      <c r="T1" s="124" t="s">
        <v>0</v>
      </c>
      <c r="U1" s="125" t="s">
        <v>1071</v>
      </c>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row>
    <row r="2" spans="1:254" ht="20.100000000000001" customHeight="1" thickBot="1">
      <c r="A2" s="15"/>
      <c r="B2" s="40"/>
      <c r="C2" s="40"/>
      <c r="D2" s="40"/>
      <c r="E2" s="40"/>
      <c r="F2" s="40"/>
      <c r="G2" s="40"/>
      <c r="H2" s="40"/>
      <c r="I2" s="40"/>
      <c r="J2" s="40"/>
      <c r="K2" s="40"/>
      <c r="L2" s="40"/>
      <c r="M2" s="40"/>
      <c r="N2" s="40"/>
      <c r="O2" s="29"/>
      <c r="P2" s="29"/>
      <c r="T2" s="331" t="s">
        <v>256</v>
      </c>
      <c r="U2" s="332" t="s">
        <v>961</v>
      </c>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pans="1:254" ht="25.35" customHeight="1" thickBot="1">
      <c r="A3" s="333"/>
      <c r="B3" s="1027"/>
      <c r="C3" s="1027"/>
      <c r="D3" s="1027"/>
      <c r="E3" s="1024"/>
      <c r="F3" s="1024"/>
      <c r="G3" s="1024"/>
      <c r="H3" s="1024"/>
      <c r="I3" s="1024"/>
      <c r="J3" s="1024"/>
      <c r="K3" s="1024"/>
      <c r="L3" s="1024"/>
      <c r="M3" s="1024"/>
      <c r="N3" s="1024"/>
      <c r="O3" s="1024"/>
      <c r="P3" s="1024"/>
      <c r="T3" s="334" t="s">
        <v>388</v>
      </c>
      <c r="U3" s="335" t="s">
        <v>961</v>
      </c>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spans="1:254" ht="51.75" thickBot="1">
      <c r="A4" s="349" t="s">
        <v>1</v>
      </c>
      <c r="B4" s="350" t="s">
        <v>127</v>
      </c>
      <c r="C4" s="351" t="s">
        <v>128</v>
      </c>
      <c r="D4" s="351" t="s">
        <v>129</v>
      </c>
      <c r="E4" s="352">
        <v>2011</v>
      </c>
      <c r="F4" s="352">
        <v>2012</v>
      </c>
      <c r="G4" s="352">
        <v>2013</v>
      </c>
      <c r="H4" s="352">
        <v>2014</v>
      </c>
      <c r="I4" s="352">
        <v>2015</v>
      </c>
      <c r="J4" s="351" t="s">
        <v>297</v>
      </c>
      <c r="K4" s="351" t="s">
        <v>130</v>
      </c>
      <c r="L4" s="351" t="s">
        <v>131</v>
      </c>
      <c r="M4" s="351" t="s">
        <v>326</v>
      </c>
      <c r="N4" s="351" t="s">
        <v>132</v>
      </c>
      <c r="O4" s="351" t="s">
        <v>133</v>
      </c>
      <c r="P4" s="351" t="s">
        <v>134</v>
      </c>
      <c r="Q4" s="353" t="s">
        <v>135</v>
      </c>
      <c r="R4" s="351" t="s">
        <v>136</v>
      </c>
      <c r="S4" s="351" t="s">
        <v>137</v>
      </c>
      <c r="T4" s="351" t="s">
        <v>138</v>
      </c>
      <c r="U4" s="353" t="s">
        <v>139</v>
      </c>
      <c r="V4" s="354" t="s">
        <v>308</v>
      </c>
    </row>
    <row r="5" spans="1:254" ht="29.25" customHeight="1">
      <c r="A5" s="323" t="s">
        <v>338</v>
      </c>
      <c r="B5" s="324" t="s">
        <v>712</v>
      </c>
      <c r="C5" s="336" t="s">
        <v>908</v>
      </c>
      <c r="D5" s="1026" t="s">
        <v>962</v>
      </c>
      <c r="E5" s="337" t="s">
        <v>5</v>
      </c>
      <c r="F5" s="337" t="s">
        <v>5</v>
      </c>
      <c r="G5" s="337" t="s">
        <v>5</v>
      </c>
      <c r="H5" s="337" t="s">
        <v>5</v>
      </c>
      <c r="I5" s="337" t="s">
        <v>5</v>
      </c>
      <c r="J5" s="338">
        <v>18</v>
      </c>
      <c r="K5" s="339">
        <v>160</v>
      </c>
      <c r="L5" s="338" t="s">
        <v>141</v>
      </c>
      <c r="M5" s="338">
        <v>50</v>
      </c>
      <c r="N5" s="324" t="s">
        <v>909</v>
      </c>
      <c r="O5" s="324" t="s">
        <v>910</v>
      </c>
      <c r="P5" s="324" t="s">
        <v>911</v>
      </c>
      <c r="Q5" s="324" t="s">
        <v>64</v>
      </c>
      <c r="R5" s="324" t="s">
        <v>912</v>
      </c>
      <c r="S5" s="324" t="s">
        <v>913</v>
      </c>
      <c r="T5" s="360">
        <f t="shared" ref="T5:T18" si="0">IF(ISBLANK(J5),"",R5/J5)</f>
        <v>0.94444444444444442</v>
      </c>
      <c r="U5" s="360">
        <f>IF(ISBLANK(M5),"",S5/M5)</f>
        <v>1.04</v>
      </c>
      <c r="V5" s="361" t="s">
        <v>980</v>
      </c>
    </row>
    <row r="6" spans="1:254" ht="29.25" customHeight="1">
      <c r="A6" s="325" t="s">
        <v>338</v>
      </c>
      <c r="B6" s="326" t="s">
        <v>712</v>
      </c>
      <c r="C6" s="340" t="s">
        <v>914</v>
      </c>
      <c r="D6" s="1019"/>
      <c r="E6" s="341" t="s">
        <v>5</v>
      </c>
      <c r="F6" s="341" t="s">
        <v>5</v>
      </c>
      <c r="G6" s="341" t="s">
        <v>5</v>
      </c>
      <c r="H6" s="341" t="s">
        <v>5</v>
      </c>
      <c r="I6" s="341" t="s">
        <v>5</v>
      </c>
      <c r="J6" s="342">
        <v>20</v>
      </c>
      <c r="K6" s="343">
        <v>160</v>
      </c>
      <c r="L6" s="342" t="s">
        <v>141</v>
      </c>
      <c r="M6" s="342">
        <v>49</v>
      </c>
      <c r="N6" s="326" t="s">
        <v>909</v>
      </c>
      <c r="O6" s="326" t="s">
        <v>915</v>
      </c>
      <c r="P6" s="326" t="s">
        <v>911</v>
      </c>
      <c r="Q6" s="326" t="s">
        <v>64</v>
      </c>
      <c r="R6" s="326" t="s">
        <v>916</v>
      </c>
      <c r="S6" s="326" t="s">
        <v>917</v>
      </c>
      <c r="T6" s="356">
        <f t="shared" si="0"/>
        <v>0.9</v>
      </c>
      <c r="U6" s="356">
        <f t="shared" ref="U6:U18" si="1">IF(ISBLANK(M6),"",S6/M6)</f>
        <v>1</v>
      </c>
      <c r="V6" s="362" t="s">
        <v>974</v>
      </c>
    </row>
    <row r="7" spans="1:254" ht="29.25" customHeight="1">
      <c r="A7" s="325" t="s">
        <v>338</v>
      </c>
      <c r="B7" s="326" t="s">
        <v>712</v>
      </c>
      <c r="C7" s="355" t="s">
        <v>908</v>
      </c>
      <c r="D7" s="1019" t="s">
        <v>963</v>
      </c>
      <c r="E7" s="341" t="s">
        <v>5</v>
      </c>
      <c r="F7" s="341" t="s">
        <v>5</v>
      </c>
      <c r="G7" s="341" t="s">
        <v>5</v>
      </c>
      <c r="H7" s="341" t="s">
        <v>5</v>
      </c>
      <c r="I7" s="341" t="s">
        <v>5</v>
      </c>
      <c r="J7" s="342">
        <v>18</v>
      </c>
      <c r="K7" s="343">
        <v>160</v>
      </c>
      <c r="L7" s="342" t="s">
        <v>141</v>
      </c>
      <c r="M7" s="342">
        <v>50</v>
      </c>
      <c r="N7" s="326" t="s">
        <v>909</v>
      </c>
      <c r="O7" s="326" t="s">
        <v>918</v>
      </c>
      <c r="P7" s="326" t="s">
        <v>911</v>
      </c>
      <c r="Q7" s="326" t="s">
        <v>64</v>
      </c>
      <c r="R7" s="326" t="s">
        <v>912</v>
      </c>
      <c r="S7" s="326" t="s">
        <v>917</v>
      </c>
      <c r="T7" s="356">
        <f t="shared" si="0"/>
        <v>0.94444444444444442</v>
      </c>
      <c r="U7" s="356">
        <f t="shared" si="1"/>
        <v>0.98</v>
      </c>
      <c r="V7" s="362" t="s">
        <v>981</v>
      </c>
    </row>
    <row r="8" spans="1:254" ht="29.25" customHeight="1">
      <c r="A8" s="325" t="s">
        <v>338</v>
      </c>
      <c r="B8" s="326" t="s">
        <v>712</v>
      </c>
      <c r="C8" s="340" t="s">
        <v>914</v>
      </c>
      <c r="D8" s="1019"/>
      <c r="E8" s="341" t="s">
        <v>5</v>
      </c>
      <c r="F8" s="341" t="s">
        <v>5</v>
      </c>
      <c r="G8" s="341" t="s">
        <v>5</v>
      </c>
      <c r="H8" s="341" t="s">
        <v>5</v>
      </c>
      <c r="I8" s="341" t="s">
        <v>5</v>
      </c>
      <c r="J8" s="342">
        <v>20</v>
      </c>
      <c r="K8" s="343">
        <v>160</v>
      </c>
      <c r="L8" s="342" t="s">
        <v>141</v>
      </c>
      <c r="M8" s="342">
        <v>49</v>
      </c>
      <c r="N8" s="326" t="s">
        <v>909</v>
      </c>
      <c r="O8" s="326" t="s">
        <v>919</v>
      </c>
      <c r="P8" s="326" t="s">
        <v>911</v>
      </c>
      <c r="Q8" s="326" t="s">
        <v>64</v>
      </c>
      <c r="R8" s="326" t="s">
        <v>920</v>
      </c>
      <c r="S8" s="326" t="s">
        <v>913</v>
      </c>
      <c r="T8" s="356">
        <f t="shared" si="0"/>
        <v>1</v>
      </c>
      <c r="U8" s="356">
        <f t="shared" si="1"/>
        <v>1.0612244897959184</v>
      </c>
      <c r="V8" s="362" t="s">
        <v>974</v>
      </c>
    </row>
    <row r="9" spans="1:254" ht="29.25" customHeight="1">
      <c r="A9" s="325" t="s">
        <v>338</v>
      </c>
      <c r="B9" s="326" t="s">
        <v>715</v>
      </c>
      <c r="C9" s="326" t="s">
        <v>108</v>
      </c>
      <c r="D9" s="326" t="s">
        <v>964</v>
      </c>
      <c r="E9" s="341" t="s">
        <v>5</v>
      </c>
      <c r="F9" s="341" t="s">
        <v>5</v>
      </c>
      <c r="G9" s="341" t="s">
        <v>5</v>
      </c>
      <c r="H9" s="341" t="s">
        <v>5</v>
      </c>
      <c r="I9" s="341" t="s">
        <v>5</v>
      </c>
      <c r="J9" s="342">
        <v>18</v>
      </c>
      <c r="K9" s="343">
        <v>315</v>
      </c>
      <c r="L9" s="342" t="s">
        <v>141</v>
      </c>
      <c r="M9" s="342">
        <v>40</v>
      </c>
      <c r="N9" s="326" t="s">
        <v>909</v>
      </c>
      <c r="O9" s="326" t="s">
        <v>921</v>
      </c>
      <c r="P9" s="326" t="s">
        <v>922</v>
      </c>
      <c r="Q9" s="326" t="s">
        <v>64</v>
      </c>
      <c r="R9" s="326" t="s">
        <v>146</v>
      </c>
      <c r="S9" s="326" t="s">
        <v>923</v>
      </c>
      <c r="T9" s="356">
        <f t="shared" si="0"/>
        <v>0.83333333333333337</v>
      </c>
      <c r="U9" s="356">
        <f t="shared" si="1"/>
        <v>1</v>
      </c>
      <c r="V9" s="362" t="s">
        <v>975</v>
      </c>
    </row>
    <row r="10" spans="1:254" ht="29.25" customHeight="1">
      <c r="A10" s="325" t="s">
        <v>338</v>
      </c>
      <c r="B10" s="326" t="s">
        <v>715</v>
      </c>
      <c r="C10" s="326" t="s">
        <v>108</v>
      </c>
      <c r="D10" s="326" t="s">
        <v>965</v>
      </c>
      <c r="E10" s="341" t="s">
        <v>5</v>
      </c>
      <c r="F10" s="341" t="s">
        <v>5</v>
      </c>
      <c r="G10" s="341" t="s">
        <v>5</v>
      </c>
      <c r="H10" s="341" t="s">
        <v>5</v>
      </c>
      <c r="I10" s="341" t="s">
        <v>5</v>
      </c>
      <c r="J10" s="342">
        <v>18</v>
      </c>
      <c r="K10" s="343">
        <v>315</v>
      </c>
      <c r="L10" s="342" t="s">
        <v>141</v>
      </c>
      <c r="M10" s="342">
        <v>50</v>
      </c>
      <c r="N10" s="326" t="s">
        <v>909</v>
      </c>
      <c r="O10" s="326" t="s">
        <v>924</v>
      </c>
      <c r="P10" s="326" t="s">
        <v>922</v>
      </c>
      <c r="Q10" s="326" t="s">
        <v>64</v>
      </c>
      <c r="R10" s="326" t="s">
        <v>916</v>
      </c>
      <c r="S10" s="326" t="s">
        <v>925</v>
      </c>
      <c r="T10" s="356">
        <f t="shared" si="0"/>
        <v>1</v>
      </c>
      <c r="U10" s="356">
        <f t="shared" si="1"/>
        <v>1.18</v>
      </c>
      <c r="V10" s="362" t="s">
        <v>975</v>
      </c>
    </row>
    <row r="11" spans="1:254" ht="29.25" customHeight="1">
      <c r="A11" s="1025" t="s">
        <v>338</v>
      </c>
      <c r="B11" s="1019" t="s">
        <v>900</v>
      </c>
      <c r="C11" s="1019" t="s">
        <v>926</v>
      </c>
      <c r="D11" s="1019" t="s">
        <v>966</v>
      </c>
      <c r="E11" s="1022" t="s">
        <v>5</v>
      </c>
      <c r="F11" s="1022" t="s">
        <v>5</v>
      </c>
      <c r="G11" s="1022" t="s">
        <v>5</v>
      </c>
      <c r="H11" s="1022" t="s">
        <v>5</v>
      </c>
      <c r="I11" s="1022" t="s">
        <v>5</v>
      </c>
      <c r="J11" s="1021">
        <v>30</v>
      </c>
      <c r="K11" s="1021">
        <v>35</v>
      </c>
      <c r="L11" s="342" t="s">
        <v>141</v>
      </c>
      <c r="M11" s="342" t="s">
        <v>927</v>
      </c>
      <c r="N11" s="1019" t="s">
        <v>909</v>
      </c>
      <c r="O11" s="1019" t="s">
        <v>928</v>
      </c>
      <c r="P11" s="1019" t="s">
        <v>929</v>
      </c>
      <c r="Q11" s="1019" t="s">
        <v>64</v>
      </c>
      <c r="R11" s="1019" t="s">
        <v>930</v>
      </c>
      <c r="S11" s="326" t="s">
        <v>930</v>
      </c>
      <c r="T11" s="1020">
        <f t="shared" si="0"/>
        <v>1</v>
      </c>
      <c r="U11" s="356" t="s">
        <v>844</v>
      </c>
      <c r="V11" s="1017" t="s">
        <v>976</v>
      </c>
    </row>
    <row r="12" spans="1:254" ht="29.25" customHeight="1">
      <c r="A12" s="1025"/>
      <c r="B12" s="1019"/>
      <c r="C12" s="1019"/>
      <c r="D12" s="1019"/>
      <c r="E12" s="1022"/>
      <c r="F12" s="1022"/>
      <c r="G12" s="1022"/>
      <c r="H12" s="1022"/>
      <c r="I12" s="1022"/>
      <c r="J12" s="1021"/>
      <c r="K12" s="1021"/>
      <c r="L12" s="342" t="s">
        <v>145</v>
      </c>
      <c r="M12" s="343">
        <v>3500</v>
      </c>
      <c r="N12" s="1019"/>
      <c r="O12" s="1019"/>
      <c r="P12" s="1019"/>
      <c r="Q12" s="1019"/>
      <c r="R12" s="1019"/>
      <c r="S12" s="326" t="s">
        <v>931</v>
      </c>
      <c r="T12" s="1020"/>
      <c r="U12" s="356">
        <f t="shared" si="1"/>
        <v>0.94857142857142862</v>
      </c>
      <c r="V12" s="1018"/>
    </row>
    <row r="13" spans="1:254" ht="29.25" customHeight="1">
      <c r="A13" s="325" t="s">
        <v>338</v>
      </c>
      <c r="B13" s="326" t="s">
        <v>901</v>
      </c>
      <c r="C13" s="326" t="s">
        <v>108</v>
      </c>
      <c r="D13" s="326" t="s">
        <v>964</v>
      </c>
      <c r="E13" s="341" t="s">
        <v>5</v>
      </c>
      <c r="F13" s="341" t="s">
        <v>5</v>
      </c>
      <c r="G13" s="341" t="s">
        <v>5</v>
      </c>
      <c r="H13" s="341" t="s">
        <v>5</v>
      </c>
      <c r="I13" s="341" t="s">
        <v>5</v>
      </c>
      <c r="J13" s="342">
        <v>18</v>
      </c>
      <c r="K13" s="343">
        <v>315</v>
      </c>
      <c r="L13" s="342" t="s">
        <v>932</v>
      </c>
      <c r="M13" s="342">
        <v>80</v>
      </c>
      <c r="N13" s="326" t="s">
        <v>909</v>
      </c>
      <c r="O13" s="326" t="s">
        <v>933</v>
      </c>
      <c r="P13" s="326" t="s">
        <v>922</v>
      </c>
      <c r="Q13" s="326" t="s">
        <v>64</v>
      </c>
      <c r="R13" s="326" t="s">
        <v>146</v>
      </c>
      <c r="S13" s="326" t="s">
        <v>934</v>
      </c>
      <c r="T13" s="356">
        <f>IF(ISBLANK(J13),"",R13/J13)</f>
        <v>0.83333333333333337</v>
      </c>
      <c r="U13" s="356">
        <f>IF(ISBLANK(M13),"",S13/M13)</f>
        <v>0.95</v>
      </c>
      <c r="V13" s="362" t="s">
        <v>977</v>
      </c>
    </row>
    <row r="14" spans="1:254" ht="29.25" customHeight="1">
      <c r="A14" s="1025" t="s">
        <v>338</v>
      </c>
      <c r="B14" s="1019" t="s">
        <v>143</v>
      </c>
      <c r="C14" s="1019" t="s">
        <v>144</v>
      </c>
      <c r="D14" s="1019" t="s">
        <v>967</v>
      </c>
      <c r="E14" s="1022" t="s">
        <v>5</v>
      </c>
      <c r="F14" s="1022" t="s">
        <v>5</v>
      </c>
      <c r="G14" s="1022" t="s">
        <v>5</v>
      </c>
      <c r="H14" s="1022" t="s">
        <v>5</v>
      </c>
      <c r="I14" s="1022" t="s">
        <v>5</v>
      </c>
      <c r="J14" s="1023">
        <v>14</v>
      </c>
      <c r="K14" s="1021">
        <v>105</v>
      </c>
      <c r="L14" s="342" t="s">
        <v>141</v>
      </c>
      <c r="M14" s="342" t="s">
        <v>927</v>
      </c>
      <c r="N14" s="326" t="s">
        <v>909</v>
      </c>
      <c r="O14" s="1019" t="s">
        <v>935</v>
      </c>
      <c r="P14" s="1019" t="s">
        <v>929</v>
      </c>
      <c r="Q14" s="1019" t="s">
        <v>64</v>
      </c>
      <c r="R14" s="1019" t="s">
        <v>147</v>
      </c>
      <c r="S14" s="326" t="s">
        <v>923</v>
      </c>
      <c r="T14" s="1020">
        <f t="shared" si="0"/>
        <v>1</v>
      </c>
      <c r="U14" s="356" t="s">
        <v>844</v>
      </c>
      <c r="V14" s="1017" t="s">
        <v>976</v>
      </c>
    </row>
    <row r="15" spans="1:254" ht="29.25" customHeight="1">
      <c r="A15" s="1025"/>
      <c r="B15" s="1019"/>
      <c r="C15" s="1019"/>
      <c r="D15" s="1019"/>
      <c r="E15" s="1022"/>
      <c r="F15" s="1022"/>
      <c r="G15" s="1022"/>
      <c r="H15" s="1022"/>
      <c r="I15" s="1022"/>
      <c r="J15" s="1023"/>
      <c r="K15" s="1021"/>
      <c r="L15" s="342" t="s">
        <v>145</v>
      </c>
      <c r="M15" s="342">
        <v>1600</v>
      </c>
      <c r="N15" s="326" t="s">
        <v>909</v>
      </c>
      <c r="O15" s="1019"/>
      <c r="P15" s="1019"/>
      <c r="Q15" s="1019"/>
      <c r="R15" s="1019"/>
      <c r="S15" s="326" t="s">
        <v>936</v>
      </c>
      <c r="T15" s="1020"/>
      <c r="U15" s="356">
        <f t="shared" si="1"/>
        <v>1.1256250000000001</v>
      </c>
      <c r="V15" s="1018"/>
    </row>
    <row r="16" spans="1:254" ht="29.25" customHeight="1">
      <c r="A16" s="325" t="s">
        <v>338</v>
      </c>
      <c r="B16" s="327" t="s">
        <v>902</v>
      </c>
      <c r="C16" s="327" t="s">
        <v>937</v>
      </c>
      <c r="D16" s="327" t="s">
        <v>968</v>
      </c>
      <c r="E16" s="344" t="s">
        <v>5</v>
      </c>
      <c r="F16" s="344" t="s">
        <v>5</v>
      </c>
      <c r="G16" s="344" t="s">
        <v>5</v>
      </c>
      <c r="H16" s="344" t="s">
        <v>5</v>
      </c>
      <c r="I16" s="344" t="s">
        <v>5</v>
      </c>
      <c r="J16" s="345">
        <v>18</v>
      </c>
      <c r="K16" s="343">
        <v>115</v>
      </c>
      <c r="L16" s="1021" t="s">
        <v>938</v>
      </c>
      <c r="M16" s="1021"/>
      <c r="N16" s="1021"/>
      <c r="O16" s="1021"/>
      <c r="P16" s="1021"/>
      <c r="Q16" s="1021"/>
      <c r="R16" s="326" t="s">
        <v>844</v>
      </c>
      <c r="S16" s="326" t="s">
        <v>844</v>
      </c>
      <c r="T16" s="356" t="s">
        <v>844</v>
      </c>
      <c r="U16" s="356" t="s">
        <v>844</v>
      </c>
      <c r="V16" s="362" t="s">
        <v>976</v>
      </c>
    </row>
    <row r="17" spans="1:22" ht="29.25" customHeight="1">
      <c r="A17" s="328" t="s">
        <v>338</v>
      </c>
      <c r="B17" s="327" t="s">
        <v>903</v>
      </c>
      <c r="C17" s="327" t="s">
        <v>939</v>
      </c>
      <c r="D17" s="327" t="s">
        <v>969</v>
      </c>
      <c r="E17" s="344" t="s">
        <v>5</v>
      </c>
      <c r="F17" s="344" t="s">
        <v>5</v>
      </c>
      <c r="G17" s="344" t="s">
        <v>5</v>
      </c>
      <c r="H17" s="344" t="s">
        <v>5</v>
      </c>
      <c r="I17" s="344" t="s">
        <v>5</v>
      </c>
      <c r="J17" s="342">
        <v>45</v>
      </c>
      <c r="K17" s="343">
        <v>45</v>
      </c>
      <c r="L17" s="1021" t="s">
        <v>940</v>
      </c>
      <c r="M17" s="1021"/>
      <c r="N17" s="1021"/>
      <c r="O17" s="1021"/>
      <c r="P17" s="1021"/>
      <c r="Q17" s="1021"/>
      <c r="R17" s="326" t="s">
        <v>844</v>
      </c>
      <c r="S17" s="326" t="s">
        <v>844</v>
      </c>
      <c r="T17" s="356" t="s">
        <v>844</v>
      </c>
      <c r="U17" s="356" t="s">
        <v>844</v>
      </c>
      <c r="V17" s="362" t="s">
        <v>978</v>
      </c>
    </row>
    <row r="18" spans="1:22" ht="29.25" customHeight="1">
      <c r="A18" s="325" t="s">
        <v>338</v>
      </c>
      <c r="B18" s="326" t="s">
        <v>904</v>
      </c>
      <c r="C18" s="326" t="s">
        <v>827</v>
      </c>
      <c r="D18" s="326" t="s">
        <v>970</v>
      </c>
      <c r="E18" s="341" t="s">
        <v>5</v>
      </c>
      <c r="F18" s="341" t="s">
        <v>5</v>
      </c>
      <c r="G18" s="341" t="s">
        <v>5</v>
      </c>
      <c r="H18" s="341" t="s">
        <v>5</v>
      </c>
      <c r="I18" s="341" t="s">
        <v>5</v>
      </c>
      <c r="J18" s="342">
        <v>15</v>
      </c>
      <c r="K18" s="343">
        <v>15</v>
      </c>
      <c r="L18" s="342" t="s">
        <v>941</v>
      </c>
      <c r="M18" s="343">
        <v>110</v>
      </c>
      <c r="N18" s="326"/>
      <c r="O18" s="326" t="s">
        <v>942</v>
      </c>
      <c r="P18" s="326" t="s">
        <v>943</v>
      </c>
      <c r="Q18" s="340" t="s">
        <v>766</v>
      </c>
      <c r="R18" s="340" t="s">
        <v>147</v>
      </c>
      <c r="S18" s="340" t="s">
        <v>944</v>
      </c>
      <c r="T18" s="356">
        <f t="shared" si="0"/>
        <v>0.93333333333333335</v>
      </c>
      <c r="U18" s="356">
        <f t="shared" si="1"/>
        <v>0.89090909090909087</v>
      </c>
      <c r="V18" s="362" t="s">
        <v>982</v>
      </c>
    </row>
    <row r="19" spans="1:22" ht="29.25" customHeight="1">
      <c r="A19" s="325" t="s">
        <v>338</v>
      </c>
      <c r="B19" s="326" t="s">
        <v>905</v>
      </c>
      <c r="C19" s="326" t="s">
        <v>945</v>
      </c>
      <c r="D19" s="326" t="s">
        <v>971</v>
      </c>
      <c r="E19" s="341" t="s">
        <v>5</v>
      </c>
      <c r="F19" s="341" t="s">
        <v>5</v>
      </c>
      <c r="G19" s="341" t="s">
        <v>5</v>
      </c>
      <c r="H19" s="341" t="s">
        <v>5</v>
      </c>
      <c r="I19" s="341" t="s">
        <v>5</v>
      </c>
      <c r="J19" s="343">
        <v>24</v>
      </c>
      <c r="K19" s="357">
        <v>18</v>
      </c>
      <c r="L19" s="342" t="s">
        <v>946</v>
      </c>
      <c r="M19" s="343">
        <f>68+38/2</f>
        <v>87</v>
      </c>
      <c r="N19" s="326" t="s">
        <v>909</v>
      </c>
      <c r="O19" s="326" t="s">
        <v>947</v>
      </c>
      <c r="P19" s="326" t="s">
        <v>948</v>
      </c>
      <c r="Q19" s="358" t="s">
        <v>766</v>
      </c>
      <c r="R19" s="326" t="s">
        <v>949</v>
      </c>
      <c r="S19" s="326" t="s">
        <v>950</v>
      </c>
      <c r="T19" s="359">
        <f>IF(ISBLANK(J19),"",R19/J19)</f>
        <v>1.0416666666666667</v>
      </c>
      <c r="U19" s="359">
        <f>IF(ISBLANK(M19),"",S19/M19)</f>
        <v>1.0229885057471264</v>
      </c>
      <c r="V19" s="362" t="s">
        <v>979</v>
      </c>
    </row>
    <row r="20" spans="1:22" ht="29.25" customHeight="1">
      <c r="A20" s="325" t="s">
        <v>338</v>
      </c>
      <c r="B20" s="326" t="s">
        <v>906</v>
      </c>
      <c r="C20" s="326" t="s">
        <v>951</v>
      </c>
      <c r="D20" s="326" t="s">
        <v>972</v>
      </c>
      <c r="E20" s="341" t="s">
        <v>5</v>
      </c>
      <c r="F20" s="341" t="s">
        <v>844</v>
      </c>
      <c r="G20" s="341" t="s">
        <v>844</v>
      </c>
      <c r="H20" s="341" t="s">
        <v>5</v>
      </c>
      <c r="I20" s="341" t="s">
        <v>5</v>
      </c>
      <c r="J20" s="342" t="s">
        <v>952</v>
      </c>
      <c r="K20" s="343"/>
      <c r="L20" s="342" t="s">
        <v>141</v>
      </c>
      <c r="M20" s="343" t="s">
        <v>953</v>
      </c>
      <c r="N20" s="326"/>
      <c r="O20" s="326" t="s">
        <v>954</v>
      </c>
      <c r="P20" s="326" t="s">
        <v>955</v>
      </c>
      <c r="Q20" s="340" t="s">
        <v>766</v>
      </c>
      <c r="R20" s="340" t="s">
        <v>956</v>
      </c>
      <c r="S20" s="340" t="s">
        <v>957</v>
      </c>
      <c r="T20" s="359">
        <f>R20/24</f>
        <v>1</v>
      </c>
      <c r="U20" s="359">
        <f>S20/80</f>
        <v>0.97499999999999998</v>
      </c>
      <c r="V20" s="362" t="s">
        <v>983</v>
      </c>
    </row>
    <row r="21" spans="1:22" ht="29.25" customHeight="1" thickBot="1">
      <c r="A21" s="329" t="s">
        <v>338</v>
      </c>
      <c r="B21" s="330" t="s">
        <v>907</v>
      </c>
      <c r="C21" s="330" t="s">
        <v>951</v>
      </c>
      <c r="D21" s="330" t="s">
        <v>973</v>
      </c>
      <c r="E21" s="346" t="s">
        <v>5</v>
      </c>
      <c r="F21" s="346" t="s">
        <v>5</v>
      </c>
      <c r="G21" s="346" t="s">
        <v>5</v>
      </c>
      <c r="H21" s="346" t="s">
        <v>5</v>
      </c>
      <c r="I21" s="346" t="s">
        <v>5</v>
      </c>
      <c r="J21" s="348" t="s">
        <v>958</v>
      </c>
      <c r="K21" s="347"/>
      <c r="L21" s="348" t="s">
        <v>141</v>
      </c>
      <c r="M21" s="347" t="s">
        <v>959</v>
      </c>
      <c r="N21" s="330"/>
      <c r="O21" s="330" t="s">
        <v>960</v>
      </c>
      <c r="P21" s="330" t="s">
        <v>955</v>
      </c>
      <c r="Q21" s="363" t="s">
        <v>766</v>
      </c>
      <c r="R21" s="363" t="s">
        <v>142</v>
      </c>
      <c r="S21" s="363" t="s">
        <v>923</v>
      </c>
      <c r="T21" s="364">
        <f>R21/12</f>
        <v>1</v>
      </c>
      <c r="U21" s="364">
        <f>S21/40</f>
        <v>1</v>
      </c>
      <c r="V21" s="365" t="s">
        <v>984</v>
      </c>
    </row>
    <row r="33" spans="1:22">
      <c r="A33"/>
      <c r="B33"/>
      <c r="C33"/>
      <c r="D33"/>
      <c r="E33"/>
      <c r="F33"/>
      <c r="G33"/>
      <c r="H33"/>
      <c r="I33"/>
      <c r="J33"/>
      <c r="K33"/>
      <c r="L33"/>
      <c r="M33"/>
      <c r="N33"/>
      <c r="O33"/>
      <c r="P33"/>
      <c r="Q33"/>
      <c r="R33"/>
      <c r="S33"/>
      <c r="T33"/>
      <c r="U33"/>
      <c r="V33"/>
    </row>
    <row r="34" spans="1:22">
      <c r="A34"/>
      <c r="B34"/>
      <c r="C34"/>
      <c r="D34"/>
      <c r="E34"/>
      <c r="F34"/>
      <c r="G34"/>
      <c r="H34"/>
      <c r="I34"/>
      <c r="J34"/>
      <c r="K34"/>
      <c r="L34"/>
      <c r="M34"/>
      <c r="N34"/>
      <c r="O34"/>
      <c r="P34"/>
      <c r="Q34"/>
      <c r="R34"/>
      <c r="S34"/>
      <c r="T34"/>
      <c r="U34"/>
      <c r="V34"/>
    </row>
    <row r="35" spans="1:22">
      <c r="A35"/>
      <c r="B35"/>
      <c r="C35"/>
      <c r="D35"/>
      <c r="E35"/>
      <c r="F35"/>
      <c r="G35"/>
      <c r="H35"/>
      <c r="I35"/>
      <c r="J35"/>
      <c r="K35"/>
      <c r="L35"/>
      <c r="M35"/>
      <c r="N35"/>
      <c r="O35"/>
      <c r="P35"/>
      <c r="Q35"/>
      <c r="R35"/>
      <c r="S35"/>
      <c r="T35"/>
      <c r="U35"/>
      <c r="V35"/>
    </row>
    <row r="36" spans="1:22">
      <c r="A36"/>
      <c r="B36"/>
      <c r="C36"/>
      <c r="D36"/>
      <c r="E36"/>
      <c r="F36"/>
      <c r="G36"/>
      <c r="H36"/>
      <c r="I36"/>
      <c r="J36"/>
      <c r="K36"/>
      <c r="L36"/>
      <c r="M36"/>
      <c r="N36"/>
      <c r="O36"/>
      <c r="P36"/>
      <c r="Q36"/>
      <c r="R36"/>
      <c r="S36"/>
      <c r="T36"/>
      <c r="U36"/>
      <c r="V36"/>
    </row>
    <row r="37" spans="1:22">
      <c r="A37"/>
      <c r="B37"/>
      <c r="C37"/>
      <c r="D37"/>
      <c r="E37"/>
      <c r="F37"/>
      <c r="G37"/>
      <c r="H37"/>
      <c r="I37"/>
      <c r="J37"/>
      <c r="K37"/>
      <c r="L37"/>
      <c r="M37"/>
      <c r="N37"/>
      <c r="O37"/>
      <c r="P37"/>
      <c r="Q37"/>
      <c r="R37"/>
      <c r="S37"/>
      <c r="T37"/>
      <c r="U37"/>
      <c r="V37"/>
    </row>
    <row r="38" spans="1:22">
      <c r="A38"/>
      <c r="B38"/>
      <c r="C38"/>
      <c r="D38"/>
      <c r="E38"/>
      <c r="F38"/>
      <c r="G38"/>
      <c r="H38"/>
      <c r="I38"/>
      <c r="J38"/>
      <c r="K38"/>
      <c r="L38"/>
      <c r="M38"/>
      <c r="N38"/>
      <c r="O38"/>
      <c r="P38"/>
      <c r="Q38"/>
      <c r="R38"/>
      <c r="S38"/>
      <c r="T38"/>
      <c r="U38"/>
      <c r="V38"/>
    </row>
    <row r="39" spans="1:22">
      <c r="A39"/>
      <c r="B39"/>
      <c r="C39"/>
      <c r="D39"/>
      <c r="E39"/>
      <c r="F39"/>
      <c r="G39"/>
      <c r="H39"/>
      <c r="I39"/>
      <c r="J39"/>
      <c r="K39"/>
      <c r="L39"/>
      <c r="M39"/>
      <c r="N39"/>
      <c r="O39"/>
      <c r="P39"/>
      <c r="Q39"/>
      <c r="R39"/>
      <c r="S39"/>
      <c r="T39"/>
      <c r="U39"/>
      <c r="V39"/>
    </row>
    <row r="40" spans="1:22">
      <c r="A40"/>
      <c r="B40"/>
      <c r="C40"/>
      <c r="D40"/>
      <c r="E40"/>
      <c r="F40"/>
      <c r="G40"/>
      <c r="H40"/>
      <c r="I40"/>
      <c r="J40"/>
      <c r="K40"/>
      <c r="L40"/>
      <c r="M40"/>
      <c r="N40"/>
      <c r="O40"/>
      <c r="P40"/>
      <c r="Q40"/>
      <c r="R40"/>
      <c r="S40"/>
      <c r="T40"/>
      <c r="U40"/>
      <c r="V40"/>
    </row>
    <row r="41" spans="1:22">
      <c r="A41"/>
      <c r="B41"/>
      <c r="C41"/>
      <c r="D41"/>
      <c r="E41"/>
      <c r="F41"/>
      <c r="G41"/>
      <c r="H41"/>
      <c r="I41"/>
      <c r="J41"/>
      <c r="K41"/>
      <c r="L41"/>
      <c r="M41"/>
      <c r="N41"/>
      <c r="O41"/>
      <c r="P41"/>
      <c r="Q41"/>
      <c r="R41"/>
      <c r="S41"/>
      <c r="T41"/>
      <c r="U41"/>
      <c r="V41"/>
    </row>
    <row r="42" spans="1:22">
      <c r="A42"/>
      <c r="B42"/>
      <c r="C42"/>
      <c r="D42"/>
      <c r="E42"/>
      <c r="F42"/>
      <c r="G42"/>
      <c r="H42"/>
      <c r="I42"/>
      <c r="J42"/>
      <c r="K42"/>
      <c r="L42"/>
      <c r="M42"/>
      <c r="N42"/>
      <c r="O42"/>
      <c r="P42"/>
      <c r="Q42"/>
      <c r="R42"/>
      <c r="S42"/>
      <c r="T42"/>
      <c r="U42"/>
      <c r="V42"/>
    </row>
    <row r="43" spans="1:22">
      <c r="A43"/>
      <c r="B43"/>
      <c r="C43"/>
      <c r="D43"/>
      <c r="E43"/>
      <c r="F43"/>
      <c r="G43"/>
      <c r="H43"/>
      <c r="I43"/>
      <c r="J43"/>
      <c r="K43"/>
      <c r="L43"/>
      <c r="M43"/>
      <c r="N43"/>
      <c r="O43"/>
      <c r="P43"/>
      <c r="Q43"/>
      <c r="R43"/>
      <c r="S43"/>
      <c r="T43"/>
      <c r="U43"/>
      <c r="V43"/>
    </row>
    <row r="44" spans="1:22">
      <c r="A44"/>
      <c r="B44"/>
      <c r="C44"/>
      <c r="D44"/>
      <c r="E44"/>
      <c r="F44"/>
      <c r="G44"/>
      <c r="H44"/>
      <c r="I44"/>
      <c r="J44"/>
      <c r="K44"/>
      <c r="L44"/>
      <c r="M44"/>
      <c r="N44"/>
      <c r="O44"/>
      <c r="P44"/>
      <c r="Q44"/>
      <c r="R44"/>
      <c r="S44"/>
      <c r="T44"/>
      <c r="U44"/>
      <c r="V44"/>
    </row>
    <row r="45" spans="1:22">
      <c r="A45"/>
      <c r="B45"/>
      <c r="C45"/>
      <c r="D45"/>
      <c r="E45"/>
      <c r="F45"/>
      <c r="G45"/>
      <c r="H45"/>
      <c r="I45"/>
      <c r="J45"/>
      <c r="K45"/>
      <c r="L45"/>
      <c r="M45"/>
      <c r="N45"/>
      <c r="O45"/>
      <c r="P45"/>
      <c r="Q45"/>
      <c r="R45"/>
      <c r="S45"/>
      <c r="T45"/>
      <c r="U45"/>
      <c r="V45"/>
    </row>
    <row r="46" spans="1:22">
      <c r="A46"/>
      <c r="B46"/>
      <c r="C46"/>
      <c r="D46"/>
      <c r="E46"/>
      <c r="F46"/>
      <c r="G46"/>
      <c r="H46"/>
      <c r="I46"/>
      <c r="J46"/>
      <c r="K46"/>
      <c r="L46"/>
      <c r="M46"/>
      <c r="N46"/>
      <c r="O46"/>
      <c r="P46"/>
      <c r="Q46"/>
      <c r="R46"/>
      <c r="S46"/>
      <c r="T46"/>
      <c r="U46"/>
      <c r="V46"/>
    </row>
    <row r="47" spans="1:22">
      <c r="A47"/>
      <c r="B47"/>
      <c r="C47"/>
      <c r="D47"/>
      <c r="E47"/>
      <c r="F47"/>
      <c r="G47"/>
      <c r="H47"/>
      <c r="I47"/>
      <c r="J47"/>
      <c r="K47"/>
      <c r="L47"/>
      <c r="M47"/>
      <c r="N47"/>
      <c r="O47"/>
      <c r="P47"/>
      <c r="Q47"/>
      <c r="R47"/>
      <c r="S47"/>
      <c r="T47"/>
      <c r="U47"/>
      <c r="V47"/>
    </row>
    <row r="48" spans="1:22">
      <c r="A48"/>
      <c r="B48"/>
      <c r="C48"/>
      <c r="D48"/>
      <c r="E48"/>
      <c r="F48"/>
      <c r="G48"/>
      <c r="H48"/>
      <c r="I48"/>
      <c r="J48"/>
      <c r="K48"/>
      <c r="L48"/>
      <c r="M48"/>
      <c r="N48"/>
      <c r="O48"/>
      <c r="P48"/>
      <c r="Q48"/>
      <c r="R48"/>
      <c r="S48"/>
      <c r="T48"/>
      <c r="U48"/>
      <c r="V48"/>
    </row>
    <row r="49" spans="1:22">
      <c r="A49"/>
      <c r="B49"/>
      <c r="C49"/>
      <c r="D49"/>
      <c r="E49"/>
      <c r="F49"/>
      <c r="G49"/>
      <c r="H49"/>
      <c r="I49"/>
      <c r="J49"/>
      <c r="K49"/>
      <c r="L49"/>
      <c r="M49"/>
      <c r="N49"/>
      <c r="O49"/>
      <c r="P49"/>
      <c r="Q49"/>
      <c r="R49"/>
      <c r="S49"/>
      <c r="T49"/>
      <c r="U49"/>
      <c r="V49"/>
    </row>
    <row r="50" spans="1:22">
      <c r="A50"/>
      <c r="B50"/>
      <c r="C50"/>
      <c r="D50"/>
      <c r="E50"/>
      <c r="F50"/>
      <c r="G50"/>
      <c r="H50"/>
      <c r="I50"/>
      <c r="J50"/>
      <c r="K50"/>
      <c r="L50"/>
      <c r="M50"/>
      <c r="N50"/>
      <c r="O50"/>
      <c r="P50"/>
      <c r="Q50"/>
      <c r="R50"/>
      <c r="S50"/>
      <c r="T50"/>
      <c r="U50"/>
      <c r="V50"/>
    </row>
    <row r="51" spans="1:22">
      <c r="A51"/>
      <c r="B51"/>
      <c r="C51"/>
      <c r="D51"/>
      <c r="E51"/>
      <c r="F51"/>
      <c r="G51"/>
      <c r="H51"/>
      <c r="I51"/>
      <c r="J51"/>
      <c r="K51"/>
      <c r="L51"/>
      <c r="M51"/>
      <c r="N51"/>
      <c r="O51"/>
      <c r="P51"/>
      <c r="Q51"/>
      <c r="R51"/>
      <c r="S51"/>
      <c r="T51"/>
      <c r="U51"/>
      <c r="V51"/>
    </row>
    <row r="52" spans="1:22">
      <c r="A52"/>
      <c r="B52"/>
      <c r="C52"/>
      <c r="D52"/>
      <c r="E52"/>
      <c r="F52"/>
      <c r="G52"/>
      <c r="H52"/>
      <c r="I52"/>
      <c r="J52"/>
      <c r="K52"/>
      <c r="L52"/>
      <c r="M52"/>
      <c r="N52"/>
      <c r="O52"/>
      <c r="P52"/>
      <c r="Q52"/>
      <c r="R52"/>
      <c r="S52"/>
      <c r="T52"/>
      <c r="U52"/>
      <c r="V52"/>
    </row>
    <row r="53" spans="1:22">
      <c r="A53"/>
      <c r="B53"/>
      <c r="C53"/>
      <c r="D53"/>
      <c r="E53"/>
      <c r="F53"/>
      <c r="G53"/>
      <c r="H53"/>
      <c r="I53"/>
      <c r="J53"/>
      <c r="K53"/>
      <c r="L53"/>
      <c r="M53"/>
      <c r="N53"/>
      <c r="O53"/>
      <c r="P53"/>
      <c r="Q53"/>
      <c r="R53"/>
      <c r="S53"/>
      <c r="T53"/>
      <c r="U53"/>
      <c r="V53"/>
    </row>
    <row r="54" spans="1:22">
      <c r="A54"/>
      <c r="B54"/>
      <c r="C54"/>
      <c r="D54"/>
      <c r="E54"/>
      <c r="F54"/>
      <c r="G54"/>
      <c r="H54"/>
      <c r="I54"/>
      <c r="J54"/>
      <c r="K54"/>
      <c r="L54"/>
      <c r="M54"/>
      <c r="N54"/>
      <c r="O54"/>
      <c r="P54"/>
      <c r="Q54"/>
      <c r="R54"/>
      <c r="S54"/>
      <c r="T54"/>
      <c r="U54"/>
      <c r="V54"/>
    </row>
    <row r="55" spans="1:22">
      <c r="A55"/>
      <c r="B55"/>
      <c r="C55"/>
      <c r="D55"/>
      <c r="E55"/>
      <c r="F55"/>
      <c r="G55"/>
      <c r="H55"/>
      <c r="I55"/>
      <c r="J55"/>
      <c r="K55"/>
      <c r="L55"/>
      <c r="M55"/>
      <c r="N55"/>
      <c r="O55"/>
      <c r="P55"/>
      <c r="Q55"/>
      <c r="R55"/>
      <c r="S55"/>
      <c r="T55"/>
      <c r="U55"/>
      <c r="V55"/>
    </row>
    <row r="56" spans="1:22">
      <c r="A56"/>
      <c r="B56"/>
      <c r="C56"/>
      <c r="D56"/>
      <c r="E56"/>
      <c r="F56"/>
      <c r="G56"/>
      <c r="H56"/>
      <c r="I56"/>
      <c r="J56"/>
      <c r="K56"/>
      <c r="L56"/>
      <c r="M56"/>
      <c r="N56"/>
      <c r="O56"/>
      <c r="P56"/>
      <c r="Q56"/>
      <c r="R56"/>
      <c r="S56"/>
      <c r="T56"/>
      <c r="U56"/>
      <c r="V56"/>
    </row>
    <row r="57" spans="1:22">
      <c r="A57"/>
      <c r="B57"/>
      <c r="C57"/>
      <c r="D57"/>
      <c r="E57"/>
      <c r="F57"/>
      <c r="G57"/>
      <c r="H57"/>
      <c r="I57"/>
      <c r="J57"/>
      <c r="K57"/>
      <c r="L57"/>
      <c r="M57"/>
      <c r="N57"/>
      <c r="O57"/>
      <c r="P57"/>
      <c r="Q57"/>
      <c r="R57"/>
      <c r="S57"/>
      <c r="T57"/>
      <c r="U57"/>
      <c r="V57"/>
    </row>
    <row r="58" spans="1:22">
      <c r="A58"/>
      <c r="B58"/>
      <c r="C58"/>
      <c r="D58"/>
      <c r="E58"/>
      <c r="F58"/>
      <c r="G58"/>
      <c r="H58"/>
      <c r="I58"/>
      <c r="J58"/>
      <c r="K58"/>
      <c r="L58"/>
      <c r="M58"/>
      <c r="N58"/>
      <c r="O58"/>
      <c r="P58"/>
      <c r="Q58"/>
      <c r="R58"/>
      <c r="S58"/>
      <c r="T58"/>
      <c r="U58"/>
      <c r="V58"/>
    </row>
    <row r="59" spans="1:22">
      <c r="A59"/>
      <c r="B59"/>
      <c r="C59"/>
      <c r="D59"/>
      <c r="E59"/>
      <c r="F59"/>
      <c r="G59"/>
      <c r="H59"/>
      <c r="I59"/>
      <c r="J59"/>
      <c r="K59"/>
      <c r="L59"/>
      <c r="M59"/>
      <c r="N59"/>
      <c r="O59"/>
      <c r="P59"/>
      <c r="Q59"/>
      <c r="R59"/>
      <c r="S59"/>
      <c r="T59"/>
      <c r="U59"/>
      <c r="V59"/>
    </row>
    <row r="60" spans="1:22">
      <c r="A60"/>
      <c r="B60"/>
      <c r="C60"/>
      <c r="D60"/>
      <c r="E60"/>
      <c r="F60"/>
      <c r="G60"/>
      <c r="H60"/>
      <c r="I60"/>
      <c r="J60"/>
      <c r="K60"/>
      <c r="L60"/>
      <c r="M60"/>
      <c r="N60"/>
      <c r="O60"/>
      <c r="P60"/>
      <c r="Q60"/>
      <c r="R60"/>
      <c r="S60"/>
      <c r="T60"/>
      <c r="U60"/>
      <c r="V60"/>
    </row>
    <row r="61" spans="1:22">
      <c r="A61"/>
      <c r="B61"/>
      <c r="C61"/>
      <c r="D61"/>
      <c r="E61"/>
      <c r="F61"/>
      <c r="G61"/>
      <c r="H61"/>
      <c r="I61"/>
      <c r="J61"/>
      <c r="K61"/>
      <c r="L61"/>
      <c r="M61"/>
      <c r="N61"/>
      <c r="O61"/>
      <c r="P61"/>
      <c r="Q61"/>
      <c r="R61"/>
      <c r="S61"/>
      <c r="T61"/>
      <c r="U61"/>
      <c r="V61"/>
    </row>
    <row r="62" spans="1:22">
      <c r="A62"/>
      <c r="B62"/>
      <c r="C62"/>
      <c r="D62"/>
      <c r="E62"/>
      <c r="F62"/>
      <c r="G62"/>
      <c r="H62"/>
      <c r="I62"/>
      <c r="J62"/>
      <c r="K62"/>
      <c r="L62"/>
      <c r="M62"/>
      <c r="N62"/>
      <c r="O62"/>
      <c r="P62"/>
      <c r="Q62"/>
      <c r="R62"/>
      <c r="S62"/>
      <c r="T62"/>
      <c r="U62"/>
      <c r="V62"/>
    </row>
    <row r="63" spans="1:22">
      <c r="A63"/>
      <c r="B63"/>
      <c r="C63"/>
      <c r="D63"/>
      <c r="E63"/>
      <c r="F63"/>
      <c r="G63"/>
      <c r="H63"/>
      <c r="I63"/>
      <c r="J63"/>
      <c r="K63"/>
      <c r="L63"/>
      <c r="M63"/>
      <c r="N63"/>
      <c r="O63"/>
      <c r="P63"/>
      <c r="Q63"/>
      <c r="R63"/>
      <c r="S63"/>
      <c r="T63"/>
      <c r="U63"/>
      <c r="V63"/>
    </row>
    <row r="64" spans="1:22">
      <c r="A64"/>
      <c r="B64"/>
      <c r="C64"/>
      <c r="D64"/>
      <c r="E64"/>
      <c r="F64"/>
      <c r="G64"/>
      <c r="H64"/>
      <c r="I64"/>
      <c r="J64"/>
      <c r="K64"/>
      <c r="L64"/>
      <c r="M64"/>
      <c r="N64"/>
      <c r="O64"/>
      <c r="P64"/>
      <c r="Q64"/>
      <c r="R64"/>
      <c r="S64"/>
      <c r="T64"/>
      <c r="U64"/>
      <c r="V64"/>
    </row>
    <row r="65" spans="1:22">
      <c r="A65"/>
      <c r="B65"/>
      <c r="C65"/>
      <c r="D65"/>
      <c r="E65"/>
      <c r="F65"/>
      <c r="G65"/>
      <c r="H65"/>
      <c r="I65"/>
      <c r="J65"/>
      <c r="K65"/>
      <c r="L65"/>
      <c r="M65"/>
      <c r="N65"/>
      <c r="O65"/>
      <c r="P65"/>
      <c r="Q65"/>
      <c r="R65"/>
      <c r="S65"/>
      <c r="T65"/>
      <c r="U65"/>
      <c r="V65"/>
    </row>
    <row r="66" spans="1:22">
      <c r="A66"/>
      <c r="B66"/>
      <c r="C66"/>
      <c r="D66"/>
      <c r="E66"/>
      <c r="F66"/>
      <c r="G66"/>
      <c r="H66"/>
      <c r="I66"/>
      <c r="J66"/>
      <c r="K66"/>
      <c r="L66"/>
      <c r="M66"/>
      <c r="N66"/>
      <c r="O66"/>
      <c r="P66"/>
      <c r="Q66"/>
      <c r="R66"/>
      <c r="S66"/>
      <c r="T66"/>
      <c r="U66"/>
      <c r="V66"/>
    </row>
    <row r="67" spans="1:22">
      <c r="A67"/>
      <c r="B67"/>
      <c r="C67"/>
      <c r="D67"/>
      <c r="E67"/>
      <c r="F67"/>
      <c r="G67"/>
      <c r="H67"/>
      <c r="I67"/>
      <c r="J67"/>
      <c r="K67"/>
      <c r="L67"/>
      <c r="M67"/>
      <c r="N67"/>
      <c r="O67"/>
      <c r="P67"/>
      <c r="Q67"/>
      <c r="R67"/>
      <c r="S67"/>
      <c r="T67"/>
      <c r="U67"/>
      <c r="V67"/>
    </row>
    <row r="68" spans="1:22">
      <c r="A68"/>
      <c r="B68"/>
      <c r="C68"/>
      <c r="D68"/>
      <c r="E68"/>
      <c r="F68"/>
      <c r="G68"/>
      <c r="H68"/>
      <c r="I68"/>
      <c r="J68"/>
      <c r="K68"/>
      <c r="L68"/>
      <c r="M68"/>
      <c r="N68"/>
      <c r="O68"/>
      <c r="P68"/>
      <c r="Q68"/>
      <c r="R68"/>
      <c r="S68"/>
      <c r="T68"/>
      <c r="U68"/>
      <c r="V68"/>
    </row>
    <row r="69" spans="1:22">
      <c r="A69"/>
      <c r="B69"/>
      <c r="C69"/>
      <c r="D69"/>
      <c r="E69"/>
      <c r="F69"/>
      <c r="G69"/>
      <c r="H69"/>
      <c r="I69"/>
      <c r="J69"/>
      <c r="K69"/>
      <c r="L69"/>
      <c r="M69"/>
      <c r="N69"/>
      <c r="O69"/>
      <c r="P69"/>
      <c r="Q69"/>
      <c r="R69"/>
      <c r="S69"/>
      <c r="T69"/>
      <c r="U69"/>
      <c r="V69"/>
    </row>
    <row r="70" spans="1:22">
      <c r="A70"/>
      <c r="B70"/>
      <c r="C70"/>
      <c r="D70"/>
      <c r="E70"/>
      <c r="F70"/>
      <c r="G70"/>
      <c r="H70"/>
      <c r="I70"/>
      <c r="J70"/>
      <c r="K70"/>
      <c r="L70"/>
      <c r="M70"/>
      <c r="N70"/>
      <c r="O70"/>
      <c r="P70"/>
      <c r="Q70"/>
      <c r="R70"/>
      <c r="S70"/>
      <c r="T70"/>
      <c r="U70"/>
      <c r="V70"/>
    </row>
    <row r="71" spans="1:22">
      <c r="A71"/>
      <c r="B71"/>
      <c r="C71"/>
      <c r="D71"/>
      <c r="E71"/>
      <c r="F71"/>
      <c r="G71"/>
      <c r="H71"/>
      <c r="I71"/>
      <c r="J71"/>
      <c r="K71"/>
      <c r="L71"/>
      <c r="M71"/>
      <c r="N71"/>
      <c r="O71"/>
      <c r="P71"/>
      <c r="Q71"/>
      <c r="R71"/>
      <c r="S71"/>
      <c r="T71"/>
      <c r="U71"/>
      <c r="V71"/>
    </row>
    <row r="72" spans="1:22">
      <c r="A72"/>
      <c r="B72"/>
      <c r="C72"/>
      <c r="D72"/>
      <c r="E72"/>
      <c r="F72"/>
      <c r="G72"/>
      <c r="H72"/>
      <c r="I72"/>
      <c r="J72"/>
      <c r="K72"/>
      <c r="L72"/>
      <c r="M72"/>
      <c r="N72"/>
      <c r="O72"/>
      <c r="P72"/>
      <c r="Q72"/>
      <c r="R72"/>
      <c r="S72"/>
      <c r="T72"/>
      <c r="U72"/>
      <c r="V72"/>
    </row>
    <row r="73" spans="1:22">
      <c r="A73"/>
      <c r="B73"/>
      <c r="C73"/>
      <c r="D73"/>
      <c r="E73"/>
      <c r="F73"/>
      <c r="G73"/>
      <c r="H73"/>
      <c r="I73"/>
      <c r="J73"/>
      <c r="K73"/>
      <c r="L73"/>
      <c r="M73"/>
      <c r="N73"/>
      <c r="O73"/>
      <c r="P73"/>
      <c r="Q73"/>
      <c r="R73"/>
      <c r="S73"/>
      <c r="T73"/>
      <c r="U73"/>
      <c r="V73"/>
    </row>
    <row r="74" spans="1:22">
      <c r="A74"/>
      <c r="B74"/>
      <c r="C74"/>
      <c r="D74"/>
      <c r="E74"/>
      <c r="F74"/>
      <c r="G74"/>
      <c r="H74"/>
      <c r="I74"/>
      <c r="J74"/>
      <c r="K74"/>
      <c r="L74"/>
      <c r="M74"/>
      <c r="N74"/>
      <c r="O74"/>
      <c r="P74"/>
      <c r="Q74"/>
      <c r="R74"/>
      <c r="S74"/>
      <c r="T74"/>
      <c r="U74"/>
      <c r="V74"/>
    </row>
    <row r="75" spans="1:22">
      <c r="A75"/>
      <c r="B75"/>
      <c r="C75"/>
      <c r="D75"/>
      <c r="E75"/>
      <c r="F75"/>
      <c r="G75"/>
      <c r="H75"/>
      <c r="I75"/>
      <c r="J75"/>
      <c r="K75"/>
      <c r="L75"/>
      <c r="M75"/>
      <c r="N75"/>
      <c r="O75"/>
      <c r="P75"/>
      <c r="Q75"/>
      <c r="R75"/>
      <c r="S75"/>
      <c r="T75"/>
      <c r="U75"/>
      <c r="V75"/>
    </row>
    <row r="76" spans="1:22">
      <c r="A76"/>
      <c r="B76"/>
      <c r="C76"/>
      <c r="D76"/>
      <c r="E76"/>
      <c r="F76"/>
      <c r="G76"/>
      <c r="H76"/>
      <c r="I76"/>
      <c r="J76"/>
      <c r="K76"/>
      <c r="L76"/>
      <c r="M76"/>
      <c r="N76"/>
      <c r="O76"/>
      <c r="P76"/>
      <c r="Q76"/>
      <c r="R76"/>
      <c r="S76"/>
      <c r="T76"/>
      <c r="U76"/>
      <c r="V76"/>
    </row>
    <row r="77" spans="1:22">
      <c r="A77"/>
      <c r="B77"/>
      <c r="C77"/>
      <c r="D77"/>
      <c r="E77"/>
      <c r="F77"/>
      <c r="G77"/>
      <c r="H77"/>
      <c r="I77"/>
      <c r="J77"/>
      <c r="K77"/>
      <c r="L77"/>
      <c r="M77"/>
      <c r="N77"/>
      <c r="O77"/>
      <c r="P77"/>
      <c r="Q77"/>
      <c r="R77"/>
      <c r="S77"/>
      <c r="T77"/>
      <c r="U77"/>
      <c r="V77"/>
    </row>
    <row r="78" spans="1:22">
      <c r="A78"/>
      <c r="B78"/>
      <c r="C78"/>
      <c r="D78"/>
      <c r="E78"/>
      <c r="F78"/>
      <c r="G78"/>
      <c r="H78"/>
      <c r="I78"/>
      <c r="J78"/>
      <c r="K78"/>
      <c r="L78"/>
      <c r="M78"/>
      <c r="N78"/>
      <c r="O78"/>
      <c r="P78"/>
      <c r="Q78"/>
      <c r="R78"/>
      <c r="S78"/>
      <c r="T78"/>
      <c r="U78"/>
      <c r="V78"/>
    </row>
    <row r="79" spans="1:22">
      <c r="A79"/>
      <c r="B79"/>
      <c r="C79"/>
      <c r="D79"/>
      <c r="E79"/>
      <c r="F79"/>
      <c r="G79"/>
      <c r="H79"/>
      <c r="I79"/>
      <c r="J79"/>
      <c r="K79"/>
      <c r="L79"/>
      <c r="M79"/>
      <c r="N79"/>
      <c r="O79"/>
      <c r="P79"/>
      <c r="Q79"/>
      <c r="R79"/>
      <c r="S79"/>
      <c r="T79"/>
      <c r="U79"/>
      <c r="V79"/>
    </row>
    <row r="80" spans="1:22">
      <c r="A80"/>
      <c r="B80"/>
      <c r="C80"/>
      <c r="D80"/>
      <c r="E80"/>
      <c r="F80"/>
      <c r="G80"/>
      <c r="H80"/>
      <c r="I80"/>
      <c r="J80"/>
      <c r="K80"/>
      <c r="L80"/>
      <c r="M80"/>
      <c r="N80"/>
      <c r="O80"/>
      <c r="P80"/>
      <c r="Q80"/>
      <c r="R80"/>
      <c r="S80"/>
      <c r="T80"/>
      <c r="U80"/>
      <c r="V80"/>
    </row>
    <row r="81" spans="1:22">
      <c r="A81"/>
      <c r="B81"/>
      <c r="C81"/>
      <c r="D81"/>
      <c r="E81"/>
      <c r="F81"/>
      <c r="G81"/>
      <c r="H81"/>
      <c r="I81"/>
      <c r="J81"/>
      <c r="K81"/>
      <c r="L81"/>
      <c r="M81"/>
      <c r="N81"/>
      <c r="O81"/>
      <c r="P81"/>
      <c r="Q81"/>
      <c r="R81"/>
      <c r="S81"/>
      <c r="T81"/>
      <c r="U81"/>
      <c r="V81"/>
    </row>
    <row r="82" spans="1:22">
      <c r="A82"/>
      <c r="B82"/>
      <c r="C82"/>
      <c r="D82"/>
      <c r="E82"/>
      <c r="F82"/>
      <c r="G82"/>
      <c r="H82"/>
      <c r="I82"/>
      <c r="J82"/>
      <c r="K82"/>
      <c r="L82"/>
      <c r="M82"/>
      <c r="N82"/>
      <c r="O82"/>
      <c r="P82"/>
      <c r="Q82"/>
      <c r="R82"/>
      <c r="S82"/>
      <c r="T82"/>
      <c r="U82"/>
      <c r="V82"/>
    </row>
    <row r="83" spans="1:22">
      <c r="A83"/>
      <c r="B83"/>
      <c r="C83"/>
      <c r="D83"/>
      <c r="E83"/>
      <c r="F83"/>
      <c r="G83"/>
      <c r="H83"/>
      <c r="I83"/>
      <c r="J83"/>
      <c r="K83"/>
      <c r="L83"/>
      <c r="M83"/>
      <c r="N83"/>
      <c r="O83"/>
      <c r="P83"/>
      <c r="Q83"/>
      <c r="R83"/>
      <c r="S83"/>
      <c r="T83"/>
      <c r="U83"/>
      <c r="V83"/>
    </row>
    <row r="84" spans="1:22">
      <c r="A84"/>
      <c r="B84"/>
      <c r="C84"/>
      <c r="D84"/>
      <c r="E84"/>
      <c r="F84"/>
      <c r="G84"/>
      <c r="H84"/>
      <c r="I84"/>
      <c r="J84"/>
      <c r="K84"/>
      <c r="L84"/>
      <c r="M84"/>
      <c r="N84"/>
      <c r="O84"/>
      <c r="P84"/>
      <c r="Q84"/>
      <c r="R84"/>
      <c r="S84"/>
      <c r="T84"/>
      <c r="U84"/>
      <c r="V84"/>
    </row>
    <row r="85" spans="1:22">
      <c r="A85"/>
      <c r="B85"/>
      <c r="C85"/>
      <c r="D85"/>
      <c r="E85"/>
      <c r="F85"/>
      <c r="G85"/>
      <c r="H85"/>
      <c r="I85"/>
      <c r="J85"/>
      <c r="K85"/>
      <c r="L85"/>
      <c r="M85"/>
      <c r="N85"/>
      <c r="O85"/>
      <c r="P85"/>
      <c r="Q85"/>
      <c r="R85"/>
      <c r="S85"/>
      <c r="T85"/>
      <c r="U85"/>
      <c r="V85"/>
    </row>
    <row r="86" spans="1:22">
      <c r="A86"/>
      <c r="B86"/>
      <c r="C86"/>
      <c r="D86"/>
      <c r="E86"/>
      <c r="F86"/>
      <c r="G86"/>
      <c r="H86"/>
      <c r="I86"/>
      <c r="J86"/>
      <c r="K86"/>
      <c r="L86"/>
      <c r="M86"/>
      <c r="N86"/>
      <c r="O86"/>
      <c r="P86"/>
      <c r="Q86"/>
      <c r="R86"/>
      <c r="S86"/>
      <c r="T86"/>
      <c r="U86"/>
      <c r="V86"/>
    </row>
    <row r="87" spans="1:22">
      <c r="A87"/>
      <c r="B87"/>
      <c r="C87"/>
      <c r="D87"/>
      <c r="E87"/>
      <c r="F87"/>
      <c r="G87"/>
      <c r="H87"/>
      <c r="I87"/>
      <c r="J87"/>
      <c r="K87"/>
      <c r="L87"/>
      <c r="M87"/>
      <c r="N87"/>
      <c r="O87"/>
      <c r="P87"/>
      <c r="Q87"/>
      <c r="R87"/>
      <c r="S87"/>
      <c r="T87"/>
      <c r="U87"/>
      <c r="V87"/>
    </row>
    <row r="88" spans="1:22">
      <c r="A88"/>
      <c r="B88"/>
      <c r="C88"/>
      <c r="D88"/>
      <c r="E88"/>
      <c r="F88"/>
      <c r="G88"/>
      <c r="H88"/>
      <c r="I88"/>
      <c r="J88"/>
      <c r="K88"/>
      <c r="L88"/>
      <c r="M88"/>
      <c r="N88"/>
      <c r="O88"/>
      <c r="P88"/>
      <c r="Q88"/>
      <c r="R88"/>
      <c r="S88"/>
      <c r="T88"/>
      <c r="U88"/>
      <c r="V88"/>
    </row>
    <row r="89" spans="1:22">
      <c r="A89"/>
      <c r="B89"/>
      <c r="C89"/>
      <c r="D89"/>
      <c r="E89"/>
      <c r="F89"/>
      <c r="G89"/>
      <c r="H89"/>
      <c r="I89"/>
      <c r="J89"/>
      <c r="K89"/>
      <c r="L89"/>
      <c r="M89"/>
      <c r="N89"/>
      <c r="O89"/>
      <c r="P89"/>
      <c r="Q89"/>
      <c r="R89"/>
      <c r="S89"/>
      <c r="T89"/>
      <c r="U89"/>
      <c r="V89"/>
    </row>
    <row r="90" spans="1:22">
      <c r="A90"/>
      <c r="B90"/>
      <c r="C90"/>
      <c r="D90"/>
      <c r="E90"/>
      <c r="F90"/>
      <c r="G90"/>
      <c r="H90"/>
      <c r="I90"/>
      <c r="J90"/>
      <c r="K90"/>
      <c r="L90"/>
      <c r="M90"/>
      <c r="N90"/>
      <c r="O90"/>
      <c r="P90"/>
      <c r="Q90"/>
      <c r="R90"/>
      <c r="S90"/>
      <c r="T90"/>
      <c r="U90"/>
      <c r="V90"/>
    </row>
    <row r="91" spans="1:22">
      <c r="A91"/>
      <c r="B91"/>
      <c r="C91"/>
      <c r="D91"/>
      <c r="E91"/>
      <c r="F91"/>
      <c r="G91"/>
      <c r="H91"/>
      <c r="I91"/>
      <c r="J91"/>
      <c r="K91"/>
      <c r="L91"/>
      <c r="M91"/>
      <c r="N91"/>
      <c r="O91"/>
      <c r="P91"/>
      <c r="Q91"/>
      <c r="R91"/>
      <c r="S91"/>
      <c r="T91"/>
      <c r="U91"/>
      <c r="V91"/>
    </row>
    <row r="92" spans="1:22">
      <c r="A92"/>
      <c r="B92"/>
      <c r="C92"/>
      <c r="D92"/>
      <c r="E92"/>
      <c r="F92"/>
      <c r="G92"/>
      <c r="H92"/>
      <c r="I92"/>
      <c r="J92"/>
      <c r="K92"/>
      <c r="L92"/>
      <c r="M92"/>
      <c r="N92"/>
      <c r="O92"/>
      <c r="P92"/>
      <c r="Q92"/>
      <c r="R92"/>
      <c r="S92"/>
      <c r="T92"/>
      <c r="U92"/>
      <c r="V92"/>
    </row>
    <row r="93" spans="1:22">
      <c r="A93"/>
      <c r="B93"/>
      <c r="C93"/>
      <c r="D93"/>
      <c r="E93"/>
      <c r="F93"/>
      <c r="G93"/>
      <c r="H93"/>
      <c r="I93"/>
      <c r="J93"/>
      <c r="K93"/>
      <c r="L93"/>
      <c r="M93"/>
      <c r="N93"/>
      <c r="O93"/>
      <c r="P93"/>
      <c r="Q93"/>
      <c r="R93"/>
      <c r="S93"/>
      <c r="T93"/>
      <c r="U93"/>
      <c r="V93"/>
    </row>
    <row r="94" spans="1:22">
      <c r="A94"/>
      <c r="B94"/>
      <c r="C94"/>
      <c r="D94"/>
      <c r="E94"/>
      <c r="F94"/>
      <c r="G94"/>
      <c r="H94"/>
      <c r="I94"/>
      <c r="J94"/>
      <c r="K94"/>
      <c r="L94"/>
      <c r="M94"/>
      <c r="N94"/>
      <c r="O94"/>
      <c r="P94"/>
      <c r="Q94"/>
      <c r="R94"/>
      <c r="S94"/>
      <c r="T94"/>
      <c r="U94"/>
      <c r="V94"/>
    </row>
    <row r="95" spans="1:22">
      <c r="A95"/>
      <c r="B95"/>
      <c r="C95"/>
      <c r="D95"/>
      <c r="E95"/>
      <c r="F95"/>
      <c r="G95"/>
      <c r="H95"/>
      <c r="I95"/>
      <c r="J95"/>
      <c r="K95"/>
      <c r="L95"/>
      <c r="M95"/>
      <c r="N95"/>
      <c r="O95"/>
      <c r="P95"/>
      <c r="Q95"/>
      <c r="R95"/>
      <c r="S95"/>
      <c r="T95"/>
      <c r="U95"/>
      <c r="V95"/>
    </row>
    <row r="96" spans="1:22">
      <c r="A96"/>
      <c r="B96"/>
      <c r="C96"/>
      <c r="D96"/>
      <c r="E96"/>
      <c r="F96"/>
      <c r="G96"/>
      <c r="H96"/>
      <c r="I96"/>
      <c r="J96"/>
      <c r="K96"/>
      <c r="L96"/>
      <c r="M96"/>
      <c r="N96"/>
      <c r="O96"/>
      <c r="P96"/>
      <c r="Q96"/>
      <c r="R96"/>
      <c r="S96"/>
      <c r="T96"/>
      <c r="U96"/>
      <c r="V96"/>
    </row>
    <row r="97" spans="1:22">
      <c r="A97"/>
      <c r="B97"/>
      <c r="C97"/>
      <c r="D97"/>
      <c r="E97"/>
      <c r="F97"/>
      <c r="G97"/>
      <c r="H97"/>
      <c r="I97"/>
      <c r="J97"/>
      <c r="K97"/>
      <c r="L97"/>
      <c r="M97"/>
      <c r="N97"/>
      <c r="O97"/>
      <c r="P97"/>
      <c r="Q97"/>
      <c r="R97"/>
      <c r="S97"/>
      <c r="T97"/>
      <c r="U97"/>
      <c r="V97"/>
    </row>
    <row r="98" spans="1:22">
      <c r="A98"/>
      <c r="B98"/>
      <c r="C98"/>
      <c r="D98"/>
      <c r="E98"/>
      <c r="F98"/>
      <c r="G98"/>
      <c r="H98"/>
      <c r="I98"/>
      <c r="J98"/>
      <c r="K98"/>
      <c r="L98"/>
      <c r="M98"/>
      <c r="N98"/>
      <c r="O98"/>
      <c r="P98"/>
      <c r="Q98"/>
      <c r="R98"/>
      <c r="S98"/>
      <c r="T98"/>
      <c r="U98"/>
      <c r="V98"/>
    </row>
    <row r="99" spans="1:22">
      <c r="A99"/>
      <c r="B99"/>
      <c r="C99"/>
      <c r="D99"/>
      <c r="E99"/>
      <c r="F99"/>
      <c r="G99"/>
      <c r="H99"/>
      <c r="I99"/>
      <c r="J99"/>
      <c r="K99"/>
      <c r="L99"/>
      <c r="M99"/>
      <c r="N99"/>
      <c r="O99"/>
      <c r="P99"/>
      <c r="Q99"/>
      <c r="R99"/>
      <c r="S99"/>
      <c r="T99"/>
      <c r="U99"/>
      <c r="V99"/>
    </row>
    <row r="100" spans="1:22">
      <c r="A100"/>
      <c r="B100"/>
      <c r="C100"/>
      <c r="D100"/>
      <c r="E100"/>
      <c r="F100"/>
      <c r="G100"/>
      <c r="H100"/>
      <c r="I100"/>
      <c r="J100"/>
      <c r="K100"/>
      <c r="L100"/>
      <c r="M100"/>
      <c r="N100"/>
      <c r="O100"/>
      <c r="P100"/>
      <c r="Q100"/>
      <c r="R100"/>
      <c r="S100"/>
      <c r="T100"/>
      <c r="U100"/>
      <c r="V100"/>
    </row>
    <row r="101" spans="1:22">
      <c r="A101"/>
      <c r="B101"/>
      <c r="C101"/>
      <c r="D101"/>
      <c r="E101"/>
      <c r="F101"/>
      <c r="G101"/>
      <c r="H101"/>
      <c r="I101"/>
      <c r="J101"/>
      <c r="K101"/>
      <c r="L101"/>
      <c r="M101"/>
      <c r="N101"/>
      <c r="O101"/>
      <c r="P101"/>
      <c r="Q101"/>
      <c r="R101"/>
      <c r="S101"/>
      <c r="T101"/>
      <c r="U101"/>
      <c r="V101"/>
    </row>
    <row r="102" spans="1:22">
      <c r="A102"/>
      <c r="B102"/>
      <c r="C102"/>
      <c r="D102"/>
      <c r="E102"/>
      <c r="F102"/>
      <c r="G102"/>
      <c r="H102"/>
      <c r="I102"/>
      <c r="J102"/>
      <c r="K102"/>
      <c r="L102"/>
      <c r="M102"/>
      <c r="N102"/>
      <c r="O102"/>
      <c r="P102"/>
      <c r="Q102"/>
      <c r="R102"/>
      <c r="S102"/>
      <c r="T102"/>
      <c r="U102"/>
      <c r="V102"/>
    </row>
    <row r="103" spans="1:22">
      <c r="A103"/>
      <c r="B103"/>
      <c r="C103"/>
      <c r="D103"/>
      <c r="E103"/>
      <c r="F103"/>
      <c r="G103"/>
      <c r="H103"/>
      <c r="I103"/>
      <c r="J103"/>
      <c r="K103"/>
      <c r="L103"/>
      <c r="M103"/>
      <c r="N103"/>
      <c r="O103"/>
      <c r="P103"/>
      <c r="Q103"/>
      <c r="R103"/>
      <c r="S103"/>
      <c r="T103"/>
      <c r="U103"/>
      <c r="V103"/>
    </row>
    <row r="104" spans="1:22">
      <c r="A104"/>
      <c r="B104"/>
      <c r="C104"/>
      <c r="D104"/>
      <c r="E104"/>
      <c r="F104"/>
      <c r="G104"/>
      <c r="H104"/>
      <c r="I104"/>
      <c r="J104"/>
      <c r="K104"/>
      <c r="L104"/>
      <c r="M104"/>
      <c r="N104"/>
      <c r="O104"/>
      <c r="P104"/>
      <c r="Q104"/>
      <c r="R104"/>
      <c r="S104"/>
      <c r="T104"/>
      <c r="U104"/>
      <c r="V104"/>
    </row>
    <row r="105" spans="1:22">
      <c r="A105"/>
      <c r="B105"/>
      <c r="C105"/>
      <c r="D105"/>
      <c r="E105"/>
      <c r="F105"/>
      <c r="G105"/>
      <c r="H105"/>
      <c r="I105"/>
      <c r="J105"/>
      <c r="K105"/>
      <c r="L105"/>
      <c r="M105"/>
      <c r="N105"/>
      <c r="O105"/>
      <c r="P105"/>
      <c r="Q105"/>
      <c r="R105"/>
      <c r="S105"/>
      <c r="T105"/>
      <c r="U105"/>
      <c r="V105"/>
    </row>
    <row r="106" spans="1:22">
      <c r="A106"/>
      <c r="B106"/>
      <c r="C106"/>
      <c r="D106"/>
      <c r="E106"/>
      <c r="F106"/>
      <c r="G106"/>
      <c r="H106"/>
      <c r="I106"/>
      <c r="J106"/>
      <c r="K106"/>
      <c r="L106"/>
      <c r="M106"/>
      <c r="N106"/>
      <c r="O106"/>
      <c r="P106"/>
      <c r="Q106"/>
      <c r="R106"/>
      <c r="S106"/>
      <c r="T106"/>
      <c r="U106"/>
      <c r="V106"/>
    </row>
    <row r="107" spans="1:22">
      <c r="A107"/>
      <c r="B107"/>
      <c r="C107"/>
      <c r="D107"/>
      <c r="E107"/>
      <c r="F107"/>
      <c r="G107"/>
      <c r="H107"/>
      <c r="I107"/>
      <c r="J107"/>
      <c r="K107"/>
      <c r="L107"/>
      <c r="M107"/>
      <c r="N107"/>
      <c r="O107"/>
      <c r="P107"/>
      <c r="Q107"/>
      <c r="R107"/>
      <c r="S107"/>
      <c r="T107"/>
      <c r="U107"/>
      <c r="V107"/>
    </row>
    <row r="108" spans="1:22">
      <c r="A108"/>
      <c r="B108"/>
      <c r="C108"/>
      <c r="D108"/>
      <c r="E108"/>
      <c r="F108"/>
      <c r="G108"/>
      <c r="H108"/>
      <c r="I108"/>
      <c r="J108"/>
      <c r="K108"/>
      <c r="L108"/>
      <c r="M108"/>
      <c r="N108"/>
      <c r="O108"/>
      <c r="P108"/>
      <c r="Q108"/>
      <c r="R108"/>
      <c r="S108"/>
      <c r="T108"/>
      <c r="U108"/>
      <c r="V108"/>
    </row>
    <row r="109" spans="1:22">
      <c r="A109"/>
      <c r="B109"/>
      <c r="C109"/>
      <c r="D109"/>
      <c r="E109"/>
      <c r="F109"/>
      <c r="G109"/>
      <c r="H109"/>
      <c r="I109"/>
      <c r="J109"/>
      <c r="K109"/>
      <c r="L109"/>
      <c r="M109"/>
      <c r="N109"/>
      <c r="O109"/>
      <c r="P109"/>
      <c r="Q109"/>
      <c r="R109"/>
      <c r="S109"/>
      <c r="T109"/>
      <c r="U109"/>
      <c r="V109"/>
    </row>
    <row r="110" spans="1:22">
      <c r="A110"/>
      <c r="B110"/>
      <c r="C110"/>
      <c r="D110"/>
      <c r="E110"/>
      <c r="F110"/>
      <c r="G110"/>
      <c r="H110"/>
      <c r="I110"/>
      <c r="J110"/>
      <c r="K110"/>
      <c r="L110"/>
      <c r="M110"/>
      <c r="N110"/>
      <c r="O110"/>
      <c r="P110"/>
      <c r="Q110"/>
      <c r="R110"/>
      <c r="S110"/>
      <c r="T110"/>
      <c r="U110"/>
      <c r="V110"/>
    </row>
    <row r="111" spans="1:22">
      <c r="A111"/>
      <c r="B111"/>
      <c r="C111"/>
      <c r="D111"/>
      <c r="E111"/>
      <c r="F111"/>
      <c r="G111"/>
      <c r="H111"/>
      <c r="I111"/>
      <c r="J111"/>
      <c r="K111"/>
      <c r="L111"/>
      <c r="M111"/>
      <c r="N111"/>
      <c r="O111"/>
      <c r="P111"/>
      <c r="Q111"/>
      <c r="R111"/>
      <c r="S111"/>
      <c r="T111"/>
      <c r="U111"/>
      <c r="V111"/>
    </row>
    <row r="112" spans="1:22">
      <c r="A112"/>
      <c r="B112"/>
      <c r="C112"/>
      <c r="D112"/>
      <c r="E112"/>
      <c r="F112"/>
      <c r="G112"/>
      <c r="H112"/>
      <c r="I112"/>
      <c r="J112"/>
      <c r="K112"/>
      <c r="L112"/>
      <c r="M112"/>
      <c r="N112"/>
      <c r="O112"/>
      <c r="P112"/>
      <c r="Q112"/>
      <c r="R112"/>
      <c r="S112"/>
      <c r="T112"/>
      <c r="U112"/>
      <c r="V112"/>
    </row>
    <row r="113" spans="1:22">
      <c r="A113"/>
      <c r="B113"/>
      <c r="C113"/>
      <c r="D113"/>
      <c r="E113"/>
      <c r="F113"/>
      <c r="G113"/>
      <c r="H113"/>
      <c r="I113"/>
      <c r="J113"/>
      <c r="K113"/>
      <c r="L113"/>
      <c r="M113"/>
      <c r="N113"/>
      <c r="O113"/>
      <c r="P113"/>
      <c r="Q113"/>
      <c r="R113"/>
      <c r="S113"/>
      <c r="T113"/>
      <c r="U113"/>
      <c r="V113"/>
    </row>
    <row r="114" spans="1:22">
      <c r="A114"/>
      <c r="B114"/>
      <c r="C114"/>
      <c r="D114"/>
      <c r="E114"/>
      <c r="F114"/>
      <c r="G114"/>
      <c r="H114"/>
      <c r="I114"/>
      <c r="J114"/>
      <c r="K114"/>
      <c r="L114"/>
      <c r="M114"/>
      <c r="N114"/>
      <c r="O114"/>
      <c r="P114"/>
      <c r="Q114"/>
      <c r="R114"/>
      <c r="S114"/>
      <c r="T114"/>
      <c r="U114"/>
      <c r="V114"/>
    </row>
    <row r="115" spans="1:22">
      <c r="A115"/>
      <c r="B115"/>
      <c r="C115"/>
      <c r="D115"/>
      <c r="E115"/>
      <c r="F115"/>
      <c r="G115"/>
      <c r="H115"/>
      <c r="I115"/>
      <c r="J115"/>
      <c r="K115"/>
      <c r="L115"/>
      <c r="M115"/>
      <c r="N115"/>
      <c r="O115"/>
      <c r="P115"/>
      <c r="Q115"/>
      <c r="R115"/>
      <c r="S115"/>
      <c r="T115"/>
      <c r="U115"/>
      <c r="V115"/>
    </row>
    <row r="116" spans="1:22">
      <c r="A116"/>
      <c r="B116"/>
      <c r="C116"/>
      <c r="D116"/>
      <c r="E116"/>
      <c r="F116"/>
      <c r="G116"/>
      <c r="H116"/>
      <c r="I116"/>
      <c r="J116"/>
      <c r="K116"/>
      <c r="L116"/>
      <c r="M116"/>
      <c r="N116"/>
      <c r="O116"/>
      <c r="P116"/>
      <c r="Q116"/>
      <c r="R116"/>
      <c r="S116"/>
      <c r="T116"/>
      <c r="U116"/>
      <c r="V116"/>
    </row>
    <row r="117" spans="1:22">
      <c r="A117"/>
      <c r="B117"/>
      <c r="C117"/>
      <c r="D117"/>
      <c r="E117"/>
      <c r="F117"/>
      <c r="G117"/>
      <c r="H117"/>
      <c r="I117"/>
      <c r="J117"/>
      <c r="K117"/>
      <c r="L117"/>
      <c r="M117"/>
      <c r="N117"/>
      <c r="O117"/>
      <c r="P117"/>
      <c r="Q117"/>
      <c r="R117"/>
      <c r="S117"/>
      <c r="T117"/>
      <c r="U117"/>
      <c r="V117"/>
    </row>
    <row r="118" spans="1:22">
      <c r="A118"/>
      <c r="B118"/>
      <c r="C118"/>
      <c r="D118"/>
      <c r="E118"/>
      <c r="F118"/>
      <c r="G118"/>
      <c r="H118"/>
      <c r="I118"/>
      <c r="J118"/>
      <c r="K118"/>
      <c r="L118"/>
      <c r="M118"/>
      <c r="N118"/>
      <c r="O118"/>
      <c r="P118"/>
      <c r="Q118"/>
      <c r="R118"/>
      <c r="S118"/>
      <c r="T118"/>
      <c r="U118"/>
      <c r="V118"/>
    </row>
    <row r="119" spans="1:22">
      <c r="A119"/>
      <c r="B119"/>
      <c r="C119"/>
      <c r="D119"/>
      <c r="E119"/>
      <c r="F119"/>
      <c r="G119"/>
      <c r="H119"/>
      <c r="I119"/>
      <c r="J119"/>
      <c r="K119"/>
      <c r="L119"/>
      <c r="M119"/>
      <c r="N119"/>
      <c r="O119"/>
      <c r="P119"/>
      <c r="Q119"/>
      <c r="R119"/>
      <c r="S119"/>
      <c r="T119"/>
      <c r="U119"/>
      <c r="V119"/>
    </row>
    <row r="120" spans="1:22">
      <c r="A120"/>
      <c r="B120"/>
      <c r="C120"/>
      <c r="D120"/>
      <c r="E120"/>
      <c r="F120"/>
      <c r="G120"/>
      <c r="H120"/>
      <c r="I120"/>
      <c r="J120"/>
      <c r="K120"/>
      <c r="L120"/>
      <c r="M120"/>
      <c r="N120"/>
      <c r="O120"/>
      <c r="P120"/>
      <c r="Q120"/>
      <c r="R120"/>
      <c r="S120"/>
      <c r="T120"/>
      <c r="U120"/>
      <c r="V120"/>
    </row>
    <row r="121" spans="1:22">
      <c r="A121"/>
      <c r="B121"/>
      <c r="C121"/>
      <c r="D121"/>
      <c r="E121"/>
      <c r="F121"/>
      <c r="G121"/>
      <c r="H121"/>
      <c r="I121"/>
      <c r="J121"/>
      <c r="K121"/>
      <c r="L121"/>
      <c r="M121"/>
      <c r="N121"/>
      <c r="O121"/>
      <c r="P121"/>
      <c r="Q121"/>
      <c r="R121"/>
      <c r="S121"/>
      <c r="T121"/>
      <c r="U121"/>
      <c r="V121"/>
    </row>
    <row r="122" spans="1:22">
      <c r="A122"/>
      <c r="B122"/>
      <c r="C122"/>
      <c r="D122"/>
      <c r="E122"/>
      <c r="F122"/>
      <c r="G122"/>
      <c r="H122"/>
      <c r="I122"/>
      <c r="J122"/>
      <c r="K122"/>
      <c r="L122"/>
      <c r="M122"/>
      <c r="N122"/>
      <c r="O122"/>
      <c r="P122"/>
      <c r="Q122"/>
      <c r="R122"/>
      <c r="S122"/>
      <c r="T122"/>
      <c r="U122"/>
      <c r="V122"/>
    </row>
    <row r="123" spans="1:22">
      <c r="A123"/>
      <c r="B123"/>
      <c r="C123"/>
      <c r="D123"/>
      <c r="E123"/>
      <c r="F123"/>
      <c r="G123"/>
      <c r="H123"/>
      <c r="I123"/>
      <c r="J123"/>
      <c r="K123"/>
      <c r="L123"/>
      <c r="M123"/>
      <c r="N123"/>
      <c r="O123"/>
      <c r="P123"/>
      <c r="Q123"/>
      <c r="R123"/>
      <c r="S123"/>
      <c r="T123"/>
      <c r="U123"/>
      <c r="V123"/>
    </row>
    <row r="124" spans="1:22">
      <c r="A124"/>
      <c r="B124"/>
      <c r="C124"/>
      <c r="D124"/>
      <c r="E124"/>
      <c r="F124"/>
      <c r="G124"/>
      <c r="H124"/>
      <c r="I124"/>
      <c r="J124"/>
      <c r="K124"/>
      <c r="L124"/>
      <c r="M124"/>
      <c r="N124"/>
      <c r="O124"/>
      <c r="P124"/>
      <c r="Q124"/>
      <c r="R124"/>
      <c r="S124"/>
      <c r="T124"/>
      <c r="U124"/>
      <c r="V124"/>
    </row>
    <row r="125" spans="1:22">
      <c r="A125"/>
      <c r="B125"/>
      <c r="C125"/>
      <c r="D125"/>
      <c r="E125"/>
      <c r="F125"/>
      <c r="G125"/>
      <c r="H125"/>
      <c r="I125"/>
      <c r="J125"/>
      <c r="K125"/>
      <c r="L125"/>
      <c r="M125"/>
      <c r="N125"/>
      <c r="O125"/>
      <c r="P125"/>
      <c r="Q125"/>
      <c r="R125"/>
      <c r="S125"/>
      <c r="T125"/>
      <c r="U125"/>
      <c r="V125"/>
    </row>
    <row r="126" spans="1:22">
      <c r="A126"/>
      <c r="B126"/>
      <c r="C126"/>
      <c r="D126"/>
      <c r="E126"/>
      <c r="F126"/>
      <c r="G126"/>
      <c r="H126"/>
      <c r="I126"/>
      <c r="J126"/>
      <c r="K126"/>
      <c r="L126"/>
      <c r="M126"/>
      <c r="N126"/>
      <c r="O126"/>
      <c r="P126"/>
      <c r="Q126"/>
      <c r="R126"/>
      <c r="S126"/>
      <c r="T126"/>
      <c r="U126"/>
      <c r="V126"/>
    </row>
    <row r="127" spans="1:22">
      <c r="A127"/>
      <c r="B127"/>
      <c r="C127"/>
      <c r="D127"/>
      <c r="E127"/>
      <c r="F127"/>
      <c r="G127"/>
      <c r="H127"/>
      <c r="I127"/>
      <c r="J127"/>
      <c r="K127"/>
      <c r="L127"/>
      <c r="M127"/>
      <c r="N127"/>
      <c r="O127"/>
      <c r="P127"/>
      <c r="Q127"/>
      <c r="R127"/>
      <c r="S127"/>
      <c r="T127"/>
      <c r="U127"/>
      <c r="V127"/>
    </row>
    <row r="128" spans="1:22">
      <c r="A128"/>
      <c r="B128"/>
      <c r="C128"/>
      <c r="D128"/>
      <c r="E128"/>
      <c r="F128"/>
      <c r="G128"/>
      <c r="H128"/>
      <c r="I128"/>
      <c r="J128"/>
      <c r="K128"/>
      <c r="L128"/>
      <c r="M128"/>
      <c r="N128"/>
      <c r="O128"/>
      <c r="P128"/>
      <c r="Q128"/>
      <c r="R128"/>
      <c r="S128"/>
      <c r="T128"/>
      <c r="U128"/>
      <c r="V128"/>
    </row>
    <row r="129" spans="1:22">
      <c r="A129"/>
      <c r="B129"/>
      <c r="C129"/>
      <c r="D129"/>
      <c r="E129"/>
      <c r="F129"/>
      <c r="G129"/>
      <c r="H129"/>
      <c r="I129"/>
      <c r="J129"/>
      <c r="K129"/>
      <c r="L129"/>
      <c r="M129"/>
      <c r="N129"/>
      <c r="O129"/>
      <c r="P129"/>
      <c r="Q129"/>
      <c r="R129"/>
      <c r="S129"/>
      <c r="T129"/>
      <c r="U129"/>
      <c r="V129"/>
    </row>
    <row r="130" spans="1:22">
      <c r="A130"/>
      <c r="B130"/>
      <c r="C130"/>
      <c r="D130"/>
      <c r="E130"/>
      <c r="F130"/>
      <c r="G130"/>
      <c r="H130"/>
      <c r="I130"/>
      <c r="J130"/>
      <c r="K130"/>
      <c r="L130"/>
      <c r="M130"/>
      <c r="N130"/>
      <c r="O130"/>
      <c r="P130"/>
      <c r="Q130"/>
      <c r="R130"/>
      <c r="S130"/>
      <c r="T130"/>
      <c r="U130"/>
      <c r="V130"/>
    </row>
    <row r="131" spans="1:22">
      <c r="A131"/>
      <c r="B131"/>
      <c r="C131"/>
      <c r="D131"/>
      <c r="E131"/>
      <c r="F131"/>
      <c r="G131"/>
      <c r="H131"/>
      <c r="I131"/>
      <c r="J131"/>
      <c r="K131"/>
      <c r="L131"/>
      <c r="M131"/>
      <c r="N131"/>
      <c r="O131"/>
      <c r="P131"/>
      <c r="Q131"/>
      <c r="R131"/>
      <c r="S131"/>
      <c r="T131"/>
      <c r="U131"/>
      <c r="V131"/>
    </row>
    <row r="132" spans="1:22">
      <c r="A132"/>
      <c r="B132"/>
      <c r="C132"/>
      <c r="D132"/>
      <c r="E132"/>
      <c r="F132"/>
      <c r="G132"/>
      <c r="H132"/>
      <c r="I132"/>
      <c r="J132"/>
      <c r="K132"/>
      <c r="L132"/>
      <c r="M132"/>
      <c r="N132"/>
      <c r="O132"/>
      <c r="P132"/>
      <c r="Q132"/>
      <c r="R132"/>
      <c r="S132"/>
      <c r="T132"/>
      <c r="U132"/>
      <c r="V132"/>
    </row>
    <row r="133" spans="1:22">
      <c r="A133"/>
      <c r="B133"/>
      <c r="C133"/>
      <c r="D133"/>
      <c r="E133"/>
      <c r="F133"/>
      <c r="G133"/>
      <c r="H133"/>
      <c r="I133"/>
      <c r="J133"/>
      <c r="K133"/>
      <c r="L133"/>
      <c r="M133"/>
      <c r="N133"/>
      <c r="O133"/>
      <c r="P133"/>
      <c r="Q133"/>
      <c r="R133"/>
      <c r="S133"/>
      <c r="T133"/>
      <c r="U133"/>
      <c r="V133"/>
    </row>
    <row r="134" spans="1:22">
      <c r="A134"/>
      <c r="B134"/>
      <c r="C134"/>
      <c r="D134"/>
      <c r="E134"/>
      <c r="F134"/>
      <c r="G134"/>
      <c r="H134"/>
      <c r="I134"/>
      <c r="J134"/>
      <c r="K134"/>
      <c r="L134"/>
      <c r="M134"/>
      <c r="N134"/>
      <c r="O134"/>
      <c r="P134"/>
      <c r="Q134"/>
      <c r="R134"/>
      <c r="S134"/>
      <c r="T134"/>
      <c r="U134"/>
      <c r="V134"/>
    </row>
    <row r="135" spans="1:22">
      <c r="A135"/>
      <c r="B135"/>
      <c r="C135"/>
      <c r="D135"/>
      <c r="E135"/>
      <c r="F135"/>
      <c r="G135"/>
      <c r="H135"/>
      <c r="I135"/>
      <c r="J135"/>
      <c r="K135"/>
      <c r="L135"/>
      <c r="M135"/>
      <c r="N135"/>
      <c r="O135"/>
      <c r="P135"/>
      <c r="Q135"/>
      <c r="R135"/>
      <c r="S135"/>
      <c r="T135"/>
      <c r="U135"/>
      <c r="V135"/>
    </row>
    <row r="136" spans="1:22">
      <c r="A136"/>
      <c r="B136"/>
      <c r="C136"/>
      <c r="D136"/>
      <c r="E136"/>
      <c r="F136"/>
      <c r="G136"/>
      <c r="H136"/>
      <c r="I136"/>
      <c r="J136"/>
      <c r="K136"/>
      <c r="L136"/>
      <c r="M136"/>
      <c r="N136"/>
      <c r="O136"/>
      <c r="P136"/>
      <c r="Q136"/>
      <c r="R136"/>
      <c r="S136"/>
      <c r="T136"/>
      <c r="U136"/>
      <c r="V136"/>
    </row>
    <row r="137" spans="1:22">
      <c r="A137"/>
      <c r="B137"/>
      <c r="C137"/>
      <c r="D137"/>
      <c r="E137"/>
      <c r="F137"/>
      <c r="G137"/>
      <c r="H137"/>
      <c r="I137"/>
      <c r="J137"/>
      <c r="K137"/>
      <c r="L137"/>
      <c r="M137"/>
      <c r="N137"/>
      <c r="O137"/>
      <c r="P137"/>
      <c r="Q137"/>
      <c r="R137"/>
      <c r="S137"/>
      <c r="T137"/>
      <c r="U137"/>
      <c r="V137"/>
    </row>
    <row r="138" spans="1:22">
      <c r="A138"/>
      <c r="B138"/>
      <c r="C138"/>
      <c r="D138"/>
      <c r="E138"/>
      <c r="F138"/>
      <c r="G138"/>
      <c r="H138"/>
      <c r="I138"/>
      <c r="J138"/>
      <c r="K138"/>
      <c r="L138"/>
      <c r="M138"/>
      <c r="N138"/>
      <c r="O138"/>
      <c r="P138"/>
      <c r="Q138"/>
      <c r="R138"/>
      <c r="S138"/>
      <c r="T138"/>
      <c r="U138"/>
      <c r="V138"/>
    </row>
    <row r="139" spans="1:22">
      <c r="A139"/>
      <c r="B139"/>
      <c r="C139"/>
      <c r="D139"/>
      <c r="E139"/>
      <c r="F139"/>
      <c r="G139"/>
      <c r="H139"/>
      <c r="I139"/>
      <c r="J139"/>
      <c r="K139"/>
      <c r="L139"/>
      <c r="M139"/>
      <c r="N139"/>
      <c r="O139"/>
      <c r="P139"/>
      <c r="Q139"/>
      <c r="R139"/>
      <c r="S139"/>
      <c r="T139"/>
      <c r="U139"/>
      <c r="V139"/>
    </row>
    <row r="140" spans="1:22">
      <c r="A140"/>
      <c r="B140"/>
      <c r="C140"/>
      <c r="D140"/>
      <c r="E140"/>
      <c r="F140"/>
      <c r="G140"/>
      <c r="H140"/>
      <c r="I140"/>
      <c r="J140"/>
      <c r="K140"/>
      <c r="L140"/>
      <c r="M140"/>
      <c r="N140"/>
      <c r="O140"/>
      <c r="P140"/>
      <c r="Q140"/>
      <c r="R140"/>
      <c r="S140"/>
      <c r="T140"/>
      <c r="U140"/>
      <c r="V140"/>
    </row>
    <row r="141" spans="1:22">
      <c r="A141"/>
      <c r="B141"/>
      <c r="C141"/>
      <c r="D141"/>
      <c r="E141"/>
      <c r="F141"/>
      <c r="G141"/>
      <c r="H141"/>
      <c r="I141"/>
      <c r="J141"/>
      <c r="K141"/>
      <c r="L141"/>
      <c r="M141"/>
      <c r="N141"/>
      <c r="O141"/>
      <c r="P141"/>
      <c r="Q141"/>
      <c r="R141"/>
      <c r="S141"/>
      <c r="T141"/>
      <c r="U141"/>
      <c r="V141"/>
    </row>
    <row r="142" spans="1:22">
      <c r="A142"/>
      <c r="B142"/>
      <c r="C142"/>
      <c r="D142"/>
      <c r="E142"/>
      <c r="F142"/>
      <c r="G142"/>
      <c r="H142"/>
      <c r="I142"/>
      <c r="J142"/>
      <c r="K142"/>
      <c r="L142"/>
      <c r="M142"/>
      <c r="N142"/>
      <c r="O142"/>
      <c r="P142"/>
      <c r="Q142"/>
      <c r="R142"/>
      <c r="S142"/>
      <c r="T142"/>
      <c r="U142"/>
      <c r="V142"/>
    </row>
    <row r="143" spans="1:22">
      <c r="A143"/>
      <c r="B143"/>
      <c r="C143"/>
      <c r="D143"/>
      <c r="E143"/>
      <c r="F143"/>
      <c r="G143"/>
      <c r="H143"/>
      <c r="I143"/>
      <c r="J143"/>
      <c r="K143"/>
      <c r="L143"/>
      <c r="M143"/>
      <c r="N143"/>
      <c r="O143"/>
      <c r="P143"/>
      <c r="Q143"/>
      <c r="R143"/>
      <c r="S143"/>
      <c r="T143"/>
      <c r="U143"/>
      <c r="V143"/>
    </row>
    <row r="144" spans="1:22">
      <c r="A144"/>
      <c r="B144"/>
      <c r="C144"/>
      <c r="D144"/>
      <c r="E144"/>
      <c r="F144"/>
      <c r="G144"/>
      <c r="H144"/>
      <c r="I144"/>
      <c r="J144"/>
      <c r="K144"/>
      <c r="L144"/>
      <c r="M144"/>
      <c r="N144"/>
      <c r="O144"/>
      <c r="P144"/>
      <c r="Q144"/>
      <c r="R144"/>
      <c r="S144"/>
      <c r="T144"/>
      <c r="U144"/>
      <c r="V144"/>
    </row>
    <row r="145" spans="1:22">
      <c r="A145"/>
      <c r="B145"/>
      <c r="C145"/>
      <c r="D145"/>
      <c r="E145"/>
      <c r="F145"/>
      <c r="G145"/>
      <c r="H145"/>
      <c r="I145"/>
      <c r="J145"/>
      <c r="K145"/>
      <c r="L145"/>
      <c r="M145"/>
      <c r="N145"/>
      <c r="O145"/>
      <c r="P145"/>
      <c r="Q145"/>
      <c r="R145"/>
      <c r="S145"/>
      <c r="T145"/>
      <c r="U145"/>
      <c r="V145"/>
    </row>
    <row r="146" spans="1:22">
      <c r="A146"/>
      <c r="B146"/>
      <c r="C146"/>
      <c r="D146"/>
      <c r="E146"/>
      <c r="F146"/>
      <c r="G146"/>
      <c r="H146"/>
      <c r="I146"/>
      <c r="J146"/>
      <c r="K146"/>
      <c r="L146"/>
      <c r="M146"/>
      <c r="N146"/>
      <c r="O146"/>
      <c r="P146"/>
      <c r="Q146"/>
      <c r="R146"/>
      <c r="S146"/>
      <c r="T146"/>
      <c r="U146"/>
      <c r="V146"/>
    </row>
    <row r="147" spans="1:22">
      <c r="A147"/>
      <c r="B147"/>
      <c r="C147"/>
      <c r="D147"/>
      <c r="E147"/>
      <c r="F147"/>
      <c r="G147"/>
      <c r="H147"/>
      <c r="I147"/>
      <c r="J147"/>
      <c r="K147"/>
      <c r="L147"/>
      <c r="M147"/>
      <c r="N147"/>
      <c r="O147"/>
      <c r="P147"/>
      <c r="Q147"/>
      <c r="R147"/>
      <c r="S147"/>
      <c r="T147"/>
      <c r="U147"/>
      <c r="V147"/>
    </row>
    <row r="148" spans="1:22">
      <c r="A148"/>
      <c r="B148"/>
      <c r="C148"/>
      <c r="D148"/>
      <c r="E148"/>
      <c r="F148"/>
      <c r="G148"/>
      <c r="H148"/>
      <c r="I148"/>
      <c r="J148"/>
      <c r="K148"/>
      <c r="L148"/>
      <c r="M148"/>
      <c r="N148"/>
      <c r="O148"/>
      <c r="P148"/>
      <c r="Q148"/>
      <c r="R148"/>
      <c r="S148"/>
      <c r="T148"/>
      <c r="U148"/>
      <c r="V148"/>
    </row>
    <row r="149" spans="1:22">
      <c r="A149"/>
      <c r="B149"/>
      <c r="C149"/>
      <c r="D149"/>
      <c r="E149"/>
      <c r="F149"/>
      <c r="G149"/>
      <c r="H149"/>
      <c r="I149"/>
      <c r="J149"/>
      <c r="K149"/>
      <c r="L149"/>
      <c r="M149"/>
      <c r="N149"/>
      <c r="O149"/>
      <c r="P149"/>
      <c r="Q149"/>
      <c r="R149"/>
      <c r="S149"/>
      <c r="T149"/>
      <c r="U149"/>
      <c r="V149"/>
    </row>
    <row r="150" spans="1:22">
      <c r="A150"/>
      <c r="B150"/>
      <c r="C150"/>
      <c r="D150"/>
      <c r="E150"/>
      <c r="F150"/>
      <c r="G150"/>
      <c r="H150"/>
      <c r="I150"/>
      <c r="J150"/>
      <c r="K150"/>
      <c r="L150"/>
      <c r="M150"/>
      <c r="N150"/>
      <c r="O150"/>
      <c r="P150"/>
      <c r="Q150"/>
      <c r="R150"/>
      <c r="S150"/>
      <c r="T150"/>
      <c r="U150"/>
      <c r="V150"/>
    </row>
    <row r="151" spans="1:22">
      <c r="A151"/>
      <c r="B151"/>
      <c r="C151"/>
      <c r="D151"/>
      <c r="E151"/>
      <c r="F151"/>
      <c r="G151"/>
      <c r="H151"/>
      <c r="I151"/>
      <c r="J151"/>
      <c r="K151"/>
      <c r="L151"/>
      <c r="M151"/>
      <c r="N151"/>
      <c r="O151"/>
      <c r="P151"/>
      <c r="Q151"/>
      <c r="R151"/>
      <c r="S151"/>
      <c r="T151"/>
      <c r="U151"/>
      <c r="V151"/>
    </row>
    <row r="152" spans="1:22">
      <c r="A152"/>
      <c r="B152"/>
      <c r="C152"/>
      <c r="D152"/>
      <c r="E152"/>
      <c r="F152"/>
      <c r="G152"/>
      <c r="H152"/>
      <c r="I152"/>
      <c r="J152"/>
      <c r="K152"/>
      <c r="L152"/>
      <c r="M152"/>
      <c r="N152"/>
      <c r="O152"/>
      <c r="P152"/>
      <c r="Q152"/>
      <c r="R152"/>
      <c r="S152"/>
      <c r="T152"/>
      <c r="U152"/>
      <c r="V152"/>
    </row>
    <row r="153" spans="1:22">
      <c r="A153"/>
      <c r="B153"/>
      <c r="C153"/>
      <c r="D153"/>
      <c r="E153"/>
      <c r="F153"/>
      <c r="G153"/>
      <c r="H153"/>
      <c r="I153"/>
      <c r="J153"/>
      <c r="K153"/>
      <c r="L153"/>
      <c r="M153"/>
      <c r="N153"/>
      <c r="O153"/>
      <c r="P153"/>
      <c r="Q153"/>
      <c r="R153"/>
      <c r="S153"/>
      <c r="T153"/>
      <c r="U153"/>
      <c r="V153"/>
    </row>
    <row r="154" spans="1:22">
      <c r="A154"/>
      <c r="B154"/>
      <c r="C154"/>
      <c r="D154"/>
      <c r="E154"/>
      <c r="F154"/>
      <c r="G154"/>
      <c r="H154"/>
      <c r="I154"/>
      <c r="J154"/>
      <c r="K154"/>
      <c r="L154"/>
      <c r="M154"/>
      <c r="N154"/>
      <c r="O154"/>
      <c r="P154"/>
      <c r="Q154"/>
      <c r="R154"/>
      <c r="S154"/>
      <c r="T154"/>
      <c r="U154"/>
      <c r="V154"/>
    </row>
    <row r="155" spans="1:22">
      <c r="A155"/>
      <c r="B155"/>
      <c r="C155"/>
      <c r="D155"/>
      <c r="E155"/>
      <c r="F155"/>
      <c r="G155"/>
      <c r="H155"/>
      <c r="I155"/>
      <c r="J155"/>
      <c r="K155"/>
      <c r="L155"/>
      <c r="M155"/>
      <c r="N155"/>
      <c r="O155"/>
      <c r="P155"/>
      <c r="Q155"/>
      <c r="R155"/>
      <c r="S155"/>
      <c r="T155"/>
      <c r="U155"/>
      <c r="V155"/>
    </row>
    <row r="156" spans="1:22">
      <c r="A156"/>
      <c r="B156"/>
      <c r="C156"/>
      <c r="D156"/>
      <c r="E156"/>
      <c r="F156"/>
      <c r="G156"/>
      <c r="H156"/>
      <c r="I156"/>
      <c r="J156"/>
      <c r="K156"/>
      <c r="L156"/>
      <c r="M156"/>
      <c r="N156"/>
      <c r="O156"/>
      <c r="P156"/>
      <c r="Q156"/>
      <c r="R156"/>
      <c r="S156"/>
      <c r="T156"/>
      <c r="U156"/>
      <c r="V156"/>
    </row>
    <row r="157" spans="1:22">
      <c r="A157"/>
      <c r="B157"/>
      <c r="C157"/>
      <c r="D157"/>
      <c r="E157"/>
      <c r="F157"/>
      <c r="G157"/>
      <c r="H157"/>
      <c r="I157"/>
      <c r="J157"/>
      <c r="K157"/>
      <c r="L157"/>
      <c r="M157"/>
      <c r="N157"/>
      <c r="O157"/>
      <c r="P157"/>
      <c r="Q157"/>
      <c r="R157"/>
      <c r="S157"/>
      <c r="T157"/>
      <c r="U157"/>
      <c r="V157"/>
    </row>
    <row r="158" spans="1:22">
      <c r="A158"/>
      <c r="B158"/>
      <c r="C158"/>
      <c r="D158"/>
      <c r="E158"/>
      <c r="F158"/>
      <c r="G158"/>
      <c r="H158"/>
      <c r="I158"/>
      <c r="J158"/>
      <c r="K158"/>
      <c r="L158"/>
      <c r="M158"/>
      <c r="N158"/>
      <c r="O158"/>
      <c r="P158"/>
      <c r="Q158"/>
      <c r="R158"/>
      <c r="S158"/>
      <c r="T158"/>
      <c r="U158"/>
      <c r="V158"/>
    </row>
    <row r="159" spans="1:22">
      <c r="A159"/>
      <c r="B159"/>
      <c r="C159"/>
      <c r="D159"/>
      <c r="E159"/>
      <c r="F159"/>
      <c r="G159"/>
      <c r="H159"/>
      <c r="I159"/>
      <c r="J159"/>
      <c r="K159"/>
      <c r="L159"/>
      <c r="M159"/>
      <c r="N159"/>
      <c r="O159"/>
      <c r="P159"/>
      <c r="Q159"/>
      <c r="R159"/>
      <c r="S159"/>
      <c r="T159"/>
      <c r="U159"/>
      <c r="V159"/>
    </row>
    <row r="160" spans="1:22">
      <c r="A160"/>
      <c r="B160"/>
      <c r="C160"/>
      <c r="D160"/>
      <c r="E160"/>
      <c r="F160"/>
      <c r="G160"/>
      <c r="H160"/>
      <c r="I160"/>
      <c r="J160"/>
      <c r="K160"/>
      <c r="L160"/>
      <c r="M160"/>
      <c r="N160"/>
      <c r="O160"/>
      <c r="P160"/>
      <c r="Q160"/>
      <c r="R160"/>
      <c r="S160"/>
      <c r="T160"/>
      <c r="U160"/>
      <c r="V160"/>
    </row>
    <row r="161" spans="1:22">
      <c r="A161"/>
      <c r="B161"/>
      <c r="C161"/>
      <c r="D161"/>
      <c r="E161"/>
      <c r="F161"/>
      <c r="G161"/>
      <c r="H161"/>
      <c r="I161"/>
      <c r="J161"/>
      <c r="K161"/>
      <c r="L161"/>
      <c r="M161"/>
      <c r="N161"/>
      <c r="O161"/>
      <c r="P161"/>
      <c r="Q161"/>
      <c r="R161"/>
      <c r="S161"/>
      <c r="T161"/>
      <c r="U161"/>
      <c r="V161"/>
    </row>
    <row r="162" spans="1:22">
      <c r="A162"/>
      <c r="B162"/>
      <c r="C162"/>
      <c r="D162"/>
      <c r="E162"/>
      <c r="F162"/>
      <c r="G162"/>
      <c r="H162"/>
      <c r="I162"/>
      <c r="J162"/>
      <c r="K162"/>
      <c r="L162"/>
      <c r="M162"/>
      <c r="N162"/>
      <c r="O162"/>
      <c r="P162"/>
      <c r="Q162"/>
      <c r="R162"/>
      <c r="S162"/>
      <c r="T162"/>
      <c r="U162"/>
      <c r="V162"/>
    </row>
    <row r="163" spans="1:22">
      <c r="A163"/>
      <c r="B163"/>
      <c r="C163"/>
      <c r="D163"/>
      <c r="E163"/>
      <c r="F163"/>
      <c r="G163"/>
      <c r="H163"/>
      <c r="I163"/>
      <c r="J163"/>
      <c r="K163"/>
      <c r="L163"/>
      <c r="M163"/>
      <c r="N163"/>
      <c r="O163"/>
      <c r="P163"/>
      <c r="Q163"/>
      <c r="R163"/>
      <c r="S163"/>
      <c r="T163"/>
      <c r="U163"/>
      <c r="V163"/>
    </row>
    <row r="164" spans="1:22">
      <c r="A164"/>
      <c r="B164"/>
      <c r="C164"/>
      <c r="D164"/>
      <c r="E164"/>
      <c r="F164"/>
      <c r="G164"/>
      <c r="H164"/>
      <c r="I164"/>
      <c r="J164"/>
      <c r="K164"/>
      <c r="L164"/>
      <c r="M164"/>
      <c r="N164"/>
      <c r="O164"/>
      <c r="P164"/>
      <c r="Q164"/>
      <c r="R164"/>
      <c r="S164"/>
      <c r="T164"/>
      <c r="U164"/>
      <c r="V164"/>
    </row>
    <row r="165" spans="1:22">
      <c r="A165"/>
      <c r="B165"/>
      <c r="C165"/>
      <c r="D165"/>
      <c r="E165"/>
      <c r="F165"/>
      <c r="G165"/>
      <c r="H165"/>
      <c r="I165"/>
      <c r="J165"/>
      <c r="K165"/>
      <c r="L165"/>
      <c r="M165"/>
      <c r="N165"/>
      <c r="O165"/>
      <c r="P165"/>
      <c r="Q165"/>
      <c r="R165"/>
      <c r="S165"/>
      <c r="T165"/>
      <c r="U165"/>
      <c r="V165"/>
    </row>
    <row r="166" spans="1:22">
      <c r="A166"/>
      <c r="B166"/>
      <c r="C166"/>
      <c r="D166"/>
      <c r="E166"/>
      <c r="F166"/>
      <c r="G166"/>
      <c r="H166"/>
      <c r="I166"/>
      <c r="J166"/>
      <c r="K166"/>
      <c r="L166"/>
      <c r="M166"/>
      <c r="N166"/>
      <c r="O166"/>
      <c r="P166"/>
      <c r="Q166"/>
      <c r="R166"/>
      <c r="S166"/>
      <c r="T166"/>
      <c r="U166"/>
      <c r="V166"/>
    </row>
    <row r="167" spans="1:22">
      <c r="A167"/>
      <c r="B167"/>
      <c r="C167"/>
      <c r="D167"/>
      <c r="E167"/>
      <c r="F167"/>
      <c r="G167"/>
      <c r="H167"/>
      <c r="I167"/>
      <c r="J167"/>
      <c r="K167"/>
      <c r="L167"/>
      <c r="M167"/>
      <c r="N167"/>
      <c r="O167"/>
      <c r="P167"/>
      <c r="Q167"/>
      <c r="R167"/>
      <c r="S167"/>
      <c r="T167"/>
      <c r="U167"/>
      <c r="V167"/>
    </row>
    <row r="168" spans="1:22">
      <c r="A168"/>
      <c r="B168"/>
      <c r="C168"/>
      <c r="D168"/>
      <c r="E168"/>
      <c r="F168"/>
      <c r="G168"/>
      <c r="H168"/>
      <c r="I168"/>
      <c r="J168"/>
      <c r="K168"/>
      <c r="L168"/>
      <c r="M168"/>
      <c r="N168"/>
      <c r="O168"/>
      <c r="P168"/>
      <c r="Q168"/>
      <c r="R168"/>
      <c r="S168"/>
      <c r="T168"/>
      <c r="U168"/>
      <c r="V168"/>
    </row>
    <row r="169" spans="1:22">
      <c r="A169"/>
      <c r="B169"/>
      <c r="C169"/>
      <c r="D169"/>
      <c r="E169"/>
      <c r="F169"/>
      <c r="G169"/>
      <c r="H169"/>
      <c r="I169"/>
      <c r="J169"/>
      <c r="K169"/>
      <c r="L169"/>
      <c r="M169"/>
      <c r="N169"/>
      <c r="O169"/>
      <c r="P169"/>
      <c r="Q169"/>
      <c r="R169"/>
      <c r="S169"/>
      <c r="T169"/>
      <c r="U169"/>
      <c r="V169"/>
    </row>
    <row r="170" spans="1:22">
      <c r="A170"/>
      <c r="B170"/>
      <c r="C170"/>
      <c r="D170"/>
      <c r="E170"/>
      <c r="F170"/>
      <c r="G170"/>
      <c r="H170"/>
      <c r="I170"/>
      <c r="J170"/>
      <c r="K170"/>
      <c r="L170"/>
      <c r="M170"/>
      <c r="N170"/>
      <c r="O170"/>
      <c r="P170"/>
      <c r="Q170"/>
      <c r="R170"/>
      <c r="S170"/>
      <c r="T170"/>
      <c r="U170"/>
      <c r="V170"/>
    </row>
    <row r="171" spans="1:22">
      <c r="A171"/>
      <c r="B171"/>
      <c r="C171"/>
      <c r="D171"/>
      <c r="E171"/>
      <c r="F171"/>
      <c r="G171"/>
      <c r="H171"/>
      <c r="I171"/>
      <c r="J171"/>
      <c r="K171"/>
      <c r="L171"/>
      <c r="M171"/>
      <c r="N171"/>
      <c r="O171"/>
      <c r="P171"/>
      <c r="Q171"/>
      <c r="R171"/>
      <c r="S171"/>
      <c r="T171"/>
      <c r="U171"/>
      <c r="V171"/>
    </row>
    <row r="172" spans="1:22">
      <c r="A172"/>
      <c r="B172"/>
      <c r="C172"/>
      <c r="D172"/>
      <c r="E172"/>
      <c r="F172"/>
      <c r="G172"/>
      <c r="H172"/>
      <c r="I172"/>
      <c r="J172"/>
      <c r="K172"/>
      <c r="L172"/>
      <c r="M172"/>
      <c r="N172"/>
      <c r="O172"/>
      <c r="P172"/>
      <c r="Q172"/>
      <c r="R172"/>
      <c r="S172"/>
      <c r="T172"/>
      <c r="U172"/>
      <c r="V172"/>
    </row>
    <row r="173" spans="1:22">
      <c r="A173"/>
      <c r="B173"/>
      <c r="C173"/>
      <c r="D173"/>
      <c r="E173"/>
      <c r="F173"/>
      <c r="G173"/>
      <c r="H173"/>
      <c r="I173"/>
      <c r="J173"/>
      <c r="K173"/>
      <c r="L173"/>
      <c r="M173"/>
      <c r="N173"/>
      <c r="O173"/>
      <c r="P173"/>
      <c r="Q173"/>
      <c r="R173"/>
      <c r="S173"/>
      <c r="T173"/>
      <c r="U173"/>
      <c r="V173"/>
    </row>
    <row r="174" spans="1:22">
      <c r="A174"/>
      <c r="B174"/>
      <c r="C174"/>
      <c r="D174"/>
      <c r="E174"/>
      <c r="F174"/>
      <c r="G174"/>
      <c r="H174"/>
      <c r="I174"/>
      <c r="J174"/>
      <c r="K174"/>
      <c r="L174"/>
      <c r="M174"/>
      <c r="N174"/>
      <c r="O174"/>
      <c r="P174"/>
      <c r="Q174"/>
      <c r="R174"/>
      <c r="S174"/>
      <c r="T174"/>
      <c r="U174"/>
      <c r="V174"/>
    </row>
    <row r="175" spans="1:22">
      <c r="A175"/>
      <c r="B175"/>
      <c r="C175"/>
      <c r="D175"/>
      <c r="E175"/>
      <c r="F175"/>
      <c r="G175"/>
      <c r="H175"/>
      <c r="I175"/>
      <c r="J175"/>
      <c r="K175"/>
      <c r="L175"/>
      <c r="M175"/>
      <c r="N175"/>
      <c r="O175"/>
      <c r="P175"/>
      <c r="Q175"/>
      <c r="R175"/>
      <c r="S175"/>
      <c r="T175"/>
      <c r="U175"/>
      <c r="V175"/>
    </row>
    <row r="176" spans="1:22">
      <c r="A176"/>
      <c r="B176"/>
      <c r="C176"/>
      <c r="D176"/>
      <c r="E176"/>
      <c r="F176"/>
      <c r="G176"/>
      <c r="H176"/>
      <c r="I176"/>
      <c r="J176"/>
      <c r="K176"/>
      <c r="L176"/>
      <c r="M176"/>
      <c r="N176"/>
      <c r="O176"/>
      <c r="P176"/>
      <c r="Q176"/>
      <c r="R176"/>
      <c r="S176"/>
      <c r="T176"/>
      <c r="U176"/>
      <c r="V176"/>
    </row>
    <row r="177" spans="1:22">
      <c r="A177"/>
      <c r="B177"/>
      <c r="C177"/>
      <c r="D177"/>
      <c r="E177"/>
      <c r="F177"/>
      <c r="G177"/>
      <c r="H177"/>
      <c r="I177"/>
      <c r="J177"/>
      <c r="K177"/>
      <c r="L177"/>
      <c r="M177"/>
      <c r="N177"/>
      <c r="O177"/>
      <c r="P177"/>
      <c r="Q177"/>
      <c r="R177"/>
      <c r="S177"/>
      <c r="T177"/>
      <c r="U177"/>
      <c r="V177"/>
    </row>
    <row r="178" spans="1:22">
      <c r="A178"/>
      <c r="B178"/>
      <c r="C178"/>
      <c r="D178"/>
      <c r="E178"/>
      <c r="F178"/>
      <c r="G178"/>
      <c r="H178"/>
      <c r="I178"/>
      <c r="J178"/>
      <c r="K178"/>
      <c r="L178"/>
      <c r="M178"/>
      <c r="N178"/>
      <c r="O178"/>
      <c r="P178"/>
      <c r="Q178"/>
      <c r="R178"/>
      <c r="S178"/>
      <c r="T178"/>
      <c r="U178"/>
      <c r="V178"/>
    </row>
    <row r="179" spans="1:22">
      <c r="A179"/>
      <c r="B179"/>
      <c r="C179"/>
      <c r="D179"/>
      <c r="E179"/>
      <c r="F179"/>
      <c r="G179"/>
      <c r="H179"/>
      <c r="I179"/>
      <c r="J179"/>
      <c r="K179"/>
      <c r="L179"/>
      <c r="M179"/>
      <c r="N179"/>
      <c r="O179"/>
      <c r="P179"/>
      <c r="Q179"/>
      <c r="R179"/>
      <c r="S179"/>
      <c r="T179"/>
      <c r="U179"/>
      <c r="V179"/>
    </row>
    <row r="180" spans="1:22">
      <c r="A180"/>
      <c r="B180"/>
      <c r="C180"/>
      <c r="D180"/>
      <c r="E180"/>
      <c r="F180"/>
      <c r="G180"/>
      <c r="H180"/>
      <c r="I180"/>
      <c r="J180"/>
      <c r="K180"/>
      <c r="L180"/>
      <c r="M180"/>
      <c r="N180"/>
      <c r="O180"/>
      <c r="P180"/>
      <c r="Q180"/>
      <c r="R180"/>
      <c r="S180"/>
      <c r="T180"/>
      <c r="U180"/>
      <c r="V180"/>
    </row>
    <row r="181" spans="1:22">
      <c r="A181"/>
      <c r="B181"/>
      <c r="C181"/>
      <c r="D181"/>
      <c r="E181"/>
      <c r="F181"/>
      <c r="G181"/>
      <c r="H181"/>
      <c r="I181"/>
      <c r="J181"/>
      <c r="K181"/>
      <c r="L181"/>
      <c r="M181"/>
      <c r="N181"/>
      <c r="O181"/>
      <c r="P181"/>
      <c r="Q181"/>
      <c r="R181"/>
      <c r="S181"/>
      <c r="T181"/>
      <c r="U181"/>
      <c r="V181"/>
    </row>
    <row r="182" spans="1:22">
      <c r="A182"/>
      <c r="B182"/>
      <c r="C182"/>
      <c r="D182"/>
      <c r="E182"/>
      <c r="F182"/>
      <c r="G182"/>
      <c r="H182"/>
      <c r="I182"/>
      <c r="J182"/>
      <c r="K182"/>
      <c r="L182"/>
      <c r="M182"/>
      <c r="N182"/>
      <c r="O182"/>
      <c r="P182"/>
      <c r="Q182"/>
      <c r="R182"/>
      <c r="S182"/>
      <c r="T182"/>
      <c r="U182"/>
      <c r="V182"/>
    </row>
    <row r="183" spans="1:22">
      <c r="A183"/>
      <c r="B183"/>
      <c r="C183"/>
      <c r="D183"/>
      <c r="E183"/>
      <c r="F183"/>
      <c r="G183"/>
      <c r="H183"/>
      <c r="I183"/>
      <c r="J183"/>
      <c r="K183"/>
      <c r="L183"/>
      <c r="M183"/>
      <c r="N183"/>
      <c r="O183"/>
      <c r="P183"/>
      <c r="Q183"/>
      <c r="R183"/>
      <c r="S183"/>
      <c r="T183"/>
      <c r="U183"/>
      <c r="V183"/>
    </row>
    <row r="184" spans="1:22">
      <c r="A184"/>
      <c r="B184"/>
      <c r="C184"/>
      <c r="D184"/>
      <c r="E184"/>
      <c r="F184"/>
      <c r="G184"/>
      <c r="H184"/>
      <c r="I184"/>
      <c r="J184"/>
      <c r="K184"/>
      <c r="L184"/>
      <c r="M184"/>
      <c r="N184"/>
      <c r="O184"/>
      <c r="P184"/>
      <c r="Q184"/>
      <c r="R184"/>
      <c r="S184"/>
      <c r="T184"/>
      <c r="U184"/>
      <c r="V184"/>
    </row>
    <row r="185" spans="1:22">
      <c r="A185"/>
      <c r="B185"/>
      <c r="C185"/>
      <c r="D185"/>
      <c r="E185"/>
      <c r="F185"/>
      <c r="G185"/>
      <c r="H185"/>
      <c r="I185"/>
      <c r="J185"/>
      <c r="K185"/>
      <c r="L185"/>
      <c r="M185"/>
      <c r="N185"/>
      <c r="O185"/>
      <c r="P185"/>
      <c r="Q185"/>
      <c r="R185"/>
      <c r="S185"/>
      <c r="T185"/>
      <c r="U185"/>
      <c r="V185"/>
    </row>
    <row r="186" spans="1:22">
      <c r="A186"/>
      <c r="B186"/>
      <c r="C186"/>
      <c r="D186"/>
      <c r="E186"/>
      <c r="F186"/>
      <c r="G186"/>
      <c r="H186"/>
      <c r="I186"/>
      <c r="J186"/>
      <c r="K186"/>
      <c r="L186"/>
      <c r="M186"/>
      <c r="N186"/>
      <c r="O186"/>
      <c r="P186"/>
      <c r="Q186"/>
      <c r="R186"/>
      <c r="S186"/>
      <c r="T186"/>
      <c r="U186"/>
      <c r="V186"/>
    </row>
    <row r="187" spans="1:22">
      <c r="A187"/>
      <c r="B187"/>
      <c r="C187"/>
      <c r="D187"/>
      <c r="E187"/>
      <c r="F187"/>
      <c r="G187"/>
      <c r="H187"/>
      <c r="I187"/>
      <c r="J187"/>
      <c r="K187"/>
      <c r="L187"/>
      <c r="M187"/>
      <c r="N187"/>
      <c r="O187"/>
      <c r="P187"/>
      <c r="Q187"/>
      <c r="R187"/>
      <c r="S187"/>
      <c r="T187"/>
      <c r="U187"/>
      <c r="V187"/>
    </row>
    <row r="188" spans="1:22">
      <c r="A188"/>
      <c r="B188"/>
      <c r="C188"/>
      <c r="D188"/>
      <c r="E188"/>
      <c r="F188"/>
      <c r="G188"/>
      <c r="H188"/>
      <c r="I188"/>
      <c r="J188"/>
      <c r="K188"/>
      <c r="L188"/>
      <c r="M188"/>
      <c r="N188"/>
      <c r="O188"/>
      <c r="P188"/>
      <c r="Q188"/>
      <c r="R188"/>
      <c r="S188"/>
      <c r="T188"/>
      <c r="U188"/>
      <c r="V188"/>
    </row>
    <row r="189" spans="1:22">
      <c r="A189"/>
      <c r="B189"/>
      <c r="C189"/>
      <c r="D189"/>
      <c r="E189"/>
      <c r="F189"/>
      <c r="G189"/>
      <c r="H189"/>
      <c r="I189"/>
      <c r="J189"/>
      <c r="K189"/>
      <c r="L189"/>
      <c r="M189"/>
      <c r="N189"/>
      <c r="O189"/>
      <c r="P189"/>
      <c r="Q189"/>
      <c r="R189"/>
      <c r="S189"/>
      <c r="T189"/>
      <c r="U189"/>
      <c r="V189"/>
    </row>
    <row r="190" spans="1:22">
      <c r="A190"/>
      <c r="B190"/>
      <c r="C190"/>
      <c r="D190"/>
      <c r="E190"/>
      <c r="F190"/>
      <c r="G190"/>
      <c r="H190"/>
      <c r="I190"/>
      <c r="J190"/>
      <c r="K190"/>
      <c r="L190"/>
      <c r="M190"/>
      <c r="N190"/>
      <c r="O190"/>
      <c r="P190"/>
      <c r="Q190"/>
      <c r="R190"/>
      <c r="S190"/>
      <c r="T190"/>
      <c r="U190"/>
      <c r="V190"/>
    </row>
    <row r="191" spans="1:22">
      <c r="A191"/>
      <c r="B191"/>
      <c r="C191"/>
      <c r="D191"/>
      <c r="E191"/>
      <c r="F191"/>
      <c r="G191"/>
      <c r="H191"/>
      <c r="I191"/>
      <c r="J191"/>
      <c r="K191"/>
      <c r="L191"/>
      <c r="M191"/>
      <c r="N191"/>
      <c r="O191"/>
      <c r="P191"/>
      <c r="Q191"/>
      <c r="R191"/>
      <c r="S191"/>
      <c r="T191"/>
      <c r="U191"/>
      <c r="V191"/>
    </row>
    <row r="192" spans="1:22">
      <c r="A192"/>
      <c r="B192"/>
      <c r="C192"/>
      <c r="D192"/>
      <c r="E192"/>
      <c r="F192"/>
      <c r="G192"/>
      <c r="H192"/>
      <c r="I192"/>
      <c r="J192"/>
      <c r="K192"/>
      <c r="L192"/>
      <c r="M192"/>
      <c r="N192"/>
      <c r="O192"/>
      <c r="P192"/>
      <c r="Q192"/>
      <c r="R192"/>
      <c r="S192"/>
      <c r="T192"/>
      <c r="U192"/>
      <c r="V192"/>
    </row>
    <row r="193" spans="1:22">
      <c r="A193"/>
      <c r="B193"/>
      <c r="C193"/>
      <c r="D193"/>
      <c r="E193"/>
      <c r="F193"/>
      <c r="G193"/>
      <c r="H193"/>
      <c r="I193"/>
      <c r="J193"/>
      <c r="K193"/>
      <c r="L193"/>
      <c r="M193"/>
      <c r="N193"/>
      <c r="O193"/>
      <c r="P193"/>
      <c r="Q193"/>
      <c r="R193"/>
      <c r="S193"/>
      <c r="T193"/>
      <c r="U193"/>
      <c r="V193"/>
    </row>
    <row r="194" spans="1:22">
      <c r="A194"/>
      <c r="B194"/>
      <c r="C194"/>
      <c r="D194"/>
      <c r="E194"/>
      <c r="F194"/>
      <c r="G194"/>
      <c r="H194"/>
      <c r="I194"/>
      <c r="J194"/>
      <c r="K194"/>
      <c r="L194"/>
      <c r="M194"/>
      <c r="N194"/>
      <c r="O194"/>
      <c r="P194"/>
      <c r="Q194"/>
      <c r="R194"/>
      <c r="S194"/>
      <c r="T194"/>
      <c r="U194"/>
      <c r="V194"/>
    </row>
    <row r="195" spans="1:22">
      <c r="A195"/>
      <c r="B195"/>
      <c r="C195"/>
      <c r="D195"/>
      <c r="E195"/>
      <c r="F195"/>
      <c r="G195"/>
      <c r="H195"/>
      <c r="I195"/>
      <c r="J195"/>
      <c r="K195"/>
      <c r="L195"/>
      <c r="M195"/>
      <c r="N195"/>
      <c r="O195"/>
      <c r="P195"/>
      <c r="Q195"/>
      <c r="R195"/>
      <c r="S195"/>
      <c r="T195"/>
      <c r="U195"/>
      <c r="V195"/>
    </row>
    <row r="196" spans="1:22">
      <c r="A196"/>
      <c r="B196"/>
      <c r="C196"/>
      <c r="D196"/>
      <c r="E196"/>
      <c r="F196"/>
      <c r="G196"/>
      <c r="H196"/>
      <c r="I196"/>
      <c r="J196"/>
      <c r="K196"/>
      <c r="L196"/>
      <c r="M196"/>
      <c r="N196"/>
      <c r="O196"/>
      <c r="P196"/>
      <c r="Q196"/>
      <c r="R196"/>
      <c r="S196"/>
      <c r="T196"/>
      <c r="U196"/>
      <c r="V196"/>
    </row>
    <row r="197" spans="1:22">
      <c r="A197"/>
      <c r="B197"/>
      <c r="C197"/>
      <c r="D197"/>
      <c r="E197"/>
      <c r="F197"/>
      <c r="G197"/>
      <c r="H197"/>
      <c r="I197"/>
      <c r="J197"/>
      <c r="K197"/>
      <c r="L197"/>
      <c r="M197"/>
      <c r="N197"/>
      <c r="O197"/>
      <c r="P197"/>
      <c r="Q197"/>
      <c r="R197"/>
      <c r="S197"/>
      <c r="T197"/>
      <c r="U197"/>
      <c r="V197"/>
    </row>
    <row r="198" spans="1:22">
      <c r="A198"/>
      <c r="B198"/>
      <c r="C198"/>
      <c r="D198"/>
      <c r="E198"/>
      <c r="F198"/>
      <c r="G198"/>
      <c r="H198"/>
      <c r="I198"/>
      <c r="J198"/>
      <c r="K198"/>
      <c r="L198"/>
      <c r="M198"/>
      <c r="N198"/>
      <c r="O198"/>
      <c r="P198"/>
      <c r="Q198"/>
      <c r="R198"/>
      <c r="S198"/>
      <c r="T198"/>
      <c r="U198"/>
      <c r="V198"/>
    </row>
    <row r="199" spans="1:22">
      <c r="A199"/>
      <c r="B199"/>
      <c r="C199"/>
      <c r="D199"/>
      <c r="E199"/>
      <c r="F199"/>
      <c r="G199"/>
      <c r="H199"/>
      <c r="I199"/>
      <c r="J199"/>
      <c r="K199"/>
      <c r="L199"/>
      <c r="M199"/>
      <c r="N199"/>
      <c r="O199"/>
      <c r="P199"/>
      <c r="Q199"/>
      <c r="R199"/>
      <c r="S199"/>
      <c r="T199"/>
      <c r="U199"/>
      <c r="V199"/>
    </row>
    <row r="200" spans="1:22">
      <c r="A200"/>
      <c r="B200"/>
      <c r="C200"/>
      <c r="D200"/>
      <c r="E200"/>
      <c r="F200"/>
      <c r="G200"/>
      <c r="H200"/>
      <c r="I200"/>
      <c r="J200"/>
      <c r="K200"/>
      <c r="L200"/>
      <c r="M200"/>
      <c r="N200"/>
      <c r="O200"/>
      <c r="P200"/>
      <c r="Q200"/>
      <c r="R200"/>
      <c r="S200"/>
      <c r="T200"/>
      <c r="U200"/>
      <c r="V200"/>
    </row>
    <row r="201" spans="1:22">
      <c r="A201"/>
      <c r="B201"/>
      <c r="C201"/>
      <c r="D201"/>
      <c r="E201"/>
      <c r="F201"/>
      <c r="G201"/>
      <c r="H201"/>
      <c r="I201"/>
      <c r="J201"/>
      <c r="K201"/>
      <c r="L201"/>
      <c r="M201"/>
      <c r="N201"/>
      <c r="O201"/>
      <c r="P201"/>
      <c r="Q201"/>
      <c r="R201"/>
      <c r="S201"/>
      <c r="T201"/>
      <c r="U201"/>
      <c r="V201"/>
    </row>
    <row r="202" spans="1:22">
      <c r="A202"/>
      <c r="B202"/>
      <c r="C202"/>
      <c r="D202"/>
      <c r="E202"/>
      <c r="F202"/>
      <c r="G202"/>
      <c r="H202"/>
      <c r="I202"/>
      <c r="J202"/>
      <c r="K202"/>
      <c r="L202"/>
      <c r="M202"/>
      <c r="N202"/>
      <c r="O202"/>
      <c r="P202"/>
      <c r="Q202"/>
      <c r="R202"/>
      <c r="S202"/>
      <c r="T202"/>
      <c r="U202"/>
      <c r="V202"/>
    </row>
    <row r="203" spans="1:22">
      <c r="A203"/>
      <c r="B203"/>
      <c r="C203"/>
      <c r="D203"/>
      <c r="E203"/>
      <c r="F203"/>
      <c r="G203"/>
      <c r="H203"/>
      <c r="I203"/>
      <c r="J203"/>
      <c r="K203"/>
      <c r="L203"/>
      <c r="M203"/>
      <c r="N203"/>
      <c r="O203"/>
      <c r="P203"/>
      <c r="Q203"/>
      <c r="R203"/>
      <c r="S203"/>
      <c r="T203"/>
      <c r="U203"/>
      <c r="V203"/>
    </row>
    <row r="204" spans="1:22">
      <c r="A204"/>
      <c r="B204"/>
      <c r="C204"/>
      <c r="D204"/>
      <c r="E204"/>
      <c r="F204"/>
      <c r="G204"/>
      <c r="H204"/>
      <c r="I204"/>
      <c r="J204"/>
      <c r="K204"/>
      <c r="L204"/>
      <c r="M204"/>
      <c r="N204"/>
      <c r="O204"/>
      <c r="P204"/>
      <c r="Q204"/>
      <c r="R204"/>
      <c r="S204"/>
      <c r="T204"/>
      <c r="U204"/>
      <c r="V204"/>
    </row>
    <row r="205" spans="1:22">
      <c r="A205"/>
      <c r="B205"/>
      <c r="C205"/>
      <c r="D205"/>
      <c r="E205"/>
      <c r="F205"/>
      <c r="G205"/>
      <c r="H205"/>
      <c r="I205"/>
      <c r="J205"/>
      <c r="K205"/>
      <c r="L205"/>
      <c r="M205"/>
      <c r="N205"/>
      <c r="O205"/>
      <c r="P205"/>
      <c r="Q205"/>
      <c r="R205"/>
      <c r="S205"/>
      <c r="T205"/>
      <c r="U205"/>
      <c r="V205"/>
    </row>
    <row r="206" spans="1:22">
      <c r="A206"/>
      <c r="B206"/>
      <c r="C206"/>
      <c r="D206"/>
      <c r="E206"/>
      <c r="F206"/>
      <c r="G206"/>
      <c r="H206"/>
      <c r="I206"/>
      <c r="J206"/>
      <c r="K206"/>
      <c r="L206"/>
      <c r="M206"/>
      <c r="N206"/>
      <c r="O206"/>
      <c r="P206"/>
      <c r="Q206"/>
      <c r="R206"/>
      <c r="S206"/>
      <c r="T206"/>
      <c r="U206"/>
      <c r="V206"/>
    </row>
    <row r="207" spans="1:22">
      <c r="A207"/>
      <c r="B207"/>
      <c r="C207"/>
      <c r="D207"/>
      <c r="E207"/>
      <c r="F207"/>
      <c r="G207"/>
      <c r="H207"/>
      <c r="I207"/>
      <c r="J207"/>
      <c r="K207"/>
      <c r="L207"/>
      <c r="M207"/>
      <c r="N207"/>
      <c r="O207"/>
      <c r="P207"/>
      <c r="Q207"/>
      <c r="R207"/>
      <c r="S207"/>
      <c r="T207"/>
      <c r="U207"/>
      <c r="V207"/>
    </row>
    <row r="208" spans="1:22">
      <c r="A208"/>
      <c r="B208"/>
      <c r="C208"/>
      <c r="D208"/>
      <c r="E208"/>
      <c r="F208"/>
      <c r="G208"/>
      <c r="H208"/>
      <c r="I208"/>
      <c r="J208"/>
      <c r="K208"/>
      <c r="L208"/>
      <c r="M208"/>
      <c r="N208"/>
      <c r="O208"/>
      <c r="P208"/>
      <c r="Q208"/>
      <c r="R208"/>
      <c r="S208"/>
      <c r="T208"/>
      <c r="U208"/>
      <c r="V208"/>
    </row>
    <row r="209" spans="1:22">
      <c r="A209"/>
      <c r="B209"/>
      <c r="C209"/>
      <c r="D209"/>
      <c r="E209"/>
      <c r="F209"/>
      <c r="G209"/>
      <c r="H209"/>
      <c r="I209"/>
      <c r="J209"/>
      <c r="K209"/>
      <c r="L209"/>
      <c r="M209"/>
      <c r="N209"/>
      <c r="O209"/>
      <c r="P209"/>
      <c r="Q209"/>
      <c r="R209"/>
      <c r="S209"/>
      <c r="T209"/>
      <c r="U209"/>
      <c r="V209"/>
    </row>
    <row r="210" spans="1:22">
      <c r="A210"/>
      <c r="B210"/>
      <c r="C210"/>
      <c r="D210"/>
      <c r="E210"/>
      <c r="F210"/>
      <c r="G210"/>
      <c r="H210"/>
      <c r="I210"/>
      <c r="J210"/>
      <c r="K210"/>
      <c r="L210"/>
      <c r="M210"/>
      <c r="N210"/>
      <c r="O210"/>
      <c r="P210"/>
      <c r="Q210"/>
      <c r="R210"/>
      <c r="S210"/>
      <c r="T210"/>
      <c r="U210"/>
      <c r="V210"/>
    </row>
    <row r="211" spans="1:22">
      <c r="A211"/>
      <c r="B211"/>
      <c r="C211"/>
      <c r="D211"/>
      <c r="E211"/>
      <c r="F211"/>
      <c r="G211"/>
      <c r="H211"/>
      <c r="I211"/>
      <c r="J211"/>
      <c r="K211"/>
      <c r="L211"/>
      <c r="M211"/>
      <c r="N211"/>
      <c r="O211"/>
      <c r="P211"/>
      <c r="Q211"/>
      <c r="R211"/>
      <c r="S211"/>
      <c r="T211"/>
      <c r="U211"/>
      <c r="V211"/>
    </row>
    <row r="212" spans="1:22">
      <c r="A212"/>
      <c r="B212"/>
      <c r="C212"/>
      <c r="D212"/>
      <c r="E212"/>
      <c r="F212"/>
      <c r="G212"/>
      <c r="H212"/>
      <c r="I212"/>
      <c r="J212"/>
      <c r="K212"/>
      <c r="L212"/>
      <c r="M212"/>
      <c r="N212"/>
      <c r="O212"/>
      <c r="P212"/>
      <c r="Q212"/>
      <c r="R212"/>
      <c r="S212"/>
      <c r="T212"/>
      <c r="U212"/>
      <c r="V212"/>
    </row>
    <row r="213" spans="1:22">
      <c r="A213"/>
      <c r="B213"/>
      <c r="C213"/>
      <c r="D213"/>
      <c r="E213"/>
      <c r="F213"/>
      <c r="G213"/>
      <c r="H213"/>
      <c r="I213"/>
      <c r="J213"/>
      <c r="K213"/>
      <c r="L213"/>
      <c r="M213"/>
      <c r="N213"/>
      <c r="O213"/>
      <c r="P213"/>
      <c r="Q213"/>
      <c r="R213"/>
      <c r="S213"/>
      <c r="T213"/>
      <c r="U213"/>
      <c r="V213"/>
    </row>
    <row r="214" spans="1:22">
      <c r="A214"/>
      <c r="B214"/>
      <c r="C214"/>
      <c r="D214"/>
      <c r="E214"/>
      <c r="F214"/>
      <c r="G214"/>
      <c r="H214"/>
      <c r="I214"/>
      <c r="J214"/>
      <c r="K214"/>
      <c r="L214"/>
      <c r="M214"/>
      <c r="N214"/>
      <c r="O214"/>
      <c r="P214"/>
      <c r="Q214"/>
      <c r="R214"/>
      <c r="S214"/>
      <c r="T214"/>
      <c r="U214"/>
      <c r="V214"/>
    </row>
    <row r="215" spans="1:22">
      <c r="A215"/>
      <c r="B215"/>
      <c r="C215"/>
      <c r="D215"/>
      <c r="E215"/>
      <c r="F215"/>
      <c r="G215"/>
      <c r="H215"/>
      <c r="I215"/>
      <c r="J215"/>
      <c r="K215"/>
      <c r="L215"/>
      <c r="M215"/>
      <c r="N215"/>
      <c r="O215"/>
      <c r="P215"/>
      <c r="Q215"/>
      <c r="R215"/>
      <c r="S215"/>
      <c r="T215"/>
      <c r="U215"/>
      <c r="V215"/>
    </row>
    <row r="216" spans="1:22">
      <c r="A216"/>
      <c r="B216"/>
      <c r="C216"/>
      <c r="D216"/>
      <c r="E216"/>
      <c r="F216"/>
      <c r="G216"/>
      <c r="H216"/>
      <c r="I216"/>
      <c r="J216"/>
      <c r="K216"/>
      <c r="L216"/>
      <c r="M216"/>
      <c r="N216"/>
      <c r="O216"/>
      <c r="P216"/>
      <c r="Q216"/>
      <c r="R216"/>
      <c r="S216"/>
      <c r="T216"/>
      <c r="U216"/>
      <c r="V216"/>
    </row>
    <row r="217" spans="1:22">
      <c r="A217"/>
      <c r="B217"/>
      <c r="C217"/>
      <c r="D217"/>
      <c r="E217"/>
      <c r="F217"/>
      <c r="G217"/>
      <c r="H217"/>
      <c r="I217"/>
      <c r="J217"/>
      <c r="K217"/>
      <c r="L217"/>
      <c r="M217"/>
      <c r="N217"/>
      <c r="O217"/>
      <c r="P217"/>
      <c r="Q217"/>
      <c r="R217"/>
      <c r="S217"/>
      <c r="T217"/>
      <c r="U217"/>
      <c r="V217"/>
    </row>
    <row r="218" spans="1:22">
      <c r="A218"/>
      <c r="B218"/>
      <c r="C218"/>
      <c r="D218"/>
      <c r="E218"/>
      <c r="F218"/>
      <c r="G218"/>
      <c r="H218"/>
      <c r="I218"/>
      <c r="J218"/>
      <c r="K218"/>
      <c r="L218"/>
      <c r="M218"/>
      <c r="N218"/>
      <c r="O218"/>
      <c r="P218"/>
      <c r="Q218"/>
      <c r="R218"/>
      <c r="S218"/>
      <c r="T218"/>
      <c r="U218"/>
      <c r="V218"/>
    </row>
    <row r="219" spans="1:22">
      <c r="A219"/>
      <c r="B219"/>
      <c r="C219"/>
      <c r="D219"/>
      <c r="E219"/>
      <c r="F219"/>
      <c r="G219"/>
      <c r="H219"/>
      <c r="I219"/>
      <c r="J219"/>
      <c r="K219"/>
      <c r="L219"/>
      <c r="M219"/>
      <c r="N219"/>
      <c r="O219"/>
      <c r="P219"/>
      <c r="Q219"/>
      <c r="R219"/>
      <c r="S219"/>
      <c r="T219"/>
      <c r="U219"/>
      <c r="V219"/>
    </row>
    <row r="220" spans="1:22">
      <c r="A220"/>
      <c r="B220"/>
      <c r="C220"/>
      <c r="D220"/>
      <c r="E220"/>
      <c r="F220"/>
      <c r="G220"/>
      <c r="H220"/>
      <c r="I220"/>
      <c r="J220"/>
      <c r="K220"/>
      <c r="L220"/>
      <c r="M220"/>
      <c r="N220"/>
      <c r="O220"/>
      <c r="P220"/>
      <c r="Q220"/>
      <c r="R220"/>
      <c r="S220"/>
      <c r="T220"/>
      <c r="U220"/>
      <c r="V220"/>
    </row>
    <row r="221" spans="1:22">
      <c r="A221"/>
      <c r="B221"/>
      <c r="C221"/>
      <c r="D221"/>
      <c r="E221"/>
      <c r="F221"/>
      <c r="G221"/>
      <c r="H221"/>
      <c r="I221"/>
      <c r="J221"/>
      <c r="K221"/>
      <c r="L221"/>
      <c r="M221"/>
      <c r="N221"/>
      <c r="O221"/>
      <c r="P221"/>
      <c r="Q221"/>
      <c r="R221"/>
      <c r="S221"/>
      <c r="T221"/>
      <c r="U221"/>
      <c r="V221"/>
    </row>
    <row r="222" spans="1:22">
      <c r="A222"/>
      <c r="B222"/>
      <c r="C222"/>
      <c r="D222"/>
      <c r="E222"/>
      <c r="F222"/>
      <c r="G222"/>
      <c r="H222"/>
      <c r="I222"/>
      <c r="J222"/>
      <c r="K222"/>
      <c r="L222"/>
      <c r="M222"/>
      <c r="N222"/>
      <c r="O222"/>
      <c r="P222"/>
      <c r="Q222"/>
      <c r="R222"/>
      <c r="S222"/>
      <c r="T222"/>
      <c r="U222"/>
      <c r="V222"/>
    </row>
    <row r="223" spans="1:22">
      <c r="A223"/>
      <c r="B223"/>
      <c r="C223"/>
      <c r="D223"/>
      <c r="E223"/>
      <c r="F223"/>
      <c r="G223"/>
      <c r="H223"/>
      <c r="I223"/>
      <c r="J223"/>
      <c r="K223"/>
      <c r="L223"/>
      <c r="M223"/>
      <c r="N223"/>
      <c r="O223"/>
      <c r="P223"/>
      <c r="Q223"/>
      <c r="R223"/>
      <c r="S223"/>
      <c r="T223"/>
      <c r="U223"/>
      <c r="V223"/>
    </row>
    <row r="224" spans="1:22">
      <c r="A224"/>
      <c r="B224"/>
      <c r="C224"/>
      <c r="D224"/>
      <c r="E224"/>
      <c r="F224"/>
      <c r="G224"/>
      <c r="H224"/>
      <c r="I224"/>
      <c r="J224"/>
      <c r="K224"/>
      <c r="L224"/>
      <c r="M224"/>
      <c r="N224"/>
      <c r="O224"/>
      <c r="P224"/>
      <c r="Q224"/>
      <c r="R224"/>
      <c r="S224"/>
      <c r="T224"/>
      <c r="U224"/>
      <c r="V224"/>
    </row>
    <row r="225" spans="1:22">
      <c r="A225"/>
      <c r="B225"/>
      <c r="C225"/>
      <c r="D225"/>
      <c r="E225"/>
      <c r="F225"/>
      <c r="G225"/>
      <c r="H225"/>
      <c r="I225"/>
      <c r="J225"/>
      <c r="K225"/>
      <c r="L225"/>
      <c r="M225"/>
      <c r="N225"/>
      <c r="O225"/>
      <c r="P225"/>
      <c r="Q225"/>
      <c r="R225"/>
      <c r="S225"/>
      <c r="T225"/>
      <c r="U225"/>
      <c r="V225"/>
    </row>
    <row r="226" spans="1:22">
      <c r="A226"/>
      <c r="B226"/>
      <c r="C226"/>
      <c r="D226"/>
      <c r="E226"/>
      <c r="F226"/>
      <c r="G226"/>
      <c r="H226"/>
      <c r="I226"/>
      <c r="J226"/>
      <c r="K226"/>
      <c r="L226"/>
      <c r="M226"/>
      <c r="N226"/>
      <c r="O226"/>
      <c r="P226"/>
      <c r="Q226"/>
      <c r="R226"/>
      <c r="S226"/>
      <c r="T226"/>
      <c r="U226"/>
      <c r="V226"/>
    </row>
    <row r="227" spans="1:22">
      <c r="A227"/>
      <c r="B227"/>
      <c r="C227"/>
      <c r="D227"/>
      <c r="E227"/>
      <c r="F227"/>
      <c r="G227"/>
      <c r="H227"/>
      <c r="I227"/>
      <c r="J227"/>
      <c r="K227"/>
      <c r="L227"/>
      <c r="M227"/>
      <c r="N227"/>
      <c r="O227"/>
      <c r="P227"/>
      <c r="Q227"/>
      <c r="R227"/>
      <c r="S227"/>
      <c r="T227"/>
      <c r="U227"/>
      <c r="V227"/>
    </row>
    <row r="228" spans="1:22">
      <c r="A228"/>
      <c r="B228"/>
      <c r="C228"/>
      <c r="D228"/>
      <c r="E228"/>
      <c r="F228"/>
      <c r="G228"/>
      <c r="H228"/>
      <c r="I228"/>
      <c r="J228"/>
      <c r="K228"/>
      <c r="L228"/>
      <c r="M228"/>
      <c r="N228"/>
      <c r="O228"/>
      <c r="P228"/>
      <c r="Q228"/>
      <c r="R228"/>
      <c r="S228"/>
      <c r="T228"/>
      <c r="U228"/>
      <c r="V228"/>
    </row>
    <row r="229" spans="1:22">
      <c r="A229"/>
      <c r="B229"/>
      <c r="C229"/>
      <c r="D229"/>
      <c r="E229"/>
      <c r="F229"/>
      <c r="G229"/>
      <c r="H229"/>
      <c r="I229"/>
      <c r="J229"/>
      <c r="K229"/>
      <c r="L229"/>
      <c r="M229"/>
      <c r="N229"/>
      <c r="O229"/>
      <c r="P229"/>
      <c r="Q229"/>
      <c r="R229"/>
      <c r="S229"/>
      <c r="T229"/>
      <c r="U229"/>
      <c r="V229"/>
    </row>
    <row r="230" spans="1:22">
      <c r="A230"/>
      <c r="B230"/>
      <c r="C230"/>
      <c r="D230"/>
      <c r="E230"/>
      <c r="F230"/>
      <c r="G230"/>
      <c r="H230"/>
      <c r="I230"/>
      <c r="J230"/>
      <c r="K230"/>
      <c r="L230"/>
      <c r="M230"/>
      <c r="N230"/>
      <c r="O230"/>
      <c r="P230"/>
      <c r="Q230"/>
      <c r="R230"/>
      <c r="S230"/>
      <c r="T230"/>
      <c r="U230"/>
      <c r="V230"/>
    </row>
    <row r="231" spans="1:22">
      <c r="A231"/>
      <c r="B231"/>
      <c r="C231"/>
      <c r="D231"/>
      <c r="E231"/>
      <c r="F231"/>
      <c r="G231"/>
      <c r="H231"/>
      <c r="I231"/>
      <c r="J231"/>
      <c r="K231"/>
      <c r="L231"/>
      <c r="M231"/>
      <c r="N231"/>
      <c r="O231"/>
      <c r="P231"/>
      <c r="Q231"/>
      <c r="R231"/>
      <c r="S231"/>
      <c r="T231"/>
      <c r="U231"/>
      <c r="V231"/>
    </row>
    <row r="232" spans="1:22">
      <c r="A232"/>
      <c r="B232"/>
      <c r="C232"/>
      <c r="D232"/>
      <c r="E232"/>
      <c r="F232"/>
      <c r="G232"/>
      <c r="H232"/>
      <c r="I232"/>
      <c r="J232"/>
      <c r="K232"/>
      <c r="L232"/>
      <c r="M232"/>
      <c r="N232"/>
      <c r="O232"/>
      <c r="P232"/>
      <c r="Q232"/>
      <c r="R232"/>
      <c r="S232"/>
      <c r="T232"/>
      <c r="U232"/>
      <c r="V232"/>
    </row>
    <row r="233" spans="1:22">
      <c r="A233"/>
      <c r="B233"/>
      <c r="C233"/>
      <c r="D233"/>
      <c r="E233"/>
      <c r="F233"/>
      <c r="G233"/>
      <c r="H233"/>
      <c r="I233"/>
      <c r="J233"/>
      <c r="K233"/>
      <c r="L233"/>
      <c r="M233"/>
      <c r="N233"/>
      <c r="O233"/>
      <c r="P233"/>
      <c r="Q233"/>
      <c r="R233"/>
      <c r="S233"/>
      <c r="T233"/>
      <c r="U233"/>
      <c r="V233"/>
    </row>
    <row r="234" spans="1:22">
      <c r="A234"/>
      <c r="B234"/>
      <c r="C234"/>
      <c r="D234"/>
      <c r="E234"/>
      <c r="F234"/>
      <c r="G234"/>
      <c r="H234"/>
      <c r="I234"/>
      <c r="J234"/>
      <c r="K234"/>
      <c r="L234"/>
      <c r="M234"/>
      <c r="N234"/>
      <c r="O234"/>
      <c r="P234"/>
      <c r="Q234"/>
      <c r="R234"/>
      <c r="S234"/>
      <c r="T234"/>
      <c r="U234"/>
      <c r="V234"/>
    </row>
    <row r="235" spans="1:22">
      <c r="A235"/>
      <c r="B235"/>
      <c r="C235"/>
      <c r="D235"/>
      <c r="E235"/>
      <c r="F235"/>
      <c r="G235"/>
      <c r="H235"/>
      <c r="I235"/>
      <c r="J235"/>
      <c r="K235"/>
      <c r="L235"/>
      <c r="M235"/>
      <c r="N235"/>
      <c r="O235"/>
      <c r="P235"/>
      <c r="Q235"/>
      <c r="R235"/>
      <c r="S235"/>
      <c r="T235"/>
      <c r="U235"/>
      <c r="V235"/>
    </row>
    <row r="236" spans="1:22">
      <c r="A236"/>
      <c r="B236"/>
      <c r="C236"/>
      <c r="D236"/>
      <c r="E236"/>
      <c r="F236"/>
      <c r="G236"/>
      <c r="H236"/>
      <c r="I236"/>
      <c r="J236"/>
      <c r="K236"/>
      <c r="L236"/>
      <c r="M236"/>
      <c r="N236"/>
      <c r="O236"/>
      <c r="P236"/>
      <c r="Q236"/>
      <c r="R236"/>
      <c r="S236"/>
      <c r="T236"/>
      <c r="U236"/>
      <c r="V236"/>
    </row>
    <row r="237" spans="1:22">
      <c r="A237"/>
      <c r="B237"/>
      <c r="C237"/>
      <c r="D237"/>
      <c r="E237"/>
      <c r="F237"/>
      <c r="G237"/>
      <c r="H237"/>
      <c r="I237"/>
      <c r="J237"/>
      <c r="K237"/>
      <c r="L237"/>
      <c r="M237"/>
      <c r="N237"/>
      <c r="O237"/>
      <c r="P237"/>
      <c r="Q237"/>
      <c r="R237"/>
      <c r="S237"/>
      <c r="T237"/>
      <c r="U237"/>
      <c r="V237"/>
    </row>
    <row r="238" spans="1:22">
      <c r="A238"/>
      <c r="B238"/>
      <c r="C238"/>
      <c r="D238"/>
      <c r="E238"/>
      <c r="F238"/>
      <c r="G238"/>
      <c r="H238"/>
      <c r="I238"/>
      <c r="J238"/>
      <c r="K238"/>
      <c r="L238"/>
      <c r="M238"/>
      <c r="N238"/>
      <c r="O238"/>
      <c r="P238"/>
      <c r="Q238"/>
      <c r="R238"/>
      <c r="S238"/>
      <c r="T238"/>
      <c r="U238"/>
      <c r="V238"/>
    </row>
    <row r="239" spans="1:22">
      <c r="A239"/>
      <c r="B239"/>
      <c r="C239"/>
      <c r="D239"/>
      <c r="E239"/>
      <c r="F239"/>
      <c r="G239"/>
      <c r="H239"/>
      <c r="I239"/>
      <c r="J239"/>
      <c r="K239"/>
      <c r="L239"/>
      <c r="M239"/>
      <c r="N239"/>
      <c r="O239"/>
      <c r="P239"/>
      <c r="Q239"/>
      <c r="R239"/>
      <c r="S239"/>
      <c r="T239"/>
      <c r="U239"/>
      <c r="V239"/>
    </row>
    <row r="240" spans="1:22">
      <c r="A240"/>
      <c r="B240"/>
      <c r="C240"/>
      <c r="D240"/>
      <c r="E240"/>
      <c r="F240"/>
      <c r="G240"/>
      <c r="H240"/>
      <c r="I240"/>
      <c r="J240"/>
      <c r="K240"/>
      <c r="L240"/>
      <c r="M240"/>
      <c r="N240"/>
      <c r="O240"/>
      <c r="P240"/>
      <c r="Q240"/>
      <c r="R240"/>
      <c r="S240"/>
      <c r="T240"/>
      <c r="U240"/>
      <c r="V240"/>
    </row>
    <row r="241" spans="1:22">
      <c r="A241"/>
      <c r="B241"/>
      <c r="C241"/>
      <c r="D241"/>
      <c r="E241"/>
      <c r="F241"/>
      <c r="G241"/>
      <c r="H241"/>
      <c r="I241"/>
      <c r="J241"/>
      <c r="K241"/>
      <c r="L241"/>
      <c r="M241"/>
      <c r="N241"/>
      <c r="O241"/>
      <c r="P241"/>
      <c r="Q241"/>
      <c r="R241"/>
      <c r="S241"/>
      <c r="T241"/>
      <c r="U241"/>
      <c r="V241"/>
    </row>
    <row r="242" spans="1:22">
      <c r="A242"/>
      <c r="B242"/>
      <c r="C242"/>
      <c r="D242"/>
      <c r="E242"/>
      <c r="F242"/>
      <c r="G242"/>
      <c r="H242"/>
      <c r="I242"/>
      <c r="J242"/>
      <c r="K242"/>
      <c r="L242"/>
      <c r="M242"/>
      <c r="N242"/>
      <c r="O242"/>
      <c r="P242"/>
      <c r="Q242"/>
      <c r="R242"/>
      <c r="S242"/>
      <c r="T242"/>
      <c r="U242"/>
      <c r="V242"/>
    </row>
    <row r="243" spans="1:22">
      <c r="A243"/>
      <c r="B243"/>
      <c r="C243"/>
      <c r="D243"/>
      <c r="E243"/>
      <c r="F243"/>
      <c r="G243"/>
      <c r="H243"/>
      <c r="I243"/>
      <c r="J243"/>
      <c r="K243"/>
      <c r="L243"/>
      <c r="M243"/>
      <c r="N243"/>
      <c r="O243"/>
      <c r="P243"/>
      <c r="Q243"/>
      <c r="R243"/>
      <c r="S243"/>
      <c r="T243"/>
      <c r="U243"/>
      <c r="V243"/>
    </row>
    <row r="244" spans="1:22">
      <c r="A244"/>
      <c r="B244"/>
      <c r="C244"/>
      <c r="D244"/>
      <c r="E244"/>
      <c r="F244"/>
      <c r="G244"/>
      <c r="H244"/>
      <c r="I244"/>
      <c r="J244"/>
      <c r="K244"/>
      <c r="L244"/>
      <c r="M244"/>
      <c r="N244"/>
      <c r="O244"/>
      <c r="P244"/>
      <c r="Q244"/>
      <c r="R244"/>
      <c r="S244"/>
      <c r="T244"/>
      <c r="U244"/>
      <c r="V244"/>
    </row>
    <row r="245" spans="1:22">
      <c r="A245"/>
      <c r="B245"/>
      <c r="C245"/>
      <c r="D245"/>
      <c r="E245"/>
      <c r="F245"/>
      <c r="G245"/>
      <c r="H245"/>
      <c r="I245"/>
      <c r="J245"/>
      <c r="K245"/>
      <c r="L245"/>
      <c r="M245"/>
      <c r="N245"/>
      <c r="O245"/>
      <c r="P245"/>
      <c r="Q245"/>
      <c r="R245"/>
      <c r="S245"/>
      <c r="T245"/>
      <c r="U245"/>
      <c r="V245"/>
    </row>
    <row r="246" spans="1:22">
      <c r="A246"/>
      <c r="B246"/>
      <c r="C246"/>
      <c r="D246"/>
      <c r="E246"/>
      <c r="F246"/>
      <c r="G246"/>
      <c r="H246"/>
      <c r="I246"/>
      <c r="J246"/>
      <c r="K246"/>
      <c r="L246"/>
      <c r="M246"/>
      <c r="N246"/>
      <c r="O246"/>
      <c r="P246"/>
      <c r="Q246"/>
      <c r="R246"/>
      <c r="S246"/>
      <c r="T246"/>
      <c r="U246"/>
      <c r="V246"/>
    </row>
    <row r="247" spans="1:22">
      <c r="A247"/>
      <c r="B247"/>
      <c r="C247"/>
      <c r="D247"/>
      <c r="E247"/>
      <c r="F247"/>
      <c r="G247"/>
      <c r="H247"/>
      <c r="I247"/>
      <c r="J247"/>
      <c r="K247"/>
      <c r="L247"/>
      <c r="M247"/>
      <c r="N247"/>
      <c r="O247"/>
      <c r="P247"/>
      <c r="Q247"/>
      <c r="R247"/>
      <c r="S247"/>
      <c r="T247"/>
      <c r="U247"/>
      <c r="V247"/>
    </row>
    <row r="248" spans="1:22">
      <c r="A248"/>
      <c r="B248"/>
      <c r="C248"/>
      <c r="D248"/>
      <c r="E248"/>
      <c r="F248"/>
      <c r="G248"/>
      <c r="H248"/>
      <c r="I248"/>
      <c r="J248"/>
      <c r="K248"/>
      <c r="L248"/>
      <c r="M248"/>
      <c r="N248"/>
      <c r="O248"/>
      <c r="P248"/>
      <c r="Q248"/>
      <c r="R248"/>
      <c r="S248"/>
      <c r="T248"/>
      <c r="U248"/>
      <c r="V248"/>
    </row>
    <row r="249" spans="1:22">
      <c r="A249"/>
      <c r="B249"/>
      <c r="C249"/>
      <c r="D249"/>
      <c r="E249"/>
      <c r="F249"/>
      <c r="G249"/>
      <c r="H249"/>
      <c r="I249"/>
      <c r="J249"/>
      <c r="K249"/>
      <c r="L249"/>
      <c r="M249"/>
      <c r="N249"/>
      <c r="O249"/>
      <c r="P249"/>
      <c r="Q249"/>
      <c r="R249"/>
      <c r="S249"/>
      <c r="T249"/>
      <c r="U249"/>
      <c r="V249"/>
    </row>
    <row r="250" spans="1:22">
      <c r="A250"/>
      <c r="B250"/>
      <c r="C250"/>
      <c r="D250"/>
      <c r="E250"/>
      <c r="F250"/>
      <c r="G250"/>
      <c r="H250"/>
      <c r="I250"/>
      <c r="J250"/>
      <c r="K250"/>
      <c r="L250"/>
      <c r="M250"/>
      <c r="N250"/>
      <c r="O250"/>
      <c r="P250"/>
      <c r="Q250"/>
      <c r="R250"/>
      <c r="S250"/>
      <c r="T250"/>
      <c r="U250"/>
      <c r="V250"/>
    </row>
    <row r="251" spans="1:22">
      <c r="A251"/>
      <c r="B251"/>
      <c r="C251"/>
      <c r="D251"/>
      <c r="E251"/>
      <c r="F251"/>
      <c r="G251"/>
      <c r="H251"/>
      <c r="I251"/>
      <c r="J251"/>
      <c r="K251"/>
      <c r="L251"/>
      <c r="M251"/>
      <c r="N251"/>
      <c r="O251"/>
      <c r="P251"/>
      <c r="Q251"/>
      <c r="R251"/>
      <c r="S251"/>
      <c r="T251"/>
      <c r="U251"/>
      <c r="V251"/>
    </row>
    <row r="252" spans="1:22">
      <c r="A252"/>
      <c r="B252"/>
      <c r="C252"/>
      <c r="D252"/>
      <c r="E252"/>
      <c r="F252"/>
      <c r="G252"/>
      <c r="H252"/>
      <c r="I252"/>
      <c r="J252"/>
      <c r="K252"/>
      <c r="L252"/>
      <c r="M252"/>
      <c r="N252"/>
      <c r="O252"/>
      <c r="P252"/>
      <c r="Q252"/>
      <c r="R252"/>
      <c r="S252"/>
      <c r="T252"/>
      <c r="U252"/>
      <c r="V252"/>
    </row>
    <row r="253" spans="1:22">
      <c r="A253"/>
      <c r="B253"/>
      <c r="C253"/>
      <c r="D253"/>
      <c r="E253"/>
      <c r="F253"/>
      <c r="G253"/>
      <c r="H253"/>
      <c r="I253"/>
      <c r="J253"/>
      <c r="K253"/>
      <c r="L253"/>
      <c r="M253"/>
      <c r="N253"/>
      <c r="O253"/>
      <c r="P253"/>
      <c r="Q253"/>
      <c r="R253"/>
      <c r="S253"/>
      <c r="T253"/>
      <c r="U253"/>
      <c r="V253"/>
    </row>
    <row r="254" spans="1:22">
      <c r="A254"/>
      <c r="B254"/>
      <c r="C254"/>
      <c r="D254"/>
      <c r="E254"/>
      <c r="F254"/>
      <c r="G254"/>
      <c r="H254"/>
      <c r="I254"/>
      <c r="J254"/>
      <c r="K254"/>
      <c r="L254"/>
      <c r="M254"/>
      <c r="N254"/>
      <c r="O254"/>
      <c r="P254"/>
      <c r="Q254"/>
      <c r="R254"/>
      <c r="S254"/>
      <c r="T254"/>
      <c r="U254"/>
      <c r="V254"/>
    </row>
    <row r="255" spans="1:22">
      <c r="A255"/>
      <c r="B255"/>
      <c r="C255"/>
      <c r="D255"/>
      <c r="E255"/>
      <c r="F255"/>
      <c r="G255"/>
      <c r="H255"/>
      <c r="I255"/>
      <c r="J255"/>
      <c r="K255"/>
      <c r="L255"/>
      <c r="M255"/>
      <c r="N255"/>
      <c r="O255"/>
      <c r="P255"/>
      <c r="Q255"/>
      <c r="R255"/>
      <c r="S255"/>
      <c r="T255"/>
      <c r="U255"/>
      <c r="V255"/>
    </row>
    <row r="256" spans="1:22">
      <c r="A256"/>
      <c r="B256"/>
      <c r="C256"/>
      <c r="D256"/>
      <c r="E256"/>
      <c r="F256"/>
      <c r="G256"/>
      <c r="H256"/>
      <c r="I256"/>
      <c r="J256"/>
      <c r="K256"/>
      <c r="L256"/>
      <c r="M256"/>
      <c r="N256"/>
      <c r="O256"/>
      <c r="P256"/>
      <c r="Q256"/>
      <c r="R256"/>
      <c r="S256"/>
      <c r="T256"/>
      <c r="U256"/>
      <c r="V256"/>
    </row>
    <row r="257" spans="1:22">
      <c r="A257"/>
      <c r="B257"/>
      <c r="C257"/>
      <c r="D257"/>
      <c r="E257"/>
      <c r="F257"/>
      <c r="G257"/>
      <c r="H257"/>
      <c r="I257"/>
      <c r="J257"/>
      <c r="K257"/>
      <c r="L257"/>
      <c r="M257"/>
      <c r="N257"/>
      <c r="O257"/>
      <c r="P257"/>
      <c r="Q257"/>
      <c r="R257"/>
      <c r="S257"/>
      <c r="T257"/>
      <c r="U257"/>
      <c r="V257"/>
    </row>
    <row r="258" spans="1:22">
      <c r="A258"/>
      <c r="B258"/>
      <c r="C258"/>
      <c r="D258"/>
      <c r="E258"/>
      <c r="F258"/>
      <c r="G258"/>
      <c r="H258"/>
      <c r="I258"/>
      <c r="J258"/>
      <c r="K258"/>
      <c r="L258"/>
      <c r="M258"/>
      <c r="N258"/>
      <c r="O258"/>
      <c r="P258"/>
      <c r="Q258"/>
      <c r="R258"/>
      <c r="S258"/>
      <c r="T258"/>
      <c r="U258"/>
      <c r="V258"/>
    </row>
    <row r="259" spans="1:22">
      <c r="A259"/>
      <c r="B259"/>
      <c r="C259"/>
      <c r="D259"/>
      <c r="E259"/>
      <c r="F259"/>
      <c r="G259"/>
      <c r="H259"/>
      <c r="I259"/>
      <c r="J259"/>
      <c r="K259"/>
      <c r="L259"/>
      <c r="M259"/>
      <c r="N259"/>
      <c r="O259"/>
      <c r="P259"/>
      <c r="Q259"/>
      <c r="R259"/>
      <c r="S259"/>
      <c r="T259"/>
      <c r="U259"/>
      <c r="V259"/>
    </row>
    <row r="260" spans="1:22">
      <c r="A260"/>
      <c r="B260"/>
      <c r="C260"/>
      <c r="D260"/>
      <c r="E260"/>
      <c r="F260"/>
      <c r="G260"/>
      <c r="H260"/>
      <c r="I260"/>
      <c r="J260"/>
      <c r="K260"/>
      <c r="L260"/>
      <c r="M260"/>
      <c r="N260"/>
      <c r="O260"/>
      <c r="P260"/>
      <c r="Q260"/>
      <c r="R260"/>
      <c r="S260"/>
      <c r="T260"/>
      <c r="U260"/>
      <c r="V260"/>
    </row>
    <row r="261" spans="1:22">
      <c r="A261"/>
      <c r="B261"/>
      <c r="C261"/>
      <c r="D261"/>
      <c r="E261"/>
      <c r="F261"/>
      <c r="G261"/>
      <c r="H261"/>
      <c r="I261"/>
      <c r="J261"/>
      <c r="K261"/>
      <c r="L261"/>
      <c r="M261"/>
      <c r="N261"/>
      <c r="O261"/>
      <c r="P261"/>
      <c r="Q261"/>
      <c r="R261"/>
      <c r="S261"/>
      <c r="T261"/>
      <c r="U261"/>
      <c r="V261"/>
    </row>
    <row r="262" spans="1:22">
      <c r="A262"/>
      <c r="B262"/>
      <c r="C262"/>
      <c r="D262"/>
      <c r="E262"/>
      <c r="F262"/>
      <c r="G262"/>
      <c r="H262"/>
      <c r="I262"/>
      <c r="J262"/>
      <c r="K262"/>
      <c r="L262"/>
      <c r="M262"/>
      <c r="N262"/>
      <c r="O262"/>
      <c r="P262"/>
      <c r="Q262"/>
      <c r="R262"/>
      <c r="S262"/>
      <c r="T262"/>
      <c r="U262"/>
      <c r="V262"/>
    </row>
    <row r="263" spans="1:22">
      <c r="A263"/>
      <c r="B263"/>
      <c r="C263"/>
      <c r="D263"/>
      <c r="E263"/>
      <c r="F263"/>
      <c r="G263"/>
      <c r="H263"/>
      <c r="I263"/>
      <c r="J263"/>
      <c r="K263"/>
      <c r="L263"/>
      <c r="M263"/>
      <c r="N263"/>
      <c r="O263"/>
      <c r="P263"/>
      <c r="Q263"/>
      <c r="R263"/>
      <c r="S263"/>
      <c r="T263"/>
      <c r="U263"/>
      <c r="V263"/>
    </row>
    <row r="264" spans="1:22">
      <c r="A264"/>
      <c r="B264"/>
      <c r="C264"/>
      <c r="D264"/>
      <c r="E264"/>
      <c r="F264"/>
      <c r="G264"/>
      <c r="H264"/>
      <c r="I264"/>
      <c r="J264"/>
      <c r="K264"/>
      <c r="L264"/>
      <c r="M264"/>
      <c r="N264"/>
      <c r="O264"/>
      <c r="P264"/>
      <c r="Q264"/>
      <c r="R264"/>
      <c r="S264"/>
      <c r="T264"/>
      <c r="U264"/>
      <c r="V264"/>
    </row>
    <row r="265" spans="1:22">
      <c r="A265"/>
      <c r="B265"/>
      <c r="C265"/>
      <c r="D265"/>
      <c r="E265"/>
      <c r="F265"/>
      <c r="G265"/>
      <c r="H265"/>
      <c r="I265"/>
      <c r="J265"/>
      <c r="K265"/>
      <c r="L265"/>
      <c r="M265"/>
      <c r="N265"/>
      <c r="O265"/>
      <c r="P265"/>
      <c r="Q265"/>
      <c r="R265"/>
      <c r="S265"/>
      <c r="T265"/>
      <c r="U265"/>
      <c r="V265"/>
    </row>
    <row r="266" spans="1:22">
      <c r="A266"/>
      <c r="B266"/>
      <c r="C266"/>
      <c r="D266"/>
      <c r="E266"/>
      <c r="F266"/>
      <c r="G266"/>
      <c r="H266"/>
      <c r="I266"/>
      <c r="J266"/>
      <c r="K266"/>
      <c r="L266"/>
      <c r="M266"/>
      <c r="N266"/>
      <c r="O266"/>
      <c r="P266"/>
      <c r="Q266"/>
      <c r="R266"/>
      <c r="S266"/>
      <c r="T266"/>
      <c r="U266"/>
      <c r="V266"/>
    </row>
    <row r="267" spans="1:22">
      <c r="A267"/>
      <c r="B267"/>
      <c r="C267"/>
      <c r="D267"/>
      <c r="E267"/>
      <c r="F267"/>
      <c r="G267"/>
      <c r="H267"/>
      <c r="I267"/>
      <c r="J267"/>
      <c r="K267"/>
      <c r="L267"/>
      <c r="M267"/>
      <c r="N267"/>
      <c r="O267"/>
      <c r="P267"/>
      <c r="Q267"/>
      <c r="R267"/>
      <c r="S267"/>
      <c r="T267"/>
      <c r="U267"/>
      <c r="V267"/>
    </row>
    <row r="268" spans="1:22">
      <c r="A268"/>
      <c r="B268"/>
      <c r="C268"/>
      <c r="D268"/>
      <c r="E268"/>
      <c r="F268"/>
      <c r="G268"/>
      <c r="H268"/>
      <c r="I268"/>
      <c r="J268"/>
      <c r="K268"/>
      <c r="L268"/>
      <c r="M268"/>
      <c r="N268"/>
      <c r="O268"/>
      <c r="P268"/>
      <c r="Q268"/>
      <c r="R268"/>
      <c r="S268"/>
      <c r="T268"/>
      <c r="U268"/>
      <c r="V268"/>
    </row>
    <row r="269" spans="1:22">
      <c r="A269"/>
      <c r="B269"/>
      <c r="C269"/>
      <c r="D269"/>
      <c r="E269"/>
      <c r="F269"/>
      <c r="G269"/>
      <c r="H269"/>
      <c r="I269"/>
      <c r="J269"/>
      <c r="K269"/>
      <c r="L269"/>
      <c r="M269"/>
      <c r="N269"/>
      <c r="O269"/>
      <c r="P269"/>
      <c r="Q269"/>
      <c r="R269"/>
      <c r="S269"/>
      <c r="T269"/>
      <c r="U269"/>
      <c r="V269"/>
    </row>
    <row r="270" spans="1:22">
      <c r="A270"/>
      <c r="B270"/>
      <c r="C270"/>
      <c r="D270"/>
      <c r="E270"/>
      <c r="F270"/>
      <c r="G270"/>
      <c r="H270"/>
      <c r="I270"/>
      <c r="J270"/>
      <c r="K270"/>
      <c r="L270"/>
      <c r="M270"/>
      <c r="N270"/>
      <c r="O270"/>
      <c r="P270"/>
      <c r="Q270"/>
      <c r="R270"/>
      <c r="S270"/>
      <c r="T270"/>
      <c r="U270"/>
      <c r="V270"/>
    </row>
    <row r="271" spans="1:22">
      <c r="A271"/>
      <c r="B271"/>
      <c r="C271"/>
      <c r="D271"/>
      <c r="E271"/>
      <c r="F271"/>
      <c r="G271"/>
      <c r="H271"/>
      <c r="I271"/>
      <c r="J271"/>
      <c r="K271"/>
      <c r="L271"/>
      <c r="M271"/>
      <c r="N271"/>
      <c r="O271"/>
      <c r="P271"/>
      <c r="Q271"/>
      <c r="R271"/>
      <c r="S271"/>
      <c r="T271"/>
      <c r="U271"/>
      <c r="V271"/>
    </row>
    <row r="272" spans="1:22">
      <c r="A272"/>
      <c r="B272"/>
      <c r="C272"/>
      <c r="D272"/>
      <c r="E272"/>
      <c r="F272"/>
      <c r="G272"/>
      <c r="H272"/>
      <c r="I272"/>
      <c r="J272"/>
      <c r="K272"/>
      <c r="L272"/>
      <c r="M272"/>
      <c r="N272"/>
      <c r="O272"/>
      <c r="P272"/>
      <c r="Q272"/>
      <c r="R272"/>
      <c r="S272"/>
      <c r="T272"/>
      <c r="U272"/>
      <c r="V272"/>
    </row>
    <row r="273" spans="1:22">
      <c r="A273"/>
      <c r="B273"/>
      <c r="C273"/>
      <c r="D273"/>
      <c r="E273"/>
      <c r="F273"/>
      <c r="G273"/>
      <c r="H273"/>
      <c r="I273"/>
      <c r="J273"/>
      <c r="K273"/>
      <c r="L273"/>
      <c r="M273"/>
      <c r="N273"/>
      <c r="O273"/>
      <c r="P273"/>
      <c r="Q273"/>
      <c r="R273"/>
      <c r="S273"/>
      <c r="T273"/>
      <c r="U273"/>
      <c r="V273"/>
    </row>
    <row r="274" spans="1:22">
      <c r="A274"/>
      <c r="B274"/>
      <c r="C274"/>
      <c r="D274"/>
      <c r="E274"/>
      <c r="F274"/>
      <c r="G274"/>
      <c r="H274"/>
      <c r="I274"/>
      <c r="J274"/>
      <c r="K274"/>
      <c r="L274"/>
      <c r="M274"/>
      <c r="N274"/>
      <c r="O274"/>
      <c r="P274"/>
      <c r="Q274"/>
      <c r="R274"/>
      <c r="S274"/>
      <c r="T274"/>
      <c r="U274"/>
      <c r="V274"/>
    </row>
    <row r="275" spans="1:22">
      <c r="A275"/>
      <c r="B275"/>
      <c r="C275"/>
      <c r="D275"/>
      <c r="E275"/>
      <c r="F275"/>
      <c r="G275"/>
      <c r="H275"/>
      <c r="I275"/>
      <c r="J275"/>
      <c r="K275"/>
      <c r="L275"/>
      <c r="M275"/>
      <c r="N275"/>
      <c r="O275"/>
      <c r="P275"/>
      <c r="Q275"/>
      <c r="R275"/>
      <c r="S275"/>
      <c r="T275"/>
      <c r="U275"/>
      <c r="V275"/>
    </row>
    <row r="276" spans="1:22">
      <c r="A276"/>
      <c r="B276"/>
      <c r="C276"/>
      <c r="D276"/>
      <c r="E276"/>
      <c r="F276"/>
      <c r="G276"/>
      <c r="H276"/>
      <c r="I276"/>
      <c r="J276"/>
      <c r="K276"/>
      <c r="L276"/>
      <c r="M276"/>
      <c r="N276"/>
      <c r="O276"/>
      <c r="P276"/>
      <c r="Q276"/>
      <c r="R276"/>
      <c r="S276"/>
      <c r="T276"/>
      <c r="U276"/>
      <c r="V276"/>
    </row>
    <row r="277" spans="1:22">
      <c r="A277"/>
      <c r="B277"/>
      <c r="C277"/>
      <c r="D277"/>
      <c r="E277"/>
      <c r="F277"/>
      <c r="G277"/>
      <c r="H277"/>
      <c r="I277"/>
      <c r="J277"/>
      <c r="K277"/>
      <c r="L277"/>
      <c r="M277"/>
      <c r="N277"/>
      <c r="O277"/>
      <c r="P277"/>
      <c r="Q277"/>
      <c r="R277"/>
      <c r="S277"/>
      <c r="T277"/>
      <c r="U277"/>
      <c r="V277"/>
    </row>
    <row r="278" spans="1:22">
      <c r="A278"/>
      <c r="B278"/>
      <c r="C278"/>
      <c r="D278"/>
      <c r="E278"/>
      <c r="F278"/>
      <c r="G278"/>
      <c r="H278"/>
      <c r="I278"/>
      <c r="J278"/>
      <c r="K278"/>
      <c r="L278"/>
      <c r="M278"/>
      <c r="N278"/>
      <c r="O278"/>
      <c r="P278"/>
      <c r="Q278"/>
      <c r="R278"/>
      <c r="S278"/>
      <c r="T278"/>
      <c r="U278"/>
      <c r="V278"/>
    </row>
    <row r="279" spans="1:22">
      <c r="A279"/>
      <c r="B279"/>
      <c r="C279"/>
      <c r="D279"/>
      <c r="E279"/>
      <c r="F279"/>
      <c r="G279"/>
      <c r="H279"/>
      <c r="I279"/>
      <c r="J279"/>
      <c r="K279"/>
      <c r="L279"/>
      <c r="M279"/>
      <c r="N279"/>
      <c r="O279"/>
      <c r="P279"/>
      <c r="Q279"/>
      <c r="R279"/>
      <c r="S279"/>
      <c r="T279"/>
      <c r="U279"/>
      <c r="V279"/>
    </row>
    <row r="280" spans="1:22">
      <c r="A280"/>
      <c r="B280"/>
      <c r="C280"/>
      <c r="D280"/>
      <c r="E280"/>
      <c r="F280"/>
      <c r="G280"/>
      <c r="H280"/>
      <c r="I280"/>
      <c r="J280"/>
      <c r="K280"/>
      <c r="L280"/>
      <c r="M280"/>
      <c r="N280"/>
      <c r="O280"/>
      <c r="P280"/>
      <c r="Q280"/>
      <c r="R280"/>
      <c r="S280"/>
      <c r="T280"/>
      <c r="U280"/>
      <c r="V280"/>
    </row>
    <row r="281" spans="1:22">
      <c r="A281"/>
      <c r="B281"/>
      <c r="C281"/>
      <c r="D281"/>
      <c r="E281"/>
      <c r="F281"/>
      <c r="G281"/>
      <c r="H281"/>
      <c r="I281"/>
      <c r="J281"/>
      <c r="K281"/>
      <c r="L281"/>
      <c r="M281"/>
      <c r="N281"/>
      <c r="O281"/>
      <c r="P281"/>
      <c r="Q281"/>
      <c r="R281"/>
      <c r="S281"/>
      <c r="T281"/>
      <c r="U281"/>
      <c r="V281"/>
    </row>
    <row r="282" spans="1:22">
      <c r="A282"/>
      <c r="B282"/>
      <c r="C282"/>
      <c r="D282"/>
      <c r="E282"/>
      <c r="F282"/>
      <c r="G282"/>
      <c r="H282"/>
      <c r="I282"/>
      <c r="J282"/>
      <c r="K282"/>
      <c r="L282"/>
      <c r="M282"/>
      <c r="N282"/>
      <c r="O282"/>
      <c r="P282"/>
      <c r="Q282"/>
      <c r="R282"/>
      <c r="S282"/>
      <c r="T282"/>
      <c r="U282"/>
      <c r="V282"/>
    </row>
    <row r="283" spans="1:22">
      <c r="A283"/>
      <c r="B283"/>
      <c r="C283"/>
      <c r="D283"/>
      <c r="E283"/>
      <c r="F283"/>
      <c r="G283"/>
      <c r="H283"/>
      <c r="I283"/>
      <c r="J283"/>
      <c r="K283"/>
      <c r="L283"/>
      <c r="M283"/>
      <c r="N283"/>
      <c r="O283"/>
      <c r="P283"/>
      <c r="Q283"/>
      <c r="R283"/>
      <c r="S283"/>
      <c r="T283"/>
      <c r="U283"/>
      <c r="V283"/>
    </row>
    <row r="284" spans="1:22">
      <c r="A284"/>
      <c r="B284"/>
      <c r="C284"/>
      <c r="D284"/>
      <c r="E284"/>
      <c r="F284"/>
      <c r="G284"/>
      <c r="H284"/>
      <c r="I284"/>
      <c r="J284"/>
      <c r="K284"/>
      <c r="L284"/>
      <c r="M284"/>
      <c r="N284"/>
      <c r="O284"/>
      <c r="P284"/>
      <c r="Q284"/>
      <c r="R284"/>
      <c r="S284"/>
      <c r="T284"/>
      <c r="U284"/>
      <c r="V284"/>
    </row>
    <row r="285" spans="1:22">
      <c r="A285"/>
      <c r="B285"/>
      <c r="C285"/>
      <c r="D285"/>
      <c r="E285"/>
      <c r="F285"/>
      <c r="G285"/>
      <c r="H285"/>
      <c r="I285"/>
      <c r="J285"/>
      <c r="K285"/>
      <c r="L285"/>
      <c r="M285"/>
      <c r="N285"/>
      <c r="O285"/>
      <c r="P285"/>
      <c r="Q285"/>
      <c r="R285"/>
      <c r="S285"/>
      <c r="T285"/>
      <c r="U285"/>
      <c r="V285"/>
    </row>
    <row r="286" spans="1:22">
      <c r="A286"/>
      <c r="B286"/>
      <c r="C286"/>
      <c r="D286"/>
      <c r="E286"/>
      <c r="F286"/>
      <c r="G286"/>
      <c r="H286"/>
      <c r="I286"/>
      <c r="J286"/>
      <c r="K286"/>
      <c r="L286"/>
      <c r="M286"/>
      <c r="N286"/>
      <c r="O286"/>
      <c r="P286"/>
      <c r="Q286"/>
      <c r="R286"/>
      <c r="S286"/>
      <c r="T286"/>
      <c r="U286"/>
      <c r="V286"/>
    </row>
    <row r="287" spans="1:22">
      <c r="A287"/>
      <c r="B287"/>
      <c r="C287"/>
      <c r="D287"/>
      <c r="E287"/>
      <c r="F287"/>
      <c r="G287"/>
      <c r="H287"/>
      <c r="I287"/>
      <c r="J287"/>
      <c r="K287"/>
      <c r="L287"/>
      <c r="M287"/>
      <c r="N287"/>
      <c r="O287"/>
      <c r="P287"/>
      <c r="Q287"/>
      <c r="R287"/>
      <c r="S287"/>
      <c r="T287"/>
      <c r="U287"/>
      <c r="V287"/>
    </row>
    <row r="288" spans="1:22">
      <c r="A288"/>
      <c r="B288"/>
      <c r="C288"/>
      <c r="D288"/>
      <c r="E288"/>
      <c r="F288"/>
      <c r="G288"/>
      <c r="H288"/>
      <c r="I288"/>
      <c r="J288"/>
      <c r="K288"/>
      <c r="L288"/>
      <c r="M288"/>
      <c r="N288"/>
      <c r="O288"/>
      <c r="P288"/>
      <c r="Q288"/>
      <c r="R288"/>
      <c r="S288"/>
      <c r="T288"/>
      <c r="U288"/>
      <c r="V288"/>
    </row>
    <row r="289" spans="1:22">
      <c r="A289"/>
      <c r="B289"/>
      <c r="C289"/>
      <c r="D289"/>
      <c r="E289"/>
      <c r="F289"/>
      <c r="G289"/>
      <c r="H289"/>
      <c r="I289"/>
      <c r="J289"/>
      <c r="K289"/>
      <c r="L289"/>
      <c r="M289"/>
      <c r="N289"/>
      <c r="O289"/>
      <c r="P289"/>
      <c r="Q289"/>
      <c r="R289"/>
      <c r="S289"/>
      <c r="T289"/>
      <c r="U289"/>
      <c r="V289"/>
    </row>
    <row r="290" spans="1:22">
      <c r="A290"/>
      <c r="B290"/>
      <c r="C290"/>
      <c r="D290"/>
      <c r="E290"/>
      <c r="F290"/>
      <c r="G290"/>
      <c r="H290"/>
      <c r="I290"/>
      <c r="J290"/>
      <c r="K290"/>
      <c r="L290"/>
      <c r="M290"/>
      <c r="N290"/>
      <c r="O290"/>
      <c r="P290"/>
      <c r="Q290"/>
      <c r="R290"/>
      <c r="S290"/>
      <c r="T290"/>
      <c r="U290"/>
      <c r="V290"/>
    </row>
    <row r="291" spans="1:22">
      <c r="A291"/>
      <c r="B291"/>
      <c r="C291"/>
      <c r="D291"/>
      <c r="E291"/>
      <c r="F291"/>
      <c r="G291"/>
      <c r="H291"/>
      <c r="I291"/>
      <c r="J291"/>
      <c r="K291"/>
      <c r="L291"/>
      <c r="M291"/>
      <c r="N291"/>
      <c r="O291"/>
      <c r="P291"/>
      <c r="Q291"/>
      <c r="R291"/>
      <c r="S291"/>
      <c r="T291"/>
      <c r="U291"/>
      <c r="V291"/>
    </row>
    <row r="292" spans="1:22">
      <c r="A292"/>
      <c r="B292"/>
      <c r="C292"/>
      <c r="D292"/>
      <c r="E292"/>
      <c r="F292"/>
      <c r="G292"/>
      <c r="H292"/>
      <c r="I292"/>
      <c r="J292"/>
      <c r="K292"/>
      <c r="L292"/>
      <c r="M292"/>
      <c r="N292"/>
      <c r="O292"/>
      <c r="P292"/>
      <c r="Q292"/>
      <c r="R292"/>
      <c r="S292"/>
      <c r="T292"/>
      <c r="U292"/>
      <c r="V292"/>
    </row>
    <row r="293" spans="1:22">
      <c r="A293"/>
      <c r="B293"/>
      <c r="C293"/>
      <c r="D293"/>
      <c r="E293"/>
      <c r="F293"/>
      <c r="G293"/>
      <c r="H293"/>
      <c r="I293"/>
      <c r="J293"/>
      <c r="K293"/>
      <c r="L293"/>
      <c r="M293"/>
      <c r="N293"/>
      <c r="O293"/>
      <c r="P293"/>
      <c r="Q293"/>
      <c r="R293"/>
      <c r="S293"/>
      <c r="T293"/>
      <c r="U293"/>
      <c r="V293"/>
    </row>
    <row r="294" spans="1:22">
      <c r="A294"/>
      <c r="B294"/>
      <c r="C294"/>
      <c r="D294"/>
      <c r="E294"/>
      <c r="F294"/>
      <c r="G294"/>
      <c r="H294"/>
      <c r="I294"/>
      <c r="J294"/>
      <c r="K294"/>
      <c r="L294"/>
      <c r="M294"/>
      <c r="N294"/>
      <c r="O294"/>
      <c r="P294"/>
      <c r="Q294"/>
      <c r="R294"/>
      <c r="S294"/>
      <c r="T294"/>
      <c r="U294"/>
      <c r="V294"/>
    </row>
    <row r="295" spans="1:22">
      <c r="A295"/>
      <c r="B295"/>
      <c r="C295"/>
      <c r="D295"/>
      <c r="E295"/>
      <c r="F295"/>
      <c r="G295"/>
      <c r="H295"/>
      <c r="I295"/>
      <c r="J295"/>
      <c r="K295"/>
      <c r="L295"/>
      <c r="M295"/>
      <c r="N295"/>
      <c r="O295"/>
      <c r="P295"/>
      <c r="Q295"/>
      <c r="R295"/>
      <c r="S295"/>
      <c r="T295"/>
      <c r="U295"/>
      <c r="V295"/>
    </row>
    <row r="296" spans="1:22">
      <c r="A296"/>
      <c r="B296"/>
      <c r="C296"/>
      <c r="D296"/>
      <c r="E296"/>
      <c r="F296"/>
      <c r="G296"/>
      <c r="H296"/>
      <c r="I296"/>
      <c r="J296"/>
      <c r="K296"/>
      <c r="L296"/>
      <c r="M296"/>
      <c r="N296"/>
      <c r="O296"/>
      <c r="P296"/>
      <c r="Q296"/>
      <c r="R296"/>
      <c r="S296"/>
      <c r="T296"/>
      <c r="U296"/>
      <c r="V296"/>
    </row>
    <row r="297" spans="1:22">
      <c r="A297"/>
      <c r="B297"/>
      <c r="C297"/>
      <c r="D297"/>
      <c r="E297"/>
      <c r="F297"/>
      <c r="G297"/>
      <c r="H297"/>
      <c r="I297"/>
      <c r="J297"/>
      <c r="K297"/>
      <c r="L297"/>
      <c r="M297"/>
      <c r="N297"/>
      <c r="O297"/>
      <c r="P297"/>
      <c r="Q297"/>
      <c r="R297"/>
      <c r="S297"/>
      <c r="T297"/>
      <c r="U297"/>
      <c r="V297"/>
    </row>
    <row r="298" spans="1:22">
      <c r="A298"/>
      <c r="B298"/>
      <c r="C298"/>
      <c r="D298"/>
      <c r="E298"/>
      <c r="F298"/>
      <c r="G298"/>
      <c r="H298"/>
      <c r="I298"/>
      <c r="J298"/>
      <c r="K298"/>
      <c r="L298"/>
      <c r="M298"/>
      <c r="N298"/>
      <c r="O298"/>
      <c r="P298"/>
      <c r="Q298"/>
      <c r="R298"/>
      <c r="S298"/>
      <c r="T298"/>
      <c r="U298"/>
      <c r="V298"/>
    </row>
    <row r="299" spans="1:22">
      <c r="A299"/>
      <c r="B299"/>
      <c r="C299"/>
      <c r="D299"/>
      <c r="E299"/>
      <c r="F299"/>
      <c r="G299"/>
      <c r="H299"/>
      <c r="I299"/>
      <c r="J299"/>
      <c r="K299"/>
      <c r="L299"/>
      <c r="M299"/>
      <c r="N299"/>
      <c r="O299"/>
      <c r="P299"/>
      <c r="Q299"/>
      <c r="R299"/>
      <c r="S299"/>
      <c r="T299"/>
      <c r="U299"/>
      <c r="V299"/>
    </row>
    <row r="300" spans="1:22">
      <c r="A300"/>
      <c r="B300"/>
      <c r="C300"/>
      <c r="D300"/>
      <c r="E300"/>
      <c r="F300"/>
      <c r="G300"/>
      <c r="H300"/>
      <c r="I300"/>
      <c r="J300"/>
      <c r="K300"/>
      <c r="L300"/>
      <c r="M300"/>
      <c r="N300"/>
      <c r="O300"/>
      <c r="P300"/>
      <c r="Q300"/>
      <c r="R300"/>
      <c r="S300"/>
      <c r="T300"/>
      <c r="U300"/>
      <c r="V300"/>
    </row>
    <row r="301" spans="1:22">
      <c r="A301"/>
      <c r="B301"/>
      <c r="C301"/>
      <c r="D301"/>
      <c r="E301"/>
      <c r="F301"/>
      <c r="G301"/>
      <c r="H301"/>
      <c r="I301"/>
      <c r="J301"/>
      <c r="K301"/>
      <c r="L301"/>
      <c r="M301"/>
      <c r="N301"/>
      <c r="O301"/>
      <c r="P301"/>
      <c r="Q301"/>
      <c r="R301"/>
      <c r="S301"/>
      <c r="T301"/>
      <c r="U301"/>
      <c r="V301"/>
    </row>
    <row r="302" spans="1:22">
      <c r="A302"/>
      <c r="B302"/>
      <c r="C302"/>
      <c r="D302"/>
      <c r="E302"/>
      <c r="F302"/>
      <c r="G302"/>
      <c r="H302"/>
      <c r="I302"/>
      <c r="J302"/>
      <c r="K302"/>
      <c r="L302"/>
      <c r="M302"/>
      <c r="N302"/>
      <c r="O302"/>
      <c r="P302"/>
      <c r="Q302"/>
      <c r="R302"/>
      <c r="S302"/>
      <c r="T302"/>
      <c r="U302"/>
      <c r="V302"/>
    </row>
    <row r="303" spans="1:22">
      <c r="A303"/>
      <c r="B303"/>
      <c r="C303"/>
      <c r="D303"/>
      <c r="E303"/>
      <c r="F303"/>
      <c r="G303"/>
      <c r="H303"/>
      <c r="I303"/>
      <c r="J303"/>
      <c r="K303"/>
      <c r="L303"/>
      <c r="M303"/>
      <c r="N303"/>
      <c r="O303"/>
      <c r="P303"/>
      <c r="Q303"/>
      <c r="R303"/>
      <c r="S303"/>
      <c r="T303"/>
      <c r="U303"/>
      <c r="V303"/>
    </row>
    <row r="304" spans="1:22">
      <c r="A304"/>
      <c r="B304"/>
      <c r="C304"/>
      <c r="D304"/>
      <c r="E304"/>
      <c r="F304"/>
      <c r="G304"/>
      <c r="H304"/>
      <c r="I304"/>
      <c r="J304"/>
      <c r="K304"/>
      <c r="L304"/>
      <c r="M304"/>
      <c r="N304"/>
      <c r="O304"/>
      <c r="P304"/>
      <c r="Q304"/>
      <c r="R304"/>
      <c r="S304"/>
      <c r="T304"/>
      <c r="U304"/>
      <c r="V304"/>
    </row>
    <row r="305" spans="1:22">
      <c r="A305"/>
      <c r="B305"/>
      <c r="C305"/>
      <c r="D305"/>
      <c r="E305"/>
      <c r="F305"/>
      <c r="G305"/>
      <c r="H305"/>
      <c r="I305"/>
      <c r="J305"/>
      <c r="K305"/>
      <c r="L305"/>
      <c r="M305"/>
      <c r="N305"/>
      <c r="O305"/>
      <c r="P305"/>
      <c r="Q305"/>
      <c r="R305"/>
      <c r="S305"/>
      <c r="T305"/>
      <c r="U305"/>
      <c r="V305"/>
    </row>
    <row r="306" spans="1:22">
      <c r="A306"/>
      <c r="B306"/>
      <c r="C306"/>
      <c r="D306"/>
      <c r="E306"/>
      <c r="F306"/>
      <c r="G306"/>
      <c r="H306"/>
      <c r="I306"/>
      <c r="J306"/>
      <c r="K306"/>
      <c r="L306"/>
      <c r="M306"/>
      <c r="N306"/>
      <c r="O306"/>
      <c r="P306"/>
      <c r="Q306"/>
      <c r="R306"/>
      <c r="S306"/>
      <c r="T306"/>
      <c r="U306"/>
      <c r="V306"/>
    </row>
    <row r="307" spans="1:22">
      <c r="A307"/>
      <c r="B307"/>
      <c r="C307"/>
      <c r="D307"/>
      <c r="E307"/>
      <c r="F307"/>
      <c r="G307"/>
      <c r="H307"/>
      <c r="I307"/>
      <c r="J307"/>
      <c r="K307"/>
      <c r="L307"/>
      <c r="M307"/>
      <c r="N307"/>
      <c r="O307"/>
      <c r="P307"/>
      <c r="Q307"/>
      <c r="R307"/>
      <c r="S307"/>
      <c r="T307"/>
      <c r="U307"/>
      <c r="V307"/>
    </row>
    <row r="308" spans="1:22">
      <c r="A308"/>
      <c r="B308"/>
      <c r="C308"/>
      <c r="D308"/>
      <c r="E308"/>
      <c r="F308"/>
      <c r="G308"/>
      <c r="H308"/>
      <c r="I308"/>
      <c r="J308"/>
      <c r="K308"/>
      <c r="L308"/>
      <c r="M308"/>
      <c r="N308"/>
      <c r="O308"/>
      <c r="P308"/>
      <c r="Q308"/>
      <c r="R308"/>
      <c r="S308"/>
      <c r="T308"/>
      <c r="U308"/>
      <c r="V308"/>
    </row>
    <row r="309" spans="1:22">
      <c r="A309"/>
      <c r="B309"/>
      <c r="C309"/>
      <c r="D309"/>
      <c r="E309"/>
      <c r="F309"/>
      <c r="G309"/>
      <c r="H309"/>
      <c r="I309"/>
      <c r="J309"/>
      <c r="K309"/>
      <c r="L309"/>
      <c r="M309"/>
      <c r="N309"/>
      <c r="O309"/>
      <c r="P309"/>
      <c r="Q309"/>
      <c r="R309"/>
      <c r="S309"/>
      <c r="T309"/>
      <c r="U309"/>
      <c r="V309"/>
    </row>
    <row r="310" spans="1:22">
      <c r="A310"/>
      <c r="B310"/>
      <c r="C310"/>
      <c r="D310"/>
      <c r="E310"/>
      <c r="F310"/>
      <c r="G310"/>
      <c r="H310"/>
      <c r="I310"/>
      <c r="J310"/>
      <c r="K310"/>
      <c r="L310"/>
      <c r="M310"/>
      <c r="N310"/>
      <c r="O310"/>
      <c r="P310"/>
      <c r="Q310"/>
      <c r="R310"/>
      <c r="S310"/>
      <c r="T310"/>
      <c r="U310"/>
      <c r="V310"/>
    </row>
    <row r="311" spans="1:22">
      <c r="A311"/>
      <c r="B311"/>
      <c r="C311"/>
      <c r="D311"/>
      <c r="E311"/>
      <c r="F311"/>
      <c r="G311"/>
      <c r="H311"/>
      <c r="I311"/>
      <c r="J311"/>
      <c r="K311"/>
      <c r="L311"/>
      <c r="M311"/>
      <c r="N311"/>
      <c r="O311"/>
      <c r="P311"/>
      <c r="Q311"/>
      <c r="R311"/>
      <c r="S311"/>
      <c r="T311"/>
      <c r="U311"/>
      <c r="V311"/>
    </row>
    <row r="312" spans="1:22">
      <c r="A312"/>
      <c r="B312"/>
      <c r="C312"/>
      <c r="D312"/>
      <c r="E312"/>
      <c r="F312"/>
      <c r="G312"/>
      <c r="H312"/>
      <c r="I312"/>
      <c r="J312"/>
      <c r="K312"/>
      <c r="L312"/>
      <c r="M312"/>
      <c r="N312"/>
      <c r="O312"/>
      <c r="P312"/>
      <c r="Q312"/>
      <c r="R312"/>
      <c r="S312"/>
      <c r="T312"/>
      <c r="U312"/>
      <c r="V312"/>
    </row>
    <row r="313" spans="1:22">
      <c r="A313"/>
      <c r="B313"/>
      <c r="C313"/>
      <c r="D313"/>
      <c r="E313"/>
      <c r="F313"/>
      <c r="G313"/>
      <c r="H313"/>
      <c r="I313"/>
      <c r="J313"/>
      <c r="K313"/>
      <c r="L313"/>
      <c r="M313"/>
      <c r="N313"/>
      <c r="O313"/>
      <c r="P313"/>
      <c r="Q313"/>
      <c r="R313"/>
      <c r="S313"/>
      <c r="T313"/>
      <c r="U313"/>
      <c r="V313"/>
    </row>
    <row r="314" spans="1:22">
      <c r="A314"/>
      <c r="B314"/>
      <c r="C314"/>
      <c r="D314"/>
      <c r="E314"/>
      <c r="F314"/>
      <c r="G314"/>
      <c r="H314"/>
      <c r="I314"/>
      <c r="J314"/>
      <c r="K314"/>
      <c r="L314"/>
      <c r="M314"/>
      <c r="N314"/>
      <c r="O314"/>
      <c r="P314"/>
      <c r="Q314"/>
      <c r="R314"/>
      <c r="S314"/>
      <c r="T314"/>
      <c r="U314"/>
      <c r="V314"/>
    </row>
    <row r="315" spans="1:22">
      <c r="A315"/>
      <c r="B315"/>
      <c r="C315"/>
      <c r="D315"/>
      <c r="E315"/>
      <c r="F315"/>
      <c r="G315"/>
      <c r="H315"/>
      <c r="I315"/>
      <c r="J315"/>
      <c r="K315"/>
      <c r="L315"/>
      <c r="M315"/>
      <c r="N315"/>
      <c r="O315"/>
      <c r="P315"/>
      <c r="Q315"/>
      <c r="R315"/>
      <c r="S315"/>
      <c r="T315"/>
      <c r="U315"/>
      <c r="V315"/>
    </row>
    <row r="316" spans="1:22">
      <c r="A316"/>
      <c r="B316"/>
      <c r="C316"/>
      <c r="D316"/>
      <c r="E316"/>
      <c r="F316"/>
      <c r="G316"/>
      <c r="H316"/>
      <c r="I316"/>
      <c r="J316"/>
      <c r="K316"/>
      <c r="L316"/>
      <c r="M316"/>
      <c r="N316"/>
      <c r="O316"/>
      <c r="P316"/>
      <c r="Q316"/>
      <c r="R316"/>
      <c r="S316"/>
      <c r="T316"/>
      <c r="U316"/>
      <c r="V316"/>
    </row>
    <row r="317" spans="1:22">
      <c r="A317"/>
      <c r="B317"/>
      <c r="C317"/>
      <c r="D317"/>
      <c r="E317"/>
      <c r="F317"/>
      <c r="G317"/>
      <c r="H317"/>
      <c r="I317"/>
      <c r="J317"/>
      <c r="K317"/>
      <c r="L317"/>
      <c r="M317"/>
      <c r="N317"/>
      <c r="O317"/>
      <c r="P317"/>
      <c r="Q317"/>
      <c r="R317"/>
      <c r="S317"/>
      <c r="T317"/>
      <c r="U317"/>
      <c r="V317"/>
    </row>
    <row r="318" spans="1:22">
      <c r="A318"/>
      <c r="B318"/>
      <c r="C318"/>
      <c r="D318"/>
      <c r="E318"/>
      <c r="F318"/>
      <c r="G318"/>
      <c r="H318"/>
      <c r="I318"/>
      <c r="J318"/>
      <c r="K318"/>
      <c r="L318"/>
      <c r="M318"/>
      <c r="N318"/>
      <c r="O318"/>
      <c r="P318"/>
      <c r="Q318"/>
      <c r="R318"/>
      <c r="S318"/>
      <c r="T318"/>
      <c r="U318"/>
      <c r="V318"/>
    </row>
    <row r="319" spans="1:22">
      <c r="A319"/>
      <c r="B319"/>
      <c r="C319"/>
      <c r="D319"/>
      <c r="E319"/>
      <c r="F319"/>
      <c r="G319"/>
      <c r="H319"/>
      <c r="I319"/>
      <c r="J319"/>
      <c r="K319"/>
      <c r="L319"/>
      <c r="M319"/>
      <c r="N319"/>
      <c r="O319"/>
      <c r="P319"/>
      <c r="Q319"/>
      <c r="R319"/>
      <c r="S319"/>
      <c r="T319"/>
      <c r="U319"/>
      <c r="V319"/>
    </row>
    <row r="320" spans="1:22">
      <c r="A320"/>
      <c r="B320"/>
      <c r="C320"/>
      <c r="D320"/>
      <c r="E320"/>
      <c r="F320"/>
      <c r="G320"/>
      <c r="H320"/>
      <c r="I320"/>
      <c r="J320"/>
      <c r="K320"/>
      <c r="L320"/>
      <c r="M320"/>
      <c r="N320"/>
      <c r="O320"/>
      <c r="P320"/>
      <c r="Q320"/>
      <c r="R320"/>
      <c r="S320"/>
      <c r="T320"/>
      <c r="U320"/>
      <c r="V320"/>
    </row>
    <row r="321" spans="1:22">
      <c r="A321"/>
      <c r="B321"/>
      <c r="C321"/>
      <c r="D321"/>
      <c r="E321"/>
      <c r="F321"/>
      <c r="G321"/>
      <c r="H321"/>
      <c r="I321"/>
      <c r="J321"/>
      <c r="K321"/>
      <c r="L321"/>
      <c r="M321"/>
      <c r="N321"/>
      <c r="O321"/>
      <c r="P321"/>
      <c r="Q321"/>
      <c r="R321"/>
      <c r="S321"/>
      <c r="T321"/>
      <c r="U321"/>
      <c r="V321"/>
    </row>
    <row r="322" spans="1:22">
      <c r="A322"/>
      <c r="B322"/>
      <c r="C322"/>
      <c r="D322"/>
      <c r="E322"/>
      <c r="F322"/>
      <c r="G322"/>
      <c r="H322"/>
      <c r="I322"/>
      <c r="J322"/>
      <c r="K322"/>
      <c r="L322"/>
      <c r="M322"/>
      <c r="N322"/>
      <c r="O322"/>
      <c r="P322"/>
      <c r="Q322"/>
      <c r="R322"/>
      <c r="S322"/>
      <c r="T322"/>
      <c r="U322"/>
      <c r="V322"/>
    </row>
    <row r="323" spans="1:22">
      <c r="A323"/>
      <c r="B323"/>
      <c r="C323"/>
      <c r="D323"/>
      <c r="E323"/>
      <c r="F323"/>
      <c r="G323"/>
      <c r="H323"/>
      <c r="I323"/>
      <c r="J323"/>
      <c r="K323"/>
      <c r="L323"/>
      <c r="M323"/>
      <c r="N323"/>
      <c r="O323"/>
      <c r="P323"/>
      <c r="Q323"/>
      <c r="R323"/>
      <c r="S323"/>
      <c r="T323"/>
      <c r="U323"/>
      <c r="V323"/>
    </row>
    <row r="324" spans="1:22">
      <c r="A324"/>
      <c r="B324"/>
      <c r="C324"/>
      <c r="D324"/>
      <c r="E324"/>
      <c r="F324"/>
      <c r="G324"/>
      <c r="H324"/>
      <c r="I324"/>
      <c r="J324"/>
      <c r="K324"/>
      <c r="L324"/>
      <c r="M324"/>
      <c r="N324"/>
      <c r="O324"/>
      <c r="P324"/>
      <c r="Q324"/>
      <c r="R324"/>
      <c r="S324"/>
      <c r="T324"/>
      <c r="U324"/>
      <c r="V324"/>
    </row>
    <row r="325" spans="1:22">
      <c r="A325"/>
      <c r="B325"/>
      <c r="C325"/>
      <c r="D325"/>
      <c r="E325"/>
      <c r="F325"/>
      <c r="G325"/>
      <c r="H325"/>
      <c r="I325"/>
      <c r="J325"/>
      <c r="K325"/>
      <c r="L325"/>
      <c r="M325"/>
      <c r="N325"/>
      <c r="O325"/>
      <c r="P325"/>
      <c r="Q325"/>
      <c r="R325"/>
      <c r="S325"/>
      <c r="T325"/>
      <c r="U325"/>
      <c r="V325"/>
    </row>
    <row r="326" spans="1:22">
      <c r="A326"/>
      <c r="B326"/>
      <c r="C326"/>
      <c r="D326"/>
      <c r="E326"/>
      <c r="F326"/>
      <c r="G326"/>
      <c r="H326"/>
      <c r="I326"/>
      <c r="J326"/>
      <c r="K326"/>
      <c r="L326"/>
      <c r="M326"/>
      <c r="N326"/>
      <c r="O326"/>
      <c r="P326"/>
      <c r="Q326"/>
      <c r="R326"/>
      <c r="S326"/>
      <c r="T326"/>
      <c r="U326"/>
      <c r="V326"/>
    </row>
    <row r="327" spans="1:22">
      <c r="A327"/>
      <c r="B327"/>
      <c r="C327"/>
      <c r="D327"/>
      <c r="E327"/>
      <c r="F327"/>
      <c r="G327"/>
      <c r="H327"/>
      <c r="I327"/>
      <c r="J327"/>
      <c r="K327"/>
      <c r="L327"/>
      <c r="M327"/>
      <c r="N327"/>
      <c r="O327"/>
      <c r="P327"/>
      <c r="Q327"/>
      <c r="R327"/>
      <c r="S327"/>
      <c r="T327"/>
      <c r="U327"/>
      <c r="V327"/>
    </row>
    <row r="328" spans="1:22">
      <c r="A328"/>
      <c r="B328"/>
      <c r="C328"/>
      <c r="D328"/>
      <c r="E328"/>
      <c r="F328"/>
      <c r="G328"/>
      <c r="H328"/>
      <c r="I328"/>
      <c r="J328"/>
      <c r="K328"/>
      <c r="L328"/>
      <c r="M328"/>
      <c r="N328"/>
      <c r="O328"/>
      <c r="P328"/>
      <c r="Q328"/>
      <c r="R328"/>
      <c r="S328"/>
      <c r="T328"/>
      <c r="U328"/>
      <c r="V328"/>
    </row>
    <row r="329" spans="1:22">
      <c r="A329"/>
      <c r="B329"/>
      <c r="C329"/>
      <c r="D329"/>
      <c r="E329"/>
      <c r="F329"/>
      <c r="G329"/>
      <c r="H329"/>
      <c r="I329"/>
      <c r="J329"/>
      <c r="K329"/>
      <c r="L329"/>
      <c r="M329"/>
      <c r="N329"/>
      <c r="O329"/>
      <c r="P329"/>
      <c r="Q329"/>
      <c r="R329"/>
      <c r="S329"/>
      <c r="T329"/>
      <c r="U329"/>
      <c r="V329"/>
    </row>
    <row r="330" spans="1:22">
      <c r="A330"/>
      <c r="B330"/>
      <c r="C330"/>
      <c r="D330"/>
      <c r="E330"/>
      <c r="F330"/>
      <c r="G330"/>
      <c r="H330"/>
      <c r="I330"/>
      <c r="J330"/>
      <c r="K330"/>
      <c r="L330"/>
      <c r="M330"/>
      <c r="N330"/>
      <c r="O330"/>
      <c r="P330"/>
      <c r="Q330"/>
      <c r="R330"/>
      <c r="S330"/>
      <c r="T330"/>
      <c r="U330"/>
      <c r="V330"/>
    </row>
    <row r="331" spans="1:22">
      <c r="A331"/>
      <c r="B331"/>
      <c r="C331"/>
      <c r="D331"/>
      <c r="E331"/>
      <c r="F331"/>
      <c r="G331"/>
      <c r="H331"/>
      <c r="I331"/>
      <c r="J331"/>
      <c r="K331"/>
      <c r="L331"/>
      <c r="M331"/>
      <c r="N331"/>
      <c r="O331"/>
      <c r="P331"/>
      <c r="Q331"/>
      <c r="R331"/>
      <c r="S331"/>
      <c r="T331"/>
      <c r="U331"/>
      <c r="V331"/>
    </row>
    <row r="332" spans="1:22">
      <c r="A332"/>
      <c r="B332"/>
      <c r="C332"/>
      <c r="D332"/>
      <c r="E332"/>
      <c r="F332"/>
      <c r="G332"/>
      <c r="H332"/>
      <c r="I332"/>
      <c r="J332"/>
      <c r="K332"/>
      <c r="L332"/>
      <c r="M332"/>
      <c r="N332"/>
      <c r="O332"/>
      <c r="P332"/>
      <c r="Q332"/>
      <c r="R332"/>
      <c r="S332"/>
      <c r="T332"/>
      <c r="U332"/>
      <c r="V332"/>
    </row>
    <row r="333" spans="1:22">
      <c r="A333"/>
      <c r="B333"/>
      <c r="C333"/>
      <c r="D333"/>
      <c r="E333"/>
      <c r="F333"/>
      <c r="G333"/>
      <c r="H333"/>
      <c r="I333"/>
      <c r="J333"/>
      <c r="K333"/>
      <c r="L333"/>
      <c r="M333"/>
      <c r="N333"/>
      <c r="O333"/>
      <c r="P333"/>
      <c r="Q333"/>
      <c r="R333"/>
      <c r="S333"/>
      <c r="T333"/>
      <c r="U333"/>
      <c r="V333"/>
    </row>
    <row r="334" spans="1:22">
      <c r="A334"/>
      <c r="B334"/>
      <c r="C334"/>
      <c r="D334"/>
      <c r="E334"/>
      <c r="F334"/>
      <c r="G334"/>
      <c r="H334"/>
      <c r="I334"/>
      <c r="J334"/>
      <c r="K334"/>
      <c r="L334"/>
      <c r="M334"/>
      <c r="N334"/>
      <c r="O334"/>
      <c r="P334"/>
      <c r="Q334"/>
      <c r="R334"/>
      <c r="S334"/>
      <c r="T334"/>
      <c r="U334"/>
      <c r="V334"/>
    </row>
    <row r="335" spans="1:22">
      <c r="A335"/>
      <c r="B335"/>
      <c r="C335"/>
      <c r="D335"/>
      <c r="E335"/>
      <c r="F335"/>
      <c r="G335"/>
      <c r="H335"/>
      <c r="I335"/>
      <c r="J335"/>
      <c r="K335"/>
      <c r="L335"/>
      <c r="M335"/>
      <c r="N335"/>
      <c r="O335"/>
      <c r="P335"/>
      <c r="Q335"/>
      <c r="R335"/>
      <c r="S335"/>
      <c r="T335"/>
      <c r="U335"/>
      <c r="V335"/>
    </row>
    <row r="336" spans="1:22">
      <c r="A336"/>
      <c r="B336"/>
      <c r="C336"/>
      <c r="D336"/>
      <c r="E336"/>
      <c r="F336"/>
      <c r="G336"/>
      <c r="H336"/>
      <c r="I336"/>
      <c r="J336"/>
      <c r="K336"/>
      <c r="L336"/>
      <c r="M336"/>
      <c r="N336"/>
      <c r="O336"/>
      <c r="P336"/>
      <c r="Q336"/>
      <c r="R336"/>
      <c r="S336"/>
      <c r="T336"/>
      <c r="U336"/>
      <c r="V336"/>
    </row>
    <row r="337" spans="1:22">
      <c r="A337"/>
      <c r="B337"/>
      <c r="C337"/>
      <c r="D337"/>
      <c r="E337"/>
      <c r="F337"/>
      <c r="G337"/>
      <c r="H337"/>
      <c r="I337"/>
      <c r="J337"/>
      <c r="K337"/>
      <c r="L337"/>
      <c r="M337"/>
      <c r="N337"/>
      <c r="O337"/>
      <c r="P337"/>
      <c r="Q337"/>
      <c r="R337"/>
      <c r="S337"/>
      <c r="T337"/>
      <c r="U337"/>
      <c r="V337"/>
    </row>
    <row r="338" spans="1:22">
      <c r="A338"/>
      <c r="B338"/>
      <c r="C338"/>
      <c r="D338"/>
      <c r="E338"/>
      <c r="F338"/>
      <c r="G338"/>
      <c r="H338"/>
      <c r="I338"/>
      <c r="J338"/>
      <c r="K338"/>
      <c r="L338"/>
      <c r="M338"/>
      <c r="N338"/>
      <c r="O338"/>
      <c r="P338"/>
      <c r="Q338"/>
      <c r="R338"/>
      <c r="S338"/>
      <c r="T338"/>
      <c r="U338"/>
      <c r="V338"/>
    </row>
    <row r="339" spans="1:22">
      <c r="A339"/>
      <c r="B339"/>
      <c r="C339"/>
      <c r="D339"/>
      <c r="E339"/>
      <c r="F339"/>
      <c r="G339"/>
      <c r="H339"/>
      <c r="I339"/>
      <c r="J339"/>
      <c r="K339"/>
      <c r="L339"/>
      <c r="M339"/>
      <c r="N339"/>
      <c r="O339"/>
      <c r="P339"/>
      <c r="Q339"/>
      <c r="R339"/>
      <c r="S339"/>
      <c r="T339"/>
      <c r="U339"/>
      <c r="V339"/>
    </row>
    <row r="340" spans="1:22">
      <c r="A340"/>
      <c r="B340"/>
      <c r="C340"/>
      <c r="D340"/>
      <c r="E340"/>
      <c r="F340"/>
      <c r="G340"/>
      <c r="H340"/>
      <c r="I340"/>
      <c r="J340"/>
      <c r="K340"/>
      <c r="L340"/>
      <c r="M340"/>
      <c r="N340"/>
      <c r="O340"/>
      <c r="P340"/>
      <c r="Q340"/>
      <c r="R340"/>
      <c r="S340"/>
      <c r="T340"/>
      <c r="U340"/>
      <c r="V340"/>
    </row>
    <row r="341" spans="1:22">
      <c r="A341"/>
      <c r="B341"/>
      <c r="C341"/>
      <c r="D341"/>
      <c r="E341"/>
      <c r="F341"/>
      <c r="G341"/>
      <c r="H341"/>
      <c r="I341"/>
      <c r="J341"/>
      <c r="K341"/>
      <c r="L341"/>
      <c r="M341"/>
      <c r="N341"/>
      <c r="O341"/>
      <c r="P341"/>
      <c r="Q341"/>
      <c r="R341"/>
      <c r="S341"/>
      <c r="T341"/>
      <c r="U341"/>
      <c r="V341"/>
    </row>
    <row r="342" spans="1:22">
      <c r="A342"/>
      <c r="B342"/>
      <c r="C342"/>
      <c r="D342"/>
      <c r="E342"/>
      <c r="F342"/>
      <c r="G342"/>
      <c r="H342"/>
      <c r="I342"/>
      <c r="J342"/>
      <c r="K342"/>
      <c r="L342"/>
      <c r="M342"/>
      <c r="N342"/>
      <c r="O342"/>
      <c r="P342"/>
      <c r="Q342"/>
      <c r="R342"/>
      <c r="S342"/>
      <c r="T342"/>
      <c r="U342"/>
      <c r="V342"/>
    </row>
    <row r="343" spans="1:22">
      <c r="A343"/>
      <c r="B343"/>
      <c r="C343"/>
      <c r="D343"/>
      <c r="E343"/>
      <c r="F343"/>
      <c r="G343"/>
      <c r="H343"/>
      <c r="I343"/>
      <c r="J343"/>
      <c r="K343"/>
      <c r="L343"/>
      <c r="M343"/>
      <c r="N343"/>
      <c r="O343"/>
      <c r="P343"/>
      <c r="Q343"/>
      <c r="R343"/>
      <c r="S343"/>
      <c r="T343"/>
      <c r="U343"/>
      <c r="V343"/>
    </row>
    <row r="344" spans="1:22">
      <c r="A344"/>
      <c r="B344"/>
      <c r="C344"/>
      <c r="D344"/>
      <c r="E344"/>
      <c r="F344"/>
      <c r="G344"/>
      <c r="H344"/>
      <c r="I344"/>
      <c r="J344"/>
      <c r="K344"/>
      <c r="L344"/>
      <c r="M344"/>
      <c r="N344"/>
      <c r="O344"/>
      <c r="P344"/>
      <c r="Q344"/>
      <c r="R344"/>
      <c r="S344"/>
      <c r="T344"/>
      <c r="U344"/>
      <c r="V344"/>
    </row>
    <row r="345" spans="1:22">
      <c r="A345"/>
      <c r="B345"/>
      <c r="C345"/>
      <c r="D345"/>
      <c r="E345"/>
      <c r="F345"/>
      <c r="G345"/>
      <c r="H345"/>
      <c r="I345"/>
      <c r="J345"/>
      <c r="K345"/>
      <c r="L345"/>
      <c r="M345"/>
      <c r="N345"/>
      <c r="O345"/>
      <c r="P345"/>
      <c r="Q345"/>
      <c r="R345"/>
      <c r="S345"/>
      <c r="T345"/>
      <c r="U345"/>
      <c r="V345"/>
    </row>
    <row r="346" spans="1:22">
      <c r="A346"/>
      <c r="B346"/>
      <c r="C346"/>
      <c r="D346"/>
      <c r="E346"/>
      <c r="F346"/>
      <c r="G346"/>
      <c r="H346"/>
      <c r="I346"/>
      <c r="J346"/>
      <c r="K346"/>
      <c r="L346"/>
      <c r="M346"/>
      <c r="N346"/>
      <c r="O346"/>
      <c r="P346"/>
      <c r="Q346"/>
      <c r="R346"/>
      <c r="S346"/>
      <c r="T346"/>
      <c r="U346"/>
      <c r="V346"/>
    </row>
    <row r="347" spans="1:22">
      <c r="A347"/>
      <c r="B347"/>
      <c r="C347"/>
      <c r="D347"/>
      <c r="E347"/>
      <c r="F347"/>
      <c r="G347"/>
      <c r="H347"/>
      <c r="I347"/>
      <c r="J347"/>
      <c r="K347"/>
      <c r="L347"/>
      <c r="M347"/>
      <c r="N347"/>
      <c r="O347"/>
      <c r="P347"/>
      <c r="Q347"/>
      <c r="R347"/>
      <c r="S347"/>
      <c r="T347"/>
      <c r="U347"/>
      <c r="V347"/>
    </row>
    <row r="348" spans="1:22">
      <c r="A348"/>
      <c r="B348"/>
      <c r="C348"/>
      <c r="D348"/>
      <c r="E348"/>
      <c r="F348"/>
      <c r="G348"/>
      <c r="H348"/>
      <c r="I348"/>
      <c r="J348"/>
      <c r="K348"/>
      <c r="L348"/>
      <c r="M348"/>
      <c r="N348"/>
      <c r="O348"/>
      <c r="P348"/>
      <c r="Q348"/>
      <c r="R348"/>
      <c r="S348"/>
      <c r="T348"/>
      <c r="U348"/>
      <c r="V348"/>
    </row>
    <row r="349" spans="1:22">
      <c r="A349"/>
      <c r="B349"/>
      <c r="C349"/>
      <c r="D349"/>
      <c r="E349"/>
      <c r="F349"/>
      <c r="G349"/>
      <c r="H349"/>
      <c r="I349"/>
      <c r="J349"/>
      <c r="K349"/>
      <c r="L349"/>
      <c r="M349"/>
      <c r="N349"/>
      <c r="O349"/>
      <c r="P349"/>
      <c r="Q349"/>
      <c r="R349"/>
      <c r="S349"/>
      <c r="T349"/>
      <c r="U349"/>
      <c r="V349"/>
    </row>
    <row r="350" spans="1:22">
      <c r="A350"/>
      <c r="B350"/>
      <c r="C350"/>
      <c r="D350"/>
      <c r="E350"/>
      <c r="F350"/>
      <c r="G350"/>
      <c r="H350"/>
      <c r="I350"/>
      <c r="J350"/>
      <c r="K350"/>
      <c r="L350"/>
      <c r="M350"/>
      <c r="N350"/>
      <c r="O350"/>
      <c r="P350"/>
      <c r="Q350"/>
      <c r="R350"/>
      <c r="S350"/>
      <c r="T350"/>
      <c r="U350"/>
      <c r="V350"/>
    </row>
    <row r="351" spans="1:22">
      <c r="A351"/>
      <c r="B351"/>
      <c r="C351"/>
      <c r="D351"/>
      <c r="E351"/>
      <c r="F351"/>
      <c r="G351"/>
      <c r="H351"/>
      <c r="I351"/>
      <c r="J351"/>
      <c r="K351"/>
      <c r="L351"/>
      <c r="M351"/>
      <c r="N351"/>
      <c r="O351"/>
      <c r="P351"/>
      <c r="Q351"/>
      <c r="R351"/>
      <c r="S351"/>
      <c r="T351"/>
      <c r="U351"/>
      <c r="V351"/>
    </row>
    <row r="352" spans="1:22">
      <c r="A352"/>
      <c r="B352"/>
      <c r="C352"/>
      <c r="D352"/>
      <c r="E352"/>
      <c r="F352"/>
      <c r="G352"/>
      <c r="H352"/>
      <c r="I352"/>
      <c r="J352"/>
      <c r="K352"/>
      <c r="L352"/>
      <c r="M352"/>
      <c r="N352"/>
      <c r="O352"/>
      <c r="P352"/>
      <c r="Q352"/>
      <c r="R352"/>
      <c r="S352"/>
      <c r="T352"/>
      <c r="U352"/>
      <c r="V352"/>
    </row>
    <row r="353" spans="1:22">
      <c r="A353"/>
      <c r="B353"/>
      <c r="C353"/>
      <c r="D353"/>
      <c r="E353"/>
      <c r="F353"/>
      <c r="G353"/>
      <c r="H353"/>
      <c r="I353"/>
      <c r="J353"/>
      <c r="K353"/>
      <c r="L353"/>
      <c r="M353"/>
      <c r="N353"/>
      <c r="O353"/>
      <c r="P353"/>
      <c r="Q353"/>
      <c r="R353"/>
      <c r="S353"/>
      <c r="T353"/>
      <c r="U353"/>
      <c r="V353"/>
    </row>
    <row r="354" spans="1:22">
      <c r="A354"/>
      <c r="B354"/>
      <c r="C354"/>
      <c r="D354"/>
      <c r="E354"/>
      <c r="F354"/>
      <c r="G354"/>
      <c r="H354"/>
      <c r="I354"/>
      <c r="J354"/>
      <c r="K354"/>
      <c r="L354"/>
      <c r="M354"/>
      <c r="N354"/>
      <c r="O354"/>
      <c r="P354"/>
      <c r="Q354"/>
      <c r="R354"/>
      <c r="S354"/>
      <c r="T354"/>
      <c r="U354"/>
      <c r="V354"/>
    </row>
    <row r="355" spans="1:22">
      <c r="A355"/>
      <c r="B355"/>
      <c r="C355"/>
      <c r="D355"/>
      <c r="E355"/>
      <c r="F355"/>
      <c r="G355"/>
      <c r="H355"/>
      <c r="I355"/>
      <c r="J355"/>
      <c r="K355"/>
      <c r="L355"/>
      <c r="M355"/>
      <c r="N355"/>
      <c r="O355"/>
      <c r="P355"/>
      <c r="Q355"/>
      <c r="R355"/>
      <c r="S355"/>
      <c r="T355"/>
      <c r="U355"/>
      <c r="V355"/>
    </row>
    <row r="356" spans="1:22">
      <c r="A356"/>
      <c r="B356"/>
      <c r="C356"/>
      <c r="D356"/>
      <c r="E356"/>
      <c r="F356"/>
      <c r="G356"/>
      <c r="H356"/>
      <c r="I356"/>
      <c r="J356"/>
      <c r="K356"/>
      <c r="L356"/>
      <c r="M356"/>
      <c r="N356"/>
      <c r="O356"/>
      <c r="P356"/>
      <c r="Q356"/>
      <c r="R356"/>
      <c r="S356"/>
      <c r="T356"/>
      <c r="U356"/>
      <c r="V356"/>
    </row>
    <row r="357" spans="1:22">
      <c r="A357"/>
      <c r="B357"/>
      <c r="C357"/>
      <c r="D357"/>
      <c r="E357"/>
      <c r="F357"/>
      <c r="G357"/>
      <c r="H357"/>
      <c r="I357"/>
      <c r="J357"/>
      <c r="K357"/>
      <c r="L357"/>
      <c r="M357"/>
      <c r="N357"/>
      <c r="O357"/>
      <c r="P357"/>
      <c r="Q357"/>
      <c r="R357"/>
      <c r="S357"/>
      <c r="T357"/>
      <c r="U357"/>
      <c r="V357"/>
    </row>
    <row r="358" spans="1:22">
      <c r="A358"/>
      <c r="B358"/>
      <c r="C358"/>
      <c r="D358"/>
      <c r="E358"/>
      <c r="F358"/>
      <c r="G358"/>
      <c r="H358"/>
      <c r="I358"/>
      <c r="J358"/>
      <c r="K358"/>
      <c r="L358"/>
      <c r="M358"/>
      <c r="N358"/>
      <c r="O358"/>
      <c r="P358"/>
      <c r="Q358"/>
      <c r="R358"/>
      <c r="S358"/>
      <c r="T358"/>
      <c r="U358"/>
      <c r="V358"/>
    </row>
    <row r="359" spans="1:22">
      <c r="A359"/>
      <c r="B359"/>
      <c r="C359"/>
      <c r="D359"/>
      <c r="E359"/>
      <c r="F359"/>
      <c r="G359"/>
      <c r="H359"/>
      <c r="I359"/>
      <c r="J359"/>
      <c r="K359"/>
      <c r="L359"/>
      <c r="M359"/>
      <c r="N359"/>
      <c r="O359"/>
      <c r="P359"/>
      <c r="Q359"/>
      <c r="R359"/>
      <c r="S359"/>
      <c r="T359"/>
      <c r="U359"/>
      <c r="V359"/>
    </row>
    <row r="360" spans="1:22">
      <c r="A360"/>
      <c r="B360"/>
      <c r="C360"/>
      <c r="D360"/>
      <c r="E360"/>
      <c r="F360"/>
      <c r="G360"/>
      <c r="H360"/>
      <c r="I360"/>
      <c r="J360"/>
      <c r="K360"/>
      <c r="L360"/>
      <c r="M360"/>
      <c r="N360"/>
      <c r="O360"/>
      <c r="P360"/>
      <c r="Q360"/>
      <c r="R360"/>
      <c r="S360"/>
      <c r="T360"/>
      <c r="U360"/>
      <c r="V360"/>
    </row>
    <row r="361" spans="1:22">
      <c r="A361"/>
      <c r="B361"/>
      <c r="C361"/>
      <c r="D361"/>
      <c r="E361"/>
      <c r="F361"/>
      <c r="G361"/>
      <c r="H361"/>
      <c r="I361"/>
      <c r="J361"/>
      <c r="K361"/>
      <c r="L361"/>
      <c r="M361"/>
      <c r="N361"/>
      <c r="O361"/>
      <c r="P361"/>
      <c r="Q361"/>
      <c r="R361"/>
      <c r="S361"/>
      <c r="T361"/>
      <c r="U361"/>
      <c r="V361"/>
    </row>
    <row r="362" spans="1:22">
      <c r="A362"/>
      <c r="B362"/>
      <c r="C362"/>
      <c r="D362"/>
      <c r="E362"/>
      <c r="F362"/>
      <c r="G362"/>
      <c r="H362"/>
      <c r="I362"/>
      <c r="J362"/>
      <c r="K362"/>
      <c r="L362"/>
      <c r="M362"/>
      <c r="N362"/>
      <c r="O362"/>
      <c r="P362"/>
      <c r="Q362"/>
      <c r="R362"/>
      <c r="S362"/>
      <c r="T362"/>
      <c r="U362"/>
      <c r="V362"/>
    </row>
    <row r="363" spans="1:22">
      <c r="A363"/>
      <c r="B363"/>
      <c r="C363"/>
      <c r="D363"/>
      <c r="E363"/>
      <c r="F363"/>
      <c r="G363"/>
      <c r="H363"/>
      <c r="I363"/>
      <c r="J363"/>
      <c r="K363"/>
      <c r="L363"/>
      <c r="M363"/>
      <c r="N363"/>
      <c r="O363"/>
      <c r="P363"/>
      <c r="Q363"/>
      <c r="R363"/>
      <c r="S363"/>
      <c r="T363"/>
      <c r="U363"/>
      <c r="V363"/>
    </row>
    <row r="364" spans="1:22">
      <c r="A364"/>
      <c r="B364"/>
      <c r="C364"/>
      <c r="D364"/>
      <c r="E364"/>
      <c r="F364"/>
      <c r="G364"/>
      <c r="H364"/>
      <c r="I364"/>
      <c r="J364"/>
      <c r="K364"/>
      <c r="L364"/>
      <c r="M364"/>
      <c r="N364"/>
      <c r="O364"/>
      <c r="P364"/>
      <c r="Q364"/>
      <c r="R364"/>
      <c r="S364"/>
      <c r="T364"/>
      <c r="U364"/>
      <c r="V364"/>
    </row>
    <row r="365" spans="1:22">
      <c r="A365"/>
      <c r="B365"/>
      <c r="C365"/>
      <c r="D365"/>
      <c r="E365"/>
      <c r="F365"/>
      <c r="G365"/>
      <c r="H365"/>
      <c r="I365"/>
      <c r="J365"/>
      <c r="K365"/>
      <c r="L365"/>
      <c r="M365"/>
      <c r="N365"/>
      <c r="O365"/>
      <c r="P365"/>
      <c r="Q365"/>
      <c r="R365"/>
      <c r="S365"/>
      <c r="T365"/>
      <c r="U365"/>
      <c r="V365"/>
    </row>
    <row r="366" spans="1:22">
      <c r="A366"/>
      <c r="B366"/>
      <c r="C366"/>
      <c r="D366"/>
      <c r="E366"/>
      <c r="F366"/>
      <c r="G366"/>
      <c r="H366"/>
      <c r="I366"/>
      <c r="J366"/>
      <c r="K366"/>
      <c r="L366"/>
      <c r="M366"/>
      <c r="N366"/>
      <c r="O366"/>
      <c r="P366"/>
      <c r="Q366"/>
      <c r="R366"/>
      <c r="S366"/>
      <c r="T366"/>
      <c r="U366"/>
      <c r="V366"/>
    </row>
    <row r="367" spans="1:22">
      <c r="A367"/>
      <c r="B367"/>
      <c r="C367"/>
      <c r="D367"/>
      <c r="E367"/>
      <c r="F367"/>
      <c r="G367"/>
      <c r="H367"/>
      <c r="I367"/>
      <c r="J367"/>
      <c r="K367"/>
      <c r="L367"/>
      <c r="M367"/>
      <c r="N367"/>
      <c r="O367"/>
      <c r="P367"/>
      <c r="Q367"/>
      <c r="R367"/>
      <c r="S367"/>
      <c r="T367"/>
      <c r="U367"/>
      <c r="V367"/>
    </row>
    <row r="368" spans="1:22">
      <c r="A368"/>
      <c r="B368"/>
      <c r="C368"/>
      <c r="D368"/>
      <c r="E368"/>
      <c r="F368"/>
      <c r="G368"/>
      <c r="H368"/>
      <c r="I368"/>
      <c r="J368"/>
      <c r="K368"/>
      <c r="L368"/>
      <c r="M368"/>
      <c r="N368"/>
      <c r="O368"/>
      <c r="P368"/>
      <c r="Q368"/>
      <c r="R368"/>
      <c r="S368"/>
      <c r="T368"/>
      <c r="U368"/>
      <c r="V368"/>
    </row>
    <row r="369" spans="1:22">
      <c r="A369"/>
      <c r="B369"/>
      <c r="C369"/>
      <c r="D369"/>
      <c r="E369"/>
      <c r="F369"/>
      <c r="G369"/>
      <c r="H369"/>
      <c r="I369"/>
      <c r="J369"/>
      <c r="K369"/>
      <c r="L369"/>
      <c r="M369"/>
      <c r="N369"/>
      <c r="O369"/>
      <c r="P369"/>
      <c r="Q369"/>
      <c r="R369"/>
      <c r="S369"/>
      <c r="T369"/>
      <c r="U369"/>
      <c r="V369"/>
    </row>
    <row r="370" spans="1:22">
      <c r="A370"/>
      <c r="B370"/>
      <c r="C370"/>
      <c r="D370"/>
      <c r="E370"/>
      <c r="F370"/>
      <c r="G370"/>
      <c r="H370"/>
      <c r="I370"/>
      <c r="J370"/>
      <c r="K370"/>
      <c r="L370"/>
      <c r="M370"/>
      <c r="N370"/>
      <c r="O370"/>
      <c r="P370"/>
      <c r="Q370"/>
      <c r="R370"/>
      <c r="S370"/>
      <c r="T370"/>
      <c r="U370"/>
      <c r="V370"/>
    </row>
    <row r="371" spans="1:22">
      <c r="A371"/>
      <c r="B371"/>
      <c r="C371"/>
      <c r="D371"/>
      <c r="E371"/>
      <c r="F371"/>
      <c r="G371"/>
      <c r="H371"/>
      <c r="I371"/>
      <c r="J371"/>
      <c r="K371"/>
      <c r="L371"/>
      <c r="M371"/>
      <c r="N371"/>
      <c r="O371"/>
      <c r="P371"/>
      <c r="Q371"/>
      <c r="R371"/>
      <c r="S371"/>
      <c r="T371"/>
      <c r="U371"/>
      <c r="V371"/>
    </row>
    <row r="372" spans="1:22">
      <c r="A372"/>
      <c r="B372"/>
      <c r="C372"/>
      <c r="D372"/>
      <c r="E372"/>
      <c r="F372"/>
      <c r="G372"/>
      <c r="H372"/>
      <c r="I372"/>
      <c r="J372"/>
      <c r="K372"/>
      <c r="L372"/>
      <c r="M372"/>
      <c r="N372"/>
      <c r="O372"/>
      <c r="P372"/>
      <c r="Q372"/>
      <c r="R372"/>
      <c r="S372"/>
      <c r="T372"/>
      <c r="U372"/>
      <c r="V372"/>
    </row>
    <row r="373" spans="1:22">
      <c r="A373"/>
      <c r="B373"/>
      <c r="C373"/>
      <c r="D373"/>
      <c r="E373"/>
      <c r="F373"/>
      <c r="G373"/>
      <c r="H373"/>
      <c r="I373"/>
      <c r="J373"/>
      <c r="K373"/>
      <c r="L373"/>
      <c r="M373"/>
      <c r="N373"/>
      <c r="O373"/>
      <c r="P373"/>
      <c r="Q373"/>
      <c r="R373"/>
      <c r="S373"/>
      <c r="T373"/>
      <c r="U373"/>
      <c r="V373"/>
    </row>
    <row r="374" spans="1:22">
      <c r="A374"/>
      <c r="B374"/>
      <c r="C374"/>
      <c r="D374"/>
      <c r="E374"/>
      <c r="F374"/>
      <c r="G374"/>
      <c r="H374"/>
      <c r="I374"/>
      <c r="J374"/>
      <c r="K374"/>
      <c r="L374"/>
      <c r="M374"/>
      <c r="N374"/>
      <c r="O374"/>
      <c r="P374"/>
      <c r="Q374"/>
      <c r="R374"/>
      <c r="S374"/>
      <c r="T374"/>
      <c r="U374"/>
      <c r="V374"/>
    </row>
    <row r="375" spans="1:22">
      <c r="A375"/>
      <c r="B375"/>
      <c r="C375"/>
      <c r="D375"/>
      <c r="E375"/>
      <c r="F375"/>
      <c r="G375"/>
      <c r="H375"/>
      <c r="I375"/>
      <c r="J375"/>
      <c r="K375"/>
      <c r="L375"/>
      <c r="M375"/>
      <c r="N375"/>
      <c r="O375"/>
      <c r="P375"/>
      <c r="Q375"/>
      <c r="R375"/>
      <c r="S375"/>
      <c r="T375"/>
      <c r="U375"/>
      <c r="V375"/>
    </row>
    <row r="376" spans="1:22">
      <c r="A376"/>
      <c r="B376"/>
      <c r="C376"/>
      <c r="D376"/>
      <c r="E376"/>
      <c r="F376"/>
      <c r="G376"/>
      <c r="H376"/>
      <c r="I376"/>
      <c r="J376"/>
      <c r="K376"/>
      <c r="L376"/>
      <c r="M376"/>
      <c r="N376"/>
      <c r="O376"/>
      <c r="P376"/>
      <c r="Q376"/>
      <c r="R376"/>
      <c r="S376"/>
      <c r="T376"/>
      <c r="U376"/>
      <c r="V376"/>
    </row>
    <row r="377" spans="1:22">
      <c r="A377"/>
      <c r="B377"/>
      <c r="C377"/>
      <c r="D377"/>
      <c r="E377"/>
      <c r="F377"/>
      <c r="G377"/>
      <c r="H377"/>
      <c r="I377"/>
      <c r="J377"/>
      <c r="K377"/>
      <c r="L377"/>
      <c r="M377"/>
      <c r="N377"/>
      <c r="O377"/>
      <c r="P377"/>
      <c r="Q377"/>
      <c r="R377"/>
      <c r="S377"/>
      <c r="T377"/>
      <c r="U377"/>
      <c r="V377"/>
    </row>
    <row r="378" spans="1:22">
      <c r="A378"/>
      <c r="B378"/>
      <c r="C378"/>
      <c r="D378"/>
      <c r="E378"/>
      <c r="F378"/>
      <c r="G378"/>
      <c r="H378"/>
      <c r="I378"/>
      <c r="J378"/>
      <c r="K378"/>
      <c r="L378"/>
      <c r="M378"/>
      <c r="N378"/>
      <c r="O378"/>
      <c r="P378"/>
      <c r="Q378"/>
      <c r="R378"/>
      <c r="S378"/>
      <c r="T378"/>
      <c r="U378"/>
      <c r="V378"/>
    </row>
    <row r="379" spans="1:22">
      <c r="A379"/>
      <c r="B379"/>
      <c r="C379"/>
      <c r="D379"/>
      <c r="E379"/>
      <c r="F379"/>
      <c r="G379"/>
      <c r="H379"/>
      <c r="I379"/>
      <c r="J379"/>
      <c r="K379"/>
      <c r="L379"/>
      <c r="M379"/>
      <c r="N379"/>
      <c r="O379"/>
      <c r="P379"/>
      <c r="Q379"/>
      <c r="R379"/>
      <c r="S379"/>
      <c r="T379"/>
      <c r="U379"/>
      <c r="V379"/>
    </row>
    <row r="380" spans="1:22">
      <c r="A380"/>
      <c r="B380"/>
      <c r="C380"/>
      <c r="D380"/>
      <c r="E380"/>
      <c r="F380"/>
      <c r="G380"/>
      <c r="H380"/>
      <c r="I380"/>
      <c r="J380"/>
      <c r="K380"/>
      <c r="L380"/>
      <c r="M380"/>
      <c r="N380"/>
      <c r="O380"/>
      <c r="P380"/>
      <c r="Q380"/>
      <c r="R380"/>
      <c r="S380"/>
      <c r="T380"/>
      <c r="U380"/>
      <c r="V380"/>
    </row>
    <row r="381" spans="1:22">
      <c r="A381"/>
      <c r="B381"/>
      <c r="C381"/>
      <c r="D381"/>
      <c r="E381"/>
      <c r="F381"/>
      <c r="G381"/>
      <c r="H381"/>
      <c r="I381"/>
      <c r="J381"/>
      <c r="K381"/>
      <c r="L381"/>
      <c r="M381"/>
      <c r="N381"/>
      <c r="O381"/>
      <c r="P381"/>
      <c r="Q381"/>
      <c r="R381"/>
      <c r="S381"/>
      <c r="T381"/>
      <c r="U381"/>
      <c r="V381"/>
    </row>
    <row r="382" spans="1:22">
      <c r="A382"/>
      <c r="B382"/>
      <c r="C382"/>
      <c r="D382"/>
      <c r="E382"/>
      <c r="F382"/>
      <c r="G382"/>
      <c r="H382"/>
      <c r="I382"/>
      <c r="J382"/>
      <c r="K382"/>
      <c r="L382"/>
      <c r="M382"/>
      <c r="N382"/>
      <c r="O382"/>
      <c r="P382"/>
      <c r="Q382"/>
      <c r="R382"/>
      <c r="S382"/>
      <c r="T382"/>
      <c r="U382"/>
      <c r="V382"/>
    </row>
    <row r="383" spans="1:22">
      <c r="A383"/>
      <c r="B383"/>
      <c r="C383"/>
      <c r="D383"/>
      <c r="E383"/>
      <c r="F383"/>
      <c r="G383"/>
      <c r="H383"/>
      <c r="I383"/>
      <c r="J383"/>
      <c r="K383"/>
      <c r="L383"/>
      <c r="M383"/>
      <c r="N383"/>
      <c r="O383"/>
      <c r="P383"/>
      <c r="Q383"/>
      <c r="R383"/>
      <c r="S383"/>
      <c r="T383"/>
      <c r="U383"/>
      <c r="V383"/>
    </row>
    <row r="384" spans="1:22">
      <c r="A384"/>
      <c r="B384"/>
      <c r="C384"/>
      <c r="D384"/>
      <c r="E384"/>
      <c r="F384"/>
      <c r="G384"/>
      <c r="H384"/>
      <c r="I384"/>
      <c r="J384"/>
      <c r="K384"/>
      <c r="L384"/>
      <c r="M384"/>
      <c r="N384"/>
      <c r="O384"/>
      <c r="P384"/>
      <c r="Q384"/>
      <c r="R384"/>
      <c r="S384"/>
      <c r="T384"/>
      <c r="U384"/>
      <c r="V384"/>
    </row>
    <row r="385" spans="1:22">
      <c r="A385"/>
      <c r="B385"/>
      <c r="C385"/>
      <c r="D385"/>
      <c r="E385"/>
      <c r="F385"/>
      <c r="G385"/>
      <c r="H385"/>
      <c r="I385"/>
      <c r="J385"/>
      <c r="K385"/>
      <c r="L385"/>
      <c r="M385"/>
      <c r="N385"/>
      <c r="O385"/>
      <c r="P385"/>
      <c r="Q385"/>
      <c r="R385"/>
      <c r="S385"/>
      <c r="T385"/>
      <c r="U385"/>
      <c r="V385"/>
    </row>
    <row r="386" spans="1:22">
      <c r="A386"/>
      <c r="B386"/>
      <c r="C386"/>
      <c r="D386"/>
      <c r="E386"/>
      <c r="F386"/>
      <c r="G386"/>
      <c r="H386"/>
      <c r="I386"/>
      <c r="J386"/>
      <c r="K386"/>
      <c r="L386"/>
      <c r="M386"/>
      <c r="N386"/>
      <c r="O386"/>
      <c r="P386"/>
      <c r="Q386"/>
      <c r="R386"/>
      <c r="S386"/>
      <c r="T386"/>
      <c r="U386"/>
      <c r="V386"/>
    </row>
    <row r="387" spans="1:22">
      <c r="A387"/>
      <c r="B387"/>
      <c r="C387"/>
      <c r="D387"/>
      <c r="E387"/>
      <c r="F387"/>
      <c r="G387"/>
      <c r="H387"/>
      <c r="I387"/>
      <c r="J387"/>
      <c r="K387"/>
      <c r="L387"/>
      <c r="M387"/>
      <c r="N387"/>
      <c r="O387"/>
      <c r="P387"/>
      <c r="Q387"/>
      <c r="R387"/>
      <c r="S387"/>
      <c r="T387"/>
      <c r="U387"/>
      <c r="V387"/>
    </row>
    <row r="388" spans="1:22">
      <c r="A388"/>
      <c r="B388"/>
      <c r="C388"/>
      <c r="D388"/>
      <c r="E388"/>
      <c r="F388"/>
      <c r="G388"/>
      <c r="H388"/>
      <c r="I388"/>
      <c r="J388"/>
      <c r="K388"/>
      <c r="L388"/>
      <c r="M388"/>
      <c r="N388"/>
      <c r="O388"/>
      <c r="P388"/>
      <c r="Q388"/>
      <c r="R388"/>
      <c r="S388"/>
      <c r="T388"/>
      <c r="U388"/>
      <c r="V388"/>
    </row>
    <row r="389" spans="1:22">
      <c r="A389"/>
      <c r="B389"/>
      <c r="C389"/>
      <c r="D389"/>
      <c r="E389"/>
      <c r="F389"/>
      <c r="G389"/>
      <c r="H389"/>
      <c r="I389"/>
      <c r="J389"/>
      <c r="K389"/>
      <c r="L389"/>
      <c r="M389"/>
      <c r="N389"/>
      <c r="O389"/>
      <c r="P389"/>
      <c r="Q389"/>
      <c r="R389"/>
      <c r="S389"/>
      <c r="T389"/>
      <c r="U389"/>
      <c r="V389"/>
    </row>
    <row r="390" spans="1:22">
      <c r="A390"/>
      <c r="B390"/>
      <c r="C390"/>
      <c r="D390"/>
      <c r="E390"/>
      <c r="F390"/>
      <c r="G390"/>
      <c r="H390"/>
      <c r="I390"/>
      <c r="J390"/>
      <c r="K390"/>
      <c r="L390"/>
      <c r="M390"/>
      <c r="N390"/>
      <c r="O390"/>
      <c r="P390"/>
      <c r="Q390"/>
      <c r="R390"/>
      <c r="S390"/>
      <c r="T390"/>
      <c r="U390"/>
      <c r="V390"/>
    </row>
    <row r="391" spans="1:22">
      <c r="A391"/>
      <c r="B391"/>
      <c r="C391"/>
      <c r="D391"/>
      <c r="E391"/>
      <c r="F391"/>
      <c r="G391"/>
      <c r="H391"/>
      <c r="I391"/>
      <c r="J391"/>
      <c r="K391"/>
      <c r="L391"/>
      <c r="M391"/>
      <c r="N391"/>
      <c r="O391"/>
      <c r="P391"/>
      <c r="Q391"/>
      <c r="R391"/>
      <c r="S391"/>
      <c r="T391"/>
      <c r="U391"/>
      <c r="V391"/>
    </row>
    <row r="392" spans="1:22">
      <c r="A392"/>
      <c r="B392"/>
      <c r="C392"/>
      <c r="D392"/>
      <c r="E392"/>
      <c r="F392"/>
      <c r="G392"/>
      <c r="H392"/>
      <c r="I392"/>
      <c r="J392"/>
      <c r="K392"/>
      <c r="L392"/>
      <c r="M392"/>
      <c r="N392"/>
      <c r="O392"/>
      <c r="P392"/>
      <c r="Q392"/>
      <c r="R392"/>
      <c r="S392"/>
      <c r="T392"/>
      <c r="U392"/>
      <c r="V392"/>
    </row>
    <row r="393" spans="1:22">
      <c r="A393"/>
      <c r="B393"/>
      <c r="C393"/>
      <c r="D393"/>
      <c r="E393"/>
      <c r="F393"/>
      <c r="G393"/>
      <c r="H393"/>
      <c r="I393"/>
      <c r="J393"/>
      <c r="K393"/>
      <c r="L393"/>
      <c r="M393"/>
      <c r="N393"/>
      <c r="O393"/>
      <c r="P393"/>
      <c r="Q393"/>
      <c r="R393"/>
      <c r="S393"/>
      <c r="T393"/>
      <c r="U393"/>
      <c r="V393"/>
    </row>
    <row r="394" spans="1:22">
      <c r="A394"/>
      <c r="B394"/>
      <c r="C394"/>
      <c r="D394"/>
      <c r="E394"/>
      <c r="F394"/>
      <c r="G394"/>
      <c r="H394"/>
      <c r="I394"/>
      <c r="J394"/>
      <c r="K394"/>
      <c r="L394"/>
      <c r="M394"/>
      <c r="N394"/>
      <c r="O394"/>
      <c r="P394"/>
      <c r="Q394"/>
      <c r="R394"/>
      <c r="S394"/>
      <c r="T394"/>
      <c r="U394"/>
      <c r="V394"/>
    </row>
    <row r="395" spans="1:22">
      <c r="A395"/>
      <c r="B395"/>
      <c r="C395"/>
      <c r="D395"/>
      <c r="E395"/>
      <c r="F395"/>
      <c r="G395"/>
      <c r="H395"/>
      <c r="I395"/>
      <c r="J395"/>
      <c r="K395"/>
      <c r="L395"/>
      <c r="M395"/>
      <c r="N395"/>
      <c r="O395"/>
      <c r="P395"/>
      <c r="Q395"/>
      <c r="R395"/>
      <c r="S395"/>
      <c r="T395"/>
      <c r="U395"/>
      <c r="V395"/>
    </row>
    <row r="396" spans="1:22">
      <c r="A396"/>
      <c r="B396"/>
      <c r="C396"/>
      <c r="D396"/>
      <c r="E396"/>
      <c r="F396"/>
      <c r="G396"/>
      <c r="H396"/>
      <c r="I396"/>
      <c r="J396"/>
      <c r="K396"/>
      <c r="L396"/>
      <c r="M396"/>
      <c r="N396"/>
      <c r="O396"/>
      <c r="P396"/>
      <c r="Q396"/>
      <c r="R396"/>
      <c r="S396"/>
      <c r="T396"/>
      <c r="U396"/>
      <c r="V396"/>
    </row>
    <row r="397" spans="1:22">
      <c r="A397"/>
      <c r="B397"/>
      <c r="C397"/>
      <c r="D397"/>
      <c r="E397"/>
      <c r="F397"/>
      <c r="G397"/>
      <c r="H397"/>
      <c r="I397"/>
      <c r="J397"/>
      <c r="K397"/>
      <c r="L397"/>
      <c r="M397"/>
      <c r="N397"/>
      <c r="O397"/>
      <c r="P397"/>
      <c r="Q397"/>
      <c r="R397"/>
      <c r="S397"/>
      <c r="T397"/>
      <c r="U397"/>
      <c r="V397"/>
    </row>
    <row r="398" spans="1:22">
      <c r="A398"/>
      <c r="B398"/>
      <c r="C398"/>
      <c r="D398"/>
      <c r="E398"/>
      <c r="F398"/>
      <c r="G398"/>
      <c r="H398"/>
      <c r="I398"/>
      <c r="J398"/>
      <c r="K398"/>
      <c r="L398"/>
      <c r="M398"/>
      <c r="N398"/>
      <c r="O398"/>
      <c r="P398"/>
      <c r="Q398"/>
      <c r="R398"/>
      <c r="S398"/>
      <c r="T398"/>
      <c r="U398"/>
      <c r="V398"/>
    </row>
    <row r="399" spans="1:22">
      <c r="A399"/>
      <c r="B399"/>
      <c r="C399"/>
      <c r="D399"/>
      <c r="E399"/>
      <c r="F399"/>
      <c r="G399"/>
      <c r="H399"/>
      <c r="I399"/>
      <c r="J399"/>
      <c r="K399"/>
      <c r="L399"/>
      <c r="M399"/>
      <c r="N399"/>
      <c r="O399"/>
      <c r="P399"/>
      <c r="Q399"/>
      <c r="R399"/>
      <c r="S399"/>
      <c r="T399"/>
      <c r="U399"/>
      <c r="V399"/>
    </row>
    <row r="400" spans="1:22">
      <c r="A400"/>
      <c r="B400"/>
      <c r="C400"/>
      <c r="D400"/>
      <c r="E400"/>
      <c r="F400"/>
      <c r="G400"/>
      <c r="H400"/>
      <c r="I400"/>
      <c r="J400"/>
      <c r="K400"/>
      <c r="L400"/>
      <c r="M400"/>
      <c r="N400"/>
      <c r="O400"/>
      <c r="P400"/>
      <c r="Q400"/>
      <c r="R400"/>
      <c r="S400"/>
      <c r="T400"/>
      <c r="U400"/>
      <c r="V400"/>
    </row>
    <row r="401" spans="1:22">
      <c r="A401"/>
      <c r="B401"/>
      <c r="C401"/>
      <c r="D401"/>
      <c r="E401"/>
      <c r="F401"/>
      <c r="G401"/>
      <c r="H401"/>
      <c r="I401"/>
      <c r="J401"/>
      <c r="K401"/>
      <c r="L401"/>
      <c r="M401"/>
      <c r="N401"/>
      <c r="O401"/>
      <c r="P401"/>
      <c r="Q401"/>
      <c r="R401"/>
      <c r="S401"/>
      <c r="T401"/>
      <c r="U401"/>
      <c r="V401"/>
    </row>
    <row r="402" spans="1:22">
      <c r="A402"/>
      <c r="B402"/>
      <c r="C402"/>
      <c r="D402"/>
      <c r="E402"/>
      <c r="F402"/>
      <c r="G402"/>
      <c r="H402"/>
      <c r="I402"/>
      <c r="J402"/>
      <c r="K402"/>
      <c r="L402"/>
      <c r="M402"/>
      <c r="N402"/>
      <c r="O402"/>
      <c r="P402"/>
      <c r="Q402"/>
      <c r="R402"/>
      <c r="S402"/>
      <c r="T402"/>
      <c r="U402"/>
      <c r="V402"/>
    </row>
    <row r="403" spans="1:22">
      <c r="A403"/>
      <c r="B403"/>
      <c r="C403"/>
      <c r="D403"/>
      <c r="E403"/>
      <c r="F403"/>
      <c r="G403"/>
      <c r="H403"/>
      <c r="I403"/>
      <c r="J403"/>
      <c r="K403"/>
      <c r="L403"/>
      <c r="M403"/>
      <c r="N403"/>
      <c r="O403"/>
      <c r="P403"/>
      <c r="Q403"/>
      <c r="R403"/>
      <c r="S403"/>
      <c r="T403"/>
      <c r="U403"/>
      <c r="V403"/>
    </row>
    <row r="404" spans="1:22">
      <c r="A404"/>
      <c r="B404"/>
      <c r="C404"/>
      <c r="D404"/>
      <c r="E404"/>
      <c r="F404"/>
      <c r="G404"/>
      <c r="H404"/>
      <c r="I404"/>
      <c r="J404"/>
      <c r="K404"/>
      <c r="L404"/>
      <c r="M404"/>
      <c r="N404"/>
      <c r="O404"/>
      <c r="P404"/>
      <c r="Q404"/>
      <c r="R404"/>
      <c r="S404"/>
      <c r="T404"/>
      <c r="U404"/>
      <c r="V404"/>
    </row>
    <row r="405" spans="1:22">
      <c r="A405"/>
      <c r="B405"/>
      <c r="C405"/>
      <c r="D405"/>
      <c r="E405"/>
      <c r="F405"/>
      <c r="G405"/>
      <c r="H405"/>
      <c r="I405"/>
      <c r="J405"/>
      <c r="K405"/>
      <c r="L405"/>
      <c r="M405"/>
      <c r="N405"/>
      <c r="O405"/>
      <c r="P405"/>
      <c r="Q405"/>
      <c r="R405"/>
      <c r="S405"/>
      <c r="T405"/>
      <c r="U405"/>
      <c r="V405"/>
    </row>
    <row r="406" spans="1:22">
      <c r="A406"/>
      <c r="B406"/>
      <c r="C406"/>
      <c r="D406"/>
      <c r="E406"/>
      <c r="F406"/>
      <c r="G406"/>
      <c r="H406"/>
      <c r="I406"/>
      <c r="J406"/>
      <c r="K406"/>
      <c r="L406"/>
      <c r="M406"/>
      <c r="N406"/>
      <c r="O406"/>
      <c r="P406"/>
      <c r="Q406"/>
      <c r="R406"/>
      <c r="S406"/>
      <c r="T406"/>
      <c r="U406"/>
      <c r="V406"/>
    </row>
    <row r="407" spans="1:22">
      <c r="A407"/>
      <c r="B407"/>
      <c r="C407"/>
      <c r="D407"/>
      <c r="E407"/>
      <c r="F407"/>
      <c r="G407"/>
      <c r="H407"/>
      <c r="I407"/>
      <c r="J407"/>
      <c r="K407"/>
      <c r="L407"/>
      <c r="M407"/>
      <c r="N407"/>
      <c r="O407"/>
      <c r="P407"/>
      <c r="Q407"/>
      <c r="R407"/>
      <c r="S407"/>
      <c r="T407"/>
      <c r="U407"/>
      <c r="V407"/>
    </row>
    <row r="408" spans="1:22">
      <c r="A408"/>
      <c r="B408"/>
      <c r="C408"/>
      <c r="D408"/>
      <c r="E408"/>
      <c r="F408"/>
      <c r="G408"/>
      <c r="H408"/>
      <c r="I408"/>
      <c r="J408"/>
      <c r="K408"/>
      <c r="L408"/>
      <c r="M408"/>
      <c r="N408"/>
      <c r="O408"/>
      <c r="P408"/>
      <c r="Q408"/>
      <c r="R408"/>
      <c r="S408"/>
      <c r="T408"/>
      <c r="U408"/>
      <c r="V408"/>
    </row>
    <row r="409" spans="1:22">
      <c r="A409"/>
      <c r="B409"/>
      <c r="C409"/>
      <c r="D409"/>
      <c r="E409"/>
      <c r="F409"/>
      <c r="G409"/>
      <c r="H409"/>
      <c r="I409"/>
      <c r="J409"/>
      <c r="K409"/>
      <c r="L409"/>
      <c r="M409"/>
      <c r="N409"/>
      <c r="O409"/>
      <c r="P409"/>
      <c r="Q409"/>
      <c r="R409"/>
      <c r="S409"/>
      <c r="T409"/>
      <c r="U409"/>
      <c r="V409"/>
    </row>
    <row r="410" spans="1:22">
      <c r="A410"/>
      <c r="B410"/>
      <c r="C410"/>
      <c r="D410"/>
      <c r="E410"/>
      <c r="F410"/>
      <c r="G410"/>
      <c r="H410"/>
      <c r="I410"/>
      <c r="J410"/>
      <c r="K410"/>
      <c r="L410"/>
      <c r="M410"/>
      <c r="N410"/>
      <c r="O410"/>
      <c r="P410"/>
      <c r="Q410"/>
      <c r="R410"/>
      <c r="S410"/>
      <c r="T410"/>
      <c r="U410"/>
      <c r="V410"/>
    </row>
    <row r="411" spans="1:22">
      <c r="A411"/>
      <c r="B411"/>
      <c r="C411"/>
      <c r="D411"/>
      <c r="E411"/>
      <c r="F411"/>
      <c r="G411"/>
      <c r="H411"/>
      <c r="I411"/>
      <c r="J411"/>
      <c r="K411"/>
      <c r="L411"/>
      <c r="M411"/>
      <c r="N411"/>
      <c r="O411"/>
      <c r="P411"/>
      <c r="Q411"/>
      <c r="R411"/>
      <c r="S411"/>
      <c r="T411"/>
      <c r="U411"/>
      <c r="V411"/>
    </row>
    <row r="412" spans="1:22">
      <c r="A412"/>
      <c r="B412"/>
      <c r="C412"/>
      <c r="D412"/>
      <c r="E412"/>
      <c r="F412"/>
      <c r="G412"/>
      <c r="H412"/>
      <c r="I412"/>
      <c r="J412"/>
      <c r="K412"/>
      <c r="L412"/>
      <c r="M412"/>
      <c r="N412"/>
      <c r="O412"/>
      <c r="P412"/>
      <c r="Q412"/>
      <c r="R412"/>
      <c r="S412"/>
      <c r="T412"/>
      <c r="U412"/>
      <c r="V412"/>
    </row>
    <row r="413" spans="1:22">
      <c r="A413"/>
      <c r="B413"/>
      <c r="C413"/>
      <c r="D413"/>
      <c r="E413"/>
      <c r="F413"/>
      <c r="G413"/>
      <c r="H413"/>
      <c r="I413"/>
      <c r="J413"/>
      <c r="K413"/>
      <c r="L413"/>
      <c r="M413"/>
      <c r="N413"/>
      <c r="O413"/>
      <c r="P413"/>
      <c r="Q413"/>
      <c r="R413"/>
      <c r="S413"/>
      <c r="T413"/>
      <c r="U413"/>
      <c r="V413"/>
    </row>
    <row r="414" spans="1:22">
      <c r="A414"/>
      <c r="B414"/>
      <c r="C414"/>
      <c r="D414"/>
      <c r="E414"/>
      <c r="F414"/>
      <c r="G414"/>
      <c r="H414"/>
      <c r="I414"/>
      <c r="J414"/>
      <c r="K414"/>
      <c r="L414"/>
      <c r="M414"/>
      <c r="N414"/>
      <c r="O414"/>
      <c r="P414"/>
      <c r="Q414"/>
      <c r="R414"/>
      <c r="S414"/>
      <c r="T414"/>
      <c r="U414"/>
      <c r="V414"/>
    </row>
    <row r="415" spans="1:22">
      <c r="A415"/>
      <c r="B415"/>
      <c r="C415"/>
      <c r="D415"/>
      <c r="E415"/>
      <c r="F415"/>
      <c r="G415"/>
      <c r="H415"/>
      <c r="I415"/>
      <c r="J415"/>
      <c r="K415"/>
      <c r="L415"/>
      <c r="M415"/>
      <c r="N415"/>
      <c r="O415"/>
      <c r="P415"/>
      <c r="Q415"/>
      <c r="R415"/>
      <c r="S415"/>
      <c r="T415"/>
      <c r="U415"/>
      <c r="V415"/>
    </row>
    <row r="416" spans="1:22">
      <c r="A416"/>
      <c r="B416"/>
      <c r="C416"/>
      <c r="D416"/>
      <c r="E416"/>
      <c r="F416"/>
      <c r="G416"/>
      <c r="H416"/>
      <c r="I416"/>
      <c r="J416"/>
      <c r="K416"/>
      <c r="L416"/>
      <c r="M416"/>
      <c r="N416"/>
      <c r="O416"/>
      <c r="P416"/>
      <c r="Q416"/>
      <c r="R416"/>
      <c r="S416"/>
      <c r="T416"/>
      <c r="U416"/>
      <c r="V416"/>
    </row>
    <row r="417" spans="1:22">
      <c r="A417"/>
      <c r="B417"/>
      <c r="C417"/>
      <c r="D417"/>
      <c r="E417"/>
      <c r="F417"/>
      <c r="G417"/>
      <c r="H417"/>
      <c r="I417"/>
      <c r="J417"/>
      <c r="K417"/>
      <c r="L417"/>
      <c r="M417"/>
      <c r="N417"/>
      <c r="O417"/>
      <c r="P417"/>
      <c r="Q417"/>
      <c r="R417"/>
      <c r="S417"/>
      <c r="T417"/>
      <c r="U417"/>
      <c r="V417"/>
    </row>
    <row r="418" spans="1:22">
      <c r="A418"/>
      <c r="B418"/>
      <c r="C418"/>
      <c r="D418"/>
      <c r="E418"/>
      <c r="F418"/>
      <c r="G418"/>
      <c r="H418"/>
      <c r="I418"/>
      <c r="J418"/>
      <c r="K418"/>
      <c r="L418"/>
      <c r="M418"/>
      <c r="N418"/>
      <c r="O418"/>
      <c r="P418"/>
      <c r="Q418"/>
      <c r="R418"/>
      <c r="S418"/>
      <c r="T418"/>
      <c r="U418"/>
      <c r="V418"/>
    </row>
    <row r="419" spans="1:22">
      <c r="A419"/>
      <c r="B419"/>
      <c r="C419"/>
      <c r="D419"/>
      <c r="E419"/>
      <c r="F419"/>
      <c r="G419"/>
      <c r="H419"/>
      <c r="I419"/>
      <c r="J419"/>
      <c r="K419"/>
      <c r="L419"/>
      <c r="M419"/>
      <c r="N419"/>
      <c r="O419"/>
      <c r="P419"/>
      <c r="Q419"/>
      <c r="R419"/>
      <c r="S419"/>
      <c r="T419"/>
      <c r="U419"/>
      <c r="V419"/>
    </row>
    <row r="420" spans="1:22">
      <c r="A420"/>
      <c r="B420"/>
      <c r="C420"/>
      <c r="D420"/>
      <c r="E420"/>
      <c r="F420"/>
      <c r="G420"/>
      <c r="H420"/>
      <c r="I420"/>
      <c r="J420"/>
      <c r="K420"/>
      <c r="L420"/>
      <c r="M420"/>
      <c r="N420"/>
      <c r="O420"/>
      <c r="P420"/>
      <c r="Q420"/>
      <c r="R420"/>
      <c r="S420"/>
      <c r="T420"/>
      <c r="U420"/>
      <c r="V420"/>
    </row>
    <row r="421" spans="1:22">
      <c r="A421"/>
      <c r="B421"/>
      <c r="C421"/>
      <c r="D421"/>
      <c r="E421"/>
      <c r="F421"/>
      <c r="G421"/>
      <c r="H421"/>
      <c r="I421"/>
      <c r="J421"/>
      <c r="K421"/>
      <c r="L421"/>
      <c r="M421"/>
      <c r="N421"/>
      <c r="O421"/>
      <c r="P421"/>
      <c r="Q421"/>
      <c r="R421"/>
      <c r="S421"/>
      <c r="T421"/>
      <c r="U421"/>
      <c r="V421"/>
    </row>
    <row r="422" spans="1:22">
      <c r="A422"/>
      <c r="B422"/>
      <c r="C422"/>
      <c r="D422"/>
      <c r="E422"/>
      <c r="F422"/>
      <c r="G422"/>
      <c r="H422"/>
      <c r="I422"/>
      <c r="J422"/>
      <c r="K422"/>
      <c r="L422"/>
      <c r="M422"/>
      <c r="N422"/>
      <c r="O422"/>
      <c r="P422"/>
      <c r="Q422"/>
      <c r="R422"/>
      <c r="S422"/>
      <c r="T422"/>
      <c r="U422"/>
      <c r="V422"/>
    </row>
    <row r="423" spans="1:22">
      <c r="A423"/>
      <c r="B423"/>
      <c r="C423"/>
      <c r="D423"/>
      <c r="E423"/>
      <c r="F423"/>
      <c r="G423"/>
      <c r="H423"/>
      <c r="I423"/>
      <c r="J423"/>
      <c r="K423"/>
      <c r="L423"/>
      <c r="M423"/>
      <c r="N423"/>
      <c r="O423"/>
      <c r="P423"/>
      <c r="Q423"/>
      <c r="R423"/>
      <c r="S423"/>
      <c r="T423"/>
      <c r="U423"/>
      <c r="V423"/>
    </row>
    <row r="424" spans="1:22">
      <c r="A424"/>
      <c r="B424"/>
      <c r="C424"/>
      <c r="D424"/>
      <c r="E424"/>
      <c r="F424"/>
      <c r="G424"/>
      <c r="H424"/>
      <c r="I424"/>
      <c r="J424"/>
      <c r="K424"/>
      <c r="L424"/>
      <c r="M424"/>
      <c r="N424"/>
      <c r="O424"/>
      <c r="P424"/>
      <c r="Q424"/>
      <c r="R424"/>
      <c r="S424"/>
      <c r="T424"/>
      <c r="U424"/>
      <c r="V424"/>
    </row>
    <row r="425" spans="1:22">
      <c r="A425"/>
      <c r="B425"/>
      <c r="C425"/>
      <c r="D425"/>
      <c r="E425"/>
      <c r="F425"/>
      <c r="G425"/>
      <c r="H425"/>
      <c r="I425"/>
      <c r="J425"/>
      <c r="K425"/>
      <c r="L425"/>
      <c r="M425"/>
      <c r="N425"/>
      <c r="O425"/>
      <c r="P425"/>
      <c r="Q425"/>
      <c r="R425"/>
      <c r="S425"/>
      <c r="T425"/>
      <c r="U425"/>
      <c r="V425"/>
    </row>
    <row r="426" spans="1:22">
      <c r="A426"/>
      <c r="B426"/>
      <c r="C426"/>
      <c r="D426"/>
      <c r="E426"/>
      <c r="F426"/>
      <c r="G426"/>
      <c r="H426"/>
      <c r="I426"/>
      <c r="J426"/>
      <c r="K426"/>
      <c r="L426"/>
      <c r="M426"/>
      <c r="N426"/>
      <c r="O426"/>
      <c r="P426"/>
      <c r="Q426"/>
      <c r="R426"/>
      <c r="S426"/>
      <c r="T426"/>
      <c r="U426"/>
      <c r="V426"/>
    </row>
    <row r="427" spans="1:22">
      <c r="A427"/>
      <c r="B427"/>
      <c r="C427"/>
      <c r="D427"/>
      <c r="E427"/>
      <c r="F427"/>
      <c r="G427"/>
      <c r="H427"/>
      <c r="I427"/>
      <c r="J427"/>
      <c r="K427"/>
      <c r="L427"/>
      <c r="M427"/>
      <c r="N427"/>
      <c r="O427"/>
      <c r="P427"/>
      <c r="Q427"/>
      <c r="R427"/>
      <c r="S427"/>
      <c r="T427"/>
      <c r="U427"/>
      <c r="V427"/>
    </row>
    <row r="428" spans="1:22">
      <c r="A428"/>
      <c r="B428"/>
      <c r="C428"/>
      <c r="D428"/>
      <c r="E428"/>
      <c r="F428"/>
      <c r="G428"/>
      <c r="H428"/>
      <c r="I428"/>
      <c r="J428"/>
      <c r="K428"/>
      <c r="L428"/>
      <c r="M428"/>
      <c r="N428"/>
      <c r="O428"/>
      <c r="P428"/>
      <c r="Q428"/>
      <c r="R428"/>
      <c r="S428"/>
      <c r="T428"/>
      <c r="U428"/>
      <c r="V428"/>
    </row>
    <row r="429" spans="1:22">
      <c r="A429"/>
      <c r="B429"/>
      <c r="C429"/>
      <c r="D429"/>
      <c r="E429"/>
      <c r="F429"/>
      <c r="G429"/>
      <c r="H429"/>
      <c r="I429"/>
      <c r="J429"/>
      <c r="K429"/>
      <c r="L429"/>
      <c r="M429"/>
      <c r="N429"/>
      <c r="O429"/>
      <c r="P429"/>
      <c r="Q429"/>
      <c r="R429"/>
      <c r="S429"/>
      <c r="T429"/>
      <c r="U429"/>
      <c r="V429"/>
    </row>
    <row r="430" spans="1:22">
      <c r="A430"/>
      <c r="B430"/>
      <c r="C430"/>
      <c r="D430"/>
      <c r="E430"/>
      <c r="F430"/>
      <c r="G430"/>
      <c r="H430"/>
      <c r="I430"/>
      <c r="J430"/>
      <c r="K430"/>
      <c r="L430"/>
      <c r="M430"/>
      <c r="N430"/>
      <c r="O430"/>
      <c r="P430"/>
      <c r="Q430"/>
      <c r="R430"/>
      <c r="S430"/>
      <c r="T430"/>
      <c r="U430"/>
      <c r="V430"/>
    </row>
    <row r="431" spans="1:22">
      <c r="A431"/>
      <c r="B431"/>
      <c r="C431"/>
      <c r="D431"/>
      <c r="E431"/>
      <c r="F431"/>
      <c r="G431"/>
      <c r="H431"/>
      <c r="I431"/>
      <c r="J431"/>
      <c r="K431"/>
      <c r="L431"/>
      <c r="M431"/>
      <c r="N431"/>
      <c r="O431"/>
      <c r="P431"/>
      <c r="Q431"/>
      <c r="R431"/>
      <c r="S431"/>
      <c r="T431"/>
      <c r="U431"/>
      <c r="V431"/>
    </row>
    <row r="432" spans="1:22">
      <c r="A432"/>
      <c r="B432"/>
      <c r="C432"/>
      <c r="D432"/>
      <c r="E432"/>
      <c r="F432"/>
      <c r="G432"/>
      <c r="H432"/>
      <c r="I432"/>
      <c r="J432"/>
      <c r="K432"/>
      <c r="L432"/>
      <c r="M432"/>
      <c r="N432"/>
      <c r="O432"/>
      <c r="P432"/>
      <c r="Q432"/>
      <c r="R432"/>
      <c r="S432"/>
      <c r="T432"/>
      <c r="U432"/>
      <c r="V432"/>
    </row>
    <row r="433" spans="1:22">
      <c r="A433"/>
      <c r="B433"/>
      <c r="C433"/>
      <c r="D433"/>
      <c r="E433"/>
      <c r="F433"/>
      <c r="G433"/>
      <c r="H433"/>
      <c r="I433"/>
      <c r="J433"/>
      <c r="K433"/>
      <c r="L433"/>
      <c r="M433"/>
      <c r="N433"/>
      <c r="O433"/>
      <c r="P433"/>
      <c r="Q433"/>
      <c r="R433"/>
      <c r="S433"/>
      <c r="T433"/>
      <c r="U433"/>
      <c r="V433"/>
    </row>
    <row r="434" spans="1:22">
      <c r="A434"/>
      <c r="B434"/>
      <c r="C434"/>
      <c r="D434"/>
      <c r="E434"/>
      <c r="F434"/>
      <c r="G434"/>
      <c r="H434"/>
      <c r="I434"/>
      <c r="J434"/>
      <c r="K434"/>
      <c r="L434"/>
      <c r="M434"/>
      <c r="N434"/>
      <c r="O434"/>
      <c r="P434"/>
      <c r="Q434"/>
      <c r="R434"/>
      <c r="S434"/>
      <c r="T434"/>
      <c r="U434"/>
      <c r="V434"/>
    </row>
    <row r="435" spans="1:22">
      <c r="A435"/>
      <c r="B435"/>
      <c r="C435"/>
      <c r="D435"/>
      <c r="E435"/>
      <c r="F435"/>
      <c r="G435"/>
      <c r="H435"/>
      <c r="I435"/>
      <c r="J435"/>
      <c r="K435"/>
      <c r="L435"/>
      <c r="M435"/>
      <c r="N435"/>
      <c r="O435"/>
      <c r="P435"/>
      <c r="Q435"/>
      <c r="R435"/>
      <c r="S435"/>
      <c r="T435"/>
      <c r="U435"/>
      <c r="V435"/>
    </row>
    <row r="436" spans="1:22">
      <c r="A436"/>
      <c r="B436"/>
      <c r="C436"/>
      <c r="D436"/>
      <c r="E436"/>
      <c r="F436"/>
      <c r="G436"/>
      <c r="H436"/>
      <c r="I436"/>
      <c r="J436"/>
      <c r="K436"/>
      <c r="L436"/>
      <c r="M436"/>
      <c r="N436"/>
      <c r="O436"/>
      <c r="P436"/>
      <c r="Q436"/>
      <c r="R436"/>
      <c r="S436"/>
      <c r="T436"/>
      <c r="U436"/>
      <c r="V436"/>
    </row>
    <row r="437" spans="1:22">
      <c r="A437"/>
      <c r="B437"/>
      <c r="C437"/>
      <c r="D437"/>
      <c r="E437"/>
      <c r="F437"/>
      <c r="G437"/>
      <c r="H437"/>
      <c r="I437"/>
      <c r="J437"/>
      <c r="K437"/>
      <c r="L437"/>
      <c r="M437"/>
      <c r="N437"/>
      <c r="O437"/>
      <c r="P437"/>
      <c r="Q437"/>
      <c r="R437"/>
      <c r="S437"/>
      <c r="T437"/>
      <c r="U437"/>
      <c r="V437"/>
    </row>
    <row r="438" spans="1:22">
      <c r="A438"/>
      <c r="B438"/>
      <c r="C438"/>
      <c r="D438"/>
      <c r="E438"/>
      <c r="F438"/>
      <c r="G438"/>
      <c r="H438"/>
      <c r="I438"/>
      <c r="J438"/>
      <c r="K438"/>
      <c r="L438"/>
      <c r="M438"/>
      <c r="N438"/>
      <c r="O438"/>
      <c r="P438"/>
      <c r="Q438"/>
      <c r="R438"/>
      <c r="S438"/>
      <c r="T438"/>
      <c r="U438"/>
      <c r="V438"/>
    </row>
    <row r="439" spans="1:22">
      <c r="A439"/>
      <c r="B439"/>
      <c r="C439"/>
      <c r="D439"/>
      <c r="E439"/>
      <c r="F439"/>
      <c r="G439"/>
      <c r="H439"/>
      <c r="I439"/>
      <c r="J439"/>
      <c r="K439"/>
      <c r="L439"/>
      <c r="M439"/>
      <c r="N439"/>
      <c r="O439"/>
      <c r="P439"/>
      <c r="Q439"/>
      <c r="R439"/>
      <c r="S439"/>
      <c r="T439"/>
      <c r="U439"/>
      <c r="V439"/>
    </row>
    <row r="440" spans="1:22">
      <c r="A440"/>
      <c r="B440"/>
      <c r="C440"/>
      <c r="D440"/>
      <c r="E440"/>
      <c r="F440"/>
      <c r="G440"/>
      <c r="H440"/>
      <c r="I440"/>
      <c r="J440"/>
      <c r="K440"/>
      <c r="L440"/>
      <c r="M440"/>
      <c r="N440"/>
      <c r="O440"/>
      <c r="P440"/>
      <c r="Q440"/>
      <c r="R440"/>
      <c r="S440"/>
      <c r="T440"/>
      <c r="U440"/>
      <c r="V440"/>
    </row>
    <row r="441" spans="1:22">
      <c r="A441"/>
      <c r="B441"/>
      <c r="C441"/>
      <c r="D441"/>
      <c r="E441"/>
      <c r="F441"/>
      <c r="G441"/>
      <c r="H441"/>
      <c r="I441"/>
      <c r="J441"/>
      <c r="K441"/>
      <c r="L441"/>
      <c r="M441"/>
      <c r="N441"/>
      <c r="O441"/>
      <c r="P441"/>
      <c r="Q441"/>
      <c r="R441"/>
      <c r="S441"/>
      <c r="T441"/>
      <c r="U441"/>
      <c r="V441"/>
    </row>
    <row r="442" spans="1:22">
      <c r="A442"/>
      <c r="B442"/>
      <c r="C442"/>
      <c r="D442"/>
      <c r="E442"/>
      <c r="F442"/>
      <c r="G442"/>
      <c r="H442"/>
      <c r="I442"/>
      <c r="J442"/>
      <c r="K442"/>
      <c r="L442"/>
      <c r="M442"/>
      <c r="N442"/>
      <c r="O442"/>
      <c r="P442"/>
      <c r="Q442"/>
      <c r="R442"/>
      <c r="S442"/>
      <c r="T442"/>
      <c r="U442"/>
      <c r="V442"/>
    </row>
    <row r="443" spans="1:22">
      <c r="A443"/>
      <c r="B443"/>
      <c r="C443"/>
      <c r="D443"/>
      <c r="E443"/>
      <c r="F443"/>
      <c r="G443"/>
      <c r="H443"/>
      <c r="I443"/>
      <c r="J443"/>
      <c r="K443"/>
      <c r="L443"/>
      <c r="M443"/>
      <c r="N443"/>
      <c r="O443"/>
      <c r="P443"/>
      <c r="Q443"/>
      <c r="R443"/>
      <c r="S443"/>
      <c r="T443"/>
      <c r="U443"/>
      <c r="V443"/>
    </row>
    <row r="444" spans="1:22">
      <c r="A444"/>
      <c r="B444"/>
      <c r="C444"/>
      <c r="D444"/>
      <c r="E444"/>
      <c r="F444"/>
      <c r="G444"/>
      <c r="H444"/>
      <c r="I444"/>
      <c r="J444"/>
      <c r="K444"/>
      <c r="L444"/>
      <c r="M444"/>
      <c r="N444"/>
      <c r="O444"/>
      <c r="P444"/>
      <c r="Q444"/>
      <c r="R444"/>
      <c r="S444"/>
      <c r="T444"/>
      <c r="U444"/>
      <c r="V444"/>
    </row>
    <row r="445" spans="1:22">
      <c r="A445"/>
      <c r="B445"/>
      <c r="C445"/>
      <c r="D445"/>
      <c r="E445"/>
      <c r="F445"/>
      <c r="G445"/>
      <c r="H445"/>
      <c r="I445"/>
      <c r="J445"/>
      <c r="K445"/>
      <c r="L445"/>
      <c r="M445"/>
      <c r="N445"/>
      <c r="O445"/>
      <c r="P445"/>
      <c r="Q445"/>
      <c r="R445"/>
      <c r="S445"/>
      <c r="T445"/>
      <c r="U445"/>
      <c r="V445"/>
    </row>
    <row r="446" spans="1:22">
      <c r="A446"/>
      <c r="B446"/>
      <c r="C446"/>
      <c r="D446"/>
      <c r="E446"/>
      <c r="F446"/>
      <c r="G446"/>
      <c r="H446"/>
      <c r="I446"/>
      <c r="J446"/>
      <c r="K446"/>
      <c r="L446"/>
      <c r="M446"/>
      <c r="N446"/>
      <c r="O446"/>
      <c r="P446"/>
      <c r="Q446"/>
      <c r="R446"/>
      <c r="S446"/>
      <c r="T446"/>
      <c r="U446"/>
      <c r="V446"/>
    </row>
    <row r="447" spans="1:22">
      <c r="A447"/>
      <c r="B447"/>
      <c r="C447"/>
      <c r="D447"/>
      <c r="E447"/>
      <c r="F447"/>
      <c r="G447"/>
      <c r="H447"/>
      <c r="I447"/>
      <c r="J447"/>
      <c r="K447"/>
      <c r="L447"/>
      <c r="M447"/>
      <c r="N447"/>
      <c r="O447"/>
      <c r="P447"/>
      <c r="Q447"/>
      <c r="R447"/>
      <c r="S447"/>
      <c r="T447"/>
      <c r="U447"/>
      <c r="V447"/>
    </row>
    <row r="448" spans="1:22">
      <c r="A448"/>
      <c r="B448"/>
      <c r="C448"/>
      <c r="D448"/>
      <c r="E448"/>
      <c r="F448"/>
      <c r="G448"/>
      <c r="H448"/>
      <c r="I448"/>
      <c r="J448"/>
      <c r="K448"/>
      <c r="L448"/>
      <c r="M448"/>
      <c r="N448"/>
      <c r="O448"/>
      <c r="P448"/>
      <c r="Q448"/>
      <c r="R448"/>
      <c r="S448"/>
      <c r="T448"/>
      <c r="U448"/>
      <c r="V448"/>
    </row>
    <row r="449" spans="1:22">
      <c r="A449"/>
      <c r="B449"/>
      <c r="C449"/>
      <c r="D449"/>
      <c r="E449"/>
      <c r="F449"/>
      <c r="G449"/>
      <c r="H449"/>
      <c r="I449"/>
      <c r="J449"/>
      <c r="K449"/>
      <c r="L449"/>
      <c r="M449"/>
      <c r="N449"/>
      <c r="O449"/>
      <c r="P449"/>
      <c r="Q449"/>
      <c r="R449"/>
      <c r="S449"/>
      <c r="T449"/>
      <c r="U449"/>
      <c r="V449"/>
    </row>
    <row r="450" spans="1:22">
      <c r="A450"/>
      <c r="B450"/>
      <c r="C450"/>
      <c r="D450"/>
      <c r="E450"/>
      <c r="F450"/>
      <c r="G450"/>
      <c r="H450"/>
      <c r="I450"/>
      <c r="J450"/>
      <c r="K450"/>
      <c r="L450"/>
      <c r="M450"/>
      <c r="N450"/>
      <c r="O450"/>
      <c r="P450"/>
      <c r="Q450"/>
      <c r="R450"/>
      <c r="S450"/>
      <c r="T450"/>
      <c r="U450"/>
      <c r="V450"/>
    </row>
    <row r="451" spans="1:22">
      <c r="A451"/>
      <c r="B451"/>
      <c r="C451"/>
      <c r="D451"/>
      <c r="E451"/>
      <c r="F451"/>
      <c r="G451"/>
      <c r="H451"/>
      <c r="I451"/>
      <c r="J451"/>
      <c r="K451"/>
      <c r="L451"/>
      <c r="M451"/>
      <c r="N451"/>
      <c r="O451"/>
      <c r="P451"/>
      <c r="Q451"/>
      <c r="R451"/>
      <c r="S451"/>
      <c r="T451"/>
      <c r="U451"/>
      <c r="V451"/>
    </row>
    <row r="452" spans="1:22">
      <c r="A452"/>
      <c r="B452"/>
      <c r="C452"/>
      <c r="D452"/>
      <c r="E452"/>
      <c r="F452"/>
      <c r="G452"/>
      <c r="H452"/>
      <c r="I452"/>
      <c r="J452"/>
      <c r="K452"/>
      <c r="L452"/>
      <c r="M452"/>
      <c r="N452"/>
      <c r="O452"/>
      <c r="P452"/>
      <c r="Q452"/>
      <c r="R452"/>
      <c r="S452"/>
      <c r="T452"/>
      <c r="U452"/>
      <c r="V452"/>
    </row>
    <row r="453" spans="1:22">
      <c r="A453"/>
      <c r="B453"/>
      <c r="C453"/>
      <c r="D453"/>
      <c r="E453"/>
      <c r="F453"/>
      <c r="G453"/>
      <c r="H453"/>
      <c r="I453"/>
      <c r="J453"/>
      <c r="K453"/>
      <c r="L453"/>
      <c r="M453"/>
      <c r="N453"/>
      <c r="O453"/>
      <c r="P453"/>
      <c r="Q453"/>
      <c r="R453"/>
      <c r="S453"/>
      <c r="T453"/>
      <c r="U453"/>
      <c r="V453"/>
    </row>
    <row r="454" spans="1:22">
      <c r="A454"/>
      <c r="B454"/>
      <c r="C454"/>
      <c r="D454"/>
      <c r="E454"/>
      <c r="F454"/>
      <c r="G454"/>
      <c r="H454"/>
      <c r="I454"/>
      <c r="J454"/>
      <c r="K454"/>
      <c r="L454"/>
      <c r="M454"/>
      <c r="N454"/>
      <c r="O454"/>
      <c r="P454"/>
      <c r="Q454"/>
      <c r="R454"/>
      <c r="S454"/>
      <c r="T454"/>
      <c r="U454"/>
      <c r="V454"/>
    </row>
    <row r="455" spans="1:22">
      <c r="A455"/>
      <c r="B455"/>
      <c r="C455"/>
      <c r="D455"/>
      <c r="E455"/>
      <c r="F455"/>
      <c r="G455"/>
      <c r="H455"/>
      <c r="I455"/>
      <c r="J455"/>
      <c r="K455"/>
      <c r="L455"/>
      <c r="M455"/>
      <c r="N455"/>
      <c r="O455"/>
      <c r="P455"/>
      <c r="Q455"/>
      <c r="R455"/>
      <c r="S455"/>
      <c r="T455"/>
      <c r="U455"/>
      <c r="V455"/>
    </row>
    <row r="456" spans="1:22">
      <c r="A456"/>
      <c r="B456"/>
      <c r="C456"/>
      <c r="D456"/>
      <c r="E456"/>
      <c r="F456"/>
      <c r="G456"/>
      <c r="H456"/>
      <c r="I456"/>
      <c r="J456"/>
      <c r="K456"/>
      <c r="L456"/>
      <c r="M456"/>
      <c r="N456"/>
      <c r="O456"/>
      <c r="P456"/>
      <c r="Q456"/>
      <c r="R456"/>
      <c r="S456"/>
      <c r="T456"/>
      <c r="U456"/>
      <c r="V456"/>
    </row>
    <row r="457" spans="1:22">
      <c r="A457"/>
      <c r="B457"/>
      <c r="C457"/>
      <c r="D457"/>
      <c r="E457"/>
      <c r="F457"/>
      <c r="G457"/>
      <c r="H457"/>
      <c r="I457"/>
      <c r="J457"/>
      <c r="K457"/>
      <c r="L457"/>
      <c r="M457"/>
      <c r="N457"/>
      <c r="O457"/>
      <c r="P457"/>
      <c r="Q457"/>
      <c r="R457"/>
      <c r="S457"/>
      <c r="T457"/>
      <c r="U457"/>
      <c r="V457"/>
    </row>
    <row r="458" spans="1:22">
      <c r="A458"/>
      <c r="B458"/>
      <c r="C458"/>
      <c r="D458"/>
      <c r="E458"/>
      <c r="F458"/>
      <c r="G458"/>
      <c r="H458"/>
      <c r="I458"/>
      <c r="J458"/>
      <c r="K458"/>
      <c r="L458"/>
      <c r="M458"/>
      <c r="N458"/>
      <c r="O458"/>
      <c r="P458"/>
      <c r="Q458"/>
      <c r="R458"/>
      <c r="S458"/>
      <c r="T458"/>
      <c r="U458"/>
      <c r="V458"/>
    </row>
    <row r="459" spans="1:22">
      <c r="A459"/>
      <c r="B459"/>
      <c r="C459"/>
      <c r="D459"/>
      <c r="E459"/>
      <c r="F459"/>
      <c r="G459"/>
      <c r="H459"/>
      <c r="I459"/>
      <c r="J459"/>
      <c r="K459"/>
      <c r="L459"/>
      <c r="M459"/>
      <c r="N459"/>
      <c r="O459"/>
      <c r="P459"/>
      <c r="Q459"/>
      <c r="R459"/>
      <c r="S459"/>
      <c r="T459"/>
      <c r="U459"/>
      <c r="V459"/>
    </row>
    <row r="460" spans="1:22">
      <c r="A460"/>
      <c r="B460"/>
      <c r="C460"/>
      <c r="D460"/>
      <c r="E460"/>
      <c r="F460"/>
      <c r="G460"/>
      <c r="H460"/>
      <c r="I460"/>
      <c r="J460"/>
      <c r="K460"/>
      <c r="L460"/>
      <c r="M460"/>
      <c r="N460"/>
      <c r="O460"/>
      <c r="P460"/>
      <c r="Q460"/>
      <c r="R460"/>
      <c r="S460"/>
      <c r="T460"/>
      <c r="U460"/>
      <c r="V460"/>
    </row>
    <row r="461" spans="1:22">
      <c r="A461"/>
      <c r="B461"/>
      <c r="C461"/>
      <c r="D461"/>
      <c r="E461"/>
      <c r="F461"/>
      <c r="G461"/>
      <c r="H461"/>
      <c r="I461"/>
      <c r="J461"/>
      <c r="K461"/>
      <c r="L461"/>
      <c r="M461"/>
      <c r="N461"/>
      <c r="O461"/>
      <c r="P461"/>
      <c r="Q461"/>
      <c r="R461"/>
      <c r="S461"/>
      <c r="T461"/>
      <c r="U461"/>
      <c r="V461"/>
    </row>
    <row r="462" spans="1:22">
      <c r="A462"/>
      <c r="B462"/>
      <c r="C462"/>
      <c r="D462"/>
      <c r="E462"/>
      <c r="F462"/>
      <c r="G462"/>
      <c r="H462"/>
      <c r="I462"/>
      <c r="J462"/>
      <c r="K462"/>
      <c r="L462"/>
      <c r="M462"/>
      <c r="N462"/>
      <c r="O462"/>
      <c r="P462"/>
      <c r="Q462"/>
      <c r="R462"/>
      <c r="S462"/>
      <c r="T462"/>
      <c r="U462"/>
      <c r="V462"/>
    </row>
    <row r="463" spans="1:22">
      <c r="A463"/>
      <c r="B463"/>
      <c r="C463"/>
      <c r="D463"/>
      <c r="E463"/>
      <c r="F463"/>
      <c r="G463"/>
      <c r="H463"/>
      <c r="I463"/>
      <c r="J463"/>
      <c r="K463"/>
      <c r="L463"/>
      <c r="M463"/>
      <c r="N463"/>
      <c r="O463"/>
      <c r="P463"/>
      <c r="Q463"/>
      <c r="R463"/>
      <c r="S463"/>
      <c r="T463"/>
      <c r="U463"/>
      <c r="V463"/>
    </row>
    <row r="464" spans="1:22">
      <c r="A464"/>
      <c r="B464"/>
      <c r="C464"/>
      <c r="D464"/>
      <c r="E464"/>
      <c r="F464"/>
      <c r="G464"/>
      <c r="H464"/>
      <c r="I464"/>
      <c r="J464"/>
      <c r="K464"/>
      <c r="L464"/>
      <c r="M464"/>
      <c r="N464"/>
      <c r="O464"/>
      <c r="P464"/>
      <c r="Q464"/>
      <c r="R464"/>
      <c r="S464"/>
      <c r="T464"/>
      <c r="U464"/>
      <c r="V464"/>
    </row>
    <row r="465" spans="1:22">
      <c r="A465"/>
      <c r="B465"/>
      <c r="C465"/>
      <c r="D465"/>
      <c r="E465"/>
      <c r="F465"/>
      <c r="G465"/>
      <c r="H465"/>
      <c r="I465"/>
      <c r="J465"/>
      <c r="K465"/>
      <c r="L465"/>
      <c r="M465"/>
      <c r="N465"/>
      <c r="O465"/>
      <c r="P465"/>
      <c r="Q465"/>
      <c r="R465"/>
      <c r="S465"/>
      <c r="T465"/>
      <c r="U465"/>
      <c r="V465"/>
    </row>
    <row r="466" spans="1:22">
      <c r="A466"/>
      <c r="B466"/>
      <c r="C466"/>
      <c r="D466"/>
      <c r="E466"/>
      <c r="F466"/>
      <c r="G466"/>
      <c r="H466"/>
      <c r="I466"/>
      <c r="J466"/>
      <c r="K466"/>
      <c r="L466"/>
      <c r="M466"/>
      <c r="N466"/>
      <c r="O466"/>
      <c r="P466"/>
      <c r="Q466"/>
      <c r="R466"/>
      <c r="S466"/>
      <c r="T466"/>
      <c r="U466"/>
      <c r="V466"/>
    </row>
    <row r="467" spans="1:22">
      <c r="A467"/>
      <c r="B467"/>
      <c r="C467"/>
      <c r="D467"/>
      <c r="E467"/>
      <c r="F467"/>
      <c r="G467"/>
      <c r="H467"/>
      <c r="I467"/>
      <c r="J467"/>
      <c r="K467"/>
      <c r="L467"/>
      <c r="M467"/>
      <c r="N467"/>
      <c r="O467"/>
      <c r="P467"/>
      <c r="Q467"/>
      <c r="R467"/>
      <c r="S467"/>
      <c r="T467"/>
      <c r="U467"/>
      <c r="V467"/>
    </row>
    <row r="468" spans="1:22">
      <c r="A468"/>
      <c r="B468"/>
      <c r="C468"/>
      <c r="D468"/>
      <c r="E468"/>
      <c r="F468"/>
      <c r="G468"/>
      <c r="H468"/>
      <c r="I468"/>
      <c r="J468"/>
      <c r="K468"/>
      <c r="L468"/>
      <c r="M468"/>
      <c r="N468"/>
      <c r="O468"/>
      <c r="P468"/>
      <c r="Q468"/>
      <c r="R468"/>
      <c r="S468"/>
      <c r="T468"/>
      <c r="U468"/>
      <c r="V468"/>
    </row>
    <row r="469" spans="1:22">
      <c r="A469"/>
      <c r="B469"/>
      <c r="C469"/>
      <c r="D469"/>
      <c r="E469"/>
      <c r="F469"/>
      <c r="G469"/>
      <c r="H469"/>
      <c r="I469"/>
      <c r="J469"/>
      <c r="K469"/>
      <c r="L469"/>
      <c r="M469"/>
      <c r="N469"/>
      <c r="O469"/>
      <c r="P469"/>
      <c r="Q469"/>
      <c r="R469"/>
      <c r="S469"/>
      <c r="T469"/>
      <c r="U469"/>
      <c r="V469"/>
    </row>
    <row r="470" spans="1:22">
      <c r="A470"/>
      <c r="B470"/>
      <c r="C470"/>
      <c r="D470"/>
      <c r="E470"/>
      <c r="F470"/>
      <c r="G470"/>
      <c r="H470"/>
      <c r="I470"/>
      <c r="J470"/>
      <c r="K470"/>
      <c r="L470"/>
      <c r="M470"/>
      <c r="N470"/>
      <c r="O470"/>
      <c r="P470"/>
      <c r="Q470"/>
      <c r="R470"/>
      <c r="S470"/>
      <c r="T470"/>
      <c r="U470"/>
      <c r="V470"/>
    </row>
    <row r="471" spans="1:22">
      <c r="A471"/>
      <c r="B471"/>
      <c r="C471"/>
      <c r="D471"/>
      <c r="E471"/>
      <c r="F471"/>
      <c r="G471"/>
      <c r="H471"/>
      <c r="I471"/>
      <c r="J471"/>
      <c r="K471"/>
      <c r="L471"/>
      <c r="M471"/>
      <c r="N471"/>
      <c r="O471"/>
      <c r="P471"/>
      <c r="Q471"/>
      <c r="R471"/>
      <c r="S471"/>
      <c r="T471"/>
      <c r="U471"/>
      <c r="V471"/>
    </row>
    <row r="472" spans="1:22">
      <c r="A472"/>
      <c r="B472"/>
      <c r="C472"/>
      <c r="D472"/>
      <c r="E472"/>
      <c r="F472"/>
      <c r="G472"/>
      <c r="H472"/>
      <c r="I472"/>
      <c r="J472"/>
      <c r="K472"/>
      <c r="L472"/>
      <c r="M472"/>
      <c r="N472"/>
      <c r="O472"/>
      <c r="P472"/>
      <c r="Q472"/>
      <c r="R472"/>
      <c r="S472"/>
      <c r="T472"/>
      <c r="U472"/>
      <c r="V472"/>
    </row>
    <row r="473" spans="1:22">
      <c r="A473"/>
      <c r="B473"/>
      <c r="C473"/>
      <c r="D473"/>
      <c r="E473"/>
      <c r="F473"/>
      <c r="G473"/>
      <c r="H473"/>
      <c r="I473"/>
      <c r="J473"/>
      <c r="K473"/>
      <c r="L473"/>
      <c r="M473"/>
      <c r="N473"/>
      <c r="O473"/>
      <c r="P473"/>
      <c r="Q473"/>
      <c r="R473"/>
      <c r="S473"/>
      <c r="T473"/>
      <c r="U473"/>
      <c r="V473"/>
    </row>
    <row r="474" spans="1:22">
      <c r="A474"/>
      <c r="B474"/>
      <c r="C474"/>
      <c r="D474"/>
      <c r="E474"/>
      <c r="F474"/>
      <c r="G474"/>
      <c r="H474"/>
      <c r="I474"/>
      <c r="J474"/>
      <c r="K474"/>
      <c r="L474"/>
      <c r="M474"/>
      <c r="N474"/>
      <c r="O474"/>
      <c r="P474"/>
      <c r="Q474"/>
      <c r="R474"/>
      <c r="S474"/>
      <c r="T474"/>
      <c r="U474"/>
      <c r="V474"/>
    </row>
    <row r="475" spans="1:22">
      <c r="A475"/>
      <c r="B475"/>
      <c r="C475"/>
      <c r="D475"/>
      <c r="E475"/>
      <c r="F475"/>
      <c r="G475"/>
      <c r="H475"/>
      <c r="I475"/>
      <c r="J475"/>
      <c r="K475"/>
      <c r="L475"/>
      <c r="M475"/>
      <c r="N475"/>
      <c r="O475"/>
      <c r="P475"/>
      <c r="Q475"/>
      <c r="R475"/>
      <c r="S475"/>
      <c r="T475"/>
      <c r="U475"/>
      <c r="V475"/>
    </row>
    <row r="476" spans="1:22">
      <c r="A476"/>
      <c r="B476"/>
      <c r="C476"/>
      <c r="D476"/>
      <c r="E476"/>
      <c r="F476"/>
      <c r="G476"/>
      <c r="H476"/>
      <c r="I476"/>
      <c r="J476"/>
      <c r="K476"/>
      <c r="L476"/>
      <c r="M476"/>
      <c r="N476"/>
      <c r="O476"/>
      <c r="P476"/>
      <c r="Q476"/>
      <c r="R476"/>
      <c r="S476"/>
      <c r="T476"/>
      <c r="U476"/>
      <c r="V476"/>
    </row>
    <row r="477" spans="1:22">
      <c r="A477"/>
      <c r="B477"/>
      <c r="C477"/>
      <c r="D477"/>
      <c r="E477"/>
      <c r="F477"/>
      <c r="G477"/>
      <c r="H477"/>
      <c r="I477"/>
      <c r="J477"/>
      <c r="K477"/>
      <c r="L477"/>
      <c r="M477"/>
      <c r="N477"/>
      <c r="O477"/>
      <c r="P477"/>
      <c r="Q477"/>
      <c r="R477"/>
      <c r="S477"/>
      <c r="T477"/>
      <c r="U477"/>
      <c r="V477"/>
    </row>
    <row r="478" spans="1:22">
      <c r="A478"/>
      <c r="B478"/>
      <c r="C478"/>
      <c r="D478"/>
      <c r="E478"/>
      <c r="F478"/>
      <c r="G478"/>
      <c r="H478"/>
      <c r="I478"/>
      <c r="J478"/>
      <c r="K478"/>
      <c r="L478"/>
      <c r="M478"/>
      <c r="N478"/>
      <c r="O478"/>
      <c r="P478"/>
      <c r="Q478"/>
      <c r="R478"/>
      <c r="S478"/>
      <c r="T478"/>
      <c r="U478"/>
      <c r="V478"/>
    </row>
    <row r="479" spans="1:22">
      <c r="A479"/>
      <c r="B479"/>
      <c r="C479"/>
      <c r="D479"/>
      <c r="E479"/>
      <c r="F479"/>
      <c r="G479"/>
      <c r="H479"/>
      <c r="I479"/>
      <c r="J479"/>
      <c r="K479"/>
      <c r="L479"/>
      <c r="M479"/>
      <c r="N479"/>
      <c r="O479"/>
      <c r="P479"/>
      <c r="Q479"/>
      <c r="R479"/>
      <c r="S479"/>
      <c r="T479"/>
      <c r="U479"/>
      <c r="V479"/>
    </row>
    <row r="480" spans="1:22">
      <c r="A480"/>
      <c r="B480"/>
      <c r="C480"/>
      <c r="D480"/>
      <c r="E480"/>
      <c r="F480"/>
      <c r="G480"/>
      <c r="H480"/>
      <c r="I480"/>
      <c r="J480"/>
      <c r="K480"/>
      <c r="L480"/>
      <c r="M480"/>
      <c r="N480"/>
      <c r="O480"/>
      <c r="P480"/>
      <c r="Q480"/>
      <c r="R480"/>
      <c r="S480"/>
      <c r="T480"/>
      <c r="U480"/>
      <c r="V480"/>
    </row>
    <row r="481" spans="1:22">
      <c r="A481"/>
      <c r="B481"/>
      <c r="C481"/>
      <c r="D481"/>
      <c r="E481"/>
      <c r="F481"/>
      <c r="G481"/>
      <c r="H481"/>
      <c r="I481"/>
      <c r="J481"/>
      <c r="K481"/>
      <c r="L481"/>
      <c r="M481"/>
      <c r="N481"/>
      <c r="O481"/>
      <c r="P481"/>
      <c r="Q481"/>
      <c r="R481"/>
      <c r="S481"/>
      <c r="T481"/>
      <c r="U481"/>
      <c r="V481"/>
    </row>
    <row r="482" spans="1:22">
      <c r="A482"/>
      <c r="B482"/>
      <c r="C482"/>
      <c r="D482"/>
      <c r="E482"/>
      <c r="F482"/>
      <c r="G482"/>
      <c r="H482"/>
      <c r="I482"/>
      <c r="J482"/>
      <c r="K482"/>
      <c r="L482"/>
      <c r="M482"/>
      <c r="N482"/>
      <c r="O482"/>
      <c r="P482"/>
      <c r="Q482"/>
      <c r="R482"/>
      <c r="S482"/>
      <c r="T482"/>
      <c r="U482"/>
      <c r="V482"/>
    </row>
    <row r="483" spans="1:22">
      <c r="A483"/>
      <c r="B483"/>
      <c r="C483"/>
      <c r="D483"/>
      <c r="E483"/>
      <c r="F483"/>
      <c r="G483"/>
      <c r="H483"/>
      <c r="I483"/>
      <c r="J483"/>
      <c r="K483"/>
      <c r="L483"/>
      <c r="M483"/>
      <c r="N483"/>
      <c r="O483"/>
      <c r="P483"/>
      <c r="Q483"/>
      <c r="R483"/>
      <c r="S483"/>
      <c r="T483"/>
      <c r="U483"/>
      <c r="V483"/>
    </row>
    <row r="484" spans="1:22">
      <c r="A484"/>
      <c r="B484"/>
      <c r="C484"/>
      <c r="D484"/>
      <c r="E484"/>
      <c r="F484"/>
      <c r="G484"/>
      <c r="H484"/>
      <c r="I484"/>
      <c r="J484"/>
      <c r="K484"/>
      <c r="L484"/>
      <c r="M484"/>
      <c r="N484"/>
      <c r="O484"/>
      <c r="P484"/>
      <c r="Q484"/>
      <c r="R484"/>
      <c r="S484"/>
      <c r="T484"/>
      <c r="U484"/>
      <c r="V484"/>
    </row>
    <row r="485" spans="1:22">
      <c r="A485"/>
      <c r="B485"/>
      <c r="C485"/>
      <c r="D485"/>
      <c r="E485"/>
      <c r="F485"/>
      <c r="G485"/>
      <c r="H485"/>
      <c r="I485"/>
      <c r="J485"/>
      <c r="K485"/>
      <c r="L485"/>
      <c r="M485"/>
      <c r="N485"/>
      <c r="O485"/>
      <c r="P485"/>
      <c r="Q485"/>
      <c r="R485"/>
      <c r="S485"/>
      <c r="T485"/>
      <c r="U485"/>
      <c r="V485"/>
    </row>
    <row r="486" spans="1:22">
      <c r="A486"/>
      <c r="B486"/>
      <c r="C486"/>
      <c r="D486"/>
      <c r="E486"/>
      <c r="F486"/>
      <c r="G486"/>
      <c r="H486"/>
      <c r="I486"/>
      <c r="J486"/>
      <c r="K486"/>
      <c r="L486"/>
      <c r="M486"/>
      <c r="N486"/>
      <c r="O486"/>
      <c r="P486"/>
      <c r="Q486"/>
      <c r="R486"/>
      <c r="S486"/>
      <c r="T486"/>
      <c r="U486"/>
      <c r="V486"/>
    </row>
    <row r="487" spans="1:22">
      <c r="A487"/>
      <c r="B487"/>
      <c r="C487"/>
      <c r="D487"/>
      <c r="E487"/>
      <c r="F487"/>
      <c r="G487"/>
      <c r="H487"/>
      <c r="I487"/>
      <c r="J487"/>
      <c r="K487"/>
      <c r="L487"/>
      <c r="M487"/>
      <c r="N487"/>
      <c r="O487"/>
      <c r="P487"/>
      <c r="Q487"/>
      <c r="R487"/>
      <c r="S487"/>
      <c r="T487"/>
      <c r="U487"/>
      <c r="V487"/>
    </row>
    <row r="488" spans="1:22">
      <c r="A488"/>
      <c r="B488"/>
      <c r="C488"/>
      <c r="D488"/>
      <c r="E488"/>
      <c r="F488"/>
      <c r="G488"/>
      <c r="H488"/>
      <c r="I488"/>
      <c r="J488"/>
      <c r="K488"/>
      <c r="L488"/>
      <c r="M488"/>
      <c r="N488"/>
      <c r="O488"/>
      <c r="P488"/>
      <c r="Q488"/>
      <c r="R488"/>
      <c r="S488"/>
      <c r="T488"/>
      <c r="U488"/>
      <c r="V488"/>
    </row>
    <row r="489" spans="1:22">
      <c r="A489"/>
      <c r="B489"/>
      <c r="C489"/>
      <c r="D489"/>
      <c r="E489"/>
      <c r="F489"/>
      <c r="G489"/>
      <c r="H489"/>
      <c r="I489"/>
      <c r="J489"/>
      <c r="K489"/>
      <c r="L489"/>
      <c r="M489"/>
      <c r="N489"/>
      <c r="O489"/>
      <c r="P489"/>
      <c r="Q489"/>
      <c r="R489"/>
      <c r="S489"/>
      <c r="T489"/>
      <c r="U489"/>
      <c r="V489"/>
    </row>
    <row r="490" spans="1:22">
      <c r="A490"/>
      <c r="B490"/>
      <c r="C490"/>
      <c r="D490"/>
      <c r="E490"/>
      <c r="F490"/>
      <c r="G490"/>
      <c r="H490"/>
      <c r="I490"/>
      <c r="J490"/>
      <c r="K490"/>
      <c r="L490"/>
      <c r="M490"/>
      <c r="N490"/>
      <c r="O490"/>
      <c r="P490"/>
      <c r="Q490"/>
      <c r="R490"/>
      <c r="S490"/>
      <c r="T490"/>
      <c r="U490"/>
      <c r="V490"/>
    </row>
    <row r="491" spans="1:22">
      <c r="A491"/>
      <c r="B491"/>
      <c r="C491"/>
      <c r="D491"/>
      <c r="E491"/>
      <c r="F491"/>
      <c r="G491"/>
      <c r="H491"/>
      <c r="I491"/>
      <c r="J491"/>
      <c r="K491"/>
      <c r="L491"/>
      <c r="M491"/>
      <c r="N491"/>
      <c r="O491"/>
      <c r="P491"/>
      <c r="Q491"/>
      <c r="R491"/>
      <c r="S491"/>
      <c r="T491"/>
      <c r="U491"/>
      <c r="V491"/>
    </row>
    <row r="492" spans="1:22">
      <c r="A492"/>
      <c r="B492"/>
      <c r="C492"/>
      <c r="D492"/>
      <c r="E492"/>
      <c r="F492"/>
      <c r="G492"/>
      <c r="H492"/>
      <c r="I492"/>
      <c r="J492"/>
      <c r="K492"/>
      <c r="L492"/>
      <c r="M492"/>
      <c r="N492"/>
      <c r="O492"/>
      <c r="P492"/>
      <c r="Q492"/>
      <c r="R492"/>
      <c r="S492"/>
      <c r="T492"/>
      <c r="U492"/>
      <c r="V492"/>
    </row>
    <row r="493" spans="1:22">
      <c r="A493"/>
      <c r="B493"/>
      <c r="C493"/>
      <c r="D493"/>
      <c r="E493"/>
      <c r="F493"/>
      <c r="G493"/>
      <c r="H493"/>
      <c r="I493"/>
      <c r="J493"/>
      <c r="K493"/>
      <c r="L493"/>
      <c r="M493"/>
      <c r="N493"/>
      <c r="O493"/>
      <c r="P493"/>
      <c r="Q493"/>
      <c r="R493"/>
      <c r="S493"/>
      <c r="T493"/>
      <c r="U493"/>
      <c r="V493"/>
    </row>
    <row r="494" spans="1:22">
      <c r="A494"/>
      <c r="B494"/>
      <c r="C494"/>
      <c r="D494"/>
      <c r="E494"/>
      <c r="F494"/>
      <c r="G494"/>
      <c r="H494"/>
      <c r="I494"/>
      <c r="J494"/>
      <c r="K494"/>
      <c r="L494"/>
      <c r="M494"/>
      <c r="N494"/>
      <c r="O494"/>
      <c r="P494"/>
      <c r="Q494"/>
      <c r="R494"/>
      <c r="S494"/>
      <c r="T494"/>
      <c r="U494"/>
      <c r="V494"/>
    </row>
    <row r="495" spans="1:22">
      <c r="A495"/>
      <c r="B495"/>
      <c r="C495"/>
      <c r="D495"/>
      <c r="E495"/>
      <c r="F495"/>
      <c r="G495"/>
      <c r="H495"/>
      <c r="I495"/>
      <c r="J495"/>
      <c r="K495"/>
      <c r="L495"/>
      <c r="M495"/>
      <c r="N495"/>
      <c r="O495"/>
      <c r="P495"/>
      <c r="Q495"/>
      <c r="R495"/>
      <c r="S495"/>
      <c r="T495"/>
      <c r="U495"/>
      <c r="V495"/>
    </row>
    <row r="496" spans="1:22">
      <c r="A496"/>
      <c r="B496"/>
      <c r="C496"/>
      <c r="D496"/>
      <c r="E496"/>
      <c r="F496"/>
      <c r="G496"/>
      <c r="H496"/>
      <c r="I496"/>
      <c r="J496"/>
      <c r="K496"/>
      <c r="L496"/>
      <c r="M496"/>
      <c r="N496"/>
      <c r="O496"/>
      <c r="P496"/>
      <c r="Q496"/>
      <c r="R496"/>
      <c r="S496"/>
      <c r="T496"/>
      <c r="U496"/>
      <c r="V496"/>
    </row>
    <row r="497" spans="1:22">
      <c r="A497"/>
      <c r="B497"/>
      <c r="C497"/>
      <c r="D497"/>
      <c r="E497"/>
      <c r="F497"/>
      <c r="G497"/>
      <c r="H497"/>
      <c r="I497"/>
      <c r="J497"/>
      <c r="K497"/>
      <c r="L497"/>
      <c r="M497"/>
      <c r="N497"/>
      <c r="O497"/>
      <c r="P497"/>
      <c r="Q497"/>
      <c r="R497"/>
      <c r="S497"/>
      <c r="T497"/>
      <c r="U497"/>
      <c r="V497"/>
    </row>
    <row r="498" spans="1:22">
      <c r="A498"/>
      <c r="B498"/>
      <c r="C498"/>
      <c r="D498"/>
      <c r="E498"/>
      <c r="F498"/>
      <c r="G498"/>
      <c r="H498"/>
      <c r="I498"/>
      <c r="J498"/>
      <c r="K498"/>
      <c r="L498"/>
      <c r="M498"/>
      <c r="N498"/>
      <c r="O498"/>
      <c r="P498"/>
      <c r="Q498"/>
      <c r="R498"/>
      <c r="S498"/>
      <c r="T498"/>
      <c r="U498"/>
      <c r="V498"/>
    </row>
    <row r="499" spans="1:22">
      <c r="A499"/>
      <c r="B499"/>
      <c r="C499"/>
      <c r="D499"/>
      <c r="E499"/>
      <c r="F499"/>
      <c r="G499"/>
      <c r="H499"/>
      <c r="I499"/>
      <c r="J499"/>
      <c r="K499"/>
      <c r="L499"/>
      <c r="M499"/>
      <c r="N499"/>
      <c r="O499"/>
      <c r="P499"/>
      <c r="Q499"/>
      <c r="R499"/>
      <c r="S499"/>
      <c r="T499"/>
      <c r="U499"/>
      <c r="V499"/>
    </row>
    <row r="500" spans="1:22">
      <c r="A500"/>
      <c r="B500"/>
      <c r="C500"/>
      <c r="D500"/>
      <c r="E500"/>
      <c r="F500"/>
      <c r="G500"/>
      <c r="H500"/>
      <c r="I500"/>
      <c r="J500"/>
      <c r="K500"/>
      <c r="L500"/>
      <c r="M500"/>
      <c r="N500"/>
      <c r="O500"/>
      <c r="P500"/>
      <c r="Q500"/>
      <c r="R500"/>
      <c r="S500"/>
      <c r="T500"/>
      <c r="U500"/>
      <c r="V500"/>
    </row>
    <row r="501" spans="1:22">
      <c r="A501"/>
      <c r="B501"/>
      <c r="C501"/>
      <c r="D501"/>
      <c r="E501"/>
      <c r="F501"/>
      <c r="G501"/>
      <c r="H501"/>
      <c r="I501"/>
      <c r="J501"/>
      <c r="K501"/>
      <c r="L501"/>
      <c r="M501"/>
      <c r="N501"/>
      <c r="O501"/>
      <c r="P501"/>
      <c r="Q501"/>
      <c r="R501"/>
      <c r="S501"/>
      <c r="T501"/>
      <c r="U501"/>
      <c r="V501"/>
    </row>
    <row r="502" spans="1:22">
      <c r="A502"/>
      <c r="B502"/>
      <c r="C502"/>
      <c r="D502"/>
      <c r="E502"/>
      <c r="F502"/>
      <c r="G502"/>
      <c r="H502"/>
      <c r="I502"/>
      <c r="J502"/>
      <c r="K502"/>
      <c r="L502"/>
      <c r="M502"/>
      <c r="N502"/>
      <c r="O502"/>
      <c r="P502"/>
      <c r="Q502"/>
      <c r="R502"/>
      <c r="S502"/>
      <c r="T502"/>
      <c r="U502"/>
      <c r="V502"/>
    </row>
    <row r="503" spans="1:22">
      <c r="A503"/>
      <c r="B503"/>
      <c r="C503"/>
      <c r="D503"/>
      <c r="E503"/>
      <c r="F503"/>
      <c r="G503"/>
      <c r="H503"/>
      <c r="I503"/>
      <c r="J503"/>
      <c r="K503"/>
      <c r="L503"/>
      <c r="M503"/>
      <c r="N503"/>
      <c r="O503"/>
      <c r="P503"/>
      <c r="Q503"/>
      <c r="R503"/>
      <c r="S503"/>
      <c r="T503"/>
      <c r="U503"/>
      <c r="V503"/>
    </row>
    <row r="504" spans="1:22">
      <c r="A504"/>
      <c r="B504"/>
      <c r="C504"/>
      <c r="D504"/>
      <c r="E504"/>
      <c r="F504"/>
      <c r="G504"/>
      <c r="H504"/>
      <c r="I504"/>
      <c r="J504"/>
      <c r="K504"/>
      <c r="L504"/>
      <c r="M504"/>
      <c r="N504"/>
      <c r="O504"/>
      <c r="P504"/>
      <c r="Q504"/>
      <c r="R504"/>
      <c r="S504"/>
      <c r="T504"/>
      <c r="U504"/>
      <c r="V504"/>
    </row>
    <row r="505" spans="1:22">
      <c r="A505"/>
      <c r="B505"/>
      <c r="C505"/>
      <c r="D505"/>
      <c r="E505"/>
      <c r="F505"/>
      <c r="G505"/>
      <c r="H505"/>
      <c r="I505"/>
      <c r="J505"/>
      <c r="K505"/>
      <c r="L505"/>
      <c r="M505"/>
      <c r="N505"/>
      <c r="O505"/>
      <c r="P505"/>
      <c r="Q505"/>
      <c r="R505"/>
      <c r="S505"/>
      <c r="T505"/>
      <c r="U505"/>
      <c r="V505"/>
    </row>
    <row r="506" spans="1:22">
      <c r="A506"/>
      <c r="B506"/>
      <c r="C506"/>
      <c r="D506"/>
      <c r="E506"/>
      <c r="F506"/>
      <c r="G506"/>
      <c r="H506"/>
      <c r="I506"/>
      <c r="J506"/>
      <c r="K506"/>
      <c r="L506"/>
      <c r="M506"/>
      <c r="N506"/>
      <c r="O506"/>
      <c r="P506"/>
      <c r="Q506"/>
      <c r="R506"/>
      <c r="S506"/>
      <c r="T506"/>
      <c r="U506"/>
      <c r="V506"/>
    </row>
    <row r="507" spans="1:22">
      <c r="A507"/>
      <c r="B507"/>
      <c r="C507"/>
      <c r="D507"/>
      <c r="E507"/>
      <c r="F507"/>
      <c r="G507"/>
      <c r="H507"/>
      <c r="I507"/>
      <c r="J507"/>
      <c r="K507"/>
      <c r="L507"/>
      <c r="M507"/>
      <c r="N507"/>
      <c r="O507"/>
      <c r="P507"/>
      <c r="Q507"/>
      <c r="R507"/>
      <c r="S507"/>
      <c r="T507"/>
      <c r="U507"/>
      <c r="V507"/>
    </row>
    <row r="508" spans="1:22">
      <c r="A508"/>
      <c r="B508"/>
      <c r="C508"/>
      <c r="D508"/>
      <c r="E508"/>
      <c r="F508"/>
      <c r="G508"/>
      <c r="H508"/>
      <c r="I508"/>
      <c r="J508"/>
      <c r="K508"/>
      <c r="L508"/>
      <c r="M508"/>
      <c r="N508"/>
      <c r="O508"/>
      <c r="P508"/>
      <c r="Q508"/>
      <c r="R508"/>
      <c r="S508"/>
      <c r="T508"/>
      <c r="U508"/>
      <c r="V508"/>
    </row>
    <row r="509" spans="1:22">
      <c r="A509"/>
      <c r="B509"/>
      <c r="C509"/>
      <c r="D509"/>
      <c r="E509"/>
      <c r="F509"/>
      <c r="G509"/>
      <c r="H509"/>
      <c r="I509"/>
      <c r="J509"/>
      <c r="K509"/>
      <c r="L509"/>
      <c r="M509"/>
      <c r="N509"/>
      <c r="O509"/>
      <c r="P509"/>
      <c r="Q509"/>
      <c r="R509"/>
      <c r="S509"/>
      <c r="T509"/>
      <c r="U509"/>
      <c r="V509"/>
    </row>
    <row r="510" spans="1:22">
      <c r="A510"/>
      <c r="B510"/>
      <c r="C510"/>
      <c r="D510"/>
      <c r="E510"/>
      <c r="F510"/>
      <c r="G510"/>
      <c r="H510"/>
      <c r="I510"/>
      <c r="J510"/>
      <c r="K510"/>
      <c r="L510"/>
      <c r="M510"/>
      <c r="N510"/>
      <c r="O510"/>
      <c r="P510"/>
      <c r="Q510"/>
      <c r="R510"/>
      <c r="S510"/>
      <c r="T510"/>
      <c r="U510"/>
      <c r="V510"/>
    </row>
    <row r="511" spans="1:22">
      <c r="A511"/>
      <c r="B511"/>
      <c r="C511"/>
      <c r="D511"/>
      <c r="E511"/>
      <c r="F511"/>
      <c r="G511"/>
      <c r="H511"/>
      <c r="I511"/>
      <c r="J511"/>
      <c r="K511"/>
      <c r="L511"/>
      <c r="M511"/>
      <c r="N511"/>
      <c r="O511"/>
      <c r="P511"/>
      <c r="Q511"/>
      <c r="R511"/>
      <c r="S511"/>
      <c r="T511"/>
      <c r="U511"/>
      <c r="V511"/>
    </row>
    <row r="512" spans="1:22">
      <c r="A512"/>
      <c r="B512"/>
      <c r="C512"/>
      <c r="D512"/>
      <c r="E512"/>
      <c r="F512"/>
      <c r="G512"/>
      <c r="H512"/>
      <c r="I512"/>
      <c r="J512"/>
      <c r="K512"/>
      <c r="L512"/>
      <c r="M512"/>
      <c r="N512"/>
      <c r="O512"/>
      <c r="P512"/>
      <c r="Q512"/>
      <c r="R512"/>
      <c r="S512"/>
      <c r="T512"/>
      <c r="U512"/>
      <c r="V512"/>
    </row>
    <row r="513" spans="1:22">
      <c r="A513"/>
      <c r="B513"/>
      <c r="C513"/>
      <c r="D513"/>
      <c r="E513"/>
      <c r="F513"/>
      <c r="G513"/>
      <c r="H513"/>
      <c r="I513"/>
      <c r="J513"/>
      <c r="K513"/>
      <c r="L513"/>
      <c r="M513"/>
      <c r="N513"/>
      <c r="O513"/>
      <c r="P513"/>
      <c r="Q513"/>
      <c r="R513"/>
      <c r="S513"/>
      <c r="T513"/>
      <c r="U513"/>
      <c r="V513"/>
    </row>
    <row r="514" spans="1:22">
      <c r="A514"/>
      <c r="B514"/>
      <c r="C514"/>
      <c r="D514"/>
      <c r="E514"/>
      <c r="F514"/>
      <c r="G514"/>
      <c r="H514"/>
      <c r="I514"/>
      <c r="J514"/>
      <c r="K514"/>
      <c r="L514"/>
      <c r="M514"/>
      <c r="N514"/>
      <c r="O514"/>
      <c r="P514"/>
      <c r="Q514"/>
      <c r="R514"/>
      <c r="S514"/>
      <c r="T514"/>
      <c r="U514"/>
      <c r="V514"/>
    </row>
    <row r="515" spans="1:22">
      <c r="A515"/>
      <c r="B515"/>
      <c r="C515"/>
      <c r="D515"/>
      <c r="E515"/>
      <c r="F515"/>
      <c r="G515"/>
      <c r="H515"/>
      <c r="I515"/>
      <c r="J515"/>
      <c r="K515"/>
      <c r="L515"/>
      <c r="M515"/>
      <c r="N515"/>
      <c r="O515"/>
      <c r="P515"/>
      <c r="Q515"/>
      <c r="R515"/>
      <c r="S515"/>
      <c r="T515"/>
      <c r="U515"/>
      <c r="V515"/>
    </row>
    <row r="516" spans="1:22">
      <c r="A516"/>
      <c r="B516"/>
      <c r="C516"/>
      <c r="D516"/>
      <c r="E516"/>
      <c r="F516"/>
      <c r="G516"/>
      <c r="H516"/>
      <c r="I516"/>
      <c r="J516"/>
      <c r="K516"/>
      <c r="L516"/>
      <c r="M516"/>
      <c r="N516"/>
      <c r="O516"/>
      <c r="P516"/>
      <c r="Q516"/>
      <c r="R516"/>
      <c r="S516"/>
      <c r="T516"/>
      <c r="U516"/>
      <c r="V516"/>
    </row>
    <row r="517" spans="1:22">
      <c r="A517"/>
      <c r="B517"/>
      <c r="C517"/>
      <c r="D517"/>
      <c r="E517"/>
      <c r="F517"/>
      <c r="G517"/>
      <c r="H517"/>
      <c r="I517"/>
      <c r="J517"/>
      <c r="K517"/>
      <c r="L517"/>
      <c r="M517"/>
      <c r="N517"/>
      <c r="O517"/>
      <c r="P517"/>
      <c r="Q517"/>
      <c r="R517"/>
      <c r="S517"/>
      <c r="T517"/>
      <c r="U517"/>
      <c r="V517"/>
    </row>
    <row r="518" spans="1:22">
      <c r="A518"/>
      <c r="B518"/>
      <c r="C518"/>
      <c r="D518"/>
      <c r="E518"/>
      <c r="F518"/>
      <c r="G518"/>
      <c r="H518"/>
      <c r="I518"/>
      <c r="J518"/>
      <c r="K518"/>
      <c r="L518"/>
      <c r="M518"/>
      <c r="N518"/>
      <c r="O518"/>
      <c r="P518"/>
      <c r="Q518"/>
      <c r="R518"/>
      <c r="S518"/>
      <c r="T518"/>
      <c r="U518"/>
      <c r="V518"/>
    </row>
    <row r="519" spans="1:22">
      <c r="A519"/>
      <c r="B519"/>
      <c r="C519"/>
      <c r="D519"/>
      <c r="E519"/>
      <c r="F519"/>
      <c r="G519"/>
      <c r="H519"/>
      <c r="I519"/>
      <c r="J519"/>
      <c r="K519"/>
      <c r="L519"/>
      <c r="M519"/>
      <c r="N519"/>
      <c r="O519"/>
      <c r="P519"/>
      <c r="Q519"/>
      <c r="R519"/>
      <c r="S519"/>
      <c r="T519"/>
      <c r="U519"/>
      <c r="V519"/>
    </row>
    <row r="520" spans="1:22">
      <c r="A520"/>
      <c r="B520"/>
      <c r="C520"/>
      <c r="D520"/>
      <c r="E520"/>
      <c r="F520"/>
      <c r="G520"/>
      <c r="H520"/>
      <c r="I520"/>
      <c r="J520"/>
      <c r="K520"/>
      <c r="L520"/>
      <c r="M520"/>
      <c r="N520"/>
      <c r="O520"/>
      <c r="P520"/>
      <c r="Q520"/>
      <c r="R520"/>
      <c r="S520"/>
      <c r="T520"/>
      <c r="U520"/>
      <c r="V520"/>
    </row>
    <row r="521" spans="1:22">
      <c r="A521"/>
      <c r="B521"/>
      <c r="C521"/>
      <c r="D521"/>
      <c r="E521"/>
      <c r="F521"/>
      <c r="G521"/>
      <c r="H521"/>
      <c r="I521"/>
      <c r="J521"/>
      <c r="K521"/>
      <c r="L521"/>
      <c r="M521"/>
      <c r="N521"/>
      <c r="O521"/>
      <c r="P521"/>
      <c r="Q521"/>
      <c r="R521"/>
      <c r="S521"/>
      <c r="T521"/>
      <c r="U521"/>
      <c r="V521"/>
    </row>
    <row r="522" spans="1:22">
      <c r="A522"/>
      <c r="B522"/>
      <c r="C522"/>
      <c r="D522"/>
      <c r="E522"/>
      <c r="F522"/>
      <c r="G522"/>
      <c r="H522"/>
      <c r="I522"/>
      <c r="J522"/>
      <c r="K522"/>
      <c r="L522"/>
      <c r="M522"/>
      <c r="N522"/>
      <c r="O522"/>
      <c r="P522"/>
      <c r="Q522"/>
      <c r="R522"/>
      <c r="S522"/>
      <c r="T522"/>
      <c r="U522"/>
      <c r="V522"/>
    </row>
    <row r="523" spans="1:22">
      <c r="A523"/>
      <c r="B523"/>
      <c r="C523"/>
      <c r="D523"/>
      <c r="E523"/>
      <c r="F523"/>
      <c r="G523"/>
      <c r="H523"/>
      <c r="I523"/>
      <c r="J523"/>
      <c r="K523"/>
      <c r="L523"/>
      <c r="M523"/>
      <c r="N523"/>
      <c r="O523"/>
      <c r="P523"/>
      <c r="Q523"/>
      <c r="R523"/>
      <c r="S523"/>
      <c r="T523"/>
      <c r="U523"/>
      <c r="V523"/>
    </row>
    <row r="524" spans="1:22">
      <c r="A524"/>
      <c r="B524"/>
      <c r="C524"/>
      <c r="D524"/>
      <c r="E524"/>
      <c r="F524"/>
      <c r="G524"/>
      <c r="H524"/>
      <c r="I524"/>
      <c r="J524"/>
      <c r="K524"/>
      <c r="L524"/>
      <c r="M524"/>
      <c r="N524"/>
      <c r="O524"/>
      <c r="P524"/>
      <c r="Q524"/>
      <c r="R524"/>
      <c r="S524"/>
      <c r="T524"/>
      <c r="U524"/>
      <c r="V524"/>
    </row>
    <row r="525" spans="1:22">
      <c r="A525"/>
      <c r="B525"/>
      <c r="C525"/>
      <c r="D525"/>
      <c r="E525"/>
      <c r="F525"/>
      <c r="G525"/>
      <c r="H525"/>
      <c r="I525"/>
      <c r="J525"/>
      <c r="K525"/>
      <c r="L525"/>
      <c r="M525"/>
      <c r="N525"/>
      <c r="O525"/>
      <c r="P525"/>
      <c r="Q525"/>
      <c r="R525"/>
      <c r="S525"/>
      <c r="T525"/>
      <c r="U525"/>
      <c r="V525"/>
    </row>
    <row r="526" spans="1:22">
      <c r="A526"/>
      <c r="B526"/>
      <c r="C526"/>
      <c r="D526"/>
      <c r="E526"/>
      <c r="F526"/>
      <c r="G526"/>
      <c r="H526"/>
      <c r="I526"/>
      <c r="J526"/>
      <c r="K526"/>
      <c r="L526"/>
      <c r="M526"/>
      <c r="N526"/>
      <c r="O526"/>
      <c r="P526"/>
      <c r="Q526"/>
      <c r="R526"/>
      <c r="S526"/>
      <c r="T526"/>
      <c r="U526"/>
      <c r="V526"/>
    </row>
    <row r="527" spans="1:22">
      <c r="A527"/>
      <c r="B527"/>
      <c r="C527"/>
      <c r="D527"/>
      <c r="E527"/>
      <c r="F527"/>
      <c r="G527"/>
      <c r="H527"/>
      <c r="I527"/>
      <c r="J527"/>
      <c r="K527"/>
      <c r="L527"/>
      <c r="M527"/>
      <c r="N527"/>
      <c r="O527"/>
      <c r="P527"/>
      <c r="Q527"/>
      <c r="R527"/>
      <c r="S527"/>
      <c r="T527"/>
      <c r="U527"/>
      <c r="V527"/>
    </row>
    <row r="528" spans="1:22">
      <c r="A528"/>
      <c r="B528"/>
      <c r="C528"/>
      <c r="D528"/>
      <c r="E528"/>
      <c r="F528"/>
      <c r="G528"/>
      <c r="H528"/>
      <c r="I528"/>
      <c r="J528"/>
      <c r="K528"/>
      <c r="L528"/>
      <c r="M528"/>
      <c r="N528"/>
      <c r="O528"/>
      <c r="P528"/>
      <c r="Q528"/>
      <c r="R528"/>
      <c r="S528"/>
      <c r="T528"/>
      <c r="U528"/>
      <c r="V528"/>
    </row>
    <row r="529" spans="1:22">
      <c r="A529"/>
      <c r="B529"/>
      <c r="C529"/>
      <c r="D529"/>
      <c r="E529"/>
      <c r="F529"/>
      <c r="G529"/>
      <c r="H529"/>
      <c r="I529"/>
      <c r="J529"/>
      <c r="K529"/>
      <c r="L529"/>
      <c r="M529"/>
      <c r="N529"/>
      <c r="O529"/>
      <c r="P529"/>
      <c r="Q529"/>
      <c r="R529"/>
      <c r="S529"/>
      <c r="T529"/>
      <c r="U529"/>
      <c r="V529"/>
    </row>
    <row r="530" spans="1:22">
      <c r="A530"/>
      <c r="B530"/>
      <c r="C530"/>
      <c r="D530"/>
      <c r="E530"/>
      <c r="F530"/>
      <c r="G530"/>
      <c r="H530"/>
      <c r="I530"/>
      <c r="J530"/>
      <c r="K530"/>
      <c r="L530"/>
      <c r="M530"/>
      <c r="N530"/>
      <c r="O530"/>
      <c r="P530"/>
      <c r="Q530"/>
      <c r="R530"/>
      <c r="S530"/>
      <c r="T530"/>
      <c r="U530"/>
      <c r="V530"/>
    </row>
    <row r="531" spans="1:22">
      <c r="A531"/>
      <c r="B531"/>
      <c r="C531"/>
      <c r="D531"/>
      <c r="E531"/>
      <c r="F531"/>
      <c r="G531"/>
      <c r="H531"/>
      <c r="I531"/>
      <c r="J531"/>
      <c r="K531"/>
      <c r="L531"/>
      <c r="M531"/>
      <c r="N531"/>
      <c r="O531"/>
      <c r="P531"/>
      <c r="Q531"/>
      <c r="R531"/>
      <c r="S531"/>
      <c r="T531"/>
      <c r="U531"/>
      <c r="V531"/>
    </row>
    <row r="532" spans="1:22">
      <c r="A532"/>
      <c r="B532"/>
      <c r="C532"/>
      <c r="D532"/>
      <c r="E532"/>
      <c r="F532"/>
      <c r="G532"/>
      <c r="H532"/>
      <c r="I532"/>
      <c r="J532"/>
      <c r="K532"/>
      <c r="L532"/>
      <c r="M532"/>
      <c r="N532"/>
      <c r="O532"/>
      <c r="P532"/>
      <c r="Q532"/>
      <c r="R532"/>
      <c r="S532"/>
      <c r="T532"/>
      <c r="U532"/>
      <c r="V532"/>
    </row>
    <row r="533" spans="1:22">
      <c r="A533"/>
      <c r="B533"/>
      <c r="C533"/>
      <c r="D533"/>
      <c r="E533"/>
      <c r="F533"/>
      <c r="G533"/>
      <c r="H533"/>
      <c r="I533"/>
      <c r="J533"/>
      <c r="K533"/>
      <c r="L533"/>
      <c r="M533"/>
      <c r="N533"/>
      <c r="O533"/>
      <c r="P533"/>
      <c r="Q533"/>
      <c r="R533"/>
      <c r="S533"/>
      <c r="T533"/>
      <c r="U533"/>
      <c r="V533"/>
    </row>
    <row r="534" spans="1:22">
      <c r="A534"/>
      <c r="B534"/>
      <c r="C534"/>
      <c r="D534"/>
      <c r="E534"/>
      <c r="F534"/>
      <c r="G534"/>
      <c r="H534"/>
      <c r="I534"/>
      <c r="J534"/>
      <c r="K534"/>
      <c r="L534"/>
      <c r="M534"/>
      <c r="N534"/>
      <c r="O534"/>
      <c r="P534"/>
      <c r="Q534"/>
      <c r="R534"/>
      <c r="S534"/>
      <c r="T534"/>
      <c r="U534"/>
      <c r="V534"/>
    </row>
    <row r="535" spans="1:22">
      <c r="A535"/>
      <c r="B535"/>
      <c r="C535"/>
      <c r="D535"/>
      <c r="E535"/>
      <c r="F535"/>
      <c r="G535"/>
      <c r="H535"/>
      <c r="I535"/>
      <c r="J535"/>
      <c r="K535"/>
      <c r="L535"/>
      <c r="M535"/>
      <c r="N535"/>
      <c r="O535"/>
      <c r="P535"/>
      <c r="Q535"/>
      <c r="R535"/>
      <c r="S535"/>
      <c r="T535"/>
      <c r="U535"/>
      <c r="V535"/>
    </row>
    <row r="536" spans="1:22">
      <c r="A536"/>
      <c r="B536"/>
      <c r="C536"/>
      <c r="D536"/>
      <c r="E536"/>
      <c r="F536"/>
      <c r="G536"/>
      <c r="H536"/>
      <c r="I536"/>
      <c r="J536"/>
      <c r="K536"/>
      <c r="L536"/>
      <c r="M536"/>
      <c r="N536"/>
      <c r="O536"/>
      <c r="P536"/>
      <c r="Q536"/>
      <c r="R536"/>
      <c r="S536"/>
      <c r="T536"/>
      <c r="U536"/>
      <c r="V536"/>
    </row>
    <row r="537" spans="1:22">
      <c r="A537"/>
      <c r="B537"/>
      <c r="C537"/>
      <c r="D537"/>
      <c r="E537"/>
      <c r="F537"/>
      <c r="G537"/>
      <c r="H537"/>
      <c r="I537"/>
      <c r="J537"/>
      <c r="K537"/>
      <c r="L537"/>
      <c r="M537"/>
      <c r="N537"/>
      <c r="O537"/>
      <c r="P537"/>
      <c r="Q537"/>
      <c r="R537"/>
      <c r="S537"/>
      <c r="T537"/>
      <c r="U537"/>
      <c r="V537"/>
    </row>
    <row r="538" spans="1:22">
      <c r="A538"/>
      <c r="B538"/>
      <c r="C538"/>
      <c r="D538"/>
      <c r="E538"/>
      <c r="F538"/>
      <c r="G538"/>
      <c r="H538"/>
      <c r="I538"/>
      <c r="J538"/>
      <c r="K538"/>
      <c r="L538"/>
      <c r="M538"/>
      <c r="N538"/>
      <c r="O538"/>
      <c r="P538"/>
      <c r="Q538"/>
      <c r="R538"/>
      <c r="S538"/>
      <c r="T538"/>
      <c r="U538"/>
      <c r="V538"/>
    </row>
    <row r="539" spans="1:22">
      <c r="A539"/>
      <c r="B539"/>
      <c r="C539"/>
      <c r="D539"/>
      <c r="E539"/>
      <c r="F539"/>
      <c r="G539"/>
      <c r="H539"/>
      <c r="I539"/>
      <c r="J539"/>
      <c r="K539"/>
      <c r="L539"/>
      <c r="M539"/>
      <c r="N539"/>
      <c r="O539"/>
      <c r="P539"/>
      <c r="Q539"/>
      <c r="R539"/>
      <c r="S539"/>
      <c r="T539"/>
      <c r="U539"/>
      <c r="V539"/>
    </row>
    <row r="540" spans="1:22">
      <c r="A540"/>
      <c r="B540"/>
      <c r="C540"/>
      <c r="D540"/>
      <c r="E540"/>
      <c r="F540"/>
      <c r="G540"/>
      <c r="H540"/>
      <c r="I540"/>
      <c r="J540"/>
      <c r="K540"/>
      <c r="L540"/>
      <c r="M540"/>
      <c r="N540"/>
      <c r="O540"/>
      <c r="P540"/>
      <c r="Q540"/>
      <c r="R540"/>
      <c r="S540"/>
      <c r="T540"/>
      <c r="U540"/>
      <c r="V540"/>
    </row>
    <row r="541" spans="1:22">
      <c r="A541"/>
      <c r="B541"/>
      <c r="C541"/>
      <c r="D541"/>
      <c r="E541"/>
      <c r="F541"/>
      <c r="G541"/>
      <c r="H541"/>
      <c r="I541"/>
      <c r="J541"/>
      <c r="K541"/>
      <c r="L541"/>
      <c r="M541"/>
      <c r="N541"/>
      <c r="O541"/>
      <c r="P541"/>
      <c r="Q541"/>
      <c r="R541"/>
      <c r="S541"/>
      <c r="T541"/>
      <c r="U541"/>
      <c r="V541"/>
    </row>
    <row r="542" spans="1:22">
      <c r="A542"/>
      <c r="B542"/>
      <c r="C542"/>
      <c r="D542"/>
      <c r="E542"/>
      <c r="F542"/>
      <c r="G542"/>
      <c r="H542"/>
      <c r="I542"/>
      <c r="J542"/>
      <c r="K542"/>
      <c r="L542"/>
      <c r="M542"/>
      <c r="N542"/>
      <c r="O542"/>
      <c r="P542"/>
      <c r="Q542"/>
      <c r="R542"/>
      <c r="S542"/>
      <c r="T542"/>
      <c r="U542"/>
      <c r="V542"/>
    </row>
    <row r="543" spans="1:22">
      <c r="A543"/>
      <c r="B543"/>
      <c r="C543"/>
      <c r="D543"/>
      <c r="E543"/>
      <c r="F543"/>
      <c r="G543"/>
      <c r="H543"/>
      <c r="I543"/>
      <c r="J543"/>
      <c r="K543"/>
      <c r="L543"/>
      <c r="M543"/>
      <c r="N543"/>
      <c r="O543"/>
      <c r="P543"/>
      <c r="Q543"/>
      <c r="R543"/>
      <c r="S543"/>
      <c r="T543"/>
      <c r="U543"/>
      <c r="V543"/>
    </row>
    <row r="544" spans="1:22">
      <c r="A544"/>
      <c r="B544"/>
      <c r="C544"/>
      <c r="D544"/>
      <c r="E544"/>
      <c r="F544"/>
      <c r="G544"/>
      <c r="H544"/>
      <c r="I544"/>
      <c r="J544"/>
      <c r="K544"/>
      <c r="L544"/>
      <c r="M544"/>
      <c r="N544"/>
      <c r="O544"/>
      <c r="P544"/>
      <c r="Q544"/>
      <c r="R544"/>
      <c r="S544"/>
      <c r="T544"/>
      <c r="U544"/>
      <c r="V544"/>
    </row>
    <row r="545" spans="1:22">
      <c r="A545"/>
      <c r="B545"/>
      <c r="C545"/>
      <c r="D545"/>
      <c r="E545"/>
      <c r="F545"/>
      <c r="G545"/>
      <c r="H545"/>
      <c r="I545"/>
      <c r="J545"/>
      <c r="K545"/>
      <c r="L545"/>
      <c r="M545"/>
      <c r="N545"/>
      <c r="O545"/>
      <c r="P545"/>
      <c r="Q545"/>
      <c r="R545"/>
      <c r="S545"/>
      <c r="T545"/>
      <c r="U545"/>
      <c r="V545"/>
    </row>
    <row r="546" spans="1:22">
      <c r="A546"/>
      <c r="B546"/>
      <c r="C546"/>
      <c r="D546"/>
      <c r="E546"/>
      <c r="F546"/>
      <c r="G546"/>
      <c r="H546"/>
      <c r="I546"/>
      <c r="J546"/>
      <c r="K546"/>
      <c r="L546"/>
      <c r="M546"/>
      <c r="N546"/>
      <c r="O546"/>
      <c r="P546"/>
      <c r="Q546"/>
      <c r="R546"/>
      <c r="S546"/>
      <c r="T546"/>
      <c r="U546"/>
      <c r="V546"/>
    </row>
    <row r="547" spans="1:22">
      <c r="A547"/>
      <c r="B547"/>
      <c r="C547"/>
      <c r="D547"/>
      <c r="E547"/>
      <c r="F547"/>
      <c r="G547"/>
      <c r="H547"/>
      <c r="I547"/>
      <c r="J547"/>
      <c r="K547"/>
      <c r="L547"/>
      <c r="M547"/>
      <c r="N547"/>
      <c r="O547"/>
      <c r="P547"/>
      <c r="Q547"/>
      <c r="R547"/>
      <c r="S547"/>
      <c r="T547"/>
      <c r="U547"/>
      <c r="V547"/>
    </row>
    <row r="548" spans="1:22">
      <c r="A548"/>
      <c r="B548"/>
      <c r="C548"/>
      <c r="D548"/>
      <c r="E548"/>
      <c r="F548"/>
      <c r="G548"/>
      <c r="H548"/>
      <c r="I548"/>
      <c r="J548"/>
      <c r="K548"/>
      <c r="L548"/>
      <c r="M548"/>
      <c r="N548"/>
      <c r="O548"/>
      <c r="P548"/>
      <c r="Q548"/>
      <c r="R548"/>
      <c r="S548"/>
      <c r="T548"/>
      <c r="U548"/>
      <c r="V548"/>
    </row>
    <row r="549" spans="1:22">
      <c r="A549"/>
      <c r="B549"/>
      <c r="C549"/>
      <c r="D549"/>
      <c r="E549"/>
      <c r="F549"/>
      <c r="G549"/>
      <c r="H549"/>
      <c r="I549"/>
      <c r="J549"/>
      <c r="K549"/>
      <c r="L549"/>
      <c r="M549"/>
      <c r="N549"/>
      <c r="O549"/>
      <c r="P549"/>
      <c r="Q549"/>
      <c r="R549"/>
      <c r="S549"/>
      <c r="T549"/>
      <c r="U549"/>
      <c r="V549"/>
    </row>
    <row r="550" spans="1:22">
      <c r="A550"/>
      <c r="B550"/>
      <c r="C550"/>
      <c r="D550"/>
      <c r="E550"/>
      <c r="F550"/>
      <c r="G550"/>
      <c r="H550"/>
      <c r="I550"/>
      <c r="J550"/>
      <c r="K550"/>
      <c r="L550"/>
      <c r="M550"/>
      <c r="N550"/>
      <c r="O550"/>
      <c r="P550"/>
      <c r="Q550"/>
      <c r="R550"/>
      <c r="S550"/>
      <c r="T550"/>
      <c r="U550"/>
      <c r="V550"/>
    </row>
    <row r="551" spans="1:22">
      <c r="A551"/>
      <c r="B551"/>
      <c r="C551"/>
      <c r="D551"/>
      <c r="E551"/>
      <c r="F551"/>
      <c r="G551"/>
      <c r="H551"/>
      <c r="I551"/>
      <c r="J551"/>
      <c r="K551"/>
      <c r="L551"/>
      <c r="M551"/>
      <c r="N551"/>
      <c r="O551"/>
      <c r="P551"/>
      <c r="Q551"/>
      <c r="R551"/>
      <c r="S551"/>
      <c r="T551"/>
      <c r="U551"/>
      <c r="V551"/>
    </row>
    <row r="552" spans="1:22">
      <c r="A552"/>
      <c r="B552"/>
      <c r="C552"/>
      <c r="D552"/>
      <c r="E552"/>
      <c r="F552"/>
      <c r="G552"/>
      <c r="H552"/>
      <c r="I552"/>
      <c r="J552"/>
      <c r="K552"/>
      <c r="L552"/>
      <c r="M552"/>
      <c r="N552"/>
      <c r="O552"/>
      <c r="P552"/>
      <c r="Q552"/>
      <c r="R552"/>
      <c r="S552"/>
      <c r="T552"/>
      <c r="U552"/>
      <c r="V552"/>
    </row>
    <row r="553" spans="1:22">
      <c r="A553"/>
      <c r="B553"/>
      <c r="C553"/>
      <c r="D553"/>
      <c r="E553"/>
      <c r="F553"/>
      <c r="G553"/>
      <c r="H553"/>
      <c r="I553"/>
      <c r="J553"/>
      <c r="K553"/>
      <c r="L553"/>
      <c r="M553"/>
      <c r="N553"/>
      <c r="O553"/>
      <c r="P553"/>
      <c r="Q553"/>
      <c r="R553"/>
      <c r="S553"/>
      <c r="T553"/>
      <c r="U553"/>
      <c r="V553"/>
    </row>
    <row r="554" spans="1:22">
      <c r="A554"/>
      <c r="B554"/>
      <c r="C554"/>
      <c r="D554"/>
      <c r="E554"/>
      <c r="F554"/>
      <c r="G554"/>
      <c r="H554"/>
      <c r="I554"/>
      <c r="J554"/>
      <c r="K554"/>
      <c r="L554"/>
      <c r="M554"/>
      <c r="N554"/>
      <c r="O554"/>
      <c r="P554"/>
      <c r="Q554"/>
      <c r="R554"/>
      <c r="S554"/>
      <c r="T554"/>
      <c r="U554"/>
      <c r="V554"/>
    </row>
    <row r="555" spans="1:22">
      <c r="A555"/>
      <c r="B555"/>
      <c r="C555"/>
      <c r="D555"/>
      <c r="E555"/>
      <c r="F555"/>
      <c r="G555"/>
      <c r="H555"/>
      <c r="I555"/>
      <c r="J555"/>
      <c r="K555"/>
      <c r="L555"/>
      <c r="M555"/>
      <c r="N555"/>
      <c r="O555"/>
      <c r="P555"/>
      <c r="Q555"/>
      <c r="R555"/>
      <c r="S555"/>
      <c r="T555"/>
      <c r="U555"/>
      <c r="V555"/>
    </row>
    <row r="556" spans="1:22">
      <c r="A556"/>
      <c r="B556"/>
      <c r="C556"/>
      <c r="D556"/>
      <c r="E556"/>
      <c r="F556"/>
      <c r="G556"/>
      <c r="H556"/>
      <c r="I556"/>
      <c r="J556"/>
      <c r="K556"/>
      <c r="L556"/>
      <c r="M556"/>
      <c r="N556"/>
      <c r="O556"/>
      <c r="P556"/>
      <c r="Q556"/>
      <c r="R556"/>
      <c r="S556"/>
      <c r="T556"/>
      <c r="U556"/>
      <c r="V556"/>
    </row>
    <row r="557" spans="1:22">
      <c r="A557"/>
      <c r="B557"/>
      <c r="C557"/>
      <c r="D557"/>
      <c r="E557"/>
      <c r="F557"/>
      <c r="G557"/>
      <c r="H557"/>
      <c r="I557"/>
      <c r="J557"/>
      <c r="K557"/>
      <c r="L557"/>
      <c r="M557"/>
      <c r="N557"/>
      <c r="O557"/>
      <c r="P557"/>
      <c r="Q557"/>
      <c r="R557"/>
      <c r="S557"/>
      <c r="T557"/>
      <c r="U557"/>
      <c r="V557"/>
    </row>
    <row r="558" spans="1:22">
      <c r="A558"/>
      <c r="B558"/>
      <c r="C558"/>
      <c r="D558"/>
      <c r="E558"/>
      <c r="F558"/>
      <c r="G558"/>
      <c r="H558"/>
      <c r="I558"/>
      <c r="J558"/>
      <c r="K558"/>
      <c r="L558"/>
      <c r="M558"/>
      <c r="N558"/>
      <c r="O558"/>
      <c r="P558"/>
      <c r="Q558"/>
      <c r="R558"/>
      <c r="S558"/>
      <c r="T558"/>
      <c r="U558"/>
      <c r="V558"/>
    </row>
    <row r="559" spans="1:22">
      <c r="A559"/>
      <c r="B559"/>
      <c r="C559"/>
      <c r="D559"/>
      <c r="E559"/>
      <c r="F559"/>
      <c r="G559"/>
      <c r="H559"/>
      <c r="I559"/>
      <c r="J559"/>
      <c r="K559"/>
      <c r="L559"/>
      <c r="M559"/>
      <c r="N559"/>
      <c r="O559"/>
      <c r="P559"/>
      <c r="Q559"/>
      <c r="R559"/>
      <c r="S559"/>
      <c r="T559"/>
      <c r="U559"/>
      <c r="V559"/>
    </row>
    <row r="560" spans="1:22">
      <c r="A560"/>
      <c r="B560"/>
      <c r="C560"/>
      <c r="D560"/>
      <c r="E560"/>
      <c r="F560"/>
      <c r="G560"/>
      <c r="H560"/>
      <c r="I560"/>
      <c r="J560"/>
      <c r="K560"/>
      <c r="L560"/>
      <c r="M560"/>
      <c r="N560"/>
      <c r="O560"/>
      <c r="P560"/>
      <c r="Q560"/>
      <c r="R560"/>
      <c r="S560"/>
      <c r="T560"/>
      <c r="U560"/>
      <c r="V560"/>
    </row>
    <row r="561" spans="1:22">
      <c r="A561"/>
      <c r="B561"/>
      <c r="C561"/>
      <c r="D561"/>
      <c r="E561"/>
      <c r="F561"/>
      <c r="G561"/>
      <c r="H561"/>
      <c r="I561"/>
      <c r="J561"/>
      <c r="K561"/>
      <c r="L561"/>
      <c r="M561"/>
      <c r="N561"/>
      <c r="O561"/>
      <c r="P561"/>
      <c r="Q561"/>
      <c r="R561"/>
      <c r="S561"/>
      <c r="T561"/>
      <c r="U561"/>
      <c r="V561"/>
    </row>
    <row r="562" spans="1:22">
      <c r="A562"/>
      <c r="B562"/>
      <c r="C562"/>
      <c r="D562"/>
      <c r="E562"/>
      <c r="F562"/>
      <c r="G562"/>
      <c r="H562"/>
      <c r="I562"/>
      <c r="J562"/>
      <c r="K562"/>
      <c r="L562"/>
      <c r="M562"/>
      <c r="N562"/>
      <c r="O562"/>
      <c r="P562"/>
      <c r="Q562"/>
      <c r="R562"/>
      <c r="S562"/>
      <c r="T562"/>
      <c r="U562"/>
      <c r="V562"/>
    </row>
    <row r="563" spans="1:22">
      <c r="A563"/>
      <c r="B563"/>
      <c r="C563"/>
      <c r="D563"/>
      <c r="E563"/>
      <c r="F563"/>
      <c r="G563"/>
      <c r="H563"/>
      <c r="I563"/>
      <c r="J563"/>
      <c r="K563"/>
      <c r="L563"/>
      <c r="M563"/>
      <c r="N563"/>
      <c r="O563"/>
      <c r="P563"/>
      <c r="Q563"/>
      <c r="R563"/>
      <c r="S563"/>
      <c r="T563"/>
      <c r="U563"/>
      <c r="V563"/>
    </row>
    <row r="564" spans="1:22">
      <c r="A564"/>
      <c r="B564"/>
      <c r="C564"/>
      <c r="D564"/>
      <c r="E564"/>
      <c r="F564"/>
      <c r="G564"/>
      <c r="H564"/>
      <c r="I564"/>
      <c r="J564"/>
      <c r="K564"/>
      <c r="L564"/>
      <c r="M564"/>
      <c r="N564"/>
      <c r="O564"/>
      <c r="P564"/>
      <c r="Q564"/>
      <c r="R564"/>
      <c r="S564"/>
      <c r="T564"/>
      <c r="U564"/>
      <c r="V564"/>
    </row>
    <row r="565" spans="1:22">
      <c r="A565"/>
      <c r="B565"/>
      <c r="C565"/>
      <c r="D565"/>
      <c r="E565"/>
      <c r="F565"/>
      <c r="G565"/>
      <c r="H565"/>
      <c r="I565"/>
      <c r="J565"/>
      <c r="K565"/>
      <c r="L565"/>
      <c r="M565"/>
      <c r="N565"/>
      <c r="O565"/>
      <c r="P565"/>
      <c r="Q565"/>
      <c r="R565"/>
      <c r="S565"/>
      <c r="T565"/>
      <c r="U565"/>
      <c r="V565"/>
    </row>
    <row r="566" spans="1:22">
      <c r="A566"/>
      <c r="B566"/>
      <c r="C566"/>
      <c r="D566"/>
      <c r="E566"/>
      <c r="F566"/>
      <c r="G566"/>
      <c r="H566"/>
      <c r="I566"/>
      <c r="J566"/>
      <c r="K566"/>
      <c r="L566"/>
      <c r="M566"/>
      <c r="N566"/>
      <c r="O566"/>
      <c r="P566"/>
      <c r="Q566"/>
      <c r="R566"/>
      <c r="S566"/>
      <c r="T566"/>
      <c r="U566"/>
      <c r="V566"/>
    </row>
    <row r="567" spans="1:22">
      <c r="A567"/>
      <c r="B567"/>
      <c r="C567"/>
      <c r="D567"/>
      <c r="E567"/>
      <c r="F567"/>
      <c r="G567"/>
      <c r="H567"/>
      <c r="I567"/>
      <c r="J567"/>
      <c r="K567"/>
      <c r="L567"/>
      <c r="M567"/>
      <c r="N567"/>
      <c r="O567"/>
      <c r="P567"/>
      <c r="Q567"/>
      <c r="R567"/>
      <c r="S567"/>
      <c r="T567"/>
      <c r="U567"/>
      <c r="V567"/>
    </row>
    <row r="568" spans="1:22">
      <c r="A568"/>
      <c r="B568"/>
      <c r="C568"/>
      <c r="D568"/>
      <c r="E568"/>
      <c r="F568"/>
      <c r="G568"/>
      <c r="H568"/>
      <c r="I568"/>
      <c r="J568"/>
      <c r="K568"/>
      <c r="L568"/>
      <c r="M568"/>
      <c r="N568"/>
      <c r="O568"/>
      <c r="P568"/>
      <c r="Q568"/>
      <c r="R568"/>
      <c r="S568"/>
      <c r="T568"/>
      <c r="U568"/>
      <c r="V568"/>
    </row>
    <row r="569" spans="1:22">
      <c r="A569"/>
      <c r="B569"/>
      <c r="C569"/>
      <c r="D569"/>
      <c r="E569"/>
      <c r="F569"/>
      <c r="G569"/>
      <c r="H569"/>
      <c r="I569"/>
      <c r="J569"/>
      <c r="K569"/>
      <c r="L569"/>
      <c r="M569"/>
      <c r="N569"/>
      <c r="O569"/>
      <c r="P569"/>
      <c r="Q569"/>
      <c r="R569"/>
      <c r="S569"/>
      <c r="T569"/>
      <c r="U569"/>
      <c r="V569"/>
    </row>
    <row r="570" spans="1:22">
      <c r="A570"/>
      <c r="B570"/>
      <c r="C570"/>
      <c r="D570"/>
      <c r="E570"/>
      <c r="F570"/>
      <c r="G570"/>
      <c r="H570"/>
      <c r="I570"/>
      <c r="J570"/>
      <c r="K570"/>
      <c r="L570"/>
      <c r="M570"/>
      <c r="N570"/>
      <c r="O570"/>
      <c r="P570"/>
      <c r="Q570"/>
      <c r="R570"/>
      <c r="S570"/>
      <c r="T570"/>
      <c r="U570"/>
      <c r="V570"/>
    </row>
    <row r="571" spans="1:22">
      <c r="A571"/>
      <c r="B571"/>
      <c r="C571"/>
      <c r="D571"/>
      <c r="E571"/>
      <c r="F571"/>
      <c r="G571"/>
      <c r="H571"/>
      <c r="I571"/>
      <c r="J571"/>
      <c r="K571"/>
      <c r="L571"/>
      <c r="M571"/>
      <c r="N571"/>
      <c r="O571"/>
      <c r="P571"/>
      <c r="Q571"/>
      <c r="R571"/>
      <c r="S571"/>
      <c r="T571"/>
      <c r="U571"/>
      <c r="V571"/>
    </row>
    <row r="572" spans="1:22">
      <c r="A572"/>
      <c r="B572"/>
      <c r="C572"/>
      <c r="D572"/>
      <c r="E572"/>
      <c r="F572"/>
      <c r="G572"/>
      <c r="H572"/>
      <c r="I572"/>
      <c r="J572"/>
      <c r="K572"/>
      <c r="L572"/>
      <c r="M572"/>
      <c r="N572"/>
      <c r="O572"/>
      <c r="P572"/>
      <c r="Q572"/>
      <c r="R572"/>
      <c r="S572"/>
      <c r="T572"/>
      <c r="U572"/>
      <c r="V572"/>
    </row>
    <row r="573" spans="1:22">
      <c r="A573"/>
      <c r="B573"/>
      <c r="C573"/>
      <c r="D573"/>
      <c r="E573"/>
      <c r="F573"/>
      <c r="G573"/>
      <c r="H573"/>
      <c r="I573"/>
      <c r="J573"/>
      <c r="K573"/>
      <c r="L573"/>
      <c r="M573"/>
      <c r="N573"/>
      <c r="O573"/>
      <c r="P573"/>
      <c r="Q573"/>
      <c r="R573"/>
      <c r="S573"/>
      <c r="T573"/>
      <c r="U573"/>
      <c r="V573"/>
    </row>
    <row r="574" spans="1:22">
      <c r="A574"/>
      <c r="B574"/>
      <c r="C574"/>
      <c r="D574"/>
      <c r="E574"/>
      <c r="F574"/>
      <c r="G574"/>
      <c r="H574"/>
      <c r="I574"/>
      <c r="J574"/>
      <c r="K574"/>
      <c r="L574"/>
      <c r="M574"/>
      <c r="N574"/>
      <c r="O574"/>
      <c r="P574"/>
      <c r="Q574"/>
      <c r="R574"/>
      <c r="S574"/>
      <c r="T574"/>
      <c r="U574"/>
      <c r="V574"/>
    </row>
    <row r="575" spans="1:22">
      <c r="A575"/>
      <c r="B575"/>
      <c r="C575"/>
      <c r="D575"/>
      <c r="E575"/>
      <c r="F575"/>
      <c r="G575"/>
      <c r="H575"/>
      <c r="I575"/>
      <c r="J575"/>
      <c r="K575"/>
      <c r="L575"/>
      <c r="M575"/>
      <c r="N575"/>
      <c r="O575"/>
      <c r="P575"/>
      <c r="Q575"/>
      <c r="R575"/>
      <c r="S575"/>
      <c r="T575"/>
      <c r="U575"/>
      <c r="V575"/>
    </row>
    <row r="576" spans="1:22">
      <c r="A576"/>
      <c r="B576"/>
      <c r="C576"/>
      <c r="D576"/>
      <c r="E576"/>
      <c r="F576"/>
      <c r="G576"/>
      <c r="H576"/>
      <c r="I576"/>
      <c r="J576"/>
      <c r="K576"/>
      <c r="L576"/>
      <c r="M576"/>
      <c r="N576"/>
      <c r="O576"/>
      <c r="P576"/>
      <c r="Q576"/>
      <c r="R576"/>
      <c r="S576"/>
      <c r="T576"/>
      <c r="U576"/>
      <c r="V576"/>
    </row>
    <row r="577" spans="1:22">
      <c r="A577"/>
      <c r="B577"/>
      <c r="C577"/>
      <c r="D577"/>
      <c r="E577"/>
      <c r="F577"/>
      <c r="G577"/>
      <c r="H577"/>
      <c r="I577"/>
      <c r="J577"/>
      <c r="K577"/>
      <c r="L577"/>
      <c r="M577"/>
      <c r="N577"/>
      <c r="O577"/>
      <c r="P577"/>
      <c r="Q577"/>
      <c r="R577"/>
      <c r="S577"/>
      <c r="T577"/>
      <c r="U577"/>
      <c r="V577"/>
    </row>
    <row r="578" spans="1:22">
      <c r="A578"/>
      <c r="B578"/>
      <c r="C578"/>
      <c r="D578"/>
      <c r="E578"/>
      <c r="F578"/>
      <c r="G578"/>
      <c r="H578"/>
      <c r="I578"/>
      <c r="J578"/>
      <c r="K578"/>
      <c r="L578"/>
      <c r="M578"/>
      <c r="N578"/>
      <c r="O578"/>
      <c r="P578"/>
      <c r="Q578"/>
      <c r="R578"/>
      <c r="S578"/>
      <c r="T578"/>
      <c r="U578"/>
      <c r="V578"/>
    </row>
    <row r="579" spans="1:22">
      <c r="A579"/>
      <c r="B579"/>
      <c r="C579"/>
      <c r="D579"/>
      <c r="E579"/>
      <c r="F579"/>
      <c r="G579"/>
      <c r="H579"/>
      <c r="I579"/>
      <c r="J579"/>
      <c r="K579"/>
      <c r="L579"/>
      <c r="M579"/>
      <c r="N579"/>
      <c r="O579"/>
      <c r="P579"/>
      <c r="Q579"/>
      <c r="R579"/>
      <c r="S579"/>
      <c r="T579"/>
      <c r="U579"/>
      <c r="V579"/>
    </row>
    <row r="580" spans="1:22">
      <c r="A580"/>
      <c r="B580"/>
      <c r="C580"/>
      <c r="D580"/>
      <c r="E580"/>
      <c r="F580"/>
      <c r="G580"/>
      <c r="H580"/>
      <c r="I580"/>
      <c r="J580"/>
      <c r="K580"/>
      <c r="L580"/>
      <c r="M580"/>
      <c r="N580"/>
      <c r="O580"/>
      <c r="P580"/>
      <c r="Q580"/>
      <c r="R580"/>
      <c r="S580"/>
      <c r="T580"/>
      <c r="U580"/>
      <c r="V580"/>
    </row>
    <row r="581" spans="1:22">
      <c r="A581"/>
      <c r="B581"/>
      <c r="C581"/>
      <c r="D581"/>
      <c r="E581"/>
      <c r="F581"/>
      <c r="G581"/>
      <c r="H581"/>
      <c r="I581"/>
      <c r="J581"/>
      <c r="K581"/>
      <c r="L581"/>
      <c r="M581"/>
      <c r="N581"/>
      <c r="O581"/>
      <c r="P581"/>
      <c r="Q581"/>
      <c r="R581"/>
      <c r="S581"/>
      <c r="T581"/>
      <c r="U581"/>
      <c r="V581"/>
    </row>
    <row r="582" spans="1:22">
      <c r="A582"/>
      <c r="B582"/>
      <c r="C582"/>
      <c r="D582"/>
      <c r="E582"/>
      <c r="F582"/>
      <c r="G582"/>
      <c r="H582"/>
      <c r="I582"/>
      <c r="J582"/>
      <c r="K582"/>
      <c r="L582"/>
      <c r="M582"/>
      <c r="N582"/>
      <c r="O582"/>
      <c r="P582"/>
      <c r="Q582"/>
      <c r="R582"/>
      <c r="S582"/>
      <c r="T582"/>
      <c r="U582"/>
      <c r="V582"/>
    </row>
    <row r="583" spans="1:22">
      <c r="A583"/>
      <c r="B583"/>
      <c r="C583"/>
      <c r="D583"/>
      <c r="E583"/>
      <c r="F583"/>
      <c r="G583"/>
      <c r="H583"/>
      <c r="I583"/>
      <c r="J583"/>
      <c r="K583"/>
      <c r="L583"/>
      <c r="M583"/>
      <c r="N583"/>
      <c r="O583"/>
      <c r="P583"/>
      <c r="Q583"/>
      <c r="R583"/>
      <c r="S583"/>
      <c r="T583"/>
      <c r="U583"/>
      <c r="V583"/>
    </row>
    <row r="584" spans="1:22">
      <c r="A584"/>
      <c r="B584"/>
      <c r="C584"/>
      <c r="D584"/>
      <c r="E584"/>
      <c r="F584"/>
      <c r="G584"/>
      <c r="H584"/>
      <c r="I584"/>
      <c r="J584"/>
      <c r="K584"/>
      <c r="L584"/>
      <c r="M584"/>
      <c r="N584"/>
      <c r="O584"/>
      <c r="P584"/>
      <c r="Q584"/>
      <c r="R584"/>
      <c r="S584"/>
      <c r="T584"/>
      <c r="U584"/>
      <c r="V584"/>
    </row>
    <row r="585" spans="1:22">
      <c r="A585"/>
      <c r="B585"/>
      <c r="C585"/>
      <c r="D585"/>
      <c r="E585"/>
      <c r="F585"/>
      <c r="G585"/>
      <c r="H585"/>
      <c r="I585"/>
      <c r="J585"/>
      <c r="K585"/>
      <c r="L585"/>
      <c r="M585"/>
      <c r="N585"/>
      <c r="O585"/>
      <c r="P585"/>
      <c r="Q585"/>
      <c r="R585"/>
      <c r="S585"/>
      <c r="T585"/>
      <c r="U585"/>
      <c r="V585"/>
    </row>
    <row r="586" spans="1:22">
      <c r="A586"/>
      <c r="B586"/>
      <c r="C586"/>
      <c r="D586"/>
      <c r="E586"/>
      <c r="F586"/>
      <c r="G586"/>
      <c r="H586"/>
      <c r="I586"/>
      <c r="J586"/>
      <c r="K586"/>
      <c r="L586"/>
      <c r="M586"/>
      <c r="N586"/>
      <c r="O586"/>
      <c r="P586"/>
      <c r="Q586"/>
      <c r="R586"/>
      <c r="S586"/>
      <c r="T586"/>
      <c r="U586"/>
      <c r="V586"/>
    </row>
    <row r="587" spans="1:22">
      <c r="A587"/>
      <c r="B587"/>
      <c r="C587"/>
      <c r="D587"/>
      <c r="E587"/>
      <c r="F587"/>
      <c r="G587"/>
      <c r="H587"/>
      <c r="I587"/>
      <c r="J587"/>
      <c r="K587"/>
      <c r="L587"/>
      <c r="M587"/>
      <c r="N587"/>
      <c r="O587"/>
      <c r="P587"/>
      <c r="Q587"/>
      <c r="R587"/>
      <c r="S587"/>
      <c r="T587"/>
      <c r="U587"/>
      <c r="V587"/>
    </row>
    <row r="588" spans="1:22">
      <c r="A588"/>
      <c r="B588"/>
      <c r="C588"/>
      <c r="D588"/>
      <c r="E588"/>
      <c r="F588"/>
      <c r="G588"/>
      <c r="H588"/>
      <c r="I588"/>
      <c r="J588"/>
      <c r="K588"/>
      <c r="L588"/>
      <c r="M588"/>
      <c r="N588"/>
      <c r="O588"/>
      <c r="P588"/>
      <c r="Q588"/>
      <c r="R588"/>
      <c r="S588"/>
      <c r="T588"/>
      <c r="U588"/>
      <c r="V588"/>
    </row>
    <row r="589" spans="1:22">
      <c r="A589"/>
      <c r="B589"/>
      <c r="C589"/>
      <c r="D589"/>
      <c r="E589"/>
      <c r="F589"/>
      <c r="G589"/>
      <c r="H589"/>
      <c r="I589"/>
      <c r="J589"/>
      <c r="K589"/>
      <c r="L589"/>
      <c r="M589"/>
      <c r="N589"/>
      <c r="O589"/>
      <c r="P589"/>
      <c r="Q589"/>
      <c r="R589"/>
      <c r="S589"/>
      <c r="T589"/>
      <c r="U589"/>
      <c r="V589"/>
    </row>
    <row r="590" spans="1:22">
      <c r="A590"/>
      <c r="B590"/>
      <c r="C590"/>
      <c r="D590"/>
      <c r="E590"/>
      <c r="F590"/>
      <c r="G590"/>
      <c r="H590"/>
      <c r="I590"/>
      <c r="J590"/>
      <c r="K590"/>
      <c r="L590"/>
      <c r="M590"/>
      <c r="N590"/>
      <c r="O590"/>
      <c r="P590"/>
      <c r="Q590"/>
      <c r="R590"/>
      <c r="S590"/>
      <c r="T590"/>
      <c r="U590"/>
      <c r="V590"/>
    </row>
    <row r="591" spans="1:22">
      <c r="A591"/>
      <c r="B591"/>
      <c r="C591"/>
      <c r="D591"/>
      <c r="E591"/>
      <c r="F591"/>
      <c r="G591"/>
      <c r="H591"/>
      <c r="I591"/>
      <c r="J591"/>
      <c r="K591"/>
      <c r="L591"/>
      <c r="M591"/>
      <c r="N591"/>
      <c r="O591"/>
      <c r="P591"/>
      <c r="Q591"/>
      <c r="R591"/>
      <c r="S591"/>
      <c r="T591"/>
      <c r="U591"/>
      <c r="V591"/>
    </row>
    <row r="592" spans="1:22">
      <c r="A592"/>
      <c r="B592"/>
      <c r="C592"/>
      <c r="D592"/>
      <c r="E592"/>
      <c r="F592"/>
      <c r="G592"/>
      <c r="H592"/>
      <c r="I592"/>
      <c r="J592"/>
      <c r="K592"/>
      <c r="L592"/>
      <c r="M592"/>
      <c r="N592"/>
      <c r="O592"/>
      <c r="P592"/>
      <c r="Q592"/>
      <c r="R592"/>
      <c r="S592"/>
      <c r="T592"/>
      <c r="U592"/>
      <c r="V592"/>
    </row>
    <row r="593" spans="1:22">
      <c r="A593"/>
      <c r="B593"/>
      <c r="C593"/>
      <c r="D593"/>
      <c r="E593"/>
      <c r="F593"/>
      <c r="G593"/>
      <c r="H593"/>
      <c r="I593"/>
      <c r="J593"/>
      <c r="K593"/>
      <c r="L593"/>
      <c r="M593"/>
      <c r="N593"/>
      <c r="O593"/>
      <c r="P593"/>
      <c r="Q593"/>
      <c r="R593"/>
      <c r="S593"/>
      <c r="T593"/>
      <c r="U593"/>
      <c r="V593"/>
    </row>
    <row r="594" spans="1:22">
      <c r="A594"/>
      <c r="B594"/>
      <c r="C594"/>
      <c r="D594"/>
      <c r="E594"/>
      <c r="F594"/>
      <c r="G594"/>
      <c r="H594"/>
      <c r="I594"/>
      <c r="J594"/>
      <c r="K594"/>
      <c r="L594"/>
      <c r="M594"/>
      <c r="N594"/>
      <c r="O594"/>
      <c r="P594"/>
      <c r="Q594"/>
      <c r="R594"/>
      <c r="S594"/>
      <c r="T594"/>
      <c r="U594"/>
      <c r="V594"/>
    </row>
    <row r="595" spans="1:22">
      <c r="A595"/>
      <c r="B595"/>
      <c r="C595"/>
      <c r="D595"/>
      <c r="E595"/>
      <c r="F595"/>
      <c r="G595"/>
      <c r="H595"/>
      <c r="I595"/>
      <c r="J595"/>
      <c r="K595"/>
      <c r="L595"/>
      <c r="M595"/>
      <c r="N595"/>
      <c r="O595"/>
      <c r="P595"/>
      <c r="Q595"/>
      <c r="R595"/>
      <c r="S595"/>
      <c r="T595"/>
      <c r="U595"/>
      <c r="V595"/>
    </row>
    <row r="596" spans="1:22">
      <c r="A596"/>
      <c r="B596"/>
      <c r="C596"/>
      <c r="D596"/>
      <c r="E596"/>
      <c r="F596"/>
      <c r="G596"/>
      <c r="H596"/>
      <c r="I596"/>
      <c r="J596"/>
      <c r="K596"/>
      <c r="L596"/>
      <c r="M596"/>
      <c r="N596"/>
      <c r="O596"/>
      <c r="P596"/>
      <c r="Q596"/>
      <c r="R596"/>
      <c r="S596"/>
      <c r="T596"/>
      <c r="U596"/>
      <c r="V596"/>
    </row>
    <row r="597" spans="1:22">
      <c r="A597"/>
      <c r="B597"/>
      <c r="C597"/>
      <c r="D597"/>
      <c r="E597"/>
      <c r="F597"/>
      <c r="G597"/>
      <c r="H597"/>
      <c r="I597"/>
      <c r="J597"/>
      <c r="K597"/>
      <c r="L597"/>
      <c r="M597"/>
      <c r="N597"/>
      <c r="O597"/>
      <c r="P597"/>
      <c r="Q597"/>
      <c r="R597"/>
      <c r="S597"/>
      <c r="T597"/>
      <c r="U597"/>
      <c r="V597"/>
    </row>
    <row r="598" spans="1:22">
      <c r="A598"/>
      <c r="B598"/>
      <c r="C598"/>
      <c r="D598"/>
      <c r="E598"/>
      <c r="F598"/>
      <c r="G598"/>
      <c r="H598"/>
      <c r="I598"/>
      <c r="J598"/>
      <c r="K598"/>
      <c r="L598"/>
      <c r="M598"/>
      <c r="N598"/>
      <c r="O598"/>
      <c r="P598"/>
      <c r="Q598"/>
      <c r="R598"/>
      <c r="S598"/>
      <c r="T598"/>
      <c r="U598"/>
      <c r="V598"/>
    </row>
    <row r="599" spans="1:22">
      <c r="A599"/>
      <c r="B599"/>
      <c r="C599"/>
      <c r="D599"/>
      <c r="E599"/>
      <c r="F599"/>
      <c r="G599"/>
      <c r="H599"/>
      <c r="I599"/>
      <c r="J599"/>
      <c r="K599"/>
      <c r="L599"/>
      <c r="M599"/>
      <c r="N599"/>
      <c r="O599"/>
      <c r="P599"/>
      <c r="Q599"/>
      <c r="R599"/>
      <c r="S599"/>
      <c r="T599"/>
      <c r="U599"/>
      <c r="V599"/>
    </row>
    <row r="600" spans="1:22">
      <c r="A600"/>
      <c r="B600"/>
      <c r="C600"/>
      <c r="D600"/>
      <c r="E600"/>
      <c r="F600"/>
      <c r="G600"/>
      <c r="H600"/>
      <c r="I600"/>
      <c r="J600"/>
      <c r="K600"/>
      <c r="L600"/>
      <c r="M600"/>
      <c r="N600"/>
      <c r="O600"/>
      <c r="P600"/>
      <c r="Q600"/>
      <c r="R600"/>
      <c r="S600"/>
      <c r="T600"/>
      <c r="U600"/>
      <c r="V600"/>
    </row>
    <row r="601" spans="1:22">
      <c r="A601"/>
      <c r="B601"/>
      <c r="C601"/>
      <c r="D601"/>
      <c r="E601"/>
      <c r="F601"/>
      <c r="G601"/>
      <c r="H601"/>
      <c r="I601"/>
      <c r="J601"/>
      <c r="K601"/>
      <c r="L601"/>
      <c r="M601"/>
      <c r="N601"/>
      <c r="O601"/>
      <c r="P601"/>
      <c r="Q601"/>
      <c r="R601"/>
      <c r="S601"/>
      <c r="T601"/>
      <c r="U601"/>
      <c r="V601"/>
    </row>
    <row r="602" spans="1:22">
      <c r="A602"/>
      <c r="B602"/>
      <c r="C602"/>
      <c r="D602"/>
      <c r="E602"/>
      <c r="F602"/>
      <c r="G602"/>
      <c r="H602"/>
      <c r="I602"/>
      <c r="J602"/>
      <c r="K602"/>
      <c r="L602"/>
      <c r="M602"/>
      <c r="N602"/>
      <c r="O602"/>
      <c r="P602"/>
      <c r="Q602"/>
      <c r="R602"/>
      <c r="S602"/>
      <c r="T602"/>
      <c r="U602"/>
      <c r="V602"/>
    </row>
    <row r="603" spans="1:22">
      <c r="A603"/>
      <c r="B603"/>
      <c r="C603"/>
      <c r="D603"/>
      <c r="E603"/>
      <c r="F603"/>
      <c r="G603"/>
      <c r="H603"/>
      <c r="I603"/>
      <c r="J603"/>
      <c r="K603"/>
      <c r="L603"/>
      <c r="M603"/>
      <c r="N603"/>
      <c r="O603"/>
      <c r="P603"/>
      <c r="Q603"/>
      <c r="R603"/>
      <c r="S603"/>
      <c r="T603"/>
      <c r="U603"/>
      <c r="V603"/>
    </row>
    <row r="604" spans="1:22">
      <c r="A604"/>
      <c r="B604"/>
      <c r="C604"/>
      <c r="D604"/>
      <c r="E604"/>
      <c r="F604"/>
      <c r="G604"/>
      <c r="H604"/>
      <c r="I604"/>
      <c r="J604"/>
      <c r="K604"/>
      <c r="L604"/>
      <c r="M604"/>
      <c r="N604"/>
      <c r="O604"/>
      <c r="P604"/>
      <c r="Q604"/>
      <c r="R604"/>
      <c r="S604"/>
      <c r="T604"/>
      <c r="U604"/>
      <c r="V604"/>
    </row>
    <row r="605" spans="1:22">
      <c r="A605"/>
      <c r="B605"/>
      <c r="C605"/>
      <c r="D605"/>
      <c r="E605"/>
      <c r="F605"/>
      <c r="G605"/>
      <c r="H605"/>
      <c r="I605"/>
      <c r="J605"/>
      <c r="K605"/>
      <c r="L605"/>
      <c r="M605"/>
      <c r="N605"/>
      <c r="O605"/>
      <c r="P605"/>
      <c r="Q605"/>
      <c r="R605"/>
      <c r="S605"/>
      <c r="T605"/>
      <c r="U605"/>
      <c r="V605"/>
    </row>
    <row r="606" spans="1:22">
      <c r="A606"/>
      <c r="B606"/>
      <c r="C606"/>
      <c r="D606"/>
      <c r="E606"/>
      <c r="F606"/>
      <c r="G606"/>
      <c r="H606"/>
      <c r="I606"/>
      <c r="J606"/>
      <c r="K606"/>
      <c r="L606"/>
      <c r="M606"/>
      <c r="N606"/>
      <c r="O606"/>
      <c r="P606"/>
      <c r="Q606"/>
      <c r="R606"/>
      <c r="S606"/>
      <c r="T606"/>
      <c r="U606"/>
      <c r="V606"/>
    </row>
    <row r="607" spans="1:22">
      <c r="A607"/>
      <c r="B607"/>
      <c r="C607"/>
      <c r="D607"/>
      <c r="E607"/>
      <c r="F607"/>
      <c r="G607"/>
      <c r="H607"/>
      <c r="I607"/>
      <c r="J607"/>
      <c r="K607"/>
      <c r="L607"/>
      <c r="M607"/>
      <c r="N607"/>
      <c r="O607"/>
      <c r="P607"/>
      <c r="Q607"/>
      <c r="R607"/>
      <c r="S607"/>
      <c r="T607"/>
      <c r="U607"/>
      <c r="V607"/>
    </row>
    <row r="608" spans="1:22">
      <c r="A608"/>
      <c r="B608"/>
      <c r="C608"/>
      <c r="D608"/>
      <c r="E608"/>
      <c r="F608"/>
      <c r="G608"/>
      <c r="H608"/>
      <c r="I608"/>
      <c r="J608"/>
      <c r="K608"/>
      <c r="L608"/>
      <c r="M608"/>
      <c r="N608"/>
      <c r="O608"/>
      <c r="P608"/>
      <c r="Q608"/>
      <c r="R608"/>
      <c r="S608"/>
      <c r="T608"/>
      <c r="U608"/>
      <c r="V608"/>
    </row>
    <row r="609" spans="1:22">
      <c r="A609"/>
      <c r="B609"/>
      <c r="C609"/>
      <c r="D609"/>
      <c r="E609"/>
      <c r="F609"/>
      <c r="G609"/>
      <c r="H609"/>
      <c r="I609"/>
      <c r="J609"/>
      <c r="K609"/>
      <c r="L609"/>
      <c r="M609"/>
      <c r="N609"/>
      <c r="O609"/>
      <c r="P609"/>
      <c r="Q609"/>
      <c r="R609"/>
      <c r="S609"/>
      <c r="T609"/>
      <c r="U609"/>
      <c r="V609"/>
    </row>
    <row r="610" spans="1:22">
      <c r="A610"/>
      <c r="B610"/>
      <c r="C610"/>
      <c r="D610"/>
      <c r="E610"/>
      <c r="F610"/>
      <c r="G610"/>
      <c r="H610"/>
      <c r="I610"/>
      <c r="J610"/>
      <c r="K610"/>
      <c r="L610"/>
      <c r="M610"/>
      <c r="N610"/>
      <c r="O610"/>
      <c r="P610"/>
      <c r="Q610"/>
      <c r="R610"/>
      <c r="S610"/>
      <c r="T610"/>
      <c r="U610"/>
      <c r="V610"/>
    </row>
    <row r="611" spans="1:22">
      <c r="A611"/>
      <c r="B611"/>
      <c r="C611"/>
      <c r="D611"/>
      <c r="E611"/>
      <c r="F611"/>
      <c r="G611"/>
      <c r="H611"/>
      <c r="I611"/>
      <c r="J611"/>
      <c r="K611"/>
      <c r="L611"/>
      <c r="M611"/>
      <c r="N611"/>
      <c r="O611"/>
      <c r="P611"/>
      <c r="Q611"/>
      <c r="R611"/>
      <c r="S611"/>
      <c r="T611"/>
      <c r="U611"/>
      <c r="V611"/>
    </row>
    <row r="612" spans="1:22">
      <c r="A612"/>
      <c r="B612"/>
      <c r="C612"/>
      <c r="D612"/>
      <c r="E612"/>
      <c r="F612"/>
      <c r="G612"/>
      <c r="H612"/>
      <c r="I612"/>
      <c r="J612"/>
      <c r="K612"/>
      <c r="L612"/>
      <c r="M612"/>
      <c r="N612"/>
      <c r="O612"/>
      <c r="P612"/>
      <c r="Q612"/>
      <c r="R612"/>
      <c r="S612"/>
      <c r="T612"/>
      <c r="U612"/>
      <c r="V612"/>
    </row>
    <row r="613" spans="1:22">
      <c r="A613"/>
      <c r="B613"/>
      <c r="C613"/>
      <c r="D613"/>
      <c r="E613"/>
      <c r="F613"/>
      <c r="G613"/>
      <c r="H613"/>
      <c r="I613"/>
      <c r="J613"/>
      <c r="K613"/>
      <c r="L613"/>
      <c r="M613"/>
      <c r="N613"/>
      <c r="O613"/>
      <c r="P613"/>
      <c r="Q613"/>
      <c r="R613"/>
      <c r="S613"/>
      <c r="T613"/>
      <c r="U613"/>
      <c r="V613"/>
    </row>
    <row r="614" spans="1:22">
      <c r="A614"/>
      <c r="B614"/>
      <c r="C614"/>
      <c r="D614"/>
      <c r="E614"/>
      <c r="F614"/>
      <c r="G614"/>
      <c r="H614"/>
      <c r="I614"/>
      <c r="J614"/>
      <c r="K614"/>
      <c r="L614"/>
      <c r="M614"/>
      <c r="N614"/>
      <c r="O614"/>
      <c r="P614"/>
      <c r="Q614"/>
      <c r="R614"/>
      <c r="S614"/>
      <c r="T614"/>
      <c r="U614"/>
      <c r="V614"/>
    </row>
    <row r="615" spans="1:22">
      <c r="A615"/>
      <c r="B615"/>
      <c r="C615"/>
      <c r="D615"/>
      <c r="E615"/>
      <c r="F615"/>
      <c r="G615"/>
      <c r="H615"/>
      <c r="I615"/>
      <c r="J615"/>
      <c r="K615"/>
      <c r="L615"/>
      <c r="M615"/>
      <c r="N615"/>
      <c r="O615"/>
      <c r="P615"/>
      <c r="Q615"/>
      <c r="R615"/>
      <c r="S615"/>
      <c r="T615"/>
      <c r="U615"/>
      <c r="V615"/>
    </row>
    <row r="616" spans="1:22">
      <c r="A616"/>
      <c r="B616"/>
      <c r="C616"/>
      <c r="D616"/>
      <c r="E616"/>
      <c r="F616"/>
      <c r="G616"/>
      <c r="H616"/>
      <c r="I616"/>
      <c r="J616"/>
      <c r="K616"/>
      <c r="L616"/>
      <c r="M616"/>
      <c r="N616"/>
      <c r="O616"/>
      <c r="P616"/>
      <c r="Q616"/>
      <c r="R616"/>
      <c r="S616"/>
      <c r="T616"/>
      <c r="U616"/>
      <c r="V616"/>
    </row>
    <row r="617" spans="1:22">
      <c r="A617"/>
      <c r="B617"/>
      <c r="C617"/>
      <c r="D617"/>
      <c r="E617"/>
      <c r="F617"/>
      <c r="G617"/>
      <c r="H617"/>
      <c r="I617"/>
      <c r="J617"/>
      <c r="K617"/>
      <c r="L617"/>
      <c r="M617"/>
      <c r="N617"/>
      <c r="O617"/>
      <c r="P617"/>
      <c r="Q617"/>
      <c r="R617"/>
      <c r="S617"/>
      <c r="T617"/>
      <c r="U617"/>
      <c r="V617"/>
    </row>
    <row r="618" spans="1:22">
      <c r="A618"/>
      <c r="B618"/>
      <c r="C618"/>
      <c r="D618"/>
      <c r="E618"/>
      <c r="F618"/>
      <c r="G618"/>
      <c r="H618"/>
      <c r="I618"/>
      <c r="J618"/>
      <c r="K618"/>
      <c r="L618"/>
      <c r="M618"/>
      <c r="N618"/>
      <c r="O618"/>
      <c r="P618"/>
      <c r="Q618"/>
      <c r="R618"/>
      <c r="S618"/>
      <c r="T618"/>
      <c r="U618"/>
      <c r="V618"/>
    </row>
    <row r="619" spans="1:22">
      <c r="A619"/>
      <c r="B619"/>
      <c r="C619"/>
      <c r="D619"/>
      <c r="E619"/>
      <c r="F619"/>
      <c r="G619"/>
      <c r="H619"/>
      <c r="I619"/>
      <c r="J619"/>
      <c r="K619"/>
      <c r="L619"/>
      <c r="M619"/>
      <c r="N619"/>
      <c r="O619"/>
      <c r="P619"/>
      <c r="Q619"/>
      <c r="R619"/>
      <c r="S619"/>
      <c r="T619"/>
      <c r="U619"/>
      <c r="V619"/>
    </row>
    <row r="620" spans="1:22">
      <c r="A620"/>
      <c r="B620"/>
      <c r="C620"/>
      <c r="D620"/>
      <c r="E620"/>
      <c r="F620"/>
      <c r="G620"/>
      <c r="H620"/>
      <c r="I620"/>
      <c r="J620"/>
      <c r="K620"/>
      <c r="L620"/>
      <c r="M620"/>
      <c r="N620"/>
      <c r="O620"/>
      <c r="P620"/>
      <c r="Q620"/>
      <c r="R620"/>
      <c r="S620"/>
      <c r="T620"/>
      <c r="U620"/>
      <c r="V620"/>
    </row>
    <row r="621" spans="1:22">
      <c r="A621"/>
      <c r="B621"/>
      <c r="C621"/>
      <c r="D621"/>
      <c r="E621"/>
      <c r="F621"/>
      <c r="G621"/>
      <c r="H621"/>
      <c r="I621"/>
      <c r="J621"/>
      <c r="K621"/>
      <c r="L621"/>
      <c r="M621"/>
      <c r="N621"/>
      <c r="O621"/>
      <c r="P621"/>
      <c r="Q621"/>
      <c r="R621"/>
      <c r="S621"/>
      <c r="T621"/>
      <c r="U621"/>
      <c r="V621"/>
    </row>
    <row r="622" spans="1:22">
      <c r="A622"/>
      <c r="B622"/>
      <c r="C622"/>
      <c r="D622"/>
      <c r="E622"/>
      <c r="F622"/>
      <c r="G622"/>
      <c r="H622"/>
      <c r="I622"/>
      <c r="J622"/>
      <c r="K622"/>
      <c r="L622"/>
      <c r="M622"/>
      <c r="N622"/>
      <c r="O622"/>
      <c r="P622"/>
      <c r="Q622"/>
      <c r="R622"/>
      <c r="S622"/>
      <c r="T622"/>
      <c r="U622"/>
      <c r="V622"/>
    </row>
    <row r="623" spans="1:22">
      <c r="A623"/>
      <c r="B623"/>
      <c r="C623"/>
      <c r="D623"/>
      <c r="E623"/>
      <c r="F623"/>
      <c r="G623"/>
      <c r="H623"/>
      <c r="I623"/>
      <c r="J623"/>
      <c r="K623"/>
      <c r="L623"/>
      <c r="M623"/>
      <c r="N623"/>
      <c r="O623"/>
      <c r="P623"/>
      <c r="Q623"/>
      <c r="R623"/>
      <c r="S623"/>
      <c r="T623"/>
      <c r="U623"/>
      <c r="V623"/>
    </row>
    <row r="624" spans="1:22">
      <c r="A624"/>
      <c r="B624"/>
      <c r="C624"/>
      <c r="D624"/>
      <c r="E624"/>
      <c r="F624"/>
      <c r="G624"/>
      <c r="H624"/>
      <c r="I624"/>
      <c r="J624"/>
      <c r="K624"/>
      <c r="L624"/>
      <c r="M624"/>
      <c r="N624"/>
      <c r="O624"/>
      <c r="P624"/>
      <c r="Q624"/>
      <c r="R624"/>
      <c r="S624"/>
      <c r="T624"/>
      <c r="U624"/>
      <c r="V624"/>
    </row>
    <row r="625" spans="1:22">
      <c r="A625"/>
      <c r="B625"/>
      <c r="C625"/>
      <c r="D625"/>
      <c r="E625"/>
      <c r="F625"/>
      <c r="G625"/>
      <c r="H625"/>
      <c r="I625"/>
      <c r="J625"/>
      <c r="K625"/>
      <c r="L625"/>
      <c r="M625"/>
      <c r="N625"/>
      <c r="O625"/>
      <c r="P625"/>
      <c r="Q625"/>
      <c r="R625"/>
      <c r="S625"/>
      <c r="T625"/>
      <c r="U625"/>
      <c r="V625"/>
    </row>
    <row r="626" spans="1:22">
      <c r="A626"/>
      <c r="B626"/>
      <c r="C626"/>
      <c r="D626"/>
      <c r="E626"/>
      <c r="F626"/>
      <c r="G626"/>
      <c r="H626"/>
      <c r="I626"/>
      <c r="J626"/>
      <c r="K626"/>
      <c r="L626"/>
      <c r="M626"/>
      <c r="N626"/>
      <c r="O626"/>
      <c r="P626"/>
      <c r="Q626"/>
      <c r="R626"/>
      <c r="S626"/>
      <c r="T626"/>
      <c r="U626"/>
      <c r="V626"/>
    </row>
    <row r="627" spans="1:22">
      <c r="A627"/>
      <c r="B627"/>
      <c r="C627"/>
      <c r="D627"/>
      <c r="E627"/>
      <c r="F627"/>
      <c r="G627"/>
      <c r="H627"/>
      <c r="I627"/>
      <c r="J627"/>
      <c r="K627"/>
      <c r="L627"/>
      <c r="M627"/>
      <c r="N627"/>
      <c r="O627"/>
      <c r="P627"/>
      <c r="Q627"/>
      <c r="R627"/>
      <c r="S627"/>
      <c r="T627"/>
      <c r="U627"/>
      <c r="V627"/>
    </row>
    <row r="628" spans="1:22">
      <c r="A628"/>
      <c r="B628"/>
      <c r="C628"/>
      <c r="D628"/>
      <c r="E628"/>
      <c r="F628"/>
      <c r="G628"/>
      <c r="H628"/>
      <c r="I628"/>
      <c r="J628"/>
      <c r="K628"/>
      <c r="L628"/>
      <c r="M628"/>
      <c r="N628"/>
      <c r="O628"/>
      <c r="P628"/>
      <c r="Q628"/>
      <c r="R628"/>
      <c r="S628"/>
      <c r="T628"/>
      <c r="U628"/>
      <c r="V628"/>
    </row>
    <row r="629" spans="1:22">
      <c r="A629"/>
      <c r="B629"/>
      <c r="C629"/>
      <c r="D629"/>
      <c r="E629"/>
      <c r="F629"/>
      <c r="G629"/>
      <c r="H629"/>
      <c r="I629"/>
      <c r="J629"/>
      <c r="K629"/>
      <c r="L629"/>
      <c r="M629"/>
      <c r="N629"/>
      <c r="O629"/>
      <c r="P629"/>
      <c r="Q629"/>
      <c r="R629"/>
      <c r="S629"/>
      <c r="T629"/>
      <c r="U629"/>
      <c r="V629"/>
    </row>
    <row r="630" spans="1:22">
      <c r="A630"/>
      <c r="B630"/>
      <c r="C630"/>
      <c r="D630"/>
      <c r="E630"/>
      <c r="F630"/>
      <c r="G630"/>
      <c r="H630"/>
      <c r="I630"/>
      <c r="J630"/>
      <c r="K630"/>
      <c r="L630"/>
      <c r="M630"/>
      <c r="N630"/>
      <c r="O630"/>
      <c r="P630"/>
      <c r="Q630"/>
      <c r="R630"/>
      <c r="S630"/>
      <c r="T630"/>
      <c r="U630"/>
      <c r="V630"/>
    </row>
    <row r="631" spans="1:22">
      <c r="A631"/>
      <c r="B631"/>
      <c r="C631"/>
      <c r="D631"/>
      <c r="E631"/>
      <c r="F631"/>
      <c r="G631"/>
      <c r="H631"/>
      <c r="I631"/>
      <c r="J631"/>
      <c r="K631"/>
      <c r="L631"/>
      <c r="M631"/>
      <c r="N631"/>
      <c r="O631"/>
      <c r="P631"/>
      <c r="Q631"/>
      <c r="R631"/>
      <c r="S631"/>
      <c r="T631"/>
      <c r="U631"/>
      <c r="V631"/>
    </row>
    <row r="632" spans="1:22">
      <c r="A632"/>
      <c r="B632"/>
      <c r="C632"/>
      <c r="D632"/>
      <c r="E632"/>
      <c r="F632"/>
      <c r="G632"/>
      <c r="H632"/>
      <c r="I632"/>
      <c r="J632"/>
      <c r="K632"/>
      <c r="L632"/>
      <c r="M632"/>
      <c r="N632"/>
      <c r="O632"/>
      <c r="P632"/>
      <c r="Q632"/>
      <c r="R632"/>
      <c r="S632"/>
      <c r="T632"/>
      <c r="U632"/>
      <c r="V632"/>
    </row>
    <row r="633" spans="1:22">
      <c r="A633"/>
      <c r="B633"/>
      <c r="C633"/>
      <c r="D633"/>
      <c r="E633"/>
      <c r="F633"/>
      <c r="G633"/>
      <c r="H633"/>
      <c r="I633"/>
      <c r="J633"/>
      <c r="K633"/>
      <c r="L633"/>
      <c r="M633"/>
      <c r="N633"/>
      <c r="O633"/>
      <c r="P633"/>
      <c r="Q633"/>
      <c r="R633"/>
      <c r="S633"/>
      <c r="T633"/>
      <c r="U633"/>
      <c r="V633"/>
    </row>
    <row r="634" spans="1:22">
      <c r="A634"/>
      <c r="B634"/>
      <c r="C634"/>
      <c r="D634"/>
      <c r="E634"/>
      <c r="F634"/>
      <c r="G634"/>
      <c r="H634"/>
      <c r="I634"/>
      <c r="J634"/>
      <c r="K634"/>
      <c r="L634"/>
      <c r="M634"/>
      <c r="N634"/>
      <c r="O634"/>
      <c r="P634"/>
      <c r="Q634"/>
      <c r="R634"/>
      <c r="S634"/>
      <c r="T634"/>
      <c r="U634"/>
      <c r="V634"/>
    </row>
    <row r="635" spans="1:22">
      <c r="A635"/>
      <c r="B635"/>
      <c r="C635"/>
      <c r="D635"/>
      <c r="E635"/>
      <c r="F635"/>
      <c r="G635"/>
      <c r="H635"/>
      <c r="I635"/>
      <c r="J635"/>
      <c r="K635"/>
      <c r="L635"/>
      <c r="M635"/>
      <c r="N635"/>
      <c r="O635"/>
      <c r="P635"/>
      <c r="Q635"/>
      <c r="R635"/>
      <c r="S635"/>
      <c r="T635"/>
      <c r="U635"/>
      <c r="V635"/>
    </row>
    <row r="636" spans="1:22">
      <c r="A636"/>
      <c r="B636"/>
      <c r="C636"/>
      <c r="D636"/>
      <c r="E636"/>
      <c r="F636"/>
      <c r="G636"/>
      <c r="H636"/>
      <c r="I636"/>
      <c r="J636"/>
      <c r="K636"/>
      <c r="L636"/>
      <c r="M636"/>
      <c r="N636"/>
      <c r="O636"/>
      <c r="P636"/>
      <c r="Q636"/>
      <c r="R636"/>
      <c r="S636"/>
      <c r="T636"/>
      <c r="U636"/>
      <c r="V636"/>
    </row>
    <row r="637" spans="1:22">
      <c r="A637"/>
      <c r="B637"/>
      <c r="C637"/>
      <c r="D637"/>
      <c r="E637"/>
      <c r="F637"/>
      <c r="G637"/>
      <c r="H637"/>
      <c r="I637"/>
      <c r="J637"/>
      <c r="K637"/>
      <c r="L637"/>
      <c r="M637"/>
      <c r="N637"/>
      <c r="O637"/>
      <c r="P637"/>
      <c r="Q637"/>
      <c r="R637"/>
      <c r="S637"/>
      <c r="T637"/>
      <c r="U637"/>
      <c r="V637"/>
    </row>
    <row r="638" spans="1:22">
      <c r="A638"/>
      <c r="B638"/>
      <c r="C638"/>
      <c r="D638"/>
      <c r="E638"/>
      <c r="F638"/>
      <c r="G638"/>
      <c r="H638"/>
      <c r="I638"/>
      <c r="J638"/>
      <c r="K638"/>
      <c r="L638"/>
      <c r="M638"/>
      <c r="N638"/>
      <c r="O638"/>
      <c r="P638"/>
      <c r="Q638"/>
      <c r="R638"/>
      <c r="S638"/>
      <c r="T638"/>
      <c r="U638"/>
      <c r="V638"/>
    </row>
    <row r="639" spans="1:22">
      <c r="A639"/>
      <c r="B639"/>
      <c r="C639"/>
      <c r="D639"/>
      <c r="E639"/>
      <c r="F639"/>
      <c r="G639"/>
      <c r="H639"/>
      <c r="I639"/>
      <c r="J639"/>
      <c r="K639"/>
      <c r="L639"/>
      <c r="M639"/>
      <c r="N639"/>
      <c r="O639"/>
      <c r="P639"/>
      <c r="Q639"/>
      <c r="R639"/>
      <c r="S639"/>
      <c r="T639"/>
      <c r="U639"/>
      <c r="V639"/>
    </row>
    <row r="640" spans="1:22">
      <c r="A640"/>
      <c r="B640"/>
      <c r="C640"/>
      <c r="D640"/>
      <c r="E640"/>
      <c r="F640"/>
      <c r="G640"/>
      <c r="H640"/>
      <c r="I640"/>
      <c r="J640"/>
      <c r="K640"/>
      <c r="L640"/>
      <c r="M640"/>
      <c r="N640"/>
      <c r="O640"/>
      <c r="P640"/>
      <c r="Q640"/>
      <c r="R640"/>
      <c r="S640"/>
      <c r="T640"/>
      <c r="U640"/>
      <c r="V640"/>
    </row>
    <row r="641" spans="1:22">
      <c r="A641"/>
      <c r="B641"/>
      <c r="C641"/>
      <c r="D641"/>
      <c r="E641"/>
      <c r="F641"/>
      <c r="G641"/>
      <c r="H641"/>
      <c r="I641"/>
      <c r="J641"/>
      <c r="K641"/>
      <c r="L641"/>
      <c r="M641"/>
      <c r="N641"/>
      <c r="O641"/>
      <c r="P641"/>
      <c r="Q641"/>
      <c r="R641"/>
      <c r="S641"/>
      <c r="T641"/>
      <c r="U641"/>
      <c r="V641"/>
    </row>
    <row r="642" spans="1:22">
      <c r="A642"/>
      <c r="B642"/>
      <c r="C642"/>
      <c r="D642"/>
      <c r="E642"/>
      <c r="F642"/>
      <c r="G642"/>
      <c r="H642"/>
      <c r="I642"/>
      <c r="J642"/>
      <c r="K642"/>
      <c r="L642"/>
      <c r="M642"/>
      <c r="N642"/>
      <c r="O642"/>
      <c r="P642"/>
      <c r="Q642"/>
      <c r="R642"/>
      <c r="S642"/>
      <c r="T642"/>
      <c r="U642"/>
      <c r="V642"/>
    </row>
    <row r="643" spans="1:22">
      <c r="A643"/>
      <c r="B643"/>
      <c r="C643"/>
      <c r="D643"/>
      <c r="E643"/>
      <c r="F643"/>
      <c r="G643"/>
      <c r="H643"/>
      <c r="I643"/>
      <c r="J643"/>
      <c r="K643"/>
      <c r="L643"/>
      <c r="M643"/>
      <c r="N643"/>
      <c r="O643"/>
      <c r="P643"/>
      <c r="Q643"/>
      <c r="R643"/>
      <c r="S643"/>
      <c r="T643"/>
      <c r="U643"/>
      <c r="V643"/>
    </row>
    <row r="644" spans="1:22">
      <c r="A644"/>
      <c r="B644"/>
      <c r="C644"/>
      <c r="D644"/>
      <c r="E644"/>
      <c r="F644"/>
      <c r="G644"/>
      <c r="H644"/>
      <c r="I644"/>
      <c r="J644"/>
      <c r="K644"/>
      <c r="L644"/>
      <c r="M644"/>
      <c r="N644"/>
      <c r="O644"/>
      <c r="P644"/>
      <c r="Q644"/>
      <c r="R644"/>
      <c r="S644"/>
      <c r="T644"/>
      <c r="U644"/>
      <c r="V644"/>
    </row>
    <row r="645" spans="1:22">
      <c r="A645"/>
      <c r="B645"/>
      <c r="C645"/>
      <c r="D645"/>
      <c r="E645"/>
      <c r="F645"/>
      <c r="G645"/>
      <c r="H645"/>
      <c r="I645"/>
      <c r="J645"/>
      <c r="K645"/>
      <c r="L645"/>
      <c r="M645"/>
      <c r="N645"/>
      <c r="O645"/>
      <c r="P645"/>
      <c r="Q645"/>
      <c r="R645"/>
      <c r="S645"/>
      <c r="T645"/>
      <c r="U645"/>
      <c r="V645"/>
    </row>
    <row r="646" spans="1:22">
      <c r="A646"/>
      <c r="B646"/>
      <c r="C646"/>
      <c r="D646"/>
      <c r="E646"/>
      <c r="F646"/>
      <c r="G646"/>
      <c r="H646"/>
      <c r="I646"/>
      <c r="J646"/>
      <c r="K646"/>
      <c r="L646"/>
      <c r="M646"/>
      <c r="N646"/>
      <c r="O646"/>
      <c r="P646"/>
      <c r="Q646"/>
      <c r="R646"/>
      <c r="S646"/>
      <c r="T646"/>
      <c r="U646"/>
      <c r="V646"/>
    </row>
    <row r="647" spans="1:22">
      <c r="A647"/>
      <c r="B647"/>
      <c r="C647"/>
      <c r="D647"/>
      <c r="E647"/>
      <c r="F647"/>
      <c r="G647"/>
      <c r="H647"/>
      <c r="I647"/>
      <c r="J647"/>
      <c r="K647"/>
      <c r="L647"/>
      <c r="M647"/>
      <c r="N647"/>
      <c r="O647"/>
      <c r="P647"/>
      <c r="Q647"/>
      <c r="R647"/>
      <c r="S647"/>
      <c r="T647"/>
      <c r="U647"/>
      <c r="V647"/>
    </row>
    <row r="648" spans="1:22">
      <c r="A648"/>
      <c r="B648"/>
      <c r="C648"/>
      <c r="D648"/>
      <c r="E648"/>
      <c r="F648"/>
      <c r="G648"/>
      <c r="H648"/>
      <c r="I648"/>
      <c r="J648"/>
      <c r="K648"/>
      <c r="L648"/>
      <c r="M648"/>
      <c r="N648"/>
      <c r="O648"/>
      <c r="P648"/>
      <c r="Q648"/>
      <c r="R648"/>
      <c r="S648"/>
      <c r="T648"/>
      <c r="U648"/>
      <c r="V648"/>
    </row>
    <row r="649" spans="1:22">
      <c r="A649"/>
      <c r="B649"/>
      <c r="C649"/>
      <c r="D649"/>
      <c r="E649"/>
      <c r="F649"/>
      <c r="G649"/>
      <c r="H649"/>
      <c r="I649"/>
      <c r="J649"/>
      <c r="K649"/>
      <c r="L649"/>
      <c r="M649"/>
      <c r="N649"/>
      <c r="O649"/>
      <c r="P649"/>
      <c r="Q649"/>
      <c r="R649"/>
      <c r="S649"/>
      <c r="T649"/>
      <c r="U649"/>
      <c r="V649"/>
    </row>
    <row r="650" spans="1:22">
      <c r="A650"/>
      <c r="B650"/>
      <c r="C650"/>
      <c r="D650"/>
      <c r="E650"/>
      <c r="F650"/>
      <c r="G650"/>
      <c r="H650"/>
      <c r="I650"/>
      <c r="J650"/>
      <c r="K650"/>
      <c r="L650"/>
      <c r="M650"/>
      <c r="N650"/>
      <c r="O650"/>
      <c r="P650"/>
      <c r="Q650"/>
      <c r="R650"/>
      <c r="S650"/>
      <c r="T650"/>
      <c r="U650"/>
      <c r="V650"/>
    </row>
    <row r="651" spans="1:22">
      <c r="A651"/>
      <c r="B651"/>
      <c r="C651"/>
      <c r="D651"/>
      <c r="E651"/>
      <c r="F651"/>
      <c r="G651"/>
      <c r="H651"/>
      <c r="I651"/>
      <c r="J651"/>
      <c r="K651"/>
      <c r="L651"/>
      <c r="M651"/>
      <c r="N651"/>
      <c r="O651"/>
      <c r="P651"/>
      <c r="Q651"/>
      <c r="R651"/>
      <c r="S651"/>
      <c r="T651"/>
      <c r="U651"/>
      <c r="V651"/>
    </row>
    <row r="652" spans="1:22">
      <c r="A652"/>
      <c r="B652"/>
      <c r="C652"/>
      <c r="D652"/>
      <c r="E652"/>
      <c r="F652"/>
      <c r="G652"/>
      <c r="H652"/>
      <c r="I652"/>
      <c r="J652"/>
      <c r="K652"/>
      <c r="L652"/>
      <c r="M652"/>
      <c r="N652"/>
      <c r="O652"/>
      <c r="P652"/>
      <c r="Q652"/>
      <c r="R652"/>
      <c r="S652"/>
      <c r="T652"/>
      <c r="U652"/>
      <c r="V652"/>
    </row>
    <row r="653" spans="1:22">
      <c r="A653"/>
      <c r="B653"/>
      <c r="C653"/>
      <c r="D653"/>
      <c r="E653"/>
      <c r="F653"/>
      <c r="G653"/>
      <c r="H653"/>
      <c r="I653"/>
      <c r="J653"/>
      <c r="K653"/>
      <c r="L653"/>
      <c r="M653"/>
      <c r="N653"/>
      <c r="O653"/>
      <c r="P653"/>
      <c r="Q653"/>
      <c r="R653"/>
      <c r="S653"/>
      <c r="T653"/>
      <c r="U653"/>
      <c r="V653"/>
    </row>
    <row r="654" spans="1:22">
      <c r="A654"/>
      <c r="B654"/>
      <c r="C654"/>
      <c r="D654"/>
      <c r="E654"/>
      <c r="F654"/>
      <c r="G654"/>
      <c r="H654"/>
      <c r="I654"/>
      <c r="J654"/>
      <c r="K654"/>
      <c r="L654"/>
      <c r="M654"/>
      <c r="N654"/>
      <c r="O654"/>
      <c r="P654"/>
      <c r="Q654"/>
      <c r="R654"/>
      <c r="S654"/>
      <c r="T654"/>
      <c r="U654"/>
      <c r="V654"/>
    </row>
    <row r="655" spans="1:22">
      <c r="A655"/>
      <c r="B655"/>
      <c r="C655"/>
      <c r="D655"/>
      <c r="E655"/>
      <c r="F655"/>
      <c r="G655"/>
      <c r="H655"/>
      <c r="I655"/>
      <c r="J655"/>
      <c r="K655"/>
      <c r="L655"/>
      <c r="M655"/>
      <c r="N655"/>
      <c r="O655"/>
      <c r="P655"/>
      <c r="Q655"/>
      <c r="R655"/>
      <c r="S655"/>
      <c r="T655"/>
      <c r="U655"/>
      <c r="V655"/>
    </row>
    <row r="656" spans="1:22">
      <c r="A656"/>
      <c r="B656"/>
      <c r="C656"/>
      <c r="D656"/>
      <c r="E656"/>
      <c r="F656"/>
      <c r="G656"/>
      <c r="H656"/>
      <c r="I656"/>
      <c r="J656"/>
      <c r="K656"/>
      <c r="L656"/>
      <c r="M656"/>
      <c r="N656"/>
      <c r="O656"/>
      <c r="P656"/>
      <c r="Q656"/>
      <c r="R656"/>
      <c r="S656"/>
      <c r="T656"/>
      <c r="U656"/>
      <c r="V656"/>
    </row>
    <row r="657" spans="1:22">
      <c r="A657"/>
      <c r="B657"/>
      <c r="C657"/>
      <c r="D657"/>
      <c r="E657"/>
      <c r="F657"/>
      <c r="G657"/>
      <c r="H657"/>
      <c r="I657"/>
      <c r="J657"/>
      <c r="K657"/>
      <c r="L657"/>
      <c r="M657"/>
      <c r="N657"/>
      <c r="O657"/>
      <c r="P657"/>
      <c r="Q657"/>
      <c r="R657"/>
      <c r="S657"/>
      <c r="T657"/>
      <c r="U657"/>
      <c r="V657"/>
    </row>
    <row r="658" spans="1:22">
      <c r="A658"/>
      <c r="B658"/>
      <c r="C658"/>
      <c r="D658"/>
      <c r="E658"/>
      <c r="F658"/>
      <c r="G658"/>
      <c r="H658"/>
      <c r="I658"/>
      <c r="J658"/>
      <c r="K658"/>
      <c r="L658"/>
      <c r="M658"/>
      <c r="N658"/>
      <c r="O658"/>
      <c r="P658"/>
      <c r="Q658"/>
      <c r="R658"/>
      <c r="S658"/>
      <c r="T658"/>
      <c r="U658"/>
      <c r="V658"/>
    </row>
    <row r="659" spans="1:22">
      <c r="A659"/>
      <c r="B659"/>
      <c r="C659"/>
      <c r="D659"/>
      <c r="E659"/>
      <c r="F659"/>
      <c r="G659"/>
      <c r="H659"/>
      <c r="I659"/>
      <c r="J659"/>
      <c r="K659"/>
      <c r="L659"/>
      <c r="M659"/>
      <c r="N659"/>
      <c r="O659"/>
      <c r="P659"/>
      <c r="Q659"/>
      <c r="R659"/>
      <c r="S659"/>
      <c r="T659"/>
      <c r="U659"/>
      <c r="V659"/>
    </row>
    <row r="660" spans="1:22">
      <c r="A660"/>
      <c r="B660"/>
      <c r="C660"/>
      <c r="D660"/>
      <c r="E660"/>
      <c r="F660"/>
      <c r="G660"/>
      <c r="H660"/>
      <c r="I660"/>
      <c r="J660"/>
      <c r="K660"/>
      <c r="L660"/>
      <c r="M660"/>
      <c r="N660"/>
      <c r="O660"/>
      <c r="P660"/>
      <c r="Q660"/>
      <c r="R660"/>
      <c r="S660"/>
      <c r="T660"/>
      <c r="U660"/>
      <c r="V660"/>
    </row>
    <row r="661" spans="1:22">
      <c r="A661"/>
      <c r="B661"/>
      <c r="C661"/>
      <c r="D661"/>
      <c r="E661"/>
      <c r="F661"/>
      <c r="G661"/>
      <c r="H661"/>
      <c r="I661"/>
      <c r="J661"/>
      <c r="K661"/>
      <c r="L661"/>
      <c r="M661"/>
      <c r="N661"/>
      <c r="O661"/>
      <c r="P661"/>
      <c r="Q661"/>
      <c r="R661"/>
      <c r="S661"/>
      <c r="T661"/>
      <c r="U661"/>
      <c r="V661"/>
    </row>
    <row r="662" spans="1:22">
      <c r="A662"/>
      <c r="B662"/>
      <c r="C662"/>
      <c r="D662"/>
      <c r="E662"/>
      <c r="F662"/>
      <c r="G662"/>
      <c r="H662"/>
      <c r="I662"/>
      <c r="J662"/>
      <c r="K662"/>
      <c r="L662"/>
      <c r="M662"/>
      <c r="N662"/>
      <c r="O662"/>
      <c r="P662"/>
      <c r="Q662"/>
      <c r="R662"/>
      <c r="S662"/>
      <c r="T662"/>
      <c r="U662"/>
      <c r="V662"/>
    </row>
    <row r="663" spans="1:22">
      <c r="A663"/>
      <c r="B663"/>
      <c r="C663"/>
      <c r="D663"/>
      <c r="E663"/>
      <c r="F663"/>
      <c r="G663"/>
      <c r="H663"/>
      <c r="I663"/>
      <c r="J663"/>
      <c r="K663"/>
      <c r="L663"/>
      <c r="M663"/>
      <c r="N663"/>
      <c r="O663"/>
      <c r="P663"/>
      <c r="Q663"/>
      <c r="R663"/>
      <c r="S663"/>
      <c r="T663"/>
      <c r="U663"/>
      <c r="V663"/>
    </row>
    <row r="664" spans="1:22">
      <c r="A664"/>
      <c r="B664"/>
      <c r="C664"/>
      <c r="D664"/>
      <c r="E664"/>
      <c r="F664"/>
      <c r="G664"/>
      <c r="H664"/>
      <c r="I664"/>
      <c r="J664"/>
      <c r="K664"/>
      <c r="L664"/>
      <c r="M664"/>
      <c r="N664"/>
      <c r="O664"/>
      <c r="P664"/>
      <c r="Q664"/>
      <c r="R664"/>
      <c r="S664"/>
      <c r="T664"/>
      <c r="U664"/>
      <c r="V664"/>
    </row>
    <row r="665" spans="1:22">
      <c r="A665"/>
      <c r="B665"/>
      <c r="C665"/>
      <c r="D665"/>
      <c r="E665"/>
      <c r="F665"/>
      <c r="G665"/>
      <c r="H665"/>
      <c r="I665"/>
      <c r="J665"/>
      <c r="K665"/>
      <c r="L665"/>
      <c r="M665"/>
      <c r="N665"/>
      <c r="O665"/>
      <c r="P665"/>
      <c r="Q665"/>
      <c r="R665"/>
      <c r="S665"/>
      <c r="T665"/>
      <c r="U665"/>
      <c r="V665"/>
    </row>
    <row r="666" spans="1:22">
      <c r="A666"/>
      <c r="B666"/>
      <c r="C666"/>
      <c r="D666"/>
      <c r="E666"/>
      <c r="F666"/>
      <c r="G666"/>
      <c r="H666"/>
      <c r="I666"/>
      <c r="J666"/>
      <c r="K666"/>
      <c r="L666"/>
      <c r="M666"/>
      <c r="N666"/>
      <c r="O666"/>
      <c r="P666"/>
      <c r="Q666"/>
      <c r="R666"/>
      <c r="S666"/>
      <c r="T666"/>
      <c r="U666"/>
      <c r="V666"/>
    </row>
    <row r="667" spans="1:22">
      <c r="A667"/>
      <c r="B667"/>
      <c r="C667"/>
      <c r="D667"/>
      <c r="E667"/>
      <c r="F667"/>
      <c r="G667"/>
      <c r="H667"/>
      <c r="I667"/>
      <c r="J667"/>
      <c r="K667"/>
      <c r="L667"/>
      <c r="M667"/>
      <c r="N667"/>
      <c r="O667"/>
      <c r="P667"/>
      <c r="Q667"/>
      <c r="R667"/>
      <c r="S667"/>
      <c r="T667"/>
      <c r="U667"/>
      <c r="V667"/>
    </row>
    <row r="668" spans="1:22">
      <c r="A668"/>
      <c r="B668"/>
      <c r="C668"/>
      <c r="D668"/>
      <c r="E668"/>
      <c r="F668"/>
      <c r="G668"/>
      <c r="H668"/>
      <c r="I668"/>
      <c r="J668"/>
      <c r="K668"/>
      <c r="L668"/>
      <c r="M668"/>
      <c r="N668"/>
      <c r="O668"/>
      <c r="P668"/>
      <c r="Q668"/>
      <c r="R668"/>
      <c r="S668"/>
      <c r="T668"/>
      <c r="U668"/>
      <c r="V668"/>
    </row>
    <row r="669" spans="1:22">
      <c r="A669"/>
      <c r="B669"/>
      <c r="C669"/>
      <c r="D669"/>
      <c r="E669"/>
      <c r="F669"/>
      <c r="G669"/>
      <c r="H669"/>
      <c r="I669"/>
      <c r="J669"/>
      <c r="K669"/>
      <c r="L669"/>
      <c r="M669"/>
      <c r="N669"/>
      <c r="O669"/>
      <c r="P669"/>
      <c r="Q669"/>
      <c r="R669"/>
      <c r="S669"/>
      <c r="T669"/>
      <c r="U669"/>
      <c r="V669"/>
    </row>
    <row r="670" spans="1:22">
      <c r="A670"/>
      <c r="B670"/>
      <c r="C670"/>
      <c r="D670"/>
      <c r="E670"/>
      <c r="F670"/>
      <c r="G670"/>
      <c r="H670"/>
      <c r="I670"/>
      <c r="J670"/>
      <c r="K670"/>
      <c r="L670"/>
      <c r="M670"/>
      <c r="N670"/>
      <c r="O670"/>
      <c r="P670"/>
      <c r="Q670"/>
      <c r="R670"/>
      <c r="S670"/>
      <c r="T670"/>
      <c r="U670"/>
      <c r="V670"/>
    </row>
    <row r="671" spans="1:22">
      <c r="A671"/>
      <c r="B671"/>
      <c r="C671"/>
      <c r="D671"/>
      <c r="E671"/>
      <c r="F671"/>
      <c r="G671"/>
      <c r="H671"/>
      <c r="I671"/>
      <c r="J671"/>
      <c r="K671"/>
      <c r="L671"/>
      <c r="M671"/>
      <c r="N671"/>
      <c r="O671"/>
      <c r="P671"/>
      <c r="Q671"/>
      <c r="R671"/>
      <c r="S671"/>
      <c r="T671"/>
      <c r="U671"/>
      <c r="V671"/>
    </row>
    <row r="672" spans="1:22">
      <c r="A672"/>
      <c r="B672"/>
      <c r="C672"/>
      <c r="D672"/>
      <c r="E672"/>
      <c r="F672"/>
      <c r="G672"/>
      <c r="H672"/>
      <c r="I672"/>
      <c r="J672"/>
      <c r="K672"/>
      <c r="L672"/>
      <c r="M672"/>
      <c r="N672"/>
      <c r="O672"/>
      <c r="P672"/>
      <c r="Q672"/>
      <c r="R672"/>
      <c r="S672"/>
      <c r="T672"/>
      <c r="U672"/>
      <c r="V672"/>
    </row>
    <row r="673" spans="1:22">
      <c r="A673"/>
      <c r="B673"/>
      <c r="C673"/>
      <c r="D673"/>
      <c r="E673"/>
      <c r="F673"/>
      <c r="G673"/>
      <c r="H673"/>
      <c r="I673"/>
      <c r="J673"/>
      <c r="K673"/>
      <c r="L673"/>
      <c r="M673"/>
      <c r="N673"/>
      <c r="O673"/>
      <c r="P673"/>
      <c r="Q673"/>
      <c r="R673"/>
      <c r="S673"/>
      <c r="T673"/>
      <c r="U673"/>
      <c r="V673"/>
    </row>
    <row r="674" spans="1:22">
      <c r="A674"/>
      <c r="B674"/>
      <c r="C674"/>
      <c r="D674"/>
      <c r="E674"/>
      <c r="F674"/>
      <c r="G674"/>
      <c r="H674"/>
      <c r="I674"/>
      <c r="J674"/>
      <c r="K674"/>
      <c r="L674"/>
      <c r="M674"/>
      <c r="N674"/>
      <c r="O674"/>
      <c r="P674"/>
      <c r="Q674"/>
      <c r="R674"/>
      <c r="S674"/>
      <c r="T674"/>
      <c r="U674"/>
      <c r="V674"/>
    </row>
    <row r="675" spans="1:22">
      <c r="A675"/>
      <c r="B675"/>
      <c r="C675"/>
      <c r="D675"/>
      <c r="E675"/>
      <c r="F675"/>
      <c r="G675"/>
      <c r="H675"/>
      <c r="I675"/>
      <c r="J675"/>
      <c r="K675"/>
      <c r="L675"/>
      <c r="M675"/>
      <c r="N675"/>
      <c r="O675"/>
      <c r="P675"/>
      <c r="Q675"/>
      <c r="R675"/>
      <c r="S675"/>
      <c r="T675"/>
      <c r="U675"/>
      <c r="V675"/>
    </row>
    <row r="676" spans="1:22">
      <c r="A676"/>
      <c r="B676"/>
      <c r="C676"/>
      <c r="D676"/>
      <c r="E676"/>
      <c r="F676"/>
      <c r="G676"/>
      <c r="H676"/>
      <c r="I676"/>
      <c r="J676"/>
      <c r="K676"/>
      <c r="L676"/>
      <c r="M676"/>
      <c r="N676"/>
      <c r="O676"/>
      <c r="P676"/>
      <c r="Q676"/>
      <c r="R676"/>
      <c r="S676"/>
      <c r="T676"/>
      <c r="U676"/>
      <c r="V676"/>
    </row>
    <row r="677" spans="1:22">
      <c r="A677"/>
      <c r="B677"/>
      <c r="C677"/>
      <c r="D677"/>
      <c r="E677"/>
      <c r="F677"/>
      <c r="G677"/>
      <c r="H677"/>
      <c r="I677"/>
      <c r="J677"/>
      <c r="K677"/>
      <c r="L677"/>
      <c r="M677"/>
      <c r="N677"/>
      <c r="O677"/>
      <c r="P677"/>
      <c r="Q677"/>
      <c r="R677"/>
      <c r="S677"/>
      <c r="T677"/>
      <c r="U677"/>
      <c r="V677"/>
    </row>
    <row r="678" spans="1:22">
      <c r="A678"/>
      <c r="B678"/>
      <c r="C678"/>
      <c r="D678"/>
      <c r="E678"/>
      <c r="F678"/>
      <c r="G678"/>
      <c r="H678"/>
      <c r="I678"/>
      <c r="J678"/>
      <c r="K678"/>
      <c r="L678"/>
      <c r="M678"/>
      <c r="N678"/>
      <c r="O678"/>
      <c r="P678"/>
      <c r="Q678"/>
      <c r="R678"/>
      <c r="S678"/>
      <c r="T678"/>
      <c r="U678"/>
      <c r="V678"/>
    </row>
    <row r="679" spans="1:22">
      <c r="A679"/>
      <c r="B679"/>
      <c r="C679"/>
      <c r="D679"/>
      <c r="E679"/>
      <c r="F679"/>
      <c r="G679"/>
      <c r="H679"/>
      <c r="I679"/>
      <c r="J679"/>
      <c r="K679"/>
      <c r="L679"/>
      <c r="M679"/>
      <c r="N679"/>
      <c r="O679"/>
      <c r="P679"/>
      <c r="Q679"/>
      <c r="R679"/>
      <c r="S679"/>
      <c r="T679"/>
      <c r="U679"/>
      <c r="V679"/>
    </row>
    <row r="680" spans="1:22">
      <c r="A680"/>
      <c r="B680"/>
      <c r="C680"/>
      <c r="D680"/>
      <c r="E680"/>
      <c r="F680"/>
      <c r="G680"/>
      <c r="H680"/>
      <c r="I680"/>
      <c r="J680"/>
      <c r="K680"/>
      <c r="L680"/>
      <c r="M680"/>
      <c r="N680"/>
      <c r="O680"/>
      <c r="P680"/>
      <c r="Q680"/>
      <c r="R680"/>
      <c r="S680"/>
      <c r="T680"/>
      <c r="U680"/>
      <c r="V680"/>
    </row>
    <row r="681" spans="1:22">
      <c r="A681"/>
      <c r="B681"/>
      <c r="C681"/>
      <c r="D681"/>
      <c r="E681"/>
      <c r="F681"/>
      <c r="G681"/>
      <c r="H681"/>
      <c r="I681"/>
      <c r="J681"/>
      <c r="K681"/>
      <c r="L681"/>
      <c r="M681"/>
      <c r="N681"/>
      <c r="O681"/>
      <c r="P681"/>
      <c r="Q681"/>
      <c r="R681"/>
      <c r="S681"/>
      <c r="T681"/>
      <c r="U681"/>
      <c r="V681"/>
    </row>
    <row r="682" spans="1:22">
      <c r="A682"/>
      <c r="B682"/>
      <c r="C682"/>
      <c r="D682"/>
      <c r="E682"/>
      <c r="F682"/>
      <c r="G682"/>
      <c r="H682"/>
      <c r="I682"/>
      <c r="J682"/>
      <c r="K682"/>
      <c r="L682"/>
      <c r="M682"/>
      <c r="N682"/>
      <c r="O682"/>
      <c r="P682"/>
      <c r="Q682"/>
      <c r="R682"/>
      <c r="S682"/>
      <c r="T682"/>
      <c r="U682"/>
      <c r="V682"/>
    </row>
    <row r="683" spans="1:22">
      <c r="A683"/>
      <c r="B683"/>
      <c r="C683"/>
      <c r="D683"/>
      <c r="E683"/>
      <c r="F683"/>
      <c r="G683"/>
      <c r="H683"/>
      <c r="I683"/>
      <c r="J683"/>
      <c r="K683"/>
      <c r="L683"/>
      <c r="M683"/>
      <c r="N683"/>
      <c r="O683"/>
      <c r="P683"/>
      <c r="Q683"/>
      <c r="R683"/>
      <c r="S683"/>
      <c r="T683"/>
      <c r="U683"/>
      <c r="V683"/>
    </row>
    <row r="684" spans="1:22">
      <c r="A684"/>
      <c r="B684"/>
      <c r="C684"/>
      <c r="D684"/>
      <c r="E684"/>
      <c r="F684"/>
      <c r="G684"/>
      <c r="H684"/>
      <c r="I684"/>
      <c r="J684"/>
      <c r="K684"/>
      <c r="L684"/>
      <c r="M684"/>
      <c r="N684"/>
      <c r="O684"/>
      <c r="P684"/>
      <c r="Q684"/>
      <c r="R684"/>
      <c r="S684"/>
      <c r="T684"/>
      <c r="U684"/>
      <c r="V684"/>
    </row>
    <row r="685" spans="1:22">
      <c r="A685"/>
      <c r="B685"/>
      <c r="C685"/>
      <c r="D685"/>
      <c r="E685"/>
      <c r="F685"/>
      <c r="G685"/>
      <c r="H685"/>
      <c r="I685"/>
      <c r="J685"/>
      <c r="K685"/>
      <c r="L685"/>
      <c r="M685"/>
      <c r="N685"/>
      <c r="O685"/>
      <c r="P685"/>
      <c r="Q685"/>
      <c r="R685"/>
      <c r="S685"/>
      <c r="T685"/>
      <c r="U685"/>
      <c r="V685"/>
    </row>
    <row r="686" spans="1:22">
      <c r="A686"/>
      <c r="B686"/>
      <c r="C686"/>
      <c r="D686"/>
      <c r="E686"/>
      <c r="F686"/>
      <c r="G686"/>
      <c r="H686"/>
      <c r="I686"/>
      <c r="J686"/>
      <c r="K686"/>
      <c r="L686"/>
      <c r="M686"/>
      <c r="N686"/>
      <c r="O686"/>
      <c r="P686"/>
      <c r="Q686"/>
      <c r="R686"/>
      <c r="S686"/>
      <c r="T686"/>
      <c r="U686"/>
      <c r="V686"/>
    </row>
    <row r="687" spans="1:22">
      <c r="A687"/>
      <c r="B687"/>
      <c r="C687"/>
      <c r="D687"/>
      <c r="E687"/>
      <c r="F687"/>
      <c r="G687"/>
      <c r="H687"/>
      <c r="I687"/>
      <c r="J687"/>
      <c r="K687"/>
      <c r="L687"/>
      <c r="M687"/>
      <c r="N687"/>
      <c r="O687"/>
      <c r="P687"/>
      <c r="Q687"/>
      <c r="R687"/>
      <c r="S687"/>
      <c r="T687"/>
      <c r="U687"/>
      <c r="V687"/>
    </row>
    <row r="688" spans="1:22">
      <c r="A688"/>
      <c r="B688"/>
      <c r="C688"/>
      <c r="D688"/>
      <c r="E688"/>
      <c r="F688"/>
      <c r="G688"/>
      <c r="H688"/>
      <c r="I688"/>
      <c r="J688"/>
      <c r="K688"/>
      <c r="L688"/>
      <c r="M688"/>
      <c r="N688"/>
      <c r="O688"/>
      <c r="P688"/>
      <c r="Q688"/>
      <c r="R688"/>
      <c r="S688"/>
      <c r="T688"/>
      <c r="U688"/>
      <c r="V688"/>
    </row>
    <row r="689" spans="1:22">
      <c r="A689"/>
      <c r="B689"/>
      <c r="C689"/>
      <c r="D689"/>
      <c r="E689"/>
      <c r="F689"/>
      <c r="G689"/>
      <c r="H689"/>
      <c r="I689"/>
      <c r="J689"/>
      <c r="K689"/>
      <c r="L689"/>
      <c r="M689"/>
      <c r="N689"/>
      <c r="O689"/>
      <c r="P689"/>
      <c r="Q689"/>
      <c r="R689"/>
      <c r="S689"/>
      <c r="T689"/>
      <c r="U689"/>
      <c r="V689"/>
    </row>
    <row r="690" spans="1:22">
      <c r="A690"/>
      <c r="B690"/>
      <c r="C690"/>
      <c r="D690"/>
      <c r="E690"/>
      <c r="F690"/>
      <c r="G690"/>
      <c r="H690"/>
      <c r="I690"/>
      <c r="J690"/>
      <c r="K690"/>
      <c r="L690"/>
      <c r="M690"/>
      <c r="N690"/>
      <c r="O690"/>
      <c r="P690"/>
      <c r="Q690"/>
      <c r="R690"/>
      <c r="S690"/>
      <c r="T690"/>
      <c r="U690"/>
      <c r="V690"/>
    </row>
    <row r="691" spans="1:22">
      <c r="A691"/>
      <c r="B691"/>
      <c r="C691"/>
      <c r="D691"/>
      <c r="E691"/>
      <c r="F691"/>
      <c r="G691"/>
      <c r="H691"/>
      <c r="I691"/>
      <c r="J691"/>
      <c r="K691"/>
      <c r="L691"/>
      <c r="M691"/>
      <c r="N691"/>
      <c r="O691"/>
      <c r="P691"/>
      <c r="Q691"/>
      <c r="R691"/>
      <c r="S691"/>
      <c r="T691"/>
      <c r="U691"/>
      <c r="V691"/>
    </row>
    <row r="692" spans="1:22">
      <c r="A692"/>
      <c r="B692"/>
      <c r="C692"/>
      <c r="D692"/>
      <c r="E692"/>
      <c r="F692"/>
      <c r="G692"/>
      <c r="H692"/>
      <c r="I692"/>
      <c r="J692"/>
      <c r="K692"/>
      <c r="L692"/>
      <c r="M692"/>
      <c r="N692"/>
      <c r="O692"/>
      <c r="P692"/>
      <c r="Q692"/>
      <c r="R692"/>
      <c r="S692"/>
      <c r="T692"/>
      <c r="U692"/>
      <c r="V692"/>
    </row>
    <row r="693" spans="1:22">
      <c r="A693"/>
      <c r="B693"/>
      <c r="C693"/>
      <c r="D693"/>
      <c r="E693"/>
      <c r="F693"/>
      <c r="G693"/>
      <c r="H693"/>
      <c r="I693"/>
      <c r="J693"/>
      <c r="K693"/>
      <c r="L693"/>
      <c r="M693"/>
      <c r="N693"/>
      <c r="O693"/>
      <c r="P693"/>
      <c r="Q693"/>
      <c r="R693"/>
      <c r="S693"/>
      <c r="T693"/>
      <c r="U693"/>
      <c r="V693"/>
    </row>
    <row r="694" spans="1:22">
      <c r="A694"/>
      <c r="B694"/>
      <c r="C694"/>
      <c r="D694"/>
      <c r="E694"/>
      <c r="F694"/>
      <c r="G694"/>
      <c r="H694"/>
      <c r="I694"/>
      <c r="J694"/>
      <c r="K694"/>
      <c r="L694"/>
      <c r="M694"/>
      <c r="N694"/>
      <c r="O694"/>
      <c r="P694"/>
      <c r="Q694"/>
      <c r="R694"/>
      <c r="S694"/>
      <c r="T694"/>
      <c r="U694"/>
      <c r="V694"/>
    </row>
    <row r="695" spans="1:22">
      <c r="A695"/>
      <c r="B695"/>
      <c r="C695"/>
      <c r="D695"/>
      <c r="E695"/>
      <c r="F695"/>
      <c r="G695"/>
      <c r="H695"/>
      <c r="I695"/>
      <c r="J695"/>
      <c r="K695"/>
      <c r="L695"/>
      <c r="M695"/>
      <c r="N695"/>
      <c r="O695"/>
      <c r="P695"/>
      <c r="Q695"/>
      <c r="R695"/>
      <c r="S695"/>
      <c r="T695"/>
      <c r="U695"/>
      <c r="V695"/>
    </row>
    <row r="696" spans="1:22">
      <c r="A696"/>
      <c r="B696"/>
      <c r="C696"/>
      <c r="D696"/>
      <c r="E696"/>
      <c r="F696"/>
      <c r="G696"/>
      <c r="H696"/>
      <c r="I696"/>
      <c r="J696"/>
      <c r="K696"/>
      <c r="L696"/>
      <c r="M696"/>
      <c r="N696"/>
      <c r="O696"/>
      <c r="P696"/>
      <c r="Q696"/>
      <c r="R696"/>
      <c r="S696"/>
      <c r="T696"/>
      <c r="U696"/>
      <c r="V696"/>
    </row>
    <row r="697" spans="1:22">
      <c r="A697"/>
      <c r="B697"/>
      <c r="C697"/>
      <c r="D697"/>
      <c r="E697"/>
      <c r="F697"/>
      <c r="G697"/>
      <c r="H697"/>
      <c r="I697"/>
      <c r="J697"/>
      <c r="K697"/>
      <c r="L697"/>
      <c r="M697"/>
      <c r="N697"/>
      <c r="O697"/>
      <c r="P697"/>
      <c r="Q697"/>
      <c r="R697"/>
      <c r="S697"/>
      <c r="T697"/>
      <c r="U697"/>
      <c r="V697"/>
    </row>
    <row r="698" spans="1:22">
      <c r="A698"/>
      <c r="B698"/>
      <c r="C698"/>
      <c r="D698"/>
      <c r="E698"/>
      <c r="F698"/>
      <c r="G698"/>
      <c r="H698"/>
      <c r="I698"/>
      <c r="J698"/>
      <c r="K698"/>
      <c r="L698"/>
      <c r="M698"/>
      <c r="N698"/>
      <c r="O698"/>
      <c r="P698"/>
      <c r="Q698"/>
      <c r="R698"/>
      <c r="S698"/>
      <c r="T698"/>
      <c r="U698"/>
      <c r="V698"/>
    </row>
    <row r="699" spans="1:22">
      <c r="A699"/>
      <c r="B699"/>
      <c r="C699"/>
      <c r="D699"/>
      <c r="E699"/>
      <c r="F699"/>
      <c r="G699"/>
      <c r="H699"/>
      <c r="I699"/>
      <c r="J699"/>
      <c r="K699"/>
      <c r="L699"/>
      <c r="M699"/>
      <c r="N699"/>
      <c r="O699"/>
      <c r="P699"/>
      <c r="Q699"/>
      <c r="R699"/>
      <c r="S699"/>
      <c r="T699"/>
      <c r="U699"/>
      <c r="V699"/>
    </row>
    <row r="700" spans="1:22">
      <c r="A700"/>
      <c r="B700"/>
      <c r="C700"/>
      <c r="D700"/>
      <c r="E700"/>
      <c r="F700"/>
      <c r="G700"/>
      <c r="H700"/>
      <c r="I700"/>
      <c r="J700"/>
      <c r="K700"/>
      <c r="L700"/>
      <c r="M700"/>
      <c r="N700"/>
      <c r="O700"/>
      <c r="P700"/>
      <c r="Q700"/>
      <c r="R700"/>
      <c r="S700"/>
      <c r="T700"/>
      <c r="U700"/>
      <c r="V700"/>
    </row>
    <row r="701" spans="1:22">
      <c r="A701"/>
      <c r="B701"/>
      <c r="C701"/>
      <c r="D701"/>
      <c r="E701"/>
      <c r="F701"/>
      <c r="G701"/>
      <c r="H701"/>
      <c r="I701"/>
      <c r="J701"/>
      <c r="K701"/>
      <c r="L701"/>
      <c r="M701"/>
      <c r="N701"/>
      <c r="O701"/>
      <c r="P701"/>
      <c r="Q701"/>
      <c r="R701"/>
      <c r="S701"/>
      <c r="T701"/>
      <c r="U701"/>
      <c r="V701"/>
    </row>
    <row r="702" spans="1:22">
      <c r="A702"/>
      <c r="B702"/>
      <c r="C702"/>
      <c r="D702"/>
      <c r="E702"/>
      <c r="F702"/>
      <c r="G702"/>
      <c r="H702"/>
      <c r="I702"/>
      <c r="J702"/>
      <c r="K702"/>
      <c r="L702"/>
      <c r="M702"/>
      <c r="N702"/>
      <c r="O702"/>
      <c r="P702"/>
      <c r="Q702"/>
      <c r="R702"/>
      <c r="S702"/>
      <c r="T702"/>
      <c r="U702"/>
      <c r="V702"/>
    </row>
    <row r="703" spans="1:22">
      <c r="A703"/>
      <c r="B703"/>
      <c r="C703"/>
      <c r="D703"/>
      <c r="E703"/>
      <c r="F703"/>
      <c r="G703"/>
      <c r="H703"/>
      <c r="I703"/>
      <c r="J703"/>
      <c r="K703"/>
      <c r="L703"/>
      <c r="M703"/>
      <c r="N703"/>
      <c r="O703"/>
      <c r="P703"/>
      <c r="Q703"/>
      <c r="R703"/>
      <c r="S703"/>
      <c r="T703"/>
      <c r="U703"/>
      <c r="V703"/>
    </row>
    <row r="704" spans="1:22">
      <c r="A704"/>
      <c r="B704"/>
      <c r="C704"/>
      <c r="D704"/>
      <c r="E704"/>
      <c r="F704"/>
      <c r="G704"/>
      <c r="H704"/>
      <c r="I704"/>
      <c r="J704"/>
      <c r="K704"/>
      <c r="L704"/>
      <c r="M704"/>
      <c r="N704"/>
      <c r="O704"/>
      <c r="P704"/>
      <c r="Q704"/>
      <c r="R704"/>
      <c r="S704"/>
      <c r="T704"/>
      <c r="U704"/>
      <c r="V704"/>
    </row>
    <row r="705" spans="1:22">
      <c r="A705"/>
      <c r="B705"/>
      <c r="C705"/>
      <c r="D705"/>
      <c r="E705"/>
      <c r="F705"/>
      <c r="G705"/>
      <c r="H705"/>
      <c r="I705"/>
      <c r="J705"/>
      <c r="K705"/>
      <c r="L705"/>
      <c r="M705"/>
      <c r="N705"/>
      <c r="O705"/>
      <c r="P705"/>
      <c r="Q705"/>
      <c r="R705"/>
      <c r="S705"/>
      <c r="T705"/>
      <c r="U705"/>
      <c r="V705"/>
    </row>
    <row r="706" spans="1:22">
      <c r="A706"/>
      <c r="B706"/>
      <c r="C706"/>
      <c r="D706"/>
      <c r="E706"/>
      <c r="F706"/>
      <c r="G706"/>
      <c r="H706"/>
      <c r="I706"/>
      <c r="J706"/>
      <c r="K706"/>
      <c r="L706"/>
      <c r="M706"/>
      <c r="N706"/>
      <c r="O706"/>
      <c r="P706"/>
      <c r="Q706"/>
      <c r="R706"/>
      <c r="S706"/>
      <c r="T706"/>
      <c r="U706"/>
      <c r="V706"/>
    </row>
    <row r="707" spans="1:22">
      <c r="A707"/>
      <c r="B707"/>
      <c r="C707"/>
      <c r="D707"/>
      <c r="E707"/>
      <c r="F707"/>
      <c r="G707"/>
      <c r="H707"/>
      <c r="I707"/>
      <c r="J707"/>
      <c r="K707"/>
      <c r="L707"/>
      <c r="M707"/>
      <c r="N707"/>
      <c r="O707"/>
      <c r="P707"/>
      <c r="Q707"/>
      <c r="R707"/>
      <c r="S707"/>
      <c r="T707"/>
      <c r="U707"/>
      <c r="V707"/>
    </row>
    <row r="708" spans="1:22">
      <c r="A708"/>
      <c r="B708"/>
      <c r="C708"/>
      <c r="D708"/>
      <c r="E708"/>
      <c r="F708"/>
      <c r="G708"/>
      <c r="H708"/>
      <c r="I708"/>
      <c r="J708"/>
      <c r="K708"/>
      <c r="L708"/>
      <c r="M708"/>
      <c r="N708"/>
      <c r="O708"/>
      <c r="P708"/>
      <c r="Q708"/>
      <c r="R708"/>
      <c r="S708"/>
      <c r="T708"/>
      <c r="U708"/>
      <c r="V708"/>
    </row>
    <row r="709" spans="1:22">
      <c r="A709"/>
      <c r="B709"/>
      <c r="C709"/>
      <c r="D709"/>
      <c r="E709"/>
      <c r="F709"/>
      <c r="G709"/>
      <c r="H709"/>
      <c r="I709"/>
      <c r="J709"/>
      <c r="K709"/>
      <c r="L709"/>
      <c r="M709"/>
      <c r="N709"/>
      <c r="O709"/>
      <c r="P709"/>
      <c r="Q709"/>
      <c r="R709"/>
      <c r="S709"/>
      <c r="T709"/>
      <c r="U709"/>
      <c r="V709"/>
    </row>
    <row r="710" spans="1:22">
      <c r="A710"/>
      <c r="B710"/>
      <c r="C710"/>
      <c r="D710"/>
      <c r="E710"/>
      <c r="F710"/>
      <c r="G710"/>
      <c r="H710"/>
      <c r="I710"/>
      <c r="J710"/>
      <c r="K710"/>
      <c r="L710"/>
      <c r="M710"/>
      <c r="N710"/>
      <c r="O710"/>
      <c r="P710"/>
      <c r="Q710"/>
      <c r="R710"/>
      <c r="S710"/>
      <c r="T710"/>
      <c r="U710"/>
      <c r="V710"/>
    </row>
    <row r="711" spans="1:22">
      <c r="A711"/>
      <c r="B711"/>
      <c r="C711"/>
      <c r="D711"/>
      <c r="E711"/>
      <c r="F711"/>
      <c r="G711"/>
      <c r="H711"/>
      <c r="I711"/>
      <c r="J711"/>
      <c r="K711"/>
      <c r="L711"/>
      <c r="M711"/>
      <c r="N711"/>
      <c r="O711"/>
      <c r="P711"/>
      <c r="Q711"/>
      <c r="R711"/>
      <c r="S711"/>
      <c r="T711"/>
      <c r="U711"/>
      <c r="V711"/>
    </row>
    <row r="712" spans="1:22">
      <c r="A712"/>
      <c r="B712"/>
      <c r="C712"/>
      <c r="D712"/>
      <c r="E712"/>
      <c r="F712"/>
      <c r="G712"/>
      <c r="H712"/>
      <c r="I712"/>
      <c r="J712"/>
      <c r="K712"/>
      <c r="L712"/>
      <c r="M712"/>
      <c r="N712"/>
      <c r="O712"/>
      <c r="P712"/>
      <c r="Q712"/>
      <c r="R712"/>
      <c r="S712"/>
      <c r="T712"/>
      <c r="U712"/>
      <c r="V712"/>
    </row>
    <row r="713" spans="1:22">
      <c r="A713"/>
      <c r="B713"/>
      <c r="C713"/>
      <c r="D713"/>
      <c r="E713"/>
      <c r="F713"/>
      <c r="G713"/>
      <c r="H713"/>
      <c r="I713"/>
      <c r="J713"/>
      <c r="K713"/>
      <c r="L713"/>
      <c r="M713"/>
      <c r="N713"/>
      <c r="O713"/>
      <c r="P713"/>
      <c r="Q713"/>
      <c r="R713"/>
      <c r="S713"/>
      <c r="T713"/>
      <c r="U713"/>
      <c r="V713"/>
    </row>
    <row r="714" spans="1:22">
      <c r="A714"/>
      <c r="B714"/>
      <c r="C714"/>
      <c r="D714"/>
      <c r="E714"/>
      <c r="F714"/>
      <c r="G714"/>
      <c r="H714"/>
      <c r="I714"/>
      <c r="J714"/>
      <c r="K714"/>
      <c r="L714"/>
      <c r="M714"/>
      <c r="N714"/>
      <c r="O714"/>
      <c r="P714"/>
      <c r="Q714"/>
      <c r="R714"/>
      <c r="S714"/>
      <c r="T714"/>
      <c r="U714"/>
      <c r="V714"/>
    </row>
    <row r="715" spans="1:22">
      <c r="A715"/>
      <c r="B715"/>
      <c r="C715"/>
      <c r="D715"/>
      <c r="E715"/>
      <c r="F715"/>
      <c r="G715"/>
      <c r="H715"/>
      <c r="I715"/>
      <c r="J715"/>
      <c r="K715"/>
      <c r="L715"/>
      <c r="M715"/>
      <c r="N715"/>
      <c r="O715"/>
      <c r="P715"/>
      <c r="Q715"/>
      <c r="R715"/>
      <c r="S715"/>
      <c r="T715"/>
      <c r="U715"/>
      <c r="V715"/>
    </row>
    <row r="716" spans="1:22">
      <c r="A716"/>
      <c r="B716"/>
      <c r="C716"/>
      <c r="D716"/>
      <c r="E716"/>
      <c r="F716"/>
      <c r="G716"/>
      <c r="H716"/>
      <c r="I716"/>
      <c r="J716"/>
      <c r="K716"/>
      <c r="L716"/>
      <c r="M716"/>
      <c r="N716"/>
      <c r="O716"/>
      <c r="P716"/>
      <c r="Q716"/>
      <c r="R716"/>
      <c r="S716"/>
      <c r="T716"/>
      <c r="U716"/>
      <c r="V716"/>
    </row>
    <row r="717" spans="1:22">
      <c r="A717"/>
      <c r="B717"/>
      <c r="C717"/>
      <c r="D717"/>
      <c r="E717"/>
      <c r="F717"/>
      <c r="G717"/>
      <c r="H717"/>
      <c r="I717"/>
      <c r="J717"/>
      <c r="K717"/>
      <c r="L717"/>
      <c r="M717"/>
      <c r="N717"/>
      <c r="O717"/>
      <c r="P717"/>
      <c r="Q717"/>
      <c r="R717"/>
      <c r="S717"/>
      <c r="T717"/>
      <c r="U717"/>
      <c r="V717"/>
    </row>
    <row r="718" spans="1:22">
      <c r="A718"/>
      <c r="B718"/>
      <c r="C718"/>
      <c r="D718"/>
      <c r="E718"/>
      <c r="F718"/>
      <c r="G718"/>
      <c r="H718"/>
      <c r="I718"/>
      <c r="J718"/>
      <c r="K718"/>
      <c r="L718"/>
      <c r="M718"/>
      <c r="N718"/>
      <c r="O718"/>
      <c r="P718"/>
      <c r="Q718"/>
      <c r="R718"/>
      <c r="S718"/>
      <c r="T718"/>
      <c r="U718"/>
      <c r="V718"/>
    </row>
    <row r="719" spans="1:22">
      <c r="A719"/>
      <c r="B719"/>
      <c r="C719"/>
      <c r="D719"/>
      <c r="E719"/>
      <c r="F719"/>
      <c r="G719"/>
      <c r="H719"/>
      <c r="I719"/>
      <c r="J719"/>
      <c r="K719"/>
      <c r="L719"/>
      <c r="M719"/>
      <c r="N719"/>
      <c r="O719"/>
      <c r="P719"/>
      <c r="Q719"/>
      <c r="R719"/>
      <c r="S719"/>
      <c r="T719"/>
      <c r="U719"/>
      <c r="V719"/>
    </row>
    <row r="720" spans="1:22">
      <c r="A720"/>
      <c r="B720"/>
      <c r="C720"/>
      <c r="D720"/>
      <c r="E720"/>
      <c r="F720"/>
      <c r="G720"/>
      <c r="H720"/>
      <c r="I720"/>
      <c r="J720"/>
      <c r="K720"/>
      <c r="L720"/>
      <c r="M720"/>
      <c r="N720"/>
      <c r="O720"/>
      <c r="P720"/>
      <c r="Q720"/>
      <c r="R720"/>
      <c r="S720"/>
      <c r="T720"/>
      <c r="U720"/>
      <c r="V720"/>
    </row>
    <row r="721" spans="1:22">
      <c r="A721"/>
      <c r="B721"/>
      <c r="C721"/>
      <c r="D721"/>
      <c r="E721"/>
      <c r="F721"/>
      <c r="G721"/>
      <c r="H721"/>
      <c r="I721"/>
      <c r="J721"/>
      <c r="K721"/>
      <c r="L721"/>
      <c r="M721"/>
      <c r="N721"/>
      <c r="O721"/>
      <c r="P721"/>
      <c r="Q721"/>
      <c r="R721"/>
      <c r="S721"/>
      <c r="T721"/>
      <c r="U721"/>
      <c r="V721"/>
    </row>
    <row r="722" spans="1:22">
      <c r="A722"/>
      <c r="B722"/>
      <c r="C722"/>
      <c r="D722"/>
      <c r="E722"/>
      <c r="F722"/>
      <c r="G722"/>
      <c r="H722"/>
      <c r="I722"/>
      <c r="J722"/>
      <c r="K722"/>
      <c r="L722"/>
      <c r="M722"/>
      <c r="N722"/>
      <c r="O722"/>
      <c r="P722"/>
      <c r="Q722"/>
      <c r="R722"/>
      <c r="S722"/>
      <c r="T722"/>
      <c r="U722"/>
      <c r="V722"/>
    </row>
    <row r="723" spans="1:22">
      <c r="A723"/>
      <c r="B723"/>
      <c r="C723"/>
      <c r="D723"/>
      <c r="E723"/>
      <c r="F723"/>
      <c r="G723"/>
      <c r="H723"/>
      <c r="I723"/>
      <c r="J723"/>
      <c r="K723"/>
      <c r="L723"/>
      <c r="M723"/>
      <c r="N723"/>
      <c r="O723"/>
      <c r="P723"/>
      <c r="Q723"/>
      <c r="R723"/>
      <c r="S723"/>
      <c r="T723"/>
      <c r="U723"/>
      <c r="V723"/>
    </row>
    <row r="724" spans="1:22">
      <c r="A724"/>
      <c r="B724"/>
      <c r="C724"/>
      <c r="D724"/>
      <c r="E724"/>
      <c r="F724"/>
      <c r="G724"/>
      <c r="H724"/>
      <c r="I724"/>
      <c r="J724"/>
      <c r="K724"/>
      <c r="L724"/>
      <c r="M724"/>
      <c r="N724"/>
      <c r="O724"/>
      <c r="P724"/>
      <c r="Q724"/>
      <c r="R724"/>
      <c r="S724"/>
      <c r="T724"/>
      <c r="U724"/>
      <c r="V724"/>
    </row>
    <row r="725" spans="1:22">
      <c r="A725"/>
      <c r="B725"/>
      <c r="C725"/>
      <c r="D725"/>
      <c r="E725"/>
      <c r="F725"/>
      <c r="G725"/>
      <c r="H725"/>
      <c r="I725"/>
      <c r="J725"/>
      <c r="K725"/>
      <c r="L725"/>
      <c r="M725"/>
      <c r="N725"/>
      <c r="O725"/>
      <c r="P725"/>
      <c r="Q725"/>
      <c r="R725"/>
      <c r="S725"/>
      <c r="T725"/>
      <c r="U725"/>
      <c r="V725"/>
    </row>
    <row r="726" spans="1:22">
      <c r="A726"/>
      <c r="B726"/>
      <c r="C726"/>
      <c r="D726"/>
      <c r="E726"/>
      <c r="F726"/>
      <c r="G726"/>
      <c r="H726"/>
      <c r="I726"/>
      <c r="J726"/>
      <c r="K726"/>
      <c r="L726"/>
      <c r="M726"/>
      <c r="N726"/>
      <c r="O726"/>
      <c r="P726"/>
      <c r="Q726"/>
      <c r="R726"/>
      <c r="S726"/>
      <c r="T726"/>
      <c r="U726"/>
      <c r="V726"/>
    </row>
    <row r="727" spans="1:22">
      <c r="A727"/>
      <c r="B727"/>
      <c r="C727"/>
      <c r="D727"/>
      <c r="E727"/>
      <c r="F727"/>
      <c r="G727"/>
      <c r="H727"/>
      <c r="I727"/>
      <c r="J727"/>
      <c r="K727"/>
      <c r="L727"/>
      <c r="M727"/>
      <c r="N727"/>
      <c r="O727"/>
      <c r="P727"/>
      <c r="Q727"/>
      <c r="R727"/>
      <c r="S727"/>
      <c r="T727"/>
      <c r="U727"/>
      <c r="V727"/>
    </row>
    <row r="728" spans="1:22">
      <c r="A728"/>
      <c r="B728"/>
      <c r="C728"/>
      <c r="D728"/>
      <c r="E728"/>
      <c r="F728"/>
      <c r="G728"/>
      <c r="H728"/>
      <c r="I728"/>
      <c r="J728"/>
      <c r="K728"/>
      <c r="L728"/>
      <c r="M728"/>
      <c r="N728"/>
      <c r="O728"/>
      <c r="P728"/>
      <c r="Q728"/>
      <c r="R728"/>
      <c r="S728"/>
      <c r="T728"/>
      <c r="U728"/>
      <c r="V728"/>
    </row>
    <row r="729" spans="1:22">
      <c r="A729"/>
      <c r="B729"/>
      <c r="C729"/>
      <c r="D729"/>
      <c r="E729"/>
      <c r="F729"/>
      <c r="G729"/>
      <c r="H729"/>
      <c r="I729"/>
      <c r="J729"/>
      <c r="K729"/>
      <c r="L729"/>
      <c r="M729"/>
      <c r="N729"/>
      <c r="O729"/>
      <c r="P729"/>
      <c r="Q729"/>
      <c r="R729"/>
      <c r="S729"/>
      <c r="T729"/>
      <c r="U729"/>
      <c r="V729"/>
    </row>
    <row r="730" spans="1:22">
      <c r="A730"/>
      <c r="B730"/>
      <c r="C730"/>
      <c r="D730"/>
      <c r="E730"/>
      <c r="F730"/>
      <c r="G730"/>
      <c r="H730"/>
      <c r="I730"/>
      <c r="J730"/>
      <c r="K730"/>
      <c r="L730"/>
      <c r="M730"/>
      <c r="N730"/>
      <c r="O730"/>
      <c r="P730"/>
      <c r="Q730"/>
      <c r="R730"/>
      <c r="S730"/>
      <c r="T730"/>
      <c r="U730"/>
      <c r="V730"/>
    </row>
    <row r="731" spans="1:22">
      <c r="A731"/>
      <c r="B731"/>
      <c r="C731"/>
      <c r="D731"/>
      <c r="E731"/>
      <c r="F731"/>
      <c r="G731"/>
      <c r="H731"/>
      <c r="I731"/>
      <c r="J731"/>
      <c r="K731"/>
      <c r="L731"/>
      <c r="M731"/>
      <c r="N731"/>
      <c r="O731"/>
      <c r="P731"/>
      <c r="Q731"/>
      <c r="R731"/>
      <c r="S731"/>
      <c r="T731"/>
      <c r="U731"/>
      <c r="V731"/>
    </row>
    <row r="732" spans="1:22">
      <c r="A732"/>
      <c r="B732"/>
      <c r="C732"/>
      <c r="D732"/>
      <c r="E732"/>
      <c r="F732"/>
      <c r="G732"/>
      <c r="H732"/>
      <c r="I732"/>
      <c r="J732"/>
      <c r="K732"/>
      <c r="L732"/>
      <c r="M732"/>
      <c r="N732"/>
      <c r="O732"/>
      <c r="P732"/>
      <c r="Q732"/>
      <c r="R732"/>
      <c r="S732"/>
      <c r="T732"/>
      <c r="U732"/>
      <c r="V732"/>
    </row>
    <row r="733" spans="1:22">
      <c r="A733"/>
      <c r="B733"/>
      <c r="C733"/>
      <c r="D733"/>
      <c r="E733"/>
      <c r="F733"/>
      <c r="G733"/>
      <c r="H733"/>
      <c r="I733"/>
      <c r="J733"/>
      <c r="K733"/>
      <c r="L733"/>
      <c r="M733"/>
      <c r="N733"/>
      <c r="O733"/>
      <c r="P733"/>
      <c r="Q733"/>
      <c r="R733"/>
      <c r="S733"/>
      <c r="T733"/>
      <c r="U733"/>
      <c r="V733"/>
    </row>
    <row r="734" spans="1:22">
      <c r="A734"/>
      <c r="B734"/>
      <c r="C734"/>
      <c r="D734"/>
      <c r="E734"/>
      <c r="F734"/>
      <c r="G734"/>
      <c r="H734"/>
      <c r="I734"/>
      <c r="J734"/>
      <c r="K734"/>
      <c r="L734"/>
      <c r="M734"/>
      <c r="N734"/>
      <c r="O734"/>
      <c r="P734"/>
      <c r="Q734"/>
      <c r="R734"/>
      <c r="S734"/>
      <c r="T734"/>
      <c r="U734"/>
      <c r="V734"/>
    </row>
    <row r="735" spans="1:22">
      <c r="A735"/>
      <c r="B735"/>
      <c r="C735"/>
      <c r="D735"/>
      <c r="E735"/>
      <c r="F735"/>
      <c r="G735"/>
      <c r="H735"/>
      <c r="I735"/>
      <c r="J735"/>
      <c r="K735"/>
      <c r="L735"/>
      <c r="M735"/>
      <c r="N735"/>
      <c r="O735"/>
      <c r="P735"/>
      <c r="Q735"/>
      <c r="R735"/>
      <c r="S735"/>
      <c r="T735"/>
      <c r="U735"/>
      <c r="V735"/>
    </row>
    <row r="736" spans="1:22">
      <c r="A736"/>
      <c r="B736"/>
      <c r="C736"/>
      <c r="D736"/>
      <c r="E736"/>
      <c r="F736"/>
      <c r="G736"/>
      <c r="H736"/>
      <c r="I736"/>
      <c r="J736"/>
      <c r="K736"/>
      <c r="L736"/>
      <c r="M736"/>
      <c r="N736"/>
      <c r="O736"/>
      <c r="P736"/>
      <c r="Q736"/>
      <c r="R736"/>
      <c r="S736"/>
      <c r="T736"/>
      <c r="U736"/>
      <c r="V736"/>
    </row>
    <row r="737" spans="1:22">
      <c r="A737"/>
      <c r="B737"/>
      <c r="C737"/>
      <c r="D737"/>
      <c r="E737"/>
      <c r="F737"/>
      <c r="G737"/>
      <c r="H737"/>
      <c r="I737"/>
      <c r="J737"/>
      <c r="K737"/>
      <c r="L737"/>
      <c r="M737"/>
      <c r="N737"/>
      <c r="O737"/>
      <c r="P737"/>
      <c r="Q737"/>
      <c r="R737"/>
      <c r="S737"/>
      <c r="T737"/>
      <c r="U737"/>
      <c r="V737"/>
    </row>
    <row r="738" spans="1:22">
      <c r="A738"/>
      <c r="B738"/>
      <c r="C738"/>
      <c r="D738"/>
      <c r="E738"/>
      <c r="F738"/>
      <c r="G738"/>
      <c r="H738"/>
      <c r="I738"/>
      <c r="J738"/>
      <c r="K738"/>
      <c r="L738"/>
      <c r="M738"/>
      <c r="N738"/>
      <c r="O738"/>
      <c r="P738"/>
      <c r="Q738"/>
      <c r="R738"/>
      <c r="S738"/>
      <c r="T738"/>
      <c r="U738"/>
      <c r="V738"/>
    </row>
    <row r="739" spans="1:22">
      <c r="A739"/>
      <c r="B739"/>
      <c r="C739"/>
      <c r="D739"/>
      <c r="E739"/>
      <c r="F739"/>
      <c r="G739"/>
      <c r="H739"/>
      <c r="I739"/>
      <c r="J739"/>
      <c r="K739"/>
      <c r="L739"/>
      <c r="M739"/>
      <c r="N739"/>
      <c r="O739"/>
      <c r="P739"/>
      <c r="Q739"/>
      <c r="R739"/>
      <c r="S739"/>
      <c r="T739"/>
      <c r="U739"/>
      <c r="V739"/>
    </row>
    <row r="740" spans="1:22">
      <c r="A740"/>
      <c r="B740"/>
      <c r="C740"/>
      <c r="D740"/>
      <c r="E740"/>
      <c r="F740"/>
      <c r="G740"/>
      <c r="H740"/>
      <c r="I740"/>
      <c r="J740"/>
      <c r="K740"/>
      <c r="L740"/>
      <c r="M740"/>
      <c r="N740"/>
      <c r="O740"/>
      <c r="P740"/>
      <c r="Q740"/>
      <c r="R740"/>
      <c r="S740"/>
      <c r="T740"/>
      <c r="U740"/>
      <c r="V740"/>
    </row>
    <row r="741" spans="1:22">
      <c r="A741"/>
      <c r="B741"/>
      <c r="C741"/>
      <c r="D741"/>
      <c r="E741"/>
      <c r="F741"/>
      <c r="G741"/>
      <c r="H741"/>
      <c r="I741"/>
      <c r="J741"/>
      <c r="K741"/>
      <c r="L741"/>
      <c r="M741"/>
      <c r="N741"/>
      <c r="O741"/>
      <c r="P741"/>
      <c r="Q741"/>
      <c r="R741"/>
      <c r="S741"/>
      <c r="T741"/>
      <c r="U741"/>
      <c r="V741"/>
    </row>
    <row r="742" spans="1:22">
      <c r="A742"/>
      <c r="B742"/>
      <c r="C742"/>
      <c r="D742"/>
      <c r="E742"/>
      <c r="F742"/>
      <c r="G742"/>
      <c r="H742"/>
      <c r="I742"/>
      <c r="J742"/>
      <c r="K742"/>
      <c r="L742"/>
      <c r="M742"/>
      <c r="N742"/>
      <c r="O742"/>
      <c r="P742"/>
      <c r="Q742"/>
      <c r="R742"/>
      <c r="S742"/>
      <c r="T742"/>
      <c r="U742"/>
      <c r="V742"/>
    </row>
    <row r="743" spans="1:22">
      <c r="A743"/>
      <c r="B743"/>
      <c r="C743"/>
      <c r="D743"/>
      <c r="E743"/>
      <c r="F743"/>
      <c r="G743"/>
      <c r="H743"/>
      <c r="I743"/>
      <c r="J743"/>
      <c r="K743"/>
      <c r="L743"/>
      <c r="M743"/>
      <c r="N743"/>
      <c r="O743"/>
      <c r="P743"/>
      <c r="Q743"/>
      <c r="R743"/>
      <c r="S743"/>
      <c r="T743"/>
      <c r="U743"/>
      <c r="V743"/>
    </row>
    <row r="744" spans="1:22">
      <c r="A744"/>
      <c r="B744"/>
      <c r="C744"/>
      <c r="D744"/>
      <c r="E744"/>
      <c r="F744"/>
      <c r="G744"/>
      <c r="H744"/>
      <c r="I744"/>
      <c r="J744"/>
      <c r="K744"/>
      <c r="L744"/>
      <c r="M744"/>
      <c r="N744"/>
      <c r="O744"/>
      <c r="P744"/>
      <c r="Q744"/>
      <c r="R744"/>
      <c r="S744"/>
      <c r="T744"/>
      <c r="U744"/>
      <c r="V744"/>
    </row>
    <row r="745" spans="1:22">
      <c r="A745"/>
      <c r="B745"/>
      <c r="C745"/>
      <c r="D745"/>
      <c r="E745"/>
      <c r="F745"/>
      <c r="G745"/>
      <c r="H745"/>
      <c r="I745"/>
      <c r="J745"/>
      <c r="K745"/>
      <c r="L745"/>
      <c r="M745"/>
      <c r="N745"/>
      <c r="O745"/>
      <c r="P745"/>
      <c r="Q745"/>
      <c r="R745"/>
      <c r="S745"/>
      <c r="T745"/>
      <c r="U745"/>
      <c r="V745"/>
    </row>
    <row r="746" spans="1:22">
      <c r="A746"/>
      <c r="B746"/>
      <c r="C746"/>
      <c r="D746"/>
      <c r="E746"/>
      <c r="F746"/>
      <c r="G746"/>
      <c r="H746"/>
      <c r="I746"/>
      <c r="J746"/>
      <c r="K746"/>
      <c r="L746"/>
      <c r="M746"/>
      <c r="N746"/>
      <c r="O746"/>
      <c r="P746"/>
      <c r="Q746"/>
      <c r="R746"/>
      <c r="S746"/>
      <c r="T746"/>
      <c r="U746"/>
      <c r="V746"/>
    </row>
    <row r="747" spans="1:22">
      <c r="A747"/>
      <c r="B747"/>
      <c r="C747"/>
      <c r="D747"/>
      <c r="E747"/>
      <c r="F747"/>
      <c r="G747"/>
      <c r="H747"/>
      <c r="I747"/>
      <c r="J747"/>
      <c r="K747"/>
      <c r="L747"/>
      <c r="M747"/>
      <c r="N747"/>
      <c r="O747"/>
      <c r="P747"/>
      <c r="Q747"/>
      <c r="R747"/>
      <c r="S747"/>
      <c r="T747"/>
      <c r="U747"/>
      <c r="V747"/>
    </row>
    <row r="748" spans="1:22">
      <c r="A748"/>
      <c r="B748"/>
      <c r="C748"/>
      <c r="D748"/>
      <c r="E748"/>
      <c r="F748"/>
      <c r="G748"/>
      <c r="H748"/>
      <c r="I748"/>
      <c r="J748"/>
      <c r="K748"/>
      <c r="L748"/>
      <c r="M748"/>
      <c r="N748"/>
      <c r="O748"/>
      <c r="P748"/>
      <c r="Q748"/>
      <c r="R748"/>
      <c r="S748"/>
      <c r="T748"/>
      <c r="U748"/>
      <c r="V748"/>
    </row>
    <row r="749" spans="1:22">
      <c r="A749"/>
      <c r="B749"/>
      <c r="C749"/>
      <c r="D749"/>
      <c r="E749"/>
      <c r="F749"/>
      <c r="G749"/>
      <c r="H749"/>
      <c r="I749"/>
      <c r="J749"/>
      <c r="K749"/>
      <c r="L749"/>
      <c r="M749"/>
      <c r="N749"/>
      <c r="O749"/>
      <c r="P749"/>
      <c r="Q749"/>
      <c r="R749"/>
      <c r="S749"/>
      <c r="T749"/>
      <c r="U749"/>
      <c r="V749"/>
    </row>
    <row r="750" spans="1:22">
      <c r="A750"/>
      <c r="B750"/>
      <c r="C750"/>
      <c r="D750"/>
      <c r="E750"/>
      <c r="F750"/>
      <c r="G750"/>
      <c r="H750"/>
      <c r="I750"/>
      <c r="J750"/>
      <c r="K750"/>
      <c r="L750"/>
      <c r="M750"/>
      <c r="N750"/>
      <c r="O750"/>
      <c r="P750"/>
      <c r="Q750"/>
      <c r="R750"/>
      <c r="S750"/>
      <c r="T750"/>
      <c r="U750"/>
      <c r="V750"/>
    </row>
    <row r="751" spans="1:22">
      <c r="A751"/>
      <c r="B751"/>
      <c r="C751"/>
      <c r="D751"/>
      <c r="E751"/>
      <c r="F751"/>
      <c r="G751"/>
      <c r="H751"/>
      <c r="I751"/>
      <c r="J751"/>
      <c r="K751"/>
      <c r="L751"/>
      <c r="M751"/>
      <c r="N751"/>
      <c r="O751"/>
      <c r="P751"/>
      <c r="Q751"/>
      <c r="R751"/>
      <c r="S751"/>
      <c r="T751"/>
      <c r="U751"/>
      <c r="V751"/>
    </row>
    <row r="752" spans="1:22">
      <c r="A752"/>
      <c r="B752"/>
      <c r="C752"/>
      <c r="D752"/>
      <c r="E752"/>
      <c r="F752"/>
      <c r="G752"/>
      <c r="H752"/>
      <c r="I752"/>
      <c r="J752"/>
      <c r="K752"/>
      <c r="L752"/>
      <c r="M752"/>
      <c r="N752"/>
      <c r="O752"/>
      <c r="P752"/>
      <c r="Q752"/>
      <c r="R752"/>
      <c r="S752"/>
      <c r="T752"/>
      <c r="U752"/>
      <c r="V752"/>
    </row>
    <row r="753" spans="1:22">
      <c r="A753"/>
      <c r="B753"/>
      <c r="C753"/>
      <c r="D753"/>
      <c r="E753"/>
      <c r="F753"/>
      <c r="G753"/>
      <c r="H753"/>
      <c r="I753"/>
      <c r="J753"/>
      <c r="K753"/>
      <c r="L753"/>
      <c r="M753"/>
      <c r="N753"/>
      <c r="O753"/>
      <c r="P753"/>
      <c r="Q753"/>
      <c r="R753"/>
      <c r="S753"/>
      <c r="T753"/>
      <c r="U753"/>
      <c r="V753"/>
    </row>
    <row r="754" spans="1:22">
      <c r="A754"/>
      <c r="B754"/>
      <c r="C754"/>
      <c r="D754"/>
      <c r="E754"/>
      <c r="F754"/>
      <c r="G754"/>
      <c r="H754"/>
      <c r="I754"/>
      <c r="J754"/>
      <c r="K754"/>
      <c r="L754"/>
      <c r="M754"/>
      <c r="N754"/>
      <c r="O754"/>
      <c r="P754"/>
      <c r="Q754"/>
      <c r="R754"/>
      <c r="S754"/>
      <c r="T754"/>
      <c r="U754"/>
      <c r="V754"/>
    </row>
    <row r="755" spans="1:22">
      <c r="A755"/>
      <c r="B755"/>
      <c r="C755"/>
      <c r="D755"/>
      <c r="E755"/>
      <c r="F755"/>
      <c r="G755"/>
      <c r="H755"/>
      <c r="I755"/>
      <c r="J755"/>
      <c r="K755"/>
      <c r="L755"/>
      <c r="M755"/>
      <c r="N755"/>
      <c r="O755"/>
      <c r="P755"/>
      <c r="Q755"/>
      <c r="R755"/>
      <c r="S755"/>
      <c r="T755"/>
      <c r="U755"/>
      <c r="V755"/>
    </row>
    <row r="756" spans="1:22">
      <c r="A756"/>
      <c r="B756"/>
      <c r="C756"/>
      <c r="D756"/>
      <c r="E756"/>
      <c r="F756"/>
      <c r="G756"/>
      <c r="H756"/>
      <c r="I756"/>
      <c r="J756"/>
      <c r="K756"/>
      <c r="L756"/>
      <c r="M756"/>
      <c r="N756"/>
      <c r="O756"/>
      <c r="P756"/>
      <c r="Q756"/>
      <c r="R756"/>
      <c r="S756"/>
      <c r="T756"/>
      <c r="U756"/>
      <c r="V756"/>
    </row>
    <row r="757" spans="1:22">
      <c r="A757"/>
      <c r="B757"/>
      <c r="C757"/>
      <c r="D757"/>
      <c r="E757"/>
      <c r="F757"/>
      <c r="G757"/>
      <c r="H757"/>
      <c r="I757"/>
      <c r="J757"/>
      <c r="K757"/>
      <c r="L757"/>
      <c r="M757"/>
      <c r="N757"/>
      <c r="O757"/>
      <c r="P757"/>
      <c r="Q757"/>
      <c r="R757"/>
      <c r="S757"/>
      <c r="T757"/>
      <c r="U757"/>
      <c r="V757"/>
    </row>
    <row r="758" spans="1:22">
      <c r="A758"/>
      <c r="B758"/>
      <c r="C758"/>
      <c r="D758"/>
      <c r="E758"/>
      <c r="F758"/>
      <c r="G758"/>
      <c r="H758"/>
      <c r="I758"/>
      <c r="J758"/>
      <c r="K758"/>
      <c r="L758"/>
      <c r="M758"/>
      <c r="N758"/>
      <c r="O758"/>
      <c r="P758"/>
      <c r="Q758"/>
      <c r="R758"/>
      <c r="S758"/>
      <c r="T758"/>
      <c r="U758"/>
      <c r="V758"/>
    </row>
    <row r="759" spans="1:22">
      <c r="A759"/>
      <c r="B759"/>
      <c r="C759"/>
      <c r="D759"/>
      <c r="E759"/>
      <c r="F759"/>
      <c r="G759"/>
      <c r="H759"/>
      <c r="I759"/>
      <c r="J759"/>
      <c r="K759"/>
      <c r="L759"/>
      <c r="M759"/>
      <c r="N759"/>
      <c r="O759"/>
      <c r="P759"/>
      <c r="Q759"/>
      <c r="R759"/>
      <c r="S759"/>
      <c r="T759"/>
      <c r="U759"/>
      <c r="V759"/>
    </row>
    <row r="760" spans="1:22">
      <c r="A760"/>
      <c r="B760"/>
      <c r="C760"/>
      <c r="D760"/>
      <c r="E760"/>
      <c r="F760"/>
      <c r="G760"/>
      <c r="H760"/>
      <c r="I760"/>
      <c r="J760"/>
      <c r="K760"/>
      <c r="L760"/>
      <c r="M760"/>
      <c r="N760"/>
      <c r="O760"/>
      <c r="P760"/>
      <c r="Q760"/>
      <c r="R760"/>
      <c r="S760"/>
      <c r="T760"/>
      <c r="U760"/>
      <c r="V760"/>
    </row>
    <row r="761" spans="1:22">
      <c r="A761"/>
      <c r="B761"/>
      <c r="C761"/>
      <c r="D761"/>
      <c r="E761"/>
      <c r="F761"/>
      <c r="G761"/>
      <c r="H761"/>
      <c r="I761"/>
      <c r="J761"/>
      <c r="K761"/>
      <c r="L761"/>
      <c r="M761"/>
      <c r="N761"/>
      <c r="O761"/>
      <c r="P761"/>
      <c r="Q761"/>
      <c r="R761"/>
      <c r="S761"/>
      <c r="T761"/>
      <c r="U761"/>
      <c r="V761"/>
    </row>
    <row r="762" spans="1:22">
      <c r="A762"/>
      <c r="B762"/>
      <c r="C762"/>
      <c r="D762"/>
      <c r="E762"/>
      <c r="F762"/>
      <c r="G762"/>
      <c r="H762"/>
      <c r="I762"/>
      <c r="J762"/>
      <c r="K762"/>
      <c r="L762"/>
      <c r="M762"/>
      <c r="N762"/>
      <c r="O762"/>
      <c r="P762"/>
      <c r="Q762"/>
      <c r="R762"/>
      <c r="S762"/>
      <c r="T762"/>
      <c r="U762"/>
      <c r="V762"/>
    </row>
    <row r="763" spans="1:22">
      <c r="A763"/>
      <c r="B763"/>
      <c r="C763"/>
      <c r="D763"/>
      <c r="E763"/>
      <c r="F763"/>
      <c r="G763"/>
      <c r="H763"/>
      <c r="I763"/>
      <c r="J763"/>
      <c r="K763"/>
      <c r="L763"/>
      <c r="M763"/>
      <c r="N763"/>
      <c r="O763"/>
      <c r="P763"/>
      <c r="Q763"/>
      <c r="R763"/>
      <c r="S763"/>
      <c r="T763"/>
      <c r="U763"/>
      <c r="V763"/>
    </row>
    <row r="764" spans="1:22">
      <c r="A764"/>
      <c r="B764"/>
      <c r="C764"/>
      <c r="D764"/>
      <c r="E764"/>
      <c r="F764"/>
      <c r="G764"/>
      <c r="H764"/>
      <c r="I764"/>
      <c r="J764"/>
      <c r="K764"/>
      <c r="L764"/>
      <c r="M764"/>
      <c r="N764"/>
      <c r="O764"/>
      <c r="P764"/>
      <c r="Q764"/>
      <c r="R764"/>
      <c r="S764"/>
      <c r="T764"/>
      <c r="U764"/>
      <c r="V764"/>
    </row>
    <row r="765" spans="1:22">
      <c r="A765"/>
      <c r="B765"/>
      <c r="C765"/>
      <c r="D765"/>
      <c r="E765"/>
      <c r="F765"/>
      <c r="G765"/>
      <c r="H765"/>
      <c r="I765"/>
      <c r="J765"/>
      <c r="K765"/>
      <c r="L765"/>
      <c r="M765"/>
      <c r="N765"/>
      <c r="O765"/>
      <c r="P765"/>
      <c r="Q765"/>
      <c r="R765"/>
      <c r="S765"/>
      <c r="T765"/>
      <c r="U765"/>
      <c r="V765"/>
    </row>
    <row r="766" spans="1:22">
      <c r="A766"/>
      <c r="B766"/>
      <c r="C766"/>
      <c r="D766"/>
      <c r="E766"/>
      <c r="F766"/>
      <c r="G766"/>
      <c r="H766"/>
      <c r="I766"/>
      <c r="J766"/>
      <c r="K766"/>
      <c r="L766"/>
      <c r="M766"/>
      <c r="N766"/>
      <c r="O766"/>
      <c r="P766"/>
      <c r="Q766"/>
      <c r="R766"/>
      <c r="S766"/>
      <c r="T766"/>
      <c r="U766"/>
      <c r="V766"/>
    </row>
    <row r="767" spans="1:22">
      <c r="A767"/>
      <c r="B767"/>
      <c r="C767"/>
      <c r="D767"/>
      <c r="E767"/>
      <c r="F767"/>
      <c r="G767"/>
      <c r="H767"/>
      <c r="I767"/>
      <c r="J767"/>
      <c r="K767"/>
      <c r="L767"/>
      <c r="M767"/>
      <c r="N767"/>
      <c r="O767"/>
      <c r="P767"/>
      <c r="Q767"/>
      <c r="R767"/>
      <c r="S767"/>
      <c r="T767"/>
      <c r="U767"/>
      <c r="V767"/>
    </row>
    <row r="768" spans="1:22">
      <c r="A768"/>
      <c r="B768"/>
      <c r="C768"/>
      <c r="D768"/>
      <c r="E768"/>
      <c r="F768"/>
      <c r="G768"/>
      <c r="H768"/>
      <c r="I768"/>
      <c r="J768"/>
      <c r="K768"/>
      <c r="L768"/>
      <c r="M768"/>
      <c r="N768"/>
      <c r="O768"/>
      <c r="P768"/>
      <c r="Q768"/>
      <c r="R768"/>
      <c r="S768"/>
      <c r="T768"/>
      <c r="U768"/>
      <c r="V768"/>
    </row>
    <row r="769" spans="1:22">
      <c r="A769"/>
      <c r="B769"/>
      <c r="C769"/>
      <c r="D769"/>
      <c r="E769"/>
      <c r="F769"/>
      <c r="G769"/>
      <c r="H769"/>
      <c r="I769"/>
      <c r="J769"/>
      <c r="K769"/>
      <c r="L769"/>
      <c r="M769"/>
      <c r="N769"/>
      <c r="O769"/>
      <c r="P769"/>
      <c r="Q769"/>
      <c r="R769"/>
      <c r="S769"/>
      <c r="T769"/>
      <c r="U769"/>
      <c r="V769"/>
    </row>
    <row r="770" spans="1:22">
      <c r="A770"/>
      <c r="B770"/>
      <c r="C770"/>
      <c r="D770"/>
      <c r="E770"/>
      <c r="F770"/>
      <c r="G770"/>
      <c r="H770"/>
      <c r="I770"/>
      <c r="J770"/>
      <c r="K770"/>
      <c r="L770"/>
      <c r="M770"/>
      <c r="N770"/>
      <c r="O770"/>
      <c r="P770"/>
      <c r="Q770"/>
      <c r="R770"/>
      <c r="S770"/>
      <c r="T770"/>
      <c r="U770"/>
      <c r="V770"/>
    </row>
    <row r="771" spans="1:22">
      <c r="A771"/>
      <c r="B771"/>
      <c r="C771"/>
      <c r="D771"/>
      <c r="E771"/>
      <c r="F771"/>
      <c r="G771"/>
      <c r="H771"/>
      <c r="I771"/>
      <c r="J771"/>
      <c r="K771"/>
      <c r="L771"/>
      <c r="M771"/>
      <c r="N771"/>
      <c r="O771"/>
      <c r="P771"/>
      <c r="Q771"/>
      <c r="R771"/>
      <c r="S771"/>
      <c r="T771"/>
      <c r="U771"/>
      <c r="V771"/>
    </row>
    <row r="772" spans="1:22">
      <c r="A772"/>
      <c r="B772"/>
      <c r="C772"/>
      <c r="D772"/>
      <c r="E772"/>
      <c r="F772"/>
      <c r="G772"/>
      <c r="H772"/>
      <c r="I772"/>
      <c r="J772"/>
      <c r="K772"/>
      <c r="L772"/>
      <c r="M772"/>
      <c r="N772"/>
      <c r="O772"/>
      <c r="P772"/>
      <c r="Q772"/>
      <c r="R772"/>
      <c r="S772"/>
      <c r="T772"/>
      <c r="U772"/>
      <c r="V772"/>
    </row>
    <row r="773" spans="1:22">
      <c r="A773"/>
      <c r="B773"/>
      <c r="C773"/>
      <c r="D773"/>
      <c r="E773"/>
      <c r="F773"/>
      <c r="G773"/>
      <c r="H773"/>
      <c r="I773"/>
      <c r="J773"/>
      <c r="K773"/>
      <c r="L773"/>
      <c r="M773"/>
      <c r="N773"/>
      <c r="O773"/>
      <c r="P773"/>
      <c r="Q773"/>
      <c r="R773"/>
      <c r="S773"/>
      <c r="T773"/>
      <c r="U773"/>
      <c r="V773"/>
    </row>
    <row r="774" spans="1:22">
      <c r="A774"/>
      <c r="B774"/>
      <c r="C774"/>
      <c r="D774"/>
      <c r="E774"/>
      <c r="F774"/>
      <c r="G774"/>
      <c r="H774"/>
      <c r="I774"/>
      <c r="J774"/>
      <c r="K774"/>
      <c r="L774"/>
      <c r="M774"/>
      <c r="N774"/>
      <c r="O774"/>
      <c r="P774"/>
      <c r="Q774"/>
      <c r="R774"/>
      <c r="S774"/>
      <c r="T774"/>
      <c r="U774"/>
      <c r="V774"/>
    </row>
    <row r="775" spans="1:22">
      <c r="A775"/>
      <c r="B775"/>
      <c r="C775"/>
      <c r="D775"/>
      <c r="E775"/>
      <c r="F775"/>
      <c r="G775"/>
      <c r="H775"/>
      <c r="I775"/>
      <c r="J775"/>
      <c r="K775"/>
      <c r="L775"/>
      <c r="M775"/>
      <c r="N775"/>
      <c r="O775"/>
      <c r="P775"/>
      <c r="Q775"/>
      <c r="R775"/>
      <c r="S775"/>
      <c r="T775"/>
      <c r="U775"/>
      <c r="V775"/>
    </row>
    <row r="776" spans="1:22">
      <c r="A776"/>
      <c r="B776"/>
      <c r="C776"/>
      <c r="D776"/>
      <c r="E776"/>
      <c r="F776"/>
      <c r="G776"/>
      <c r="H776"/>
      <c r="I776"/>
      <c r="J776"/>
      <c r="K776"/>
      <c r="L776"/>
      <c r="M776"/>
      <c r="N776"/>
      <c r="O776"/>
      <c r="P776"/>
      <c r="Q776"/>
      <c r="R776"/>
      <c r="S776"/>
      <c r="T776"/>
      <c r="U776"/>
      <c r="V776"/>
    </row>
    <row r="777" spans="1:22">
      <c r="A777"/>
      <c r="B777"/>
      <c r="C777"/>
      <c r="D777"/>
      <c r="E777"/>
      <c r="F777"/>
      <c r="G777"/>
      <c r="H777"/>
      <c r="I777"/>
      <c r="J777"/>
      <c r="K777"/>
      <c r="L777"/>
      <c r="M777"/>
      <c r="N777"/>
      <c r="O777"/>
      <c r="P777"/>
      <c r="Q777"/>
      <c r="R777"/>
      <c r="S777"/>
      <c r="T777"/>
      <c r="U777"/>
      <c r="V777"/>
    </row>
    <row r="778" spans="1:22">
      <c r="A778"/>
      <c r="B778"/>
      <c r="C778"/>
      <c r="D778"/>
      <c r="E778"/>
      <c r="F778"/>
      <c r="G778"/>
      <c r="H778"/>
      <c r="I778"/>
      <c r="J778"/>
      <c r="K778"/>
      <c r="L778"/>
      <c r="M778"/>
      <c r="N778"/>
      <c r="O778"/>
      <c r="P778"/>
      <c r="Q778"/>
      <c r="R778"/>
      <c r="S778"/>
      <c r="T778"/>
      <c r="U778"/>
      <c r="V778"/>
    </row>
    <row r="779" spans="1:22">
      <c r="A779"/>
      <c r="B779"/>
      <c r="C779"/>
      <c r="D779"/>
      <c r="E779"/>
      <c r="F779"/>
      <c r="G779"/>
      <c r="H779"/>
      <c r="I779"/>
      <c r="J779"/>
      <c r="K779"/>
      <c r="L779"/>
      <c r="M779"/>
      <c r="N779"/>
      <c r="O779"/>
      <c r="P779"/>
      <c r="Q779"/>
      <c r="R779"/>
      <c r="S779"/>
      <c r="T779"/>
      <c r="U779"/>
      <c r="V779"/>
    </row>
    <row r="780" spans="1:22">
      <c r="A780"/>
      <c r="B780"/>
      <c r="C780"/>
      <c r="D780"/>
      <c r="E780"/>
      <c r="F780"/>
      <c r="G780"/>
      <c r="H780"/>
      <c r="I780"/>
      <c r="J780"/>
      <c r="K780"/>
      <c r="L780"/>
      <c r="M780"/>
      <c r="N780"/>
      <c r="O780"/>
      <c r="P780"/>
      <c r="Q780"/>
      <c r="R780"/>
      <c r="S780"/>
      <c r="T780"/>
      <c r="U780"/>
      <c r="V780"/>
    </row>
    <row r="781" spans="1:22">
      <c r="A781"/>
      <c r="B781"/>
      <c r="C781"/>
      <c r="D781"/>
      <c r="E781"/>
      <c r="F781"/>
      <c r="G781"/>
      <c r="H781"/>
      <c r="I781"/>
      <c r="J781"/>
      <c r="K781"/>
      <c r="L781"/>
      <c r="M781"/>
      <c r="N781"/>
      <c r="O781"/>
      <c r="P781"/>
      <c r="Q781"/>
      <c r="R781"/>
      <c r="S781"/>
      <c r="T781"/>
      <c r="U781"/>
      <c r="V781"/>
    </row>
    <row r="782" spans="1:22">
      <c r="A782"/>
      <c r="B782"/>
      <c r="C782"/>
      <c r="D782"/>
      <c r="E782"/>
      <c r="F782"/>
      <c r="G782"/>
      <c r="H782"/>
      <c r="I782"/>
      <c r="J782"/>
      <c r="K782"/>
      <c r="L782"/>
      <c r="M782"/>
      <c r="N782"/>
      <c r="O782"/>
      <c r="P782"/>
      <c r="Q782"/>
      <c r="R782"/>
      <c r="S782"/>
      <c r="T782"/>
      <c r="U782"/>
      <c r="V782"/>
    </row>
    <row r="783" spans="1:22">
      <c r="A783"/>
      <c r="B783"/>
      <c r="C783"/>
      <c r="D783"/>
      <c r="E783"/>
      <c r="F783"/>
      <c r="G783"/>
      <c r="H783"/>
      <c r="I783"/>
      <c r="J783"/>
      <c r="K783"/>
      <c r="L783"/>
      <c r="M783"/>
      <c r="N783"/>
      <c r="O783"/>
      <c r="P783"/>
      <c r="Q783"/>
      <c r="R783"/>
      <c r="S783"/>
      <c r="T783"/>
      <c r="U783"/>
      <c r="V783"/>
    </row>
    <row r="784" spans="1:22">
      <c r="A784"/>
      <c r="B784"/>
      <c r="C784"/>
      <c r="D784"/>
      <c r="E784"/>
      <c r="F784"/>
      <c r="G784"/>
      <c r="H784"/>
      <c r="I784"/>
      <c r="J784"/>
      <c r="K784"/>
      <c r="L784"/>
      <c r="M784"/>
      <c r="N784"/>
      <c r="O784"/>
      <c r="P784"/>
      <c r="Q784"/>
      <c r="R784"/>
      <c r="S784"/>
      <c r="T784"/>
      <c r="U784"/>
      <c r="V784"/>
    </row>
    <row r="785" spans="1:22">
      <c r="A785"/>
      <c r="B785"/>
      <c r="C785"/>
      <c r="D785"/>
      <c r="E785"/>
      <c r="F785"/>
      <c r="G785"/>
      <c r="H785"/>
      <c r="I785"/>
      <c r="J785"/>
      <c r="K785"/>
      <c r="L785"/>
      <c r="M785"/>
      <c r="N785"/>
      <c r="O785"/>
      <c r="P785"/>
      <c r="Q785"/>
      <c r="R785"/>
      <c r="S785"/>
      <c r="T785"/>
      <c r="U785"/>
      <c r="V785"/>
    </row>
    <row r="786" spans="1:22">
      <c r="A786"/>
      <c r="B786"/>
      <c r="C786"/>
      <c r="D786"/>
      <c r="E786"/>
      <c r="F786"/>
      <c r="G786"/>
      <c r="H786"/>
      <c r="I786"/>
      <c r="J786"/>
      <c r="K786"/>
      <c r="L786"/>
      <c r="M786"/>
      <c r="N786"/>
      <c r="O786"/>
      <c r="P786"/>
      <c r="Q786"/>
      <c r="R786"/>
      <c r="S786"/>
      <c r="T786"/>
      <c r="U786"/>
      <c r="V786"/>
    </row>
    <row r="787" spans="1:22">
      <c r="A787"/>
      <c r="B787"/>
      <c r="C787"/>
      <c r="D787"/>
      <c r="E787"/>
      <c r="F787"/>
      <c r="G787"/>
      <c r="H787"/>
      <c r="I787"/>
      <c r="J787"/>
      <c r="K787"/>
      <c r="L787"/>
      <c r="M787"/>
      <c r="N787"/>
      <c r="O787"/>
      <c r="P787"/>
      <c r="Q787"/>
      <c r="R787"/>
      <c r="S787"/>
      <c r="T787"/>
      <c r="U787"/>
      <c r="V787"/>
    </row>
    <row r="788" spans="1:22">
      <c r="A788"/>
      <c r="B788"/>
      <c r="C788"/>
      <c r="D788"/>
      <c r="E788"/>
      <c r="F788"/>
      <c r="G788"/>
      <c r="H788"/>
      <c r="I788"/>
      <c r="J788"/>
      <c r="K788"/>
      <c r="L788"/>
      <c r="M788"/>
      <c r="N788"/>
      <c r="O788"/>
      <c r="P788"/>
      <c r="Q788"/>
      <c r="R788"/>
      <c r="S788"/>
      <c r="T788"/>
      <c r="U788"/>
      <c r="V788"/>
    </row>
    <row r="789" spans="1:22">
      <c r="A789"/>
      <c r="B789"/>
      <c r="C789"/>
      <c r="D789"/>
      <c r="E789"/>
      <c r="F789"/>
      <c r="G789"/>
      <c r="H789"/>
      <c r="I789"/>
      <c r="J789"/>
      <c r="K789"/>
      <c r="L789"/>
      <c r="M789"/>
      <c r="N789"/>
      <c r="O789"/>
      <c r="P789"/>
      <c r="Q789"/>
      <c r="R789"/>
      <c r="S789"/>
      <c r="T789"/>
      <c r="U789"/>
      <c r="V789"/>
    </row>
    <row r="790" spans="1:22">
      <c r="A790"/>
      <c r="B790"/>
      <c r="C790"/>
      <c r="D790"/>
      <c r="E790"/>
      <c r="F790"/>
      <c r="G790"/>
      <c r="H790"/>
      <c r="I790"/>
      <c r="J790"/>
      <c r="K790"/>
      <c r="L790"/>
      <c r="M790"/>
      <c r="N790"/>
      <c r="O790"/>
      <c r="P790"/>
      <c r="Q790"/>
      <c r="R790"/>
      <c r="S790"/>
      <c r="T790"/>
      <c r="U790"/>
      <c r="V790"/>
    </row>
    <row r="791" spans="1:22">
      <c r="A791"/>
      <c r="B791"/>
      <c r="C791"/>
      <c r="D791"/>
      <c r="E791"/>
      <c r="F791"/>
      <c r="G791"/>
      <c r="H791"/>
      <c r="I791"/>
      <c r="J791"/>
      <c r="K791"/>
      <c r="L791"/>
      <c r="M791"/>
      <c r="N791"/>
      <c r="O791"/>
      <c r="P791"/>
      <c r="Q791"/>
      <c r="R791"/>
      <c r="S791"/>
      <c r="T791"/>
      <c r="U791"/>
      <c r="V791"/>
    </row>
    <row r="792" spans="1:22">
      <c r="A792"/>
      <c r="B792"/>
      <c r="C792"/>
      <c r="D792"/>
      <c r="E792"/>
      <c r="F792"/>
      <c r="G792"/>
      <c r="H792"/>
      <c r="I792"/>
      <c r="J792"/>
      <c r="K792"/>
      <c r="L792"/>
      <c r="M792"/>
      <c r="N792"/>
      <c r="O792"/>
      <c r="P792"/>
      <c r="Q792"/>
      <c r="R792"/>
      <c r="S792"/>
      <c r="T792"/>
      <c r="U792"/>
      <c r="V792"/>
    </row>
    <row r="793" spans="1:22">
      <c r="A793"/>
      <c r="B793"/>
      <c r="C793"/>
      <c r="D793"/>
      <c r="E793"/>
      <c r="F793"/>
      <c r="G793"/>
      <c r="H793"/>
      <c r="I793"/>
      <c r="J793"/>
      <c r="K793"/>
      <c r="L793"/>
      <c r="M793"/>
      <c r="N793"/>
      <c r="O793"/>
      <c r="P793"/>
      <c r="Q793"/>
      <c r="R793"/>
      <c r="S793"/>
      <c r="T793"/>
      <c r="U793"/>
      <c r="V793"/>
    </row>
    <row r="794" spans="1:22">
      <c r="A794"/>
      <c r="B794"/>
      <c r="C794"/>
      <c r="D794"/>
      <c r="E794"/>
      <c r="F794"/>
      <c r="G794"/>
      <c r="H794"/>
      <c r="I794"/>
      <c r="J794"/>
      <c r="K794"/>
      <c r="L794"/>
      <c r="M794"/>
      <c r="N794"/>
      <c r="O794"/>
      <c r="P794"/>
      <c r="Q794"/>
      <c r="R794"/>
      <c r="S794"/>
      <c r="T794"/>
      <c r="U794"/>
      <c r="V794"/>
    </row>
    <row r="795" spans="1:22">
      <c r="A795"/>
      <c r="B795"/>
      <c r="C795"/>
      <c r="D795"/>
      <c r="E795"/>
      <c r="F795"/>
      <c r="G795"/>
      <c r="H795"/>
      <c r="I795"/>
      <c r="J795"/>
      <c r="K795"/>
      <c r="L795"/>
      <c r="M795"/>
      <c r="N795"/>
      <c r="O795"/>
      <c r="P795"/>
      <c r="Q795"/>
      <c r="R795"/>
      <c r="S795"/>
      <c r="T795"/>
      <c r="U795"/>
      <c r="V795"/>
    </row>
    <row r="796" spans="1:22">
      <c r="A796"/>
      <c r="B796"/>
      <c r="C796"/>
      <c r="D796"/>
      <c r="E796"/>
      <c r="F796"/>
      <c r="G796"/>
      <c r="H796"/>
      <c r="I796"/>
      <c r="J796"/>
      <c r="K796"/>
      <c r="L796"/>
      <c r="M796"/>
      <c r="N796"/>
      <c r="O796"/>
      <c r="P796"/>
      <c r="Q796"/>
      <c r="R796"/>
      <c r="S796"/>
      <c r="T796"/>
      <c r="U796"/>
      <c r="V796"/>
    </row>
    <row r="797" spans="1:22">
      <c r="A797"/>
      <c r="B797"/>
      <c r="C797"/>
      <c r="D797"/>
      <c r="E797"/>
      <c r="F797"/>
      <c r="G797"/>
      <c r="H797"/>
      <c r="I797"/>
      <c r="J797"/>
      <c r="K797"/>
      <c r="L797"/>
      <c r="M797"/>
      <c r="N797"/>
      <c r="O797"/>
      <c r="P797"/>
      <c r="Q797"/>
      <c r="R797"/>
      <c r="S797"/>
      <c r="T797"/>
      <c r="U797"/>
      <c r="V797"/>
    </row>
    <row r="798" spans="1:22">
      <c r="A798"/>
      <c r="B798"/>
      <c r="C798"/>
      <c r="D798"/>
      <c r="E798"/>
      <c r="F798"/>
      <c r="G798"/>
      <c r="H798"/>
      <c r="I798"/>
      <c r="J798"/>
      <c r="K798"/>
      <c r="L798"/>
      <c r="M798"/>
      <c r="N798"/>
      <c r="O798"/>
      <c r="P798"/>
      <c r="Q798"/>
      <c r="R798"/>
      <c r="S798"/>
      <c r="T798"/>
      <c r="U798"/>
      <c r="V798"/>
    </row>
    <row r="799" spans="1:22">
      <c r="A799"/>
      <c r="B799"/>
      <c r="C799"/>
      <c r="D799"/>
      <c r="E799"/>
      <c r="F799"/>
      <c r="G799"/>
      <c r="H799"/>
      <c r="I799"/>
      <c r="J799"/>
      <c r="K799"/>
      <c r="L799"/>
      <c r="M799"/>
      <c r="N799"/>
      <c r="O799"/>
      <c r="P799"/>
      <c r="Q799"/>
      <c r="R799"/>
      <c r="S799"/>
      <c r="T799"/>
      <c r="U799"/>
      <c r="V799"/>
    </row>
    <row r="800" spans="1:22">
      <c r="A800"/>
      <c r="B800"/>
      <c r="C800"/>
      <c r="D800"/>
      <c r="E800"/>
      <c r="F800"/>
      <c r="G800"/>
      <c r="H800"/>
      <c r="I800"/>
      <c r="J800"/>
      <c r="K800"/>
      <c r="L800"/>
      <c r="M800"/>
      <c r="N800"/>
      <c r="O800"/>
      <c r="P800"/>
      <c r="Q800"/>
      <c r="R800"/>
      <c r="S800"/>
      <c r="T800"/>
      <c r="U800"/>
      <c r="V800"/>
    </row>
    <row r="801" spans="1:22">
      <c r="A801"/>
      <c r="B801"/>
      <c r="C801"/>
      <c r="D801"/>
      <c r="E801"/>
      <c r="F801"/>
      <c r="G801"/>
      <c r="H801"/>
      <c r="I801"/>
      <c r="J801"/>
      <c r="K801"/>
      <c r="L801"/>
      <c r="M801"/>
      <c r="N801"/>
      <c r="O801"/>
      <c r="P801"/>
      <c r="Q801"/>
      <c r="R801"/>
      <c r="S801"/>
      <c r="T801"/>
      <c r="U801"/>
      <c r="V801"/>
    </row>
    <row r="802" spans="1:22">
      <c r="A802"/>
      <c r="B802"/>
      <c r="C802"/>
      <c r="D802"/>
      <c r="E802"/>
      <c r="F802"/>
      <c r="G802"/>
      <c r="H802"/>
      <c r="I802"/>
      <c r="J802"/>
      <c r="K802"/>
      <c r="L802"/>
      <c r="M802"/>
      <c r="N802"/>
      <c r="O802"/>
      <c r="P802"/>
      <c r="Q802"/>
      <c r="R802"/>
      <c r="S802"/>
      <c r="T802"/>
      <c r="U802"/>
      <c r="V802"/>
    </row>
    <row r="803" spans="1:22">
      <c r="A803"/>
      <c r="B803"/>
      <c r="C803"/>
      <c r="D803"/>
      <c r="E803"/>
      <c r="F803"/>
      <c r="G803"/>
      <c r="H803"/>
      <c r="I803"/>
      <c r="J803"/>
      <c r="K803"/>
      <c r="L803"/>
      <c r="M803"/>
      <c r="N803"/>
      <c r="O803"/>
      <c r="P803"/>
      <c r="Q803"/>
      <c r="R803"/>
      <c r="S803"/>
      <c r="T803"/>
      <c r="U803"/>
      <c r="V803"/>
    </row>
    <row r="804" spans="1:22">
      <c r="A804"/>
      <c r="B804"/>
      <c r="C804"/>
      <c r="D804"/>
      <c r="E804"/>
      <c r="F804"/>
      <c r="G804"/>
      <c r="H804"/>
      <c r="I804"/>
      <c r="J804"/>
      <c r="K804"/>
      <c r="L804"/>
      <c r="M804"/>
      <c r="N804"/>
      <c r="O804"/>
      <c r="P804"/>
      <c r="Q804"/>
      <c r="R804"/>
      <c r="S804"/>
      <c r="T804"/>
      <c r="U804"/>
      <c r="V804"/>
    </row>
    <row r="805" spans="1:22">
      <c r="A805"/>
      <c r="B805"/>
      <c r="C805"/>
      <c r="D805"/>
      <c r="E805"/>
      <c r="F805"/>
      <c r="G805"/>
      <c r="H805"/>
      <c r="I805"/>
      <c r="J805"/>
      <c r="K805"/>
      <c r="L805"/>
      <c r="M805"/>
      <c r="N805"/>
      <c r="O805"/>
      <c r="P805"/>
      <c r="Q805"/>
      <c r="R805"/>
      <c r="S805"/>
      <c r="T805"/>
      <c r="U805"/>
      <c r="V805"/>
    </row>
    <row r="806" spans="1:22">
      <c r="A806"/>
      <c r="B806"/>
      <c r="C806"/>
      <c r="D806"/>
      <c r="E806"/>
      <c r="F806"/>
      <c r="G806"/>
      <c r="H806"/>
      <c r="I806"/>
      <c r="J806"/>
      <c r="K806"/>
      <c r="L806"/>
      <c r="M806"/>
      <c r="N806"/>
      <c r="O806"/>
      <c r="P806"/>
      <c r="Q806"/>
      <c r="R806"/>
      <c r="S806"/>
      <c r="T806"/>
      <c r="U806"/>
      <c r="V806"/>
    </row>
    <row r="807" spans="1:22">
      <c r="A807"/>
      <c r="B807"/>
      <c r="C807"/>
      <c r="D807"/>
      <c r="E807"/>
      <c r="F807"/>
      <c r="G807"/>
      <c r="H807"/>
      <c r="I807"/>
      <c r="J807"/>
      <c r="K807"/>
      <c r="L807"/>
      <c r="M807"/>
      <c r="N807"/>
      <c r="O807"/>
      <c r="P807"/>
      <c r="Q807"/>
      <c r="R807"/>
      <c r="S807"/>
      <c r="T807"/>
      <c r="U807"/>
      <c r="V807"/>
    </row>
    <row r="808" spans="1:22">
      <c r="A808"/>
      <c r="B808"/>
      <c r="C808"/>
      <c r="D808"/>
      <c r="E808"/>
      <c r="F808"/>
      <c r="G808"/>
      <c r="H808"/>
      <c r="I808"/>
      <c r="J808"/>
      <c r="K808"/>
      <c r="L808"/>
      <c r="M808"/>
      <c r="N808"/>
      <c r="O808"/>
      <c r="P808"/>
      <c r="Q808"/>
      <c r="R808"/>
      <c r="S808"/>
      <c r="T808"/>
      <c r="U808"/>
      <c r="V808"/>
    </row>
    <row r="809" spans="1:22">
      <c r="A809"/>
      <c r="B809"/>
      <c r="C809"/>
      <c r="D809"/>
      <c r="E809"/>
      <c r="F809"/>
      <c r="G809"/>
      <c r="H809"/>
      <c r="I809"/>
      <c r="J809"/>
      <c r="K809"/>
      <c r="L809"/>
      <c r="M809"/>
      <c r="N809"/>
      <c r="O809"/>
      <c r="P809"/>
      <c r="Q809"/>
      <c r="R809"/>
      <c r="S809"/>
      <c r="T809"/>
      <c r="U809"/>
      <c r="V809"/>
    </row>
    <row r="810" spans="1:22">
      <c r="A810"/>
      <c r="B810"/>
      <c r="C810"/>
      <c r="D810"/>
      <c r="E810"/>
      <c r="F810"/>
      <c r="G810"/>
      <c r="H810"/>
      <c r="I810"/>
      <c r="J810"/>
      <c r="K810"/>
      <c r="L810"/>
      <c r="M810"/>
      <c r="N810"/>
      <c r="O810"/>
      <c r="P810"/>
      <c r="Q810"/>
      <c r="R810"/>
      <c r="S810"/>
      <c r="T810"/>
      <c r="U810"/>
      <c r="V810"/>
    </row>
    <row r="811" spans="1:22">
      <c r="A811"/>
      <c r="B811"/>
      <c r="C811"/>
      <c r="D811"/>
      <c r="E811"/>
      <c r="F811"/>
      <c r="G811"/>
      <c r="H811"/>
      <c r="I811"/>
      <c r="J811"/>
      <c r="K811"/>
      <c r="L811"/>
      <c r="M811"/>
      <c r="N811"/>
      <c r="O811"/>
      <c r="P811"/>
      <c r="Q811"/>
      <c r="R811"/>
      <c r="S811"/>
      <c r="T811"/>
      <c r="U811"/>
      <c r="V811"/>
    </row>
    <row r="812" spans="1:22">
      <c r="A812"/>
      <c r="B812"/>
      <c r="C812"/>
      <c r="D812"/>
      <c r="E812"/>
      <c r="F812"/>
      <c r="G812"/>
      <c r="H812"/>
      <c r="I812"/>
      <c r="J812"/>
      <c r="K812"/>
      <c r="L812"/>
      <c r="M812"/>
      <c r="N812"/>
      <c r="O812"/>
      <c r="P812"/>
      <c r="Q812"/>
      <c r="R812"/>
      <c r="S812"/>
      <c r="T812"/>
      <c r="U812"/>
      <c r="V812"/>
    </row>
    <row r="813" spans="1:22">
      <c r="A813"/>
      <c r="B813"/>
      <c r="C813"/>
      <c r="D813"/>
      <c r="E813"/>
      <c r="F813"/>
      <c r="G813"/>
      <c r="H813"/>
      <c r="I813"/>
      <c r="J813"/>
      <c r="K813"/>
      <c r="L813"/>
      <c r="M813"/>
      <c r="N813"/>
      <c r="O813"/>
      <c r="P813"/>
      <c r="Q813"/>
      <c r="R813"/>
      <c r="S813"/>
      <c r="T813"/>
      <c r="U813"/>
      <c r="V813"/>
    </row>
    <row r="814" spans="1:22">
      <c r="A814"/>
      <c r="B814"/>
      <c r="C814"/>
      <c r="D814"/>
      <c r="E814"/>
      <c r="F814"/>
      <c r="G814"/>
      <c r="H814"/>
      <c r="I814"/>
      <c r="J814"/>
      <c r="K814"/>
      <c r="L814"/>
      <c r="M814"/>
      <c r="N814"/>
      <c r="O814"/>
      <c r="P814"/>
      <c r="Q814"/>
      <c r="R814"/>
      <c r="S814"/>
      <c r="T814"/>
      <c r="U814"/>
      <c r="V814"/>
    </row>
    <row r="815" spans="1:22">
      <c r="A815"/>
      <c r="B815"/>
      <c r="C815"/>
      <c r="D815"/>
      <c r="E815"/>
      <c r="F815"/>
      <c r="G815"/>
      <c r="H815"/>
      <c r="I815"/>
      <c r="J815"/>
      <c r="K815"/>
      <c r="L815"/>
      <c r="M815"/>
      <c r="N815"/>
      <c r="O815"/>
      <c r="P815"/>
      <c r="Q815"/>
      <c r="R815"/>
      <c r="S815"/>
      <c r="T815"/>
      <c r="U815"/>
      <c r="V815"/>
    </row>
    <row r="816" spans="1:22">
      <c r="A816"/>
      <c r="B816"/>
      <c r="C816"/>
      <c r="D816"/>
      <c r="E816"/>
      <c r="F816"/>
      <c r="G816"/>
      <c r="H816"/>
      <c r="I816"/>
      <c r="J816"/>
      <c r="K816"/>
      <c r="L816"/>
      <c r="M816"/>
      <c r="N816"/>
      <c r="O816"/>
      <c r="P816"/>
      <c r="Q816"/>
      <c r="R816"/>
      <c r="S816"/>
      <c r="T816"/>
      <c r="U816"/>
      <c r="V816"/>
    </row>
    <row r="817" spans="1:22">
      <c r="A817"/>
      <c r="B817"/>
      <c r="C817"/>
      <c r="D817"/>
      <c r="E817"/>
      <c r="F817"/>
      <c r="G817"/>
      <c r="H817"/>
      <c r="I817"/>
      <c r="J817"/>
      <c r="K817"/>
      <c r="L817"/>
      <c r="M817"/>
      <c r="N817"/>
      <c r="O817"/>
      <c r="P817"/>
      <c r="Q817"/>
      <c r="R817"/>
      <c r="S817"/>
      <c r="T817"/>
      <c r="U817"/>
      <c r="V817"/>
    </row>
    <row r="818" spans="1:22">
      <c r="A818"/>
      <c r="B818"/>
      <c r="C818"/>
      <c r="D818"/>
      <c r="E818"/>
      <c r="F818"/>
      <c r="G818"/>
      <c r="H818"/>
      <c r="I818"/>
      <c r="J818"/>
      <c r="K818"/>
      <c r="L818"/>
      <c r="M818"/>
      <c r="N818"/>
      <c r="O818"/>
      <c r="P818"/>
      <c r="Q818"/>
      <c r="R818"/>
      <c r="S818"/>
      <c r="T818"/>
      <c r="U818"/>
      <c r="V818"/>
    </row>
    <row r="819" spans="1:22">
      <c r="A819"/>
      <c r="B819"/>
      <c r="C819"/>
      <c r="D819"/>
      <c r="E819"/>
      <c r="F819"/>
      <c r="G819"/>
      <c r="H819"/>
      <c r="I819"/>
      <c r="J819"/>
      <c r="K819"/>
      <c r="L819"/>
      <c r="M819"/>
      <c r="N819"/>
      <c r="O819"/>
      <c r="P819"/>
      <c r="Q819"/>
      <c r="R819"/>
      <c r="S819"/>
      <c r="T819"/>
      <c r="U819"/>
      <c r="V819"/>
    </row>
    <row r="820" spans="1:22">
      <c r="A820"/>
      <c r="B820"/>
      <c r="C820"/>
      <c r="D820"/>
      <c r="E820"/>
      <c r="F820"/>
      <c r="G820"/>
      <c r="H820"/>
      <c r="I820"/>
      <c r="J820"/>
      <c r="K820"/>
      <c r="L820"/>
      <c r="M820"/>
      <c r="N820"/>
      <c r="O820"/>
      <c r="P820"/>
      <c r="Q820"/>
      <c r="R820"/>
      <c r="S820"/>
      <c r="T820"/>
      <c r="U820"/>
      <c r="V820"/>
    </row>
    <row r="821" spans="1:22">
      <c r="A821"/>
      <c r="B821"/>
      <c r="C821"/>
      <c r="D821"/>
      <c r="E821"/>
      <c r="F821"/>
      <c r="G821"/>
      <c r="H821"/>
      <c r="I821"/>
      <c r="J821"/>
      <c r="K821"/>
      <c r="L821"/>
      <c r="M821"/>
      <c r="N821"/>
      <c r="O821"/>
      <c r="P821"/>
      <c r="Q821"/>
      <c r="R821"/>
      <c r="S821"/>
      <c r="T821"/>
      <c r="U821"/>
      <c r="V821"/>
    </row>
    <row r="822" spans="1:22">
      <c r="A822"/>
      <c r="B822"/>
      <c r="C822"/>
      <c r="D822"/>
      <c r="E822"/>
      <c r="F822"/>
      <c r="G822"/>
      <c r="H822"/>
      <c r="I822"/>
      <c r="J822"/>
      <c r="K822"/>
      <c r="L822"/>
      <c r="M822"/>
      <c r="N822"/>
      <c r="O822"/>
      <c r="P822"/>
      <c r="Q822"/>
      <c r="R822"/>
      <c r="S822"/>
      <c r="T822"/>
      <c r="U822"/>
      <c r="V822"/>
    </row>
    <row r="823" spans="1:22">
      <c r="A823"/>
      <c r="B823"/>
      <c r="C823"/>
      <c r="D823"/>
      <c r="E823"/>
      <c r="F823"/>
      <c r="G823"/>
      <c r="H823"/>
      <c r="I823"/>
      <c r="J823"/>
      <c r="K823"/>
      <c r="L823"/>
      <c r="M823"/>
      <c r="N823"/>
      <c r="O823"/>
      <c r="P823"/>
      <c r="Q823"/>
      <c r="R823"/>
      <c r="S823"/>
      <c r="T823"/>
      <c r="U823"/>
      <c r="V823"/>
    </row>
    <row r="824" spans="1:22">
      <c r="A824"/>
      <c r="B824"/>
      <c r="C824"/>
      <c r="D824"/>
      <c r="E824"/>
      <c r="F824"/>
      <c r="G824"/>
      <c r="H824"/>
      <c r="I824"/>
      <c r="J824"/>
      <c r="K824"/>
      <c r="L824"/>
      <c r="M824"/>
      <c r="N824"/>
      <c r="O824"/>
      <c r="P824"/>
      <c r="Q824"/>
      <c r="R824"/>
      <c r="S824"/>
      <c r="T824"/>
      <c r="U824"/>
      <c r="V824"/>
    </row>
    <row r="825" spans="1:22">
      <c r="A825"/>
      <c r="B825"/>
      <c r="C825"/>
      <c r="D825"/>
      <c r="E825"/>
      <c r="F825"/>
      <c r="G825"/>
      <c r="H825"/>
      <c r="I825"/>
      <c r="J825"/>
      <c r="K825"/>
      <c r="L825"/>
      <c r="M825"/>
      <c r="N825"/>
      <c r="O825"/>
      <c r="P825"/>
      <c r="Q825"/>
      <c r="R825"/>
      <c r="S825"/>
      <c r="T825"/>
      <c r="U825"/>
      <c r="V825"/>
    </row>
    <row r="826" spans="1:22">
      <c r="A826"/>
      <c r="B826"/>
      <c r="C826"/>
      <c r="D826"/>
      <c r="E826"/>
      <c r="F826"/>
      <c r="G826"/>
      <c r="H826"/>
      <c r="I826"/>
      <c r="J826"/>
      <c r="K826"/>
      <c r="L826"/>
      <c r="M826"/>
      <c r="N826"/>
      <c r="O826"/>
      <c r="P826"/>
      <c r="Q826"/>
      <c r="R826"/>
      <c r="S826"/>
      <c r="T826"/>
      <c r="U826"/>
      <c r="V826"/>
    </row>
    <row r="827" spans="1:22">
      <c r="A827"/>
      <c r="B827"/>
      <c r="C827"/>
      <c r="D827"/>
      <c r="E827"/>
      <c r="F827"/>
      <c r="G827"/>
      <c r="H827"/>
      <c r="I827"/>
      <c r="J827"/>
      <c r="K827"/>
      <c r="L827"/>
      <c r="M827"/>
      <c r="N827"/>
      <c r="O827"/>
      <c r="P827"/>
      <c r="Q827"/>
      <c r="R827"/>
      <c r="S827"/>
      <c r="T827"/>
      <c r="U827"/>
      <c r="V827"/>
    </row>
    <row r="828" spans="1:22">
      <c r="A828"/>
      <c r="B828"/>
      <c r="C828"/>
      <c r="D828"/>
      <c r="E828"/>
      <c r="F828"/>
      <c r="G828"/>
      <c r="H828"/>
      <c r="I828"/>
      <c r="J828"/>
      <c r="K828"/>
      <c r="L828"/>
      <c r="M828"/>
      <c r="N828"/>
      <c r="O828"/>
      <c r="P828"/>
      <c r="Q828"/>
      <c r="R828"/>
      <c r="S828"/>
      <c r="T828"/>
      <c r="U828"/>
      <c r="V828"/>
    </row>
    <row r="829" spans="1:22">
      <c r="A829"/>
      <c r="B829"/>
      <c r="C829"/>
      <c r="D829"/>
      <c r="E829"/>
      <c r="F829"/>
      <c r="G829"/>
      <c r="H829"/>
      <c r="I829"/>
      <c r="J829"/>
      <c r="K829"/>
      <c r="L829"/>
      <c r="M829"/>
      <c r="N829"/>
      <c r="O829"/>
      <c r="P829"/>
      <c r="Q829"/>
      <c r="R829"/>
      <c r="S829"/>
      <c r="T829"/>
      <c r="U829"/>
      <c r="V829"/>
    </row>
    <row r="830" spans="1:22">
      <c r="A830"/>
      <c r="B830"/>
      <c r="C830"/>
      <c r="D830"/>
      <c r="E830"/>
      <c r="F830"/>
      <c r="G830"/>
      <c r="H830"/>
      <c r="I830"/>
      <c r="J830"/>
      <c r="K830"/>
      <c r="L830"/>
      <c r="M830"/>
      <c r="N830"/>
      <c r="O830"/>
      <c r="P830"/>
      <c r="Q830"/>
      <c r="R830"/>
      <c r="S830"/>
      <c r="T830"/>
      <c r="U830"/>
      <c r="V830"/>
    </row>
    <row r="831" spans="1:22">
      <c r="A831"/>
      <c r="B831"/>
      <c r="C831"/>
      <c r="D831"/>
      <c r="E831"/>
      <c r="F831"/>
      <c r="G831"/>
      <c r="H831"/>
      <c r="I831"/>
      <c r="J831"/>
      <c r="K831"/>
      <c r="L831"/>
      <c r="M831"/>
      <c r="N831"/>
      <c r="O831"/>
      <c r="P831"/>
      <c r="Q831"/>
      <c r="R831"/>
      <c r="S831"/>
      <c r="T831"/>
      <c r="U831"/>
      <c r="V831"/>
    </row>
    <row r="832" spans="1:22">
      <c r="A832"/>
      <c r="B832"/>
      <c r="C832"/>
      <c r="D832"/>
      <c r="E832"/>
      <c r="F832"/>
      <c r="G832"/>
      <c r="H832"/>
      <c r="I832"/>
      <c r="J832"/>
      <c r="K832"/>
      <c r="L832"/>
      <c r="M832"/>
      <c r="N832"/>
      <c r="O832"/>
      <c r="P832"/>
      <c r="Q832"/>
      <c r="R832"/>
      <c r="S832"/>
      <c r="T832"/>
      <c r="U832"/>
      <c r="V832"/>
    </row>
    <row r="833" spans="1:22">
      <c r="A833"/>
      <c r="B833"/>
      <c r="C833"/>
      <c r="D833"/>
      <c r="E833"/>
      <c r="F833"/>
      <c r="G833"/>
      <c r="H833"/>
      <c r="I833"/>
      <c r="J833"/>
      <c r="K833"/>
      <c r="L833"/>
      <c r="M833"/>
      <c r="N833"/>
      <c r="O833"/>
      <c r="P833"/>
      <c r="Q833"/>
      <c r="R833"/>
      <c r="S833"/>
      <c r="T833"/>
      <c r="U833"/>
      <c r="V833"/>
    </row>
    <row r="834" spans="1:22">
      <c r="A834"/>
      <c r="B834"/>
      <c r="C834"/>
      <c r="D834"/>
      <c r="E834"/>
      <c r="F834"/>
      <c r="G834"/>
      <c r="H834"/>
      <c r="I834"/>
      <c r="J834"/>
      <c r="K834"/>
      <c r="L834"/>
      <c r="M834"/>
      <c r="N834"/>
      <c r="O834"/>
      <c r="P834"/>
      <c r="Q834"/>
      <c r="R834"/>
      <c r="S834"/>
      <c r="T834"/>
      <c r="U834"/>
      <c r="V834"/>
    </row>
    <row r="835" spans="1:22">
      <c r="A835"/>
      <c r="B835"/>
      <c r="C835"/>
      <c r="D835"/>
      <c r="E835"/>
      <c r="F835"/>
      <c r="G835"/>
      <c r="H835"/>
      <c r="I835"/>
      <c r="J835"/>
      <c r="K835"/>
      <c r="L835"/>
      <c r="M835"/>
      <c r="N835"/>
      <c r="O835"/>
      <c r="P835"/>
      <c r="Q835"/>
      <c r="R835"/>
      <c r="S835"/>
      <c r="T835"/>
      <c r="U835"/>
      <c r="V835"/>
    </row>
    <row r="836" spans="1:22">
      <c r="A836"/>
      <c r="B836"/>
      <c r="C836"/>
      <c r="D836"/>
      <c r="E836"/>
      <c r="F836"/>
      <c r="G836"/>
      <c r="H836"/>
      <c r="I836"/>
      <c r="J836"/>
      <c r="K836"/>
      <c r="L836"/>
      <c r="M836"/>
      <c r="N836"/>
      <c r="O836"/>
      <c r="P836"/>
      <c r="Q836"/>
      <c r="R836"/>
      <c r="S836"/>
      <c r="T836"/>
      <c r="U836"/>
      <c r="V836"/>
    </row>
    <row r="837" spans="1:22">
      <c r="A837"/>
      <c r="B837"/>
      <c r="C837"/>
      <c r="D837"/>
      <c r="E837"/>
      <c r="F837"/>
      <c r="G837"/>
      <c r="H837"/>
      <c r="I837"/>
      <c r="J837"/>
      <c r="K837"/>
      <c r="L837"/>
      <c r="M837"/>
      <c r="N837"/>
      <c r="O837"/>
      <c r="P837"/>
      <c r="Q837"/>
      <c r="R837"/>
      <c r="S837"/>
      <c r="T837"/>
      <c r="U837"/>
      <c r="V837"/>
    </row>
    <row r="838" spans="1:22">
      <c r="A838"/>
      <c r="B838"/>
      <c r="C838"/>
      <c r="D838"/>
      <c r="E838"/>
      <c r="F838"/>
      <c r="G838"/>
      <c r="H838"/>
      <c r="I838"/>
      <c r="J838"/>
      <c r="K838"/>
      <c r="L838"/>
      <c r="M838"/>
      <c r="N838"/>
      <c r="O838"/>
      <c r="P838"/>
      <c r="Q838"/>
      <c r="R838"/>
      <c r="S838"/>
      <c r="T838"/>
      <c r="U838"/>
      <c r="V838"/>
    </row>
    <row r="839" spans="1:22">
      <c r="A839"/>
      <c r="B839"/>
      <c r="C839"/>
      <c r="D839"/>
      <c r="E839"/>
      <c r="F839"/>
      <c r="G839"/>
      <c r="H839"/>
      <c r="I839"/>
      <c r="J839"/>
      <c r="K839"/>
      <c r="L839"/>
      <c r="M839"/>
      <c r="N839"/>
      <c r="O839"/>
      <c r="P839"/>
      <c r="Q839"/>
      <c r="R839"/>
      <c r="S839"/>
      <c r="T839"/>
      <c r="U839"/>
      <c r="V839"/>
    </row>
    <row r="840" spans="1:22">
      <c r="A840"/>
      <c r="B840"/>
      <c r="C840"/>
      <c r="D840"/>
      <c r="E840"/>
      <c r="F840"/>
      <c r="G840"/>
      <c r="H840"/>
      <c r="I840"/>
      <c r="J840"/>
      <c r="K840"/>
      <c r="L840"/>
      <c r="M840"/>
      <c r="N840"/>
      <c r="O840"/>
      <c r="P840"/>
      <c r="Q840"/>
      <c r="R840"/>
      <c r="S840"/>
      <c r="T840"/>
      <c r="U840"/>
      <c r="V840"/>
    </row>
    <row r="841" spans="1:22">
      <c r="A841"/>
      <c r="B841"/>
      <c r="C841"/>
      <c r="D841"/>
      <c r="E841"/>
      <c r="F841"/>
      <c r="G841"/>
      <c r="H841"/>
      <c r="I841"/>
      <c r="J841"/>
      <c r="K841"/>
      <c r="L841"/>
      <c r="M841"/>
      <c r="N841"/>
      <c r="O841"/>
      <c r="P841"/>
      <c r="Q841"/>
      <c r="R841"/>
      <c r="S841"/>
      <c r="T841"/>
      <c r="U841"/>
      <c r="V841"/>
    </row>
    <row r="842" spans="1:22">
      <c r="A842"/>
      <c r="B842"/>
      <c r="C842"/>
      <c r="D842"/>
      <c r="E842"/>
      <c r="F842"/>
      <c r="G842"/>
      <c r="H842"/>
      <c r="I842"/>
      <c r="J842"/>
      <c r="K842"/>
      <c r="L842"/>
      <c r="M842"/>
      <c r="N842"/>
      <c r="O842"/>
      <c r="P842"/>
      <c r="Q842"/>
      <c r="R842"/>
      <c r="S842"/>
      <c r="T842"/>
      <c r="U842"/>
      <c r="V842"/>
    </row>
    <row r="843" spans="1:22">
      <c r="A843"/>
      <c r="B843"/>
      <c r="C843"/>
      <c r="D843"/>
      <c r="E843"/>
      <c r="F843"/>
      <c r="G843"/>
      <c r="H843"/>
      <c r="I843"/>
      <c r="J843"/>
      <c r="K843"/>
      <c r="L843"/>
      <c r="M843"/>
      <c r="N843"/>
      <c r="O843"/>
      <c r="P843"/>
      <c r="Q843"/>
      <c r="R843"/>
      <c r="S843"/>
      <c r="T843"/>
      <c r="U843"/>
      <c r="V843"/>
    </row>
    <row r="844" spans="1:22">
      <c r="A844"/>
      <c r="B844"/>
      <c r="C844"/>
      <c r="D844"/>
      <c r="E844"/>
      <c r="F844"/>
      <c r="G844"/>
      <c r="H844"/>
      <c r="I844"/>
      <c r="J844"/>
      <c r="K844"/>
      <c r="L844"/>
      <c r="M844"/>
      <c r="N844"/>
      <c r="O844"/>
      <c r="P844"/>
      <c r="Q844"/>
      <c r="R844"/>
      <c r="S844"/>
      <c r="T844"/>
      <c r="U844"/>
      <c r="V844"/>
    </row>
    <row r="845" spans="1:22">
      <c r="A845"/>
      <c r="B845"/>
      <c r="C845"/>
      <c r="D845"/>
      <c r="E845"/>
      <c r="F845"/>
      <c r="G845"/>
      <c r="H845"/>
      <c r="I845"/>
      <c r="J845"/>
      <c r="K845"/>
      <c r="L845"/>
      <c r="M845"/>
      <c r="N845"/>
      <c r="O845"/>
      <c r="P845"/>
      <c r="Q845"/>
      <c r="R845"/>
      <c r="S845"/>
      <c r="T845"/>
      <c r="U845"/>
      <c r="V845"/>
    </row>
    <row r="846" spans="1:22">
      <c r="A846"/>
      <c r="B846"/>
      <c r="C846"/>
      <c r="D846"/>
      <c r="E846"/>
      <c r="F846"/>
      <c r="G846"/>
      <c r="H846"/>
      <c r="I846"/>
      <c r="J846"/>
      <c r="K846"/>
      <c r="L846"/>
      <c r="M846"/>
      <c r="N846"/>
      <c r="O846"/>
      <c r="P846"/>
      <c r="Q846"/>
      <c r="R846"/>
      <c r="S846"/>
      <c r="T846"/>
      <c r="U846"/>
      <c r="V846"/>
    </row>
    <row r="847" spans="1:22">
      <c r="A847"/>
      <c r="B847"/>
      <c r="C847"/>
      <c r="D847"/>
      <c r="E847"/>
      <c r="F847"/>
      <c r="G847"/>
      <c r="H847"/>
      <c r="I847"/>
      <c r="J847"/>
      <c r="K847"/>
      <c r="L847"/>
      <c r="M847"/>
      <c r="N847"/>
      <c r="O847"/>
      <c r="P847"/>
      <c r="Q847"/>
      <c r="R847"/>
      <c r="S847"/>
      <c r="T847"/>
      <c r="U847"/>
      <c r="V847"/>
    </row>
    <row r="848" spans="1:22">
      <c r="A848"/>
      <c r="B848"/>
      <c r="C848"/>
      <c r="D848"/>
      <c r="E848"/>
      <c r="F848"/>
      <c r="G848"/>
      <c r="H848"/>
      <c r="I848"/>
      <c r="J848"/>
      <c r="K848"/>
      <c r="L848"/>
      <c r="M848"/>
      <c r="N848"/>
      <c r="O848"/>
      <c r="P848"/>
      <c r="Q848"/>
      <c r="R848"/>
      <c r="S848"/>
      <c r="T848"/>
      <c r="U848"/>
      <c r="V848"/>
    </row>
    <row r="849" spans="1:22">
      <c r="A849"/>
      <c r="B849"/>
      <c r="C849"/>
      <c r="D849"/>
      <c r="E849"/>
      <c r="F849"/>
      <c r="G849"/>
      <c r="H849"/>
      <c r="I849"/>
      <c r="J849"/>
      <c r="K849"/>
      <c r="L849"/>
      <c r="M849"/>
      <c r="N849"/>
      <c r="O849"/>
      <c r="P849"/>
      <c r="Q849"/>
      <c r="R849"/>
      <c r="S849"/>
      <c r="T849"/>
      <c r="U849"/>
      <c r="V849"/>
    </row>
    <row r="850" spans="1:22">
      <c r="A850"/>
      <c r="B850"/>
      <c r="C850"/>
      <c r="D850"/>
      <c r="E850"/>
      <c r="F850"/>
      <c r="G850"/>
      <c r="H850"/>
      <c r="I850"/>
      <c r="J850"/>
      <c r="K850"/>
      <c r="L850"/>
      <c r="M850"/>
      <c r="N850"/>
      <c r="O850"/>
      <c r="P850"/>
      <c r="Q850"/>
      <c r="R850"/>
      <c r="S850"/>
      <c r="T850"/>
      <c r="U850"/>
      <c r="V850"/>
    </row>
    <row r="851" spans="1:22">
      <c r="A851"/>
      <c r="B851"/>
      <c r="C851"/>
      <c r="D851"/>
      <c r="E851"/>
      <c r="F851"/>
      <c r="G851"/>
      <c r="H851"/>
      <c r="I851"/>
      <c r="J851"/>
      <c r="K851"/>
      <c r="L851"/>
      <c r="M851"/>
      <c r="N851"/>
      <c r="O851"/>
      <c r="P851"/>
      <c r="Q851"/>
      <c r="R851"/>
      <c r="S851"/>
      <c r="T851"/>
      <c r="U851"/>
      <c r="V851"/>
    </row>
    <row r="852" spans="1:22">
      <c r="A852"/>
      <c r="B852"/>
      <c r="C852"/>
      <c r="D852"/>
      <c r="E852"/>
      <c r="F852"/>
      <c r="G852"/>
      <c r="H852"/>
      <c r="I852"/>
      <c r="J852"/>
      <c r="K852"/>
      <c r="L852"/>
      <c r="M852"/>
      <c r="N852"/>
      <c r="O852"/>
      <c r="P852"/>
      <c r="Q852"/>
      <c r="R852"/>
      <c r="S852"/>
      <c r="T852"/>
      <c r="U852"/>
      <c r="V852"/>
    </row>
    <row r="853" spans="1:22">
      <c r="A853"/>
      <c r="B853"/>
      <c r="C853"/>
      <c r="D853"/>
      <c r="E853"/>
      <c r="F853"/>
      <c r="G853"/>
      <c r="H853"/>
      <c r="I853"/>
      <c r="J853"/>
      <c r="K853"/>
      <c r="L853"/>
      <c r="M853"/>
      <c r="N853"/>
      <c r="O853"/>
      <c r="P853"/>
      <c r="Q853"/>
      <c r="R853"/>
      <c r="S853"/>
      <c r="T853"/>
      <c r="U853"/>
      <c r="V853"/>
    </row>
    <row r="854" spans="1:22">
      <c r="A854"/>
      <c r="B854"/>
      <c r="C854"/>
      <c r="D854"/>
      <c r="E854"/>
      <c r="F854"/>
      <c r="G854"/>
      <c r="H854"/>
      <c r="I854"/>
      <c r="J854"/>
      <c r="K854"/>
      <c r="L854"/>
      <c r="M854"/>
      <c r="N854"/>
      <c r="O854"/>
      <c r="P854"/>
      <c r="Q854"/>
      <c r="R854"/>
      <c r="S854"/>
      <c r="T854"/>
      <c r="U854"/>
      <c r="V854"/>
    </row>
    <row r="855" spans="1:22">
      <c r="A855"/>
      <c r="B855"/>
      <c r="C855"/>
      <c r="D855"/>
      <c r="E855"/>
      <c r="F855"/>
      <c r="G855"/>
      <c r="H855"/>
      <c r="I855"/>
      <c r="J855"/>
      <c r="K855"/>
      <c r="L855"/>
      <c r="M855"/>
      <c r="N855"/>
      <c r="O855"/>
      <c r="P855"/>
      <c r="Q855"/>
      <c r="R855"/>
      <c r="S855"/>
      <c r="T855"/>
      <c r="U855"/>
      <c r="V855"/>
    </row>
    <row r="856" spans="1:22">
      <c r="A856"/>
      <c r="B856"/>
      <c r="C856"/>
      <c r="D856"/>
      <c r="E856"/>
      <c r="F856"/>
      <c r="G856"/>
      <c r="H856"/>
      <c r="I856"/>
      <c r="J856"/>
      <c r="K856"/>
      <c r="L856"/>
      <c r="M856"/>
      <c r="N856"/>
      <c r="O856"/>
      <c r="P856"/>
      <c r="Q856"/>
      <c r="R856"/>
      <c r="S856"/>
      <c r="T856"/>
      <c r="U856"/>
      <c r="V856"/>
    </row>
    <row r="857" spans="1:22">
      <c r="A857"/>
      <c r="B857"/>
      <c r="C857"/>
      <c r="D857"/>
      <c r="E857"/>
      <c r="F857"/>
      <c r="G857"/>
      <c r="H857"/>
      <c r="I857"/>
      <c r="J857"/>
      <c r="K857"/>
      <c r="L857"/>
      <c r="M857"/>
      <c r="N857"/>
      <c r="O857"/>
      <c r="P857"/>
      <c r="Q857"/>
      <c r="R857"/>
      <c r="S857"/>
      <c r="T857"/>
      <c r="U857"/>
      <c r="V857"/>
    </row>
    <row r="858" spans="1:22">
      <c r="A858"/>
      <c r="B858"/>
      <c r="C858"/>
      <c r="D858"/>
      <c r="E858"/>
      <c r="F858"/>
      <c r="G858"/>
      <c r="H858"/>
      <c r="I858"/>
      <c r="J858"/>
      <c r="K858"/>
      <c r="L858"/>
      <c r="M858"/>
      <c r="N858"/>
      <c r="O858"/>
      <c r="P858"/>
      <c r="Q858"/>
      <c r="R858"/>
      <c r="S858"/>
      <c r="T858"/>
      <c r="U858"/>
      <c r="V858"/>
    </row>
    <row r="859" spans="1:22">
      <c r="A859"/>
      <c r="B859"/>
      <c r="C859"/>
      <c r="D859"/>
      <c r="E859"/>
      <c r="F859"/>
      <c r="G859"/>
      <c r="H859"/>
      <c r="I859"/>
      <c r="J859"/>
      <c r="K859"/>
      <c r="L859"/>
      <c r="M859"/>
      <c r="N859"/>
      <c r="O859"/>
      <c r="P859"/>
      <c r="Q859"/>
      <c r="R859"/>
      <c r="S859"/>
      <c r="T859"/>
      <c r="U859"/>
      <c r="V859"/>
    </row>
    <row r="860" spans="1:22">
      <c r="A860"/>
      <c r="B860"/>
      <c r="C860"/>
      <c r="D860"/>
      <c r="E860"/>
      <c r="F860"/>
      <c r="G860"/>
      <c r="H860"/>
      <c r="I860"/>
      <c r="J860"/>
      <c r="K860"/>
      <c r="L860"/>
      <c r="M860"/>
      <c r="N860"/>
      <c r="O860"/>
      <c r="P860"/>
      <c r="Q860"/>
      <c r="R860"/>
      <c r="S860"/>
      <c r="T860"/>
      <c r="U860"/>
      <c r="V860"/>
    </row>
    <row r="861" spans="1:22">
      <c r="A861"/>
      <c r="B861"/>
      <c r="C861"/>
      <c r="D861"/>
      <c r="E861"/>
      <c r="F861"/>
      <c r="G861"/>
      <c r="H861"/>
      <c r="I861"/>
      <c r="J861"/>
      <c r="K861"/>
      <c r="L861"/>
      <c r="M861"/>
      <c r="N861"/>
      <c r="O861"/>
      <c r="P861"/>
      <c r="Q861"/>
      <c r="R861"/>
      <c r="S861"/>
      <c r="T861"/>
      <c r="U861"/>
      <c r="V861"/>
    </row>
    <row r="862" spans="1:22">
      <c r="A862"/>
      <c r="B862"/>
      <c r="C862"/>
      <c r="D862"/>
      <c r="E862"/>
      <c r="F862"/>
      <c r="G862"/>
      <c r="H862"/>
      <c r="I862"/>
      <c r="J862"/>
      <c r="K862"/>
      <c r="L862"/>
      <c r="M862"/>
      <c r="N862"/>
      <c r="O862"/>
      <c r="P862"/>
      <c r="Q862"/>
      <c r="R862"/>
      <c r="S862"/>
      <c r="T862"/>
      <c r="U862"/>
      <c r="V862"/>
    </row>
    <row r="863" spans="1:22">
      <c r="A863"/>
      <c r="B863"/>
      <c r="C863"/>
      <c r="D863"/>
      <c r="E863"/>
      <c r="F863"/>
      <c r="G863"/>
      <c r="H863"/>
      <c r="I863"/>
      <c r="J863"/>
      <c r="K863"/>
      <c r="L863"/>
      <c r="M863"/>
      <c r="N863"/>
      <c r="O863"/>
      <c r="P863"/>
      <c r="Q863"/>
      <c r="R863"/>
      <c r="S863"/>
      <c r="T863"/>
      <c r="U863"/>
      <c r="V863"/>
    </row>
    <row r="864" spans="1:22">
      <c r="A864"/>
      <c r="B864"/>
      <c r="C864"/>
      <c r="D864"/>
      <c r="E864"/>
      <c r="F864"/>
      <c r="G864"/>
      <c r="H864"/>
      <c r="I864"/>
      <c r="J864"/>
      <c r="K864"/>
      <c r="L864"/>
      <c r="M864"/>
      <c r="N864"/>
      <c r="O864"/>
      <c r="P864"/>
      <c r="Q864"/>
      <c r="R864"/>
      <c r="S864"/>
      <c r="T864"/>
      <c r="U864"/>
      <c r="V864"/>
    </row>
    <row r="865" spans="1:22">
      <c r="A865"/>
      <c r="B865"/>
      <c r="C865"/>
      <c r="D865"/>
      <c r="E865"/>
      <c r="F865"/>
      <c r="G865"/>
      <c r="H865"/>
      <c r="I865"/>
      <c r="J865"/>
      <c r="K865"/>
      <c r="L865"/>
      <c r="M865"/>
      <c r="N865"/>
      <c r="O865"/>
      <c r="P865"/>
      <c r="Q865"/>
      <c r="R865"/>
      <c r="S865"/>
      <c r="T865"/>
      <c r="U865"/>
      <c r="V865"/>
    </row>
    <row r="866" spans="1:22">
      <c r="A866"/>
      <c r="B866"/>
      <c r="C866"/>
      <c r="D866"/>
      <c r="E866"/>
      <c r="F866"/>
      <c r="G866"/>
      <c r="H866"/>
      <c r="I866"/>
      <c r="J866"/>
      <c r="K866"/>
      <c r="L866"/>
      <c r="M866"/>
      <c r="N866"/>
      <c r="O866"/>
      <c r="P866"/>
      <c r="Q866"/>
      <c r="R866"/>
      <c r="S866"/>
      <c r="T866"/>
      <c r="U866"/>
      <c r="V866"/>
    </row>
    <row r="867" spans="1:22">
      <c r="A867"/>
      <c r="B867"/>
      <c r="C867"/>
      <c r="D867"/>
      <c r="E867"/>
      <c r="F867"/>
      <c r="G867"/>
      <c r="H867"/>
      <c r="I867"/>
      <c r="J867"/>
      <c r="K867"/>
      <c r="L867"/>
      <c r="M867"/>
      <c r="N867"/>
      <c r="O867"/>
      <c r="P867"/>
      <c r="Q867"/>
      <c r="R867"/>
      <c r="S867"/>
      <c r="T867"/>
      <c r="U867"/>
      <c r="V867"/>
    </row>
    <row r="868" spans="1:22">
      <c r="A868"/>
      <c r="B868"/>
      <c r="C868"/>
      <c r="D868"/>
      <c r="E868"/>
      <c r="F868"/>
      <c r="G868"/>
      <c r="H868"/>
      <c r="I868"/>
      <c r="J868"/>
      <c r="K868"/>
      <c r="L868"/>
      <c r="M868"/>
      <c r="N868"/>
      <c r="O868"/>
      <c r="P868"/>
      <c r="Q868"/>
      <c r="R868"/>
      <c r="S868"/>
      <c r="T868"/>
      <c r="U868"/>
      <c r="V868"/>
    </row>
    <row r="869" spans="1:22">
      <c r="A869"/>
      <c r="B869"/>
      <c r="C869"/>
      <c r="D869"/>
      <c r="E869"/>
      <c r="F869"/>
      <c r="G869"/>
      <c r="H869"/>
      <c r="I869"/>
      <c r="J869"/>
      <c r="K869"/>
      <c r="L869"/>
      <c r="M869"/>
      <c r="N869"/>
      <c r="O869"/>
      <c r="P869"/>
      <c r="Q869"/>
      <c r="R869"/>
      <c r="S869"/>
      <c r="T869"/>
      <c r="U869"/>
      <c r="V869"/>
    </row>
    <row r="870" spans="1:22">
      <c r="A870"/>
      <c r="B870"/>
      <c r="C870"/>
      <c r="D870"/>
      <c r="E870"/>
      <c r="F870"/>
      <c r="G870"/>
      <c r="H870"/>
      <c r="I870"/>
      <c r="J870"/>
      <c r="K870"/>
      <c r="L870"/>
      <c r="M870"/>
      <c r="N870"/>
      <c r="O870"/>
      <c r="P870"/>
      <c r="Q870"/>
      <c r="R870"/>
      <c r="S870"/>
      <c r="T870"/>
      <c r="U870"/>
      <c r="V870"/>
    </row>
    <row r="871" spans="1:22">
      <c r="A871"/>
      <c r="B871"/>
      <c r="C871"/>
      <c r="D871"/>
      <c r="E871"/>
      <c r="F871"/>
      <c r="G871"/>
      <c r="H871"/>
      <c r="I871"/>
      <c r="J871"/>
      <c r="K871"/>
      <c r="L871"/>
      <c r="M871"/>
      <c r="N871"/>
      <c r="O871"/>
      <c r="P871"/>
      <c r="Q871"/>
      <c r="R871"/>
      <c r="S871"/>
      <c r="T871"/>
      <c r="U871"/>
      <c r="V871"/>
    </row>
    <row r="872" spans="1:22">
      <c r="A872"/>
      <c r="B872"/>
      <c r="C872"/>
      <c r="D872"/>
      <c r="E872"/>
      <c r="F872"/>
      <c r="G872"/>
      <c r="H872"/>
      <c r="I872"/>
      <c r="J872"/>
      <c r="K872"/>
      <c r="L872"/>
      <c r="M872"/>
      <c r="N872"/>
      <c r="O872"/>
      <c r="P872"/>
      <c r="Q872"/>
      <c r="R872"/>
      <c r="S872"/>
      <c r="T872"/>
      <c r="U872"/>
      <c r="V872"/>
    </row>
    <row r="873" spans="1:22">
      <c r="A873"/>
      <c r="B873"/>
      <c r="C873"/>
      <c r="D873"/>
      <c r="E873"/>
      <c r="F873"/>
      <c r="G873"/>
      <c r="H873"/>
      <c r="I873"/>
      <c r="J873"/>
      <c r="K873"/>
      <c r="L873"/>
      <c r="M873"/>
      <c r="N873"/>
      <c r="O873"/>
      <c r="P873"/>
      <c r="Q873"/>
      <c r="R873"/>
      <c r="S873"/>
      <c r="T873"/>
      <c r="U873"/>
      <c r="V873"/>
    </row>
    <row r="874" spans="1:22">
      <c r="A874"/>
      <c r="B874"/>
      <c r="C874"/>
      <c r="D874"/>
      <c r="E874"/>
      <c r="F874"/>
      <c r="G874"/>
      <c r="H874"/>
      <c r="I874"/>
      <c r="J874"/>
      <c r="K874"/>
      <c r="L874"/>
      <c r="M874"/>
      <c r="N874"/>
      <c r="O874"/>
      <c r="P874"/>
      <c r="Q874"/>
      <c r="R874"/>
      <c r="S874"/>
      <c r="T874"/>
      <c r="U874"/>
      <c r="V874"/>
    </row>
    <row r="875" spans="1:22">
      <c r="A875"/>
      <c r="B875"/>
      <c r="C875"/>
      <c r="D875"/>
      <c r="E875"/>
      <c r="F875"/>
      <c r="G875"/>
      <c r="H875"/>
      <c r="I875"/>
      <c r="J875"/>
      <c r="K875"/>
      <c r="L875"/>
      <c r="M875"/>
      <c r="N875"/>
      <c r="O875"/>
      <c r="P875"/>
      <c r="Q875"/>
      <c r="R875"/>
      <c r="S875"/>
      <c r="T875"/>
      <c r="U875"/>
      <c r="V875"/>
    </row>
    <row r="876" spans="1:22">
      <c r="A876"/>
      <c r="B876"/>
      <c r="C876"/>
      <c r="D876"/>
      <c r="E876"/>
      <c r="F876"/>
      <c r="G876"/>
      <c r="H876"/>
      <c r="I876"/>
      <c r="J876"/>
      <c r="K876"/>
      <c r="L876"/>
      <c r="M876"/>
      <c r="N876"/>
      <c r="O876"/>
      <c r="P876"/>
      <c r="Q876"/>
      <c r="R876"/>
      <c r="S876"/>
      <c r="T876"/>
      <c r="U876"/>
      <c r="V876"/>
    </row>
    <row r="877" spans="1:22">
      <c r="A877"/>
      <c r="B877"/>
      <c r="C877"/>
      <c r="D877"/>
      <c r="E877"/>
      <c r="F877"/>
      <c r="G877"/>
      <c r="H877"/>
      <c r="I877"/>
      <c r="J877"/>
      <c r="K877"/>
      <c r="L877"/>
      <c r="M877"/>
      <c r="N877"/>
      <c r="O877"/>
      <c r="P877"/>
      <c r="Q877"/>
      <c r="R877"/>
      <c r="S877"/>
      <c r="T877"/>
      <c r="U877"/>
      <c r="V877"/>
    </row>
    <row r="878" spans="1:22">
      <c r="A878"/>
      <c r="B878"/>
      <c r="C878"/>
      <c r="D878"/>
      <c r="E878"/>
      <c r="F878"/>
      <c r="G878"/>
      <c r="H878"/>
      <c r="I878"/>
      <c r="J878"/>
      <c r="K878"/>
      <c r="L878"/>
      <c r="M878"/>
      <c r="N878"/>
      <c r="O878"/>
      <c r="P878"/>
      <c r="Q878"/>
      <c r="R878"/>
      <c r="S878"/>
      <c r="T878"/>
      <c r="U878"/>
      <c r="V878"/>
    </row>
    <row r="879" spans="1:22">
      <c r="A879"/>
      <c r="B879"/>
      <c r="C879"/>
      <c r="D879"/>
      <c r="E879"/>
      <c r="F879"/>
      <c r="G879"/>
      <c r="H879"/>
      <c r="I879"/>
      <c r="J879"/>
      <c r="K879"/>
      <c r="L879"/>
      <c r="M879"/>
      <c r="N879"/>
      <c r="O879"/>
      <c r="P879"/>
      <c r="Q879"/>
      <c r="R879"/>
      <c r="S879"/>
      <c r="T879"/>
      <c r="U879"/>
      <c r="V879"/>
    </row>
    <row r="880" spans="1:22">
      <c r="A880"/>
      <c r="B880"/>
      <c r="C880"/>
      <c r="D880"/>
      <c r="E880"/>
      <c r="F880"/>
      <c r="G880"/>
      <c r="H880"/>
      <c r="I880"/>
      <c r="J880"/>
      <c r="K880"/>
      <c r="L880"/>
      <c r="M880"/>
      <c r="N880"/>
      <c r="O880"/>
      <c r="P880"/>
      <c r="Q880"/>
      <c r="R880"/>
      <c r="S880"/>
      <c r="T880"/>
      <c r="U880"/>
      <c r="V880"/>
    </row>
    <row r="881" spans="1:22">
      <c r="A881"/>
      <c r="B881"/>
      <c r="C881"/>
      <c r="D881"/>
      <c r="E881"/>
      <c r="F881"/>
      <c r="G881"/>
      <c r="H881"/>
      <c r="I881"/>
      <c r="J881"/>
      <c r="K881"/>
      <c r="L881"/>
      <c r="M881"/>
      <c r="N881"/>
      <c r="O881"/>
      <c r="P881"/>
      <c r="Q881"/>
      <c r="R881"/>
      <c r="S881"/>
      <c r="T881"/>
      <c r="U881"/>
      <c r="V881"/>
    </row>
    <row r="882" spans="1:22">
      <c r="A882"/>
      <c r="B882"/>
      <c r="C882"/>
      <c r="D882"/>
      <c r="E882"/>
      <c r="F882"/>
      <c r="G882"/>
      <c r="H882"/>
      <c r="I882"/>
      <c r="J882"/>
      <c r="K882"/>
      <c r="L882"/>
      <c r="M882"/>
      <c r="N882"/>
      <c r="O882"/>
      <c r="P882"/>
      <c r="Q882"/>
      <c r="R882"/>
      <c r="S882"/>
      <c r="T882"/>
      <c r="U882"/>
      <c r="V882"/>
    </row>
    <row r="883" spans="1:22">
      <c r="A883"/>
      <c r="B883"/>
      <c r="C883"/>
      <c r="D883"/>
      <c r="E883"/>
      <c r="F883"/>
      <c r="G883"/>
      <c r="H883"/>
      <c r="I883"/>
      <c r="J883"/>
      <c r="K883"/>
      <c r="L883"/>
      <c r="M883"/>
      <c r="N883"/>
      <c r="O883"/>
      <c r="P883"/>
      <c r="Q883"/>
      <c r="R883"/>
      <c r="S883"/>
      <c r="T883"/>
      <c r="U883"/>
      <c r="V883"/>
    </row>
    <row r="884" spans="1:22">
      <c r="A884"/>
      <c r="B884"/>
      <c r="C884"/>
      <c r="D884"/>
      <c r="E884"/>
      <c r="F884"/>
      <c r="G884"/>
      <c r="H884"/>
      <c r="I884"/>
      <c r="J884"/>
      <c r="K884"/>
      <c r="L884"/>
      <c r="M884"/>
      <c r="N884"/>
      <c r="O884"/>
      <c r="P884"/>
      <c r="Q884"/>
      <c r="R884"/>
      <c r="S884"/>
      <c r="T884"/>
      <c r="U884"/>
      <c r="V884"/>
    </row>
    <row r="885" spans="1:22">
      <c r="A885"/>
      <c r="B885"/>
      <c r="C885"/>
      <c r="D885"/>
      <c r="E885"/>
      <c r="F885"/>
      <c r="G885"/>
      <c r="H885"/>
      <c r="I885"/>
      <c r="J885"/>
      <c r="K885"/>
      <c r="L885"/>
      <c r="M885"/>
      <c r="N885"/>
      <c r="O885"/>
      <c r="P885"/>
      <c r="Q885"/>
      <c r="R885"/>
      <c r="S885"/>
      <c r="T885"/>
      <c r="U885"/>
      <c r="V885"/>
    </row>
    <row r="886" spans="1:22">
      <c r="A886"/>
      <c r="B886"/>
      <c r="C886"/>
      <c r="D886"/>
      <c r="E886"/>
      <c r="F886"/>
      <c r="G886"/>
      <c r="H886"/>
      <c r="I886"/>
      <c r="J886"/>
      <c r="K886"/>
      <c r="L886"/>
      <c r="M886"/>
      <c r="N886"/>
      <c r="O886"/>
      <c r="P886"/>
      <c r="Q886"/>
      <c r="R886"/>
      <c r="S886"/>
      <c r="T886"/>
      <c r="U886"/>
      <c r="V886"/>
    </row>
    <row r="887" spans="1:22">
      <c r="A887"/>
      <c r="B887"/>
      <c r="C887"/>
      <c r="D887"/>
      <c r="E887"/>
      <c r="F887"/>
      <c r="G887"/>
      <c r="H887"/>
      <c r="I887"/>
      <c r="J887"/>
      <c r="K887"/>
      <c r="L887"/>
      <c r="M887"/>
      <c r="N887"/>
      <c r="O887"/>
      <c r="P887"/>
      <c r="Q887"/>
      <c r="R887"/>
      <c r="S887"/>
      <c r="T887"/>
      <c r="U887"/>
      <c r="V887"/>
    </row>
    <row r="888" spans="1:22">
      <c r="A888"/>
      <c r="B888"/>
      <c r="C888"/>
      <c r="D888"/>
      <c r="E888"/>
      <c r="F888"/>
      <c r="G888"/>
      <c r="H888"/>
      <c r="I888"/>
      <c r="J888"/>
      <c r="K888"/>
      <c r="L888"/>
      <c r="M888"/>
      <c r="N888"/>
      <c r="O888"/>
      <c r="P888"/>
      <c r="Q888"/>
      <c r="R888"/>
      <c r="S888"/>
      <c r="T888"/>
      <c r="U888"/>
      <c r="V888"/>
    </row>
    <row r="889" spans="1:22">
      <c r="A889"/>
      <c r="B889"/>
      <c r="C889"/>
      <c r="D889"/>
      <c r="E889"/>
      <c r="F889"/>
      <c r="G889"/>
      <c r="H889"/>
      <c r="I889"/>
      <c r="J889"/>
      <c r="K889"/>
      <c r="L889"/>
      <c r="M889"/>
      <c r="N889"/>
      <c r="O889"/>
      <c r="P889"/>
      <c r="Q889"/>
      <c r="R889"/>
      <c r="S889"/>
      <c r="T889"/>
      <c r="U889"/>
      <c r="V889"/>
    </row>
    <row r="890" spans="1:22">
      <c r="A890"/>
      <c r="B890"/>
      <c r="C890"/>
      <c r="D890"/>
      <c r="E890"/>
      <c r="F890"/>
      <c r="G890"/>
      <c r="H890"/>
      <c r="I890"/>
      <c r="J890"/>
      <c r="K890"/>
      <c r="L890"/>
      <c r="M890"/>
      <c r="N890"/>
      <c r="O890"/>
      <c r="P890"/>
      <c r="Q890"/>
      <c r="R890"/>
      <c r="S890"/>
      <c r="T890"/>
      <c r="U890"/>
      <c r="V890"/>
    </row>
    <row r="891" spans="1:22">
      <c r="A891"/>
      <c r="B891"/>
      <c r="C891"/>
      <c r="D891"/>
      <c r="E891"/>
      <c r="F891"/>
      <c r="G891"/>
      <c r="H891"/>
      <c r="I891"/>
      <c r="J891"/>
      <c r="K891"/>
      <c r="L891"/>
      <c r="M891"/>
      <c r="N891"/>
      <c r="O891"/>
      <c r="P891"/>
      <c r="Q891"/>
      <c r="R891"/>
      <c r="S891"/>
      <c r="T891"/>
      <c r="U891"/>
      <c r="V891"/>
    </row>
    <row r="892" spans="1:22">
      <c r="A892"/>
      <c r="B892"/>
      <c r="C892"/>
      <c r="D892"/>
      <c r="E892"/>
      <c r="F892"/>
      <c r="G892"/>
      <c r="H892"/>
      <c r="I892"/>
      <c r="J892"/>
      <c r="K892"/>
      <c r="L892"/>
      <c r="M892"/>
      <c r="N892"/>
      <c r="O892"/>
      <c r="P892"/>
      <c r="Q892"/>
      <c r="R892"/>
      <c r="S892"/>
      <c r="T892"/>
      <c r="U892"/>
      <c r="V892"/>
    </row>
    <row r="893" spans="1:22">
      <c r="A893"/>
      <c r="B893"/>
      <c r="C893"/>
      <c r="D893"/>
      <c r="E893"/>
      <c r="F893"/>
      <c r="G893"/>
      <c r="H893"/>
      <c r="I893"/>
      <c r="J893"/>
      <c r="K893"/>
      <c r="L893"/>
      <c r="M893"/>
      <c r="N893"/>
      <c r="O893"/>
      <c r="P893"/>
      <c r="Q893"/>
      <c r="R893"/>
      <c r="S893"/>
      <c r="T893"/>
      <c r="U893"/>
      <c r="V893"/>
    </row>
    <row r="894" spans="1:22">
      <c r="A894"/>
      <c r="B894"/>
      <c r="C894"/>
      <c r="D894"/>
      <c r="E894"/>
      <c r="F894"/>
      <c r="G894"/>
      <c r="H894"/>
      <c r="I894"/>
      <c r="J894"/>
      <c r="K894"/>
      <c r="L894"/>
      <c r="M894"/>
      <c r="N894"/>
      <c r="O894"/>
      <c r="P894"/>
      <c r="Q894"/>
      <c r="R894"/>
      <c r="S894"/>
      <c r="T894"/>
      <c r="U894"/>
      <c r="V894"/>
    </row>
    <row r="895" spans="1:22">
      <c r="A895"/>
      <c r="B895"/>
      <c r="C895"/>
      <c r="D895"/>
      <c r="E895"/>
      <c r="F895"/>
      <c r="G895"/>
      <c r="H895"/>
      <c r="I895"/>
      <c r="J895"/>
      <c r="K895"/>
      <c r="L895"/>
      <c r="M895"/>
      <c r="N895"/>
      <c r="O895"/>
      <c r="P895"/>
      <c r="Q895"/>
      <c r="R895"/>
      <c r="S895"/>
      <c r="T895"/>
      <c r="U895"/>
      <c r="V895"/>
    </row>
    <row r="896" spans="1:22">
      <c r="A896"/>
      <c r="B896"/>
      <c r="C896"/>
      <c r="D896"/>
      <c r="E896"/>
      <c r="F896"/>
      <c r="G896"/>
      <c r="H896"/>
      <c r="I896"/>
      <c r="J896"/>
      <c r="K896"/>
      <c r="L896"/>
      <c r="M896"/>
      <c r="N896"/>
      <c r="O896"/>
      <c r="P896"/>
      <c r="Q896"/>
      <c r="R896"/>
      <c r="S896"/>
      <c r="T896"/>
      <c r="U896"/>
      <c r="V896"/>
    </row>
    <row r="897" spans="1:22">
      <c r="A897"/>
      <c r="B897"/>
      <c r="C897"/>
      <c r="D897"/>
      <c r="E897"/>
      <c r="F897"/>
      <c r="G897"/>
      <c r="H897"/>
      <c r="I897"/>
      <c r="J897"/>
      <c r="K897"/>
      <c r="L897"/>
      <c r="M897"/>
      <c r="N897"/>
      <c r="O897"/>
      <c r="P897"/>
      <c r="Q897"/>
      <c r="R897"/>
      <c r="S897"/>
      <c r="T897"/>
      <c r="U897"/>
      <c r="V897"/>
    </row>
    <row r="898" spans="1:22">
      <c r="A898"/>
      <c r="B898"/>
      <c r="C898"/>
      <c r="D898"/>
      <c r="E898"/>
      <c r="F898"/>
      <c r="G898"/>
      <c r="H898"/>
      <c r="I898"/>
      <c r="J898"/>
      <c r="K898"/>
      <c r="L898"/>
      <c r="M898"/>
      <c r="N898"/>
      <c r="O898"/>
      <c r="P898"/>
      <c r="Q898"/>
      <c r="R898"/>
      <c r="S898"/>
      <c r="T898"/>
      <c r="U898"/>
      <c r="V898"/>
    </row>
    <row r="899" spans="1:22">
      <c r="A899"/>
      <c r="B899"/>
      <c r="C899"/>
      <c r="D899"/>
      <c r="E899"/>
      <c r="F899"/>
      <c r="G899"/>
      <c r="H899"/>
      <c r="I899"/>
      <c r="J899"/>
      <c r="K899"/>
      <c r="L899"/>
      <c r="M899"/>
      <c r="N899"/>
      <c r="O899"/>
      <c r="P899"/>
      <c r="Q899"/>
      <c r="R899"/>
      <c r="S899"/>
      <c r="T899"/>
      <c r="U899"/>
      <c r="V899"/>
    </row>
    <row r="900" spans="1:22">
      <c r="A900"/>
      <c r="B900"/>
      <c r="C900"/>
      <c r="D900"/>
      <c r="E900"/>
      <c r="F900"/>
      <c r="G900"/>
      <c r="H900"/>
      <c r="I900"/>
      <c r="J900"/>
      <c r="K900"/>
      <c r="L900"/>
      <c r="M900"/>
      <c r="N900"/>
      <c r="O900"/>
      <c r="P900"/>
      <c r="Q900"/>
      <c r="R900"/>
      <c r="S900"/>
      <c r="T900"/>
      <c r="U900"/>
      <c r="V900"/>
    </row>
    <row r="901" spans="1:22">
      <c r="A901"/>
      <c r="B901"/>
      <c r="C901"/>
      <c r="D901"/>
      <c r="E901"/>
      <c r="F901"/>
      <c r="G901"/>
      <c r="H901"/>
      <c r="I901"/>
      <c r="J901"/>
      <c r="K901"/>
      <c r="L901"/>
      <c r="M901"/>
      <c r="N901"/>
      <c r="O901"/>
      <c r="P901"/>
      <c r="Q901"/>
      <c r="R901"/>
      <c r="S901"/>
      <c r="T901"/>
      <c r="U901"/>
      <c r="V901"/>
    </row>
    <row r="902" spans="1:22">
      <c r="A902"/>
      <c r="B902"/>
      <c r="C902"/>
      <c r="D902"/>
      <c r="E902"/>
      <c r="F902"/>
      <c r="G902"/>
      <c r="H902"/>
      <c r="I902"/>
      <c r="J902"/>
      <c r="K902"/>
      <c r="L902"/>
      <c r="M902"/>
      <c r="N902"/>
      <c r="O902"/>
      <c r="P902"/>
      <c r="Q902"/>
      <c r="R902"/>
      <c r="S902"/>
      <c r="T902"/>
      <c r="U902"/>
      <c r="V902"/>
    </row>
    <row r="903" spans="1:22">
      <c r="A903"/>
      <c r="B903"/>
      <c r="C903"/>
      <c r="D903"/>
      <c r="E903"/>
      <c r="F903"/>
      <c r="G903"/>
      <c r="H903"/>
      <c r="I903"/>
      <c r="J903"/>
      <c r="K903"/>
      <c r="L903"/>
      <c r="M903"/>
      <c r="N903"/>
      <c r="O903"/>
      <c r="P903"/>
      <c r="Q903"/>
      <c r="R903"/>
      <c r="S903"/>
      <c r="T903"/>
      <c r="U903"/>
      <c r="V903"/>
    </row>
    <row r="904" spans="1:22">
      <c r="A904"/>
      <c r="B904"/>
      <c r="C904"/>
      <c r="D904"/>
      <c r="E904"/>
      <c r="F904"/>
      <c r="G904"/>
      <c r="H904"/>
      <c r="I904"/>
      <c r="J904"/>
      <c r="K904"/>
      <c r="L904"/>
      <c r="M904"/>
      <c r="N904"/>
      <c r="O904"/>
      <c r="P904"/>
      <c r="Q904"/>
      <c r="R904"/>
      <c r="S904"/>
      <c r="T904"/>
      <c r="U904"/>
      <c r="V904"/>
    </row>
    <row r="905" spans="1:22">
      <c r="A905"/>
      <c r="B905"/>
      <c r="C905"/>
      <c r="D905"/>
      <c r="E905"/>
      <c r="F905"/>
      <c r="G905"/>
      <c r="H905"/>
      <c r="I905"/>
      <c r="J905"/>
      <c r="K905"/>
      <c r="L905"/>
      <c r="M905"/>
      <c r="N905"/>
      <c r="O905"/>
      <c r="P905"/>
      <c r="Q905"/>
      <c r="R905"/>
      <c r="S905"/>
      <c r="T905"/>
      <c r="U905"/>
      <c r="V905"/>
    </row>
    <row r="906" spans="1:22">
      <c r="A906"/>
      <c r="B906"/>
      <c r="C906"/>
      <c r="D906"/>
      <c r="E906"/>
      <c r="F906"/>
      <c r="G906"/>
      <c r="H906"/>
      <c r="I906"/>
      <c r="J906"/>
      <c r="K906"/>
      <c r="L906"/>
      <c r="M906"/>
      <c r="N906"/>
      <c r="O906"/>
      <c r="P906"/>
      <c r="Q906"/>
      <c r="R906"/>
      <c r="S906"/>
      <c r="T906"/>
      <c r="U906"/>
      <c r="V906"/>
    </row>
    <row r="907" spans="1:22">
      <c r="A907"/>
      <c r="B907"/>
      <c r="C907"/>
      <c r="D907"/>
      <c r="E907"/>
      <c r="F907"/>
      <c r="G907"/>
      <c r="H907"/>
      <c r="I907"/>
      <c r="J907"/>
      <c r="K907"/>
      <c r="L907"/>
      <c r="M907"/>
      <c r="N907"/>
      <c r="O907"/>
      <c r="P907"/>
      <c r="Q907"/>
      <c r="R907"/>
      <c r="S907"/>
      <c r="T907"/>
      <c r="U907"/>
      <c r="V907"/>
    </row>
    <row r="908" spans="1:22">
      <c r="A908"/>
      <c r="B908"/>
      <c r="C908"/>
      <c r="D908"/>
      <c r="E908"/>
      <c r="F908"/>
      <c r="G908"/>
      <c r="H908"/>
      <c r="I908"/>
      <c r="J908"/>
      <c r="K908"/>
      <c r="L908"/>
      <c r="M908"/>
      <c r="N908"/>
      <c r="O908"/>
      <c r="P908"/>
      <c r="Q908"/>
      <c r="R908"/>
      <c r="S908"/>
      <c r="T908"/>
      <c r="U908"/>
      <c r="V908"/>
    </row>
    <row r="909" spans="1:22">
      <c r="A909"/>
      <c r="B909"/>
      <c r="C909"/>
      <c r="D909"/>
      <c r="E909"/>
      <c r="F909"/>
      <c r="G909"/>
      <c r="H909"/>
      <c r="I909"/>
      <c r="J909"/>
      <c r="K909"/>
      <c r="L909"/>
      <c r="M909"/>
      <c r="N909"/>
      <c r="O909"/>
      <c r="P909"/>
      <c r="Q909"/>
      <c r="R909"/>
      <c r="S909"/>
      <c r="T909"/>
      <c r="U909"/>
      <c r="V909"/>
    </row>
    <row r="910" spans="1:22">
      <c r="A910"/>
      <c r="B910"/>
      <c r="C910"/>
      <c r="D910"/>
      <c r="E910"/>
      <c r="F910"/>
      <c r="G910"/>
      <c r="H910"/>
      <c r="I910"/>
      <c r="J910"/>
      <c r="K910"/>
      <c r="L910"/>
      <c r="M910"/>
      <c r="N910"/>
      <c r="O910"/>
      <c r="P910"/>
      <c r="Q910"/>
      <c r="R910"/>
      <c r="S910"/>
      <c r="T910"/>
      <c r="U910"/>
      <c r="V910"/>
    </row>
    <row r="911" spans="1:22">
      <c r="A911"/>
      <c r="B911"/>
      <c r="C911"/>
      <c r="D911"/>
      <c r="E911"/>
      <c r="F911"/>
      <c r="G911"/>
      <c r="H911"/>
      <c r="I911"/>
      <c r="J911"/>
      <c r="K911"/>
      <c r="L911"/>
      <c r="M911"/>
      <c r="N911"/>
      <c r="O911"/>
      <c r="P911"/>
      <c r="Q911"/>
      <c r="R911"/>
      <c r="S911"/>
      <c r="T911"/>
      <c r="U911"/>
      <c r="V911"/>
    </row>
    <row r="912" spans="1:22">
      <c r="A912"/>
      <c r="B912"/>
      <c r="C912"/>
      <c r="D912"/>
      <c r="E912"/>
      <c r="F912"/>
      <c r="G912"/>
      <c r="H912"/>
      <c r="I912"/>
      <c r="J912"/>
      <c r="K912"/>
      <c r="L912"/>
      <c r="M912"/>
      <c r="N912"/>
      <c r="O912"/>
      <c r="P912"/>
      <c r="Q912"/>
      <c r="R912"/>
      <c r="S912"/>
      <c r="T912"/>
      <c r="U912"/>
      <c r="V912"/>
    </row>
    <row r="913" spans="1:22">
      <c r="A913"/>
      <c r="B913"/>
      <c r="C913"/>
      <c r="D913"/>
      <c r="E913"/>
      <c r="F913"/>
      <c r="G913"/>
      <c r="H913"/>
      <c r="I913"/>
      <c r="J913"/>
      <c r="K913"/>
      <c r="L913"/>
      <c r="M913"/>
      <c r="N913"/>
      <c r="O913"/>
      <c r="P913"/>
      <c r="Q913"/>
      <c r="R913"/>
      <c r="S913"/>
      <c r="T913"/>
      <c r="U913"/>
      <c r="V913"/>
    </row>
    <row r="914" spans="1:22">
      <c r="A914"/>
      <c r="B914"/>
      <c r="C914"/>
      <c r="D914"/>
      <c r="E914"/>
      <c r="F914"/>
      <c r="G914"/>
      <c r="H914"/>
      <c r="I914"/>
      <c r="J914"/>
      <c r="K914"/>
      <c r="L914"/>
      <c r="M914"/>
      <c r="N914"/>
      <c r="O914"/>
      <c r="P914"/>
      <c r="Q914"/>
      <c r="R914"/>
      <c r="S914"/>
      <c r="T914"/>
      <c r="U914"/>
      <c r="V914"/>
    </row>
    <row r="915" spans="1:22">
      <c r="A915"/>
      <c r="B915"/>
      <c r="C915"/>
      <c r="D915"/>
      <c r="E915"/>
      <c r="F915"/>
      <c r="G915"/>
      <c r="H915"/>
      <c r="I915"/>
      <c r="J915"/>
      <c r="K915"/>
      <c r="L915"/>
      <c r="M915"/>
      <c r="N915"/>
      <c r="O915"/>
      <c r="P915"/>
      <c r="Q915"/>
      <c r="R915"/>
      <c r="S915"/>
      <c r="T915"/>
      <c r="U915"/>
      <c r="V915"/>
    </row>
    <row r="916" spans="1:22">
      <c r="A916"/>
      <c r="B916"/>
      <c r="C916"/>
      <c r="D916"/>
      <c r="E916"/>
      <c r="F916"/>
      <c r="G916"/>
      <c r="H916"/>
      <c r="I916"/>
      <c r="J916"/>
      <c r="K916"/>
      <c r="L916"/>
      <c r="M916"/>
      <c r="N916"/>
      <c r="O916"/>
      <c r="P916"/>
      <c r="Q916"/>
      <c r="R916"/>
      <c r="S916"/>
      <c r="T916"/>
      <c r="U916"/>
      <c r="V916"/>
    </row>
    <row r="917" spans="1:22">
      <c r="A917"/>
      <c r="B917"/>
      <c r="C917"/>
      <c r="D917"/>
      <c r="E917"/>
      <c r="F917"/>
      <c r="G917"/>
      <c r="H917"/>
      <c r="I917"/>
      <c r="J917"/>
      <c r="K917"/>
      <c r="L917"/>
      <c r="M917"/>
      <c r="N917"/>
      <c r="O917"/>
      <c r="P917"/>
      <c r="Q917"/>
      <c r="R917"/>
      <c r="S917"/>
      <c r="T917"/>
      <c r="U917"/>
      <c r="V917"/>
    </row>
    <row r="918" spans="1:22">
      <c r="A918"/>
      <c r="B918"/>
      <c r="C918"/>
      <c r="D918"/>
      <c r="E918"/>
      <c r="F918"/>
      <c r="G918"/>
      <c r="H918"/>
      <c r="I918"/>
      <c r="J918"/>
      <c r="K918"/>
      <c r="L918"/>
      <c r="M918"/>
      <c r="N918"/>
      <c r="O918"/>
      <c r="P918"/>
      <c r="Q918"/>
      <c r="R918"/>
      <c r="S918"/>
      <c r="T918"/>
      <c r="U918"/>
      <c r="V918"/>
    </row>
    <row r="919" spans="1:22">
      <c r="A919"/>
      <c r="B919"/>
      <c r="C919"/>
      <c r="D919"/>
      <c r="E919"/>
      <c r="F919"/>
      <c r="G919"/>
      <c r="H919"/>
      <c r="I919"/>
      <c r="J919"/>
      <c r="K919"/>
      <c r="L919"/>
      <c r="M919"/>
      <c r="N919"/>
      <c r="O919"/>
      <c r="P919"/>
      <c r="Q919"/>
      <c r="R919"/>
      <c r="S919"/>
      <c r="T919"/>
      <c r="U919"/>
      <c r="V919"/>
    </row>
    <row r="920" spans="1:22">
      <c r="A920"/>
      <c r="B920"/>
      <c r="C920"/>
      <c r="D920"/>
      <c r="E920"/>
      <c r="F920"/>
      <c r="G920"/>
      <c r="H920"/>
      <c r="I920"/>
      <c r="J920"/>
      <c r="K920"/>
      <c r="L920"/>
      <c r="M920"/>
      <c r="N920"/>
      <c r="O920"/>
      <c r="P920"/>
      <c r="Q920"/>
      <c r="R920"/>
      <c r="S920"/>
      <c r="T920"/>
      <c r="U920"/>
      <c r="V920"/>
    </row>
    <row r="921" spans="1:22">
      <c r="A921"/>
      <c r="B921"/>
      <c r="C921"/>
      <c r="D921"/>
      <c r="E921"/>
      <c r="F921"/>
      <c r="G921"/>
      <c r="H921"/>
      <c r="I921"/>
      <c r="J921"/>
      <c r="K921"/>
      <c r="L921"/>
      <c r="M921"/>
      <c r="N921"/>
      <c r="O921"/>
      <c r="P921"/>
      <c r="Q921"/>
      <c r="R921"/>
      <c r="S921"/>
      <c r="T921"/>
      <c r="U921"/>
      <c r="V921"/>
    </row>
    <row r="922" spans="1:22">
      <c r="A922"/>
      <c r="B922"/>
      <c r="C922"/>
      <c r="D922"/>
      <c r="E922"/>
      <c r="F922"/>
      <c r="G922"/>
      <c r="H922"/>
      <c r="I922"/>
      <c r="J922"/>
      <c r="K922"/>
      <c r="L922"/>
      <c r="M922"/>
      <c r="N922"/>
      <c r="O922"/>
      <c r="P922"/>
      <c r="Q922"/>
      <c r="R922"/>
      <c r="S922"/>
      <c r="T922"/>
      <c r="U922"/>
      <c r="V922"/>
    </row>
    <row r="923" spans="1:22">
      <c r="A923"/>
      <c r="B923"/>
      <c r="C923"/>
      <c r="D923"/>
      <c r="E923"/>
      <c r="F923"/>
      <c r="G923"/>
      <c r="H923"/>
      <c r="I923"/>
      <c r="J923"/>
      <c r="K923"/>
      <c r="L923"/>
      <c r="M923"/>
      <c r="N923"/>
      <c r="O923"/>
      <c r="P923"/>
      <c r="Q923"/>
      <c r="R923"/>
      <c r="S923"/>
      <c r="T923"/>
      <c r="U923"/>
      <c r="V923"/>
    </row>
    <row r="924" spans="1:22">
      <c r="A924"/>
      <c r="B924"/>
      <c r="C924"/>
      <c r="D924"/>
      <c r="E924"/>
      <c r="F924"/>
      <c r="G924"/>
      <c r="H924"/>
      <c r="I924"/>
      <c r="J924"/>
      <c r="K924"/>
      <c r="L924"/>
      <c r="M924"/>
      <c r="N924"/>
      <c r="O924"/>
      <c r="P924"/>
      <c r="Q924"/>
      <c r="R924"/>
      <c r="S924"/>
      <c r="T924"/>
      <c r="U924"/>
      <c r="V924"/>
    </row>
    <row r="925" spans="1:22">
      <c r="A925"/>
      <c r="B925"/>
      <c r="C925"/>
      <c r="D925"/>
      <c r="E925"/>
      <c r="F925"/>
      <c r="G925"/>
      <c r="H925"/>
      <c r="I925"/>
      <c r="J925"/>
      <c r="K925"/>
      <c r="L925"/>
      <c r="M925"/>
      <c r="N925"/>
      <c r="O925"/>
      <c r="P925"/>
      <c r="Q925"/>
      <c r="R925"/>
      <c r="S925"/>
      <c r="T925"/>
      <c r="U925"/>
      <c r="V925"/>
    </row>
    <row r="926" spans="1:22">
      <c r="A926"/>
      <c r="B926"/>
      <c r="C926"/>
      <c r="D926"/>
      <c r="E926"/>
      <c r="F926"/>
      <c r="G926"/>
      <c r="H926"/>
      <c r="I926"/>
      <c r="J926"/>
      <c r="K926"/>
      <c r="L926"/>
      <c r="M926"/>
      <c r="N926"/>
      <c r="O926"/>
      <c r="P926"/>
      <c r="Q926"/>
      <c r="R926"/>
      <c r="S926"/>
      <c r="T926"/>
      <c r="U926"/>
      <c r="V926"/>
    </row>
    <row r="927" spans="1:22">
      <c r="A927"/>
      <c r="B927"/>
      <c r="C927"/>
      <c r="D927"/>
      <c r="E927"/>
      <c r="F927"/>
      <c r="G927"/>
      <c r="H927"/>
      <c r="I927"/>
      <c r="J927"/>
      <c r="K927"/>
      <c r="L927"/>
      <c r="M927"/>
      <c r="N927"/>
      <c r="O927"/>
      <c r="P927"/>
      <c r="Q927"/>
      <c r="R927"/>
      <c r="S927"/>
      <c r="T927"/>
      <c r="U927"/>
      <c r="V927"/>
    </row>
    <row r="928" spans="1:22">
      <c r="A928"/>
      <c r="B928"/>
      <c r="C928"/>
      <c r="D928"/>
      <c r="E928"/>
      <c r="F928"/>
      <c r="G928"/>
      <c r="H928"/>
      <c r="I928"/>
      <c r="J928"/>
      <c r="K928"/>
      <c r="L928"/>
      <c r="M928"/>
      <c r="N928"/>
      <c r="O928"/>
      <c r="P928"/>
      <c r="Q928"/>
      <c r="R928"/>
      <c r="S928"/>
      <c r="T928"/>
      <c r="U928"/>
      <c r="V928"/>
    </row>
    <row r="929" spans="1:22">
      <c r="A929"/>
      <c r="B929"/>
      <c r="C929"/>
      <c r="D929"/>
      <c r="E929"/>
      <c r="F929"/>
      <c r="G929"/>
      <c r="H929"/>
      <c r="I929"/>
      <c r="J929"/>
      <c r="K929"/>
      <c r="L929"/>
      <c r="M929"/>
      <c r="N929"/>
      <c r="O929"/>
      <c r="P929"/>
      <c r="Q929"/>
      <c r="R929"/>
      <c r="S929"/>
      <c r="T929"/>
      <c r="U929"/>
      <c r="V929"/>
    </row>
    <row r="930" spans="1:22">
      <c r="A930"/>
      <c r="B930"/>
      <c r="C930"/>
      <c r="D930"/>
      <c r="E930"/>
      <c r="F930"/>
      <c r="G930"/>
      <c r="H930"/>
      <c r="I930"/>
      <c r="J930"/>
      <c r="K930"/>
      <c r="L930"/>
      <c r="M930"/>
      <c r="N930"/>
      <c r="O930"/>
      <c r="P930"/>
      <c r="Q930"/>
      <c r="R930"/>
      <c r="S930"/>
      <c r="T930"/>
      <c r="U930"/>
      <c r="V930"/>
    </row>
    <row r="931" spans="1:22">
      <c r="A931"/>
      <c r="B931"/>
      <c r="C931"/>
      <c r="D931"/>
      <c r="E931"/>
      <c r="F931"/>
      <c r="G931"/>
      <c r="H931"/>
      <c r="I931"/>
      <c r="J931"/>
      <c r="K931"/>
      <c r="L931"/>
      <c r="M931"/>
      <c r="N931"/>
      <c r="O931"/>
      <c r="P931"/>
      <c r="Q931"/>
      <c r="R931"/>
      <c r="S931"/>
      <c r="T931"/>
      <c r="U931"/>
      <c r="V931"/>
    </row>
    <row r="932" spans="1:22">
      <c r="A932"/>
      <c r="B932"/>
      <c r="C932"/>
      <c r="D932"/>
      <c r="E932"/>
      <c r="F932"/>
      <c r="G932"/>
      <c r="H932"/>
      <c r="I932"/>
      <c r="J932"/>
      <c r="K932"/>
      <c r="L932"/>
      <c r="M932"/>
      <c r="N932"/>
      <c r="O932"/>
      <c r="P932"/>
      <c r="Q932"/>
      <c r="R932"/>
      <c r="S932"/>
      <c r="T932"/>
      <c r="U932"/>
      <c r="V932"/>
    </row>
    <row r="933" spans="1:22">
      <c r="A933"/>
      <c r="B933"/>
      <c r="C933"/>
      <c r="D933"/>
      <c r="E933"/>
      <c r="F933"/>
      <c r="G933"/>
      <c r="H933"/>
      <c r="I933"/>
      <c r="J933"/>
      <c r="K933"/>
      <c r="L933"/>
      <c r="M933"/>
      <c r="N933"/>
      <c r="O933"/>
      <c r="P933"/>
      <c r="Q933"/>
      <c r="R933"/>
      <c r="S933"/>
      <c r="T933"/>
      <c r="U933"/>
      <c r="V933"/>
    </row>
    <row r="934" spans="1:22">
      <c r="A934"/>
      <c r="B934"/>
      <c r="C934"/>
      <c r="D934"/>
      <c r="E934"/>
      <c r="F934"/>
      <c r="G934"/>
      <c r="H934"/>
      <c r="I934"/>
      <c r="J934"/>
      <c r="K934"/>
      <c r="L934"/>
      <c r="M934"/>
      <c r="N934"/>
      <c r="O934"/>
      <c r="P934"/>
      <c r="Q934"/>
      <c r="R934"/>
      <c r="S934"/>
      <c r="T934"/>
      <c r="U934"/>
      <c r="V934"/>
    </row>
    <row r="935" spans="1:22">
      <c r="A935"/>
      <c r="B935"/>
      <c r="C935"/>
      <c r="D935"/>
      <c r="E935"/>
      <c r="F935"/>
      <c r="G935"/>
      <c r="H935"/>
      <c r="I935"/>
      <c r="J935"/>
      <c r="K935"/>
      <c r="L935"/>
      <c r="M935"/>
      <c r="N935"/>
      <c r="O935"/>
      <c r="P935"/>
      <c r="Q935"/>
      <c r="R935"/>
      <c r="S935"/>
      <c r="T935"/>
      <c r="U935"/>
      <c r="V935"/>
    </row>
    <row r="936" spans="1:22">
      <c r="A936"/>
      <c r="B936"/>
      <c r="C936"/>
      <c r="D936"/>
      <c r="E936"/>
      <c r="F936"/>
      <c r="G936"/>
      <c r="H936"/>
      <c r="I936"/>
      <c r="J936"/>
      <c r="K936"/>
      <c r="L936"/>
      <c r="M936"/>
      <c r="N936"/>
      <c r="O936"/>
      <c r="P936"/>
      <c r="Q936"/>
      <c r="R936"/>
      <c r="S936"/>
      <c r="T936"/>
      <c r="U936"/>
      <c r="V936"/>
    </row>
    <row r="937" spans="1:22">
      <c r="A937"/>
      <c r="B937"/>
      <c r="C937"/>
      <c r="D937"/>
      <c r="E937"/>
      <c r="F937"/>
      <c r="G937"/>
      <c r="H937"/>
      <c r="I937"/>
      <c r="J937"/>
      <c r="K937"/>
      <c r="L937"/>
      <c r="M937"/>
      <c r="N937"/>
      <c r="O937"/>
      <c r="P937"/>
      <c r="Q937"/>
      <c r="R937"/>
      <c r="S937"/>
      <c r="T937"/>
      <c r="U937"/>
      <c r="V937"/>
    </row>
    <row r="938" spans="1:22">
      <c r="A938"/>
      <c r="B938"/>
      <c r="C938"/>
      <c r="D938"/>
      <c r="E938"/>
      <c r="F938"/>
      <c r="G938"/>
      <c r="H938"/>
      <c r="I938"/>
      <c r="J938"/>
      <c r="K938"/>
      <c r="L938"/>
      <c r="M938"/>
      <c r="N938"/>
      <c r="O938"/>
      <c r="P938"/>
      <c r="Q938"/>
      <c r="R938"/>
      <c r="S938"/>
      <c r="T938"/>
      <c r="U938"/>
      <c r="V938"/>
    </row>
    <row r="939" spans="1:22">
      <c r="A939"/>
      <c r="B939"/>
      <c r="C939"/>
      <c r="D939"/>
      <c r="E939"/>
      <c r="F939"/>
      <c r="G939"/>
      <c r="H939"/>
      <c r="I939"/>
      <c r="J939"/>
      <c r="K939"/>
      <c r="L939"/>
      <c r="M939"/>
      <c r="N939"/>
      <c r="O939"/>
      <c r="P939"/>
      <c r="Q939"/>
      <c r="R939"/>
      <c r="S939"/>
      <c r="T939"/>
      <c r="U939"/>
      <c r="V939"/>
    </row>
    <row r="940" spans="1:22">
      <c r="A940"/>
      <c r="B940"/>
      <c r="C940"/>
      <c r="D940"/>
      <c r="E940"/>
      <c r="F940"/>
      <c r="G940"/>
      <c r="H940"/>
      <c r="I940"/>
      <c r="J940"/>
      <c r="K940"/>
      <c r="L940"/>
      <c r="M940"/>
      <c r="N940"/>
      <c r="O940"/>
      <c r="P940"/>
      <c r="Q940"/>
      <c r="R940"/>
      <c r="S940"/>
      <c r="T940"/>
      <c r="U940"/>
      <c r="V940"/>
    </row>
    <row r="941" spans="1:22">
      <c r="A941"/>
      <c r="B941"/>
      <c r="C941"/>
      <c r="D941"/>
      <c r="E941"/>
      <c r="F941"/>
      <c r="G941"/>
      <c r="H941"/>
      <c r="I941"/>
      <c r="J941"/>
      <c r="K941"/>
      <c r="L941"/>
      <c r="M941"/>
      <c r="N941"/>
      <c r="O941"/>
      <c r="P941"/>
      <c r="Q941"/>
      <c r="R941"/>
      <c r="S941"/>
      <c r="T941"/>
      <c r="U941"/>
      <c r="V941"/>
    </row>
    <row r="942" spans="1:22">
      <c r="A942"/>
      <c r="B942"/>
      <c r="C942"/>
      <c r="D942"/>
      <c r="E942"/>
      <c r="F942"/>
      <c r="G942"/>
      <c r="H942"/>
      <c r="I942"/>
      <c r="J942"/>
      <c r="K942"/>
      <c r="L942"/>
      <c r="M942"/>
      <c r="N942"/>
      <c r="O942"/>
      <c r="P942"/>
      <c r="Q942"/>
      <c r="R942"/>
      <c r="S942"/>
      <c r="T942"/>
      <c r="U942"/>
      <c r="V942"/>
    </row>
    <row r="943" spans="1:22">
      <c r="A943"/>
      <c r="B943"/>
      <c r="C943"/>
      <c r="D943"/>
      <c r="E943"/>
      <c r="F943"/>
      <c r="G943"/>
      <c r="H943"/>
      <c r="I943"/>
      <c r="J943"/>
      <c r="K943"/>
      <c r="L943"/>
      <c r="M943"/>
      <c r="N943"/>
      <c r="O943"/>
      <c r="P943"/>
      <c r="Q943"/>
      <c r="R943"/>
      <c r="S943"/>
      <c r="T943"/>
      <c r="U943"/>
      <c r="V943"/>
    </row>
    <row r="944" spans="1:22">
      <c r="A944"/>
      <c r="B944"/>
      <c r="C944"/>
      <c r="D944"/>
      <c r="E944"/>
      <c r="F944"/>
      <c r="G944"/>
      <c r="H944"/>
      <c r="I944"/>
      <c r="J944"/>
      <c r="K944"/>
      <c r="L944"/>
      <c r="M944"/>
      <c r="N944"/>
      <c r="O944"/>
      <c r="P944"/>
      <c r="Q944"/>
      <c r="R944"/>
      <c r="S944"/>
      <c r="T944"/>
      <c r="U944"/>
      <c r="V944"/>
    </row>
    <row r="945" spans="1:22">
      <c r="A945"/>
      <c r="B945"/>
      <c r="C945"/>
      <c r="D945"/>
      <c r="E945"/>
      <c r="F945"/>
      <c r="G945"/>
      <c r="H945"/>
      <c r="I945"/>
      <c r="J945"/>
      <c r="K945"/>
      <c r="L945"/>
      <c r="M945"/>
      <c r="N945"/>
      <c r="O945"/>
      <c r="P945"/>
      <c r="Q945"/>
      <c r="R945"/>
      <c r="S945"/>
      <c r="T945"/>
      <c r="U945"/>
      <c r="V945"/>
    </row>
    <row r="946" spans="1:22">
      <c r="A946"/>
      <c r="B946"/>
      <c r="C946"/>
      <c r="D946"/>
      <c r="E946"/>
      <c r="F946"/>
      <c r="G946"/>
      <c r="H946"/>
      <c r="I946"/>
      <c r="J946"/>
      <c r="K946"/>
      <c r="L946"/>
      <c r="M946"/>
      <c r="N946"/>
      <c r="O946"/>
      <c r="P946"/>
      <c r="Q946"/>
      <c r="R946"/>
      <c r="S946"/>
      <c r="T946"/>
      <c r="U946"/>
      <c r="V946"/>
    </row>
    <row r="947" spans="1:22">
      <c r="A947"/>
      <c r="B947"/>
      <c r="C947"/>
      <c r="D947"/>
      <c r="E947"/>
      <c r="F947"/>
      <c r="G947"/>
      <c r="H947"/>
      <c r="I947"/>
      <c r="J947"/>
      <c r="K947"/>
      <c r="L947"/>
      <c r="M947"/>
      <c r="N947"/>
      <c r="O947"/>
      <c r="P947"/>
      <c r="Q947"/>
      <c r="R947"/>
      <c r="S947"/>
      <c r="T947"/>
      <c r="U947"/>
      <c r="V947"/>
    </row>
    <row r="948" spans="1:22">
      <c r="A948"/>
      <c r="B948"/>
      <c r="C948"/>
      <c r="D948"/>
      <c r="E948"/>
      <c r="F948"/>
      <c r="G948"/>
      <c r="H948"/>
      <c r="I948"/>
      <c r="J948"/>
      <c r="K948"/>
      <c r="L948"/>
      <c r="M948"/>
      <c r="N948"/>
      <c r="O948"/>
      <c r="P948"/>
      <c r="Q948"/>
      <c r="R948"/>
      <c r="S948"/>
      <c r="T948"/>
      <c r="U948"/>
      <c r="V948"/>
    </row>
    <row r="949" spans="1:22">
      <c r="A949"/>
      <c r="B949"/>
      <c r="C949"/>
      <c r="D949"/>
      <c r="E949"/>
      <c r="F949"/>
      <c r="G949"/>
      <c r="H949"/>
      <c r="I949"/>
      <c r="J949"/>
      <c r="K949"/>
      <c r="L949"/>
      <c r="M949"/>
      <c r="N949"/>
      <c r="O949"/>
      <c r="P949"/>
      <c r="Q949"/>
      <c r="R949"/>
      <c r="S949"/>
      <c r="T949"/>
      <c r="U949"/>
      <c r="V949"/>
    </row>
    <row r="950" spans="1:22">
      <c r="A950"/>
      <c r="B950"/>
      <c r="C950"/>
      <c r="D950"/>
      <c r="E950"/>
      <c r="F950"/>
      <c r="G950"/>
      <c r="H950"/>
      <c r="I950"/>
      <c r="J950"/>
      <c r="K950"/>
      <c r="L950"/>
      <c r="M950"/>
      <c r="N950"/>
      <c r="O950"/>
      <c r="P950"/>
      <c r="Q950"/>
      <c r="R950"/>
      <c r="S950"/>
      <c r="T950"/>
      <c r="U950"/>
      <c r="V950"/>
    </row>
    <row r="951" spans="1:22">
      <c r="A951"/>
      <c r="B951"/>
      <c r="C951"/>
      <c r="D951"/>
      <c r="E951"/>
      <c r="F951"/>
      <c r="G951"/>
      <c r="H951"/>
      <c r="I951"/>
      <c r="J951"/>
      <c r="K951"/>
      <c r="L951"/>
      <c r="M951"/>
      <c r="N951"/>
      <c r="O951"/>
      <c r="P951"/>
      <c r="Q951"/>
      <c r="R951"/>
      <c r="S951"/>
      <c r="T951"/>
      <c r="U951"/>
      <c r="V951"/>
    </row>
    <row r="952" spans="1:22">
      <c r="A952"/>
      <c r="B952"/>
      <c r="C952"/>
      <c r="D952"/>
      <c r="E952"/>
      <c r="F952"/>
      <c r="G952"/>
      <c r="H952"/>
      <c r="I952"/>
      <c r="J952"/>
      <c r="K952"/>
      <c r="L952"/>
      <c r="M952"/>
      <c r="N952"/>
      <c r="O952"/>
      <c r="P952"/>
      <c r="Q952"/>
      <c r="R952"/>
      <c r="S952"/>
      <c r="T952"/>
      <c r="U952"/>
      <c r="V952"/>
    </row>
    <row r="953" spans="1:22">
      <c r="A953"/>
      <c r="B953"/>
      <c r="C953"/>
      <c r="D953"/>
      <c r="E953"/>
      <c r="F953"/>
      <c r="G953"/>
      <c r="H953"/>
      <c r="I953"/>
      <c r="J953"/>
      <c r="K953"/>
      <c r="L953"/>
      <c r="M953"/>
      <c r="N953"/>
      <c r="O953"/>
      <c r="P953"/>
      <c r="Q953"/>
      <c r="R953"/>
      <c r="S953"/>
      <c r="T953"/>
      <c r="U953"/>
      <c r="V953"/>
    </row>
    <row r="954" spans="1:22">
      <c r="A954"/>
      <c r="B954"/>
      <c r="C954"/>
      <c r="D954"/>
      <c r="E954"/>
      <c r="F954"/>
      <c r="G954"/>
      <c r="H954"/>
      <c r="I954"/>
      <c r="J954"/>
      <c r="K954"/>
      <c r="L954"/>
      <c r="M954"/>
      <c r="N954"/>
      <c r="O954"/>
      <c r="P954"/>
      <c r="Q954"/>
      <c r="R954"/>
      <c r="S954"/>
      <c r="T954"/>
      <c r="U954"/>
      <c r="V954"/>
    </row>
    <row r="955" spans="1:22">
      <c r="A955"/>
      <c r="B955"/>
      <c r="C955"/>
      <c r="D955"/>
      <c r="E955"/>
      <c r="F955"/>
      <c r="G955"/>
      <c r="H955"/>
      <c r="I955"/>
      <c r="J955"/>
      <c r="K955"/>
      <c r="L955"/>
      <c r="M955"/>
      <c r="N955"/>
      <c r="O955"/>
      <c r="P955"/>
      <c r="Q955"/>
      <c r="R955"/>
      <c r="S955"/>
      <c r="T955"/>
      <c r="U955"/>
      <c r="V955"/>
    </row>
    <row r="956" spans="1:22">
      <c r="A956"/>
      <c r="B956"/>
      <c r="C956"/>
      <c r="D956"/>
      <c r="E956"/>
      <c r="F956"/>
      <c r="G956"/>
      <c r="H956"/>
      <c r="I956"/>
      <c r="J956"/>
      <c r="K956"/>
      <c r="L956"/>
      <c r="M956"/>
      <c r="N956"/>
      <c r="O956"/>
      <c r="P956"/>
      <c r="Q956"/>
      <c r="R956"/>
      <c r="S956"/>
      <c r="T956"/>
      <c r="U956"/>
      <c r="V956"/>
    </row>
    <row r="957" spans="1:22">
      <c r="A957"/>
      <c r="B957"/>
      <c r="C957"/>
      <c r="D957"/>
      <c r="E957"/>
      <c r="F957"/>
      <c r="G957"/>
      <c r="H957"/>
      <c r="I957"/>
      <c r="J957"/>
      <c r="K957"/>
      <c r="L957"/>
      <c r="M957"/>
      <c r="N957"/>
      <c r="O957"/>
      <c r="P957"/>
      <c r="Q957"/>
      <c r="R957"/>
      <c r="S957"/>
      <c r="T957"/>
      <c r="U957"/>
      <c r="V957"/>
    </row>
    <row r="958" spans="1:22">
      <c r="A958"/>
      <c r="B958"/>
      <c r="C958"/>
      <c r="D958"/>
      <c r="E958"/>
      <c r="F958"/>
      <c r="G958"/>
      <c r="H958"/>
      <c r="I958"/>
      <c r="J958"/>
      <c r="K958"/>
      <c r="L958"/>
      <c r="M958"/>
      <c r="N958"/>
      <c r="O958"/>
      <c r="P958"/>
      <c r="Q958"/>
      <c r="R958"/>
      <c r="S958"/>
      <c r="T958"/>
      <c r="U958"/>
      <c r="V958"/>
    </row>
    <row r="959" spans="1:22">
      <c r="A959"/>
      <c r="B959"/>
      <c r="C959"/>
      <c r="D959"/>
      <c r="E959"/>
      <c r="F959"/>
      <c r="G959"/>
      <c r="H959"/>
      <c r="I959"/>
      <c r="J959"/>
      <c r="K959"/>
      <c r="L959"/>
      <c r="M959"/>
      <c r="N959"/>
      <c r="O959"/>
      <c r="P959"/>
      <c r="Q959"/>
      <c r="R959"/>
      <c r="S959"/>
      <c r="T959"/>
      <c r="U959"/>
      <c r="V959"/>
    </row>
    <row r="960" spans="1:22">
      <c r="A960"/>
      <c r="B960"/>
      <c r="C960"/>
      <c r="D960"/>
      <c r="E960"/>
      <c r="F960"/>
      <c r="G960"/>
      <c r="H960"/>
      <c r="I960"/>
      <c r="J960"/>
      <c r="K960"/>
      <c r="L960"/>
      <c r="M960"/>
      <c r="N960"/>
      <c r="O960"/>
      <c r="P960"/>
      <c r="Q960"/>
      <c r="R960"/>
      <c r="S960"/>
      <c r="T960"/>
      <c r="U960"/>
      <c r="V960"/>
    </row>
    <row r="961" spans="1:22">
      <c r="A961"/>
      <c r="B961"/>
      <c r="C961"/>
      <c r="D961"/>
      <c r="E961"/>
      <c r="F961"/>
      <c r="G961"/>
      <c r="H961"/>
      <c r="I961"/>
      <c r="J961"/>
      <c r="K961"/>
      <c r="L961"/>
      <c r="M961"/>
      <c r="N961"/>
      <c r="O961"/>
      <c r="P961"/>
      <c r="Q961"/>
      <c r="R961"/>
      <c r="S961"/>
      <c r="T961"/>
      <c r="U961"/>
      <c r="V961"/>
    </row>
    <row r="962" spans="1:22">
      <c r="A962"/>
      <c r="B962"/>
      <c r="C962"/>
      <c r="D962"/>
      <c r="E962"/>
      <c r="F962"/>
      <c r="G962"/>
      <c r="H962"/>
      <c r="I962"/>
      <c r="J962"/>
      <c r="K962"/>
      <c r="L962"/>
      <c r="M962"/>
      <c r="N962"/>
      <c r="O962"/>
      <c r="P962"/>
      <c r="Q962"/>
      <c r="R962"/>
      <c r="S962"/>
      <c r="T962"/>
      <c r="U962"/>
      <c r="V962"/>
    </row>
    <row r="963" spans="1:22">
      <c r="A963"/>
      <c r="B963"/>
      <c r="C963"/>
      <c r="D963"/>
      <c r="E963"/>
      <c r="F963"/>
      <c r="G963"/>
      <c r="H963"/>
      <c r="I963"/>
      <c r="J963"/>
      <c r="K963"/>
      <c r="L963"/>
      <c r="M963"/>
      <c r="N963"/>
      <c r="O963"/>
      <c r="P963"/>
      <c r="Q963"/>
      <c r="R963"/>
      <c r="S963"/>
      <c r="T963"/>
      <c r="U963"/>
      <c r="V963"/>
    </row>
    <row r="964" spans="1:22">
      <c r="A964"/>
      <c r="B964"/>
      <c r="C964"/>
      <c r="D964"/>
      <c r="E964"/>
      <c r="F964"/>
      <c r="G964"/>
      <c r="H964"/>
      <c r="I964"/>
      <c r="J964"/>
      <c r="K964"/>
      <c r="L964"/>
      <c r="M964"/>
      <c r="N964"/>
      <c r="O964"/>
      <c r="P964"/>
      <c r="Q964"/>
      <c r="R964"/>
      <c r="S964"/>
      <c r="T964"/>
      <c r="U964"/>
      <c r="V964"/>
    </row>
    <row r="965" spans="1:22">
      <c r="A965"/>
      <c r="B965"/>
      <c r="C965"/>
      <c r="D965"/>
      <c r="E965"/>
      <c r="F965"/>
      <c r="G965"/>
      <c r="H965"/>
      <c r="I965"/>
      <c r="J965"/>
      <c r="K965"/>
      <c r="L965"/>
      <c r="M965"/>
      <c r="N965"/>
      <c r="O965"/>
      <c r="P965"/>
      <c r="Q965"/>
      <c r="R965"/>
      <c r="S965"/>
      <c r="T965"/>
      <c r="U965"/>
      <c r="V965"/>
    </row>
    <row r="966" spans="1:22">
      <c r="A966"/>
      <c r="B966"/>
      <c r="C966"/>
      <c r="D966"/>
      <c r="E966"/>
      <c r="F966"/>
      <c r="G966"/>
      <c r="H966"/>
      <c r="I966"/>
      <c r="J966"/>
      <c r="K966"/>
      <c r="L966"/>
      <c r="M966"/>
      <c r="N966"/>
      <c r="O966"/>
      <c r="P966"/>
      <c r="Q966"/>
      <c r="R966"/>
      <c r="S966"/>
      <c r="T966"/>
      <c r="U966"/>
      <c r="V966"/>
    </row>
    <row r="967" spans="1:22">
      <c r="A967"/>
      <c r="B967"/>
      <c r="C967"/>
      <c r="D967"/>
      <c r="E967"/>
      <c r="F967"/>
      <c r="G967"/>
      <c r="H967"/>
      <c r="I967"/>
      <c r="J967"/>
      <c r="K967"/>
      <c r="L967"/>
      <c r="M967"/>
      <c r="N967"/>
      <c r="O967"/>
      <c r="P967"/>
      <c r="Q967"/>
      <c r="R967"/>
      <c r="S967"/>
      <c r="T967"/>
      <c r="U967"/>
      <c r="V967"/>
    </row>
    <row r="968" spans="1:22">
      <c r="A968"/>
      <c r="B968"/>
      <c r="C968"/>
      <c r="D968"/>
      <c r="E968"/>
      <c r="F968"/>
      <c r="G968"/>
      <c r="H968"/>
      <c r="I968"/>
      <c r="J968"/>
      <c r="K968"/>
      <c r="L968"/>
      <c r="M968"/>
      <c r="N968"/>
      <c r="O968"/>
      <c r="P968"/>
      <c r="Q968"/>
      <c r="R968"/>
      <c r="S968"/>
      <c r="T968"/>
      <c r="U968"/>
      <c r="V968"/>
    </row>
    <row r="969" spans="1:22">
      <c r="A969"/>
      <c r="B969"/>
      <c r="C969"/>
      <c r="D969"/>
      <c r="E969"/>
      <c r="F969"/>
      <c r="G969"/>
      <c r="H969"/>
      <c r="I969"/>
      <c r="J969"/>
      <c r="K969"/>
      <c r="L969"/>
      <c r="M969"/>
      <c r="N969"/>
      <c r="O969"/>
      <c r="P969"/>
      <c r="Q969"/>
      <c r="R969"/>
      <c r="S969"/>
      <c r="T969"/>
      <c r="U969"/>
      <c r="V969"/>
    </row>
    <row r="970" spans="1:22">
      <c r="A970"/>
      <c r="B970"/>
      <c r="C970"/>
      <c r="D970"/>
      <c r="E970"/>
      <c r="F970"/>
      <c r="G970"/>
      <c r="H970"/>
      <c r="I970"/>
      <c r="J970"/>
      <c r="K970"/>
      <c r="L970"/>
      <c r="M970"/>
      <c r="N970"/>
      <c r="O970"/>
      <c r="P970"/>
      <c r="Q970"/>
      <c r="R970"/>
      <c r="S970"/>
      <c r="T970"/>
      <c r="U970"/>
      <c r="V970"/>
    </row>
    <row r="971" spans="1:22">
      <c r="A971"/>
      <c r="B971"/>
      <c r="C971"/>
      <c r="D971"/>
      <c r="E971"/>
      <c r="F971"/>
      <c r="G971"/>
      <c r="H971"/>
      <c r="I971"/>
      <c r="J971"/>
      <c r="K971"/>
      <c r="L971"/>
      <c r="M971"/>
      <c r="N971"/>
      <c r="O971"/>
      <c r="P971"/>
      <c r="Q971"/>
      <c r="R971"/>
      <c r="S971"/>
      <c r="T971"/>
      <c r="U971"/>
      <c r="V971"/>
    </row>
    <row r="972" spans="1:22">
      <c r="A972"/>
      <c r="B972"/>
      <c r="C972"/>
      <c r="D972"/>
      <c r="E972"/>
      <c r="F972"/>
      <c r="G972"/>
      <c r="H972"/>
      <c r="I972"/>
      <c r="J972"/>
      <c r="K972"/>
      <c r="L972"/>
      <c r="M972"/>
      <c r="N972"/>
      <c r="O972"/>
      <c r="P972"/>
      <c r="Q972"/>
      <c r="R972"/>
      <c r="S972"/>
      <c r="T972"/>
      <c r="U972"/>
      <c r="V972"/>
    </row>
    <row r="973" spans="1:22">
      <c r="A973"/>
      <c r="B973"/>
      <c r="C973"/>
      <c r="D973"/>
      <c r="E973"/>
      <c r="F973"/>
      <c r="G973"/>
      <c r="H973"/>
      <c r="I973"/>
      <c r="J973"/>
      <c r="K973"/>
      <c r="L973"/>
      <c r="M973"/>
      <c r="N973"/>
      <c r="O973"/>
      <c r="P973"/>
      <c r="Q973"/>
      <c r="R973"/>
      <c r="S973"/>
      <c r="T973"/>
      <c r="U973"/>
      <c r="V973"/>
    </row>
    <row r="974" spans="1:22">
      <c r="A974"/>
      <c r="B974"/>
      <c r="C974"/>
      <c r="D974"/>
      <c r="E974"/>
      <c r="F974"/>
      <c r="G974"/>
      <c r="H974"/>
      <c r="I974"/>
      <c r="J974"/>
      <c r="K974"/>
      <c r="L974"/>
      <c r="M974"/>
      <c r="N974"/>
      <c r="O974"/>
      <c r="P974"/>
      <c r="Q974"/>
      <c r="R974"/>
      <c r="S974"/>
      <c r="T974"/>
      <c r="U974"/>
      <c r="V974"/>
    </row>
    <row r="975" spans="1:22">
      <c r="A975"/>
      <c r="B975"/>
      <c r="C975"/>
      <c r="D975"/>
      <c r="E975"/>
      <c r="F975"/>
      <c r="G975"/>
      <c r="H975"/>
      <c r="I975"/>
      <c r="J975"/>
      <c r="K975"/>
      <c r="L975"/>
      <c r="M975"/>
      <c r="N975"/>
      <c r="O975"/>
      <c r="P975"/>
      <c r="Q975"/>
      <c r="R975"/>
      <c r="S975"/>
      <c r="T975"/>
      <c r="U975"/>
      <c r="V975"/>
    </row>
    <row r="976" spans="1:22">
      <c r="A976"/>
      <c r="B976"/>
      <c r="C976"/>
      <c r="D976"/>
      <c r="E976"/>
      <c r="F976"/>
      <c r="G976"/>
      <c r="H976"/>
      <c r="I976"/>
      <c r="J976"/>
      <c r="K976"/>
      <c r="L976"/>
      <c r="M976"/>
      <c r="N976"/>
      <c r="O976"/>
      <c r="P976"/>
      <c r="Q976"/>
      <c r="R976"/>
      <c r="S976"/>
      <c r="T976"/>
      <c r="U976"/>
      <c r="V976"/>
    </row>
    <row r="977" spans="1:22">
      <c r="A977"/>
      <c r="B977"/>
      <c r="C977"/>
      <c r="D977"/>
      <c r="E977"/>
      <c r="F977"/>
      <c r="G977"/>
      <c r="H977"/>
      <c r="I977"/>
      <c r="J977"/>
      <c r="K977"/>
      <c r="L977"/>
      <c r="M977"/>
      <c r="N977"/>
      <c r="O977"/>
      <c r="P977"/>
      <c r="Q977"/>
      <c r="R977"/>
      <c r="S977"/>
      <c r="T977"/>
      <c r="U977"/>
      <c r="V977"/>
    </row>
    <row r="978" spans="1:22">
      <c r="A978"/>
      <c r="B978"/>
      <c r="C978"/>
      <c r="D978"/>
      <c r="E978"/>
      <c r="F978"/>
      <c r="G978"/>
      <c r="H978"/>
      <c r="I978"/>
      <c r="J978"/>
      <c r="K978"/>
      <c r="L978"/>
      <c r="M978"/>
      <c r="N978"/>
      <c r="O978"/>
      <c r="P978"/>
      <c r="Q978"/>
      <c r="R978"/>
      <c r="S978"/>
      <c r="T978"/>
      <c r="U978"/>
      <c r="V978"/>
    </row>
    <row r="979" spans="1:22">
      <c r="A979"/>
      <c r="B979"/>
      <c r="C979"/>
      <c r="D979"/>
      <c r="E979"/>
      <c r="F979"/>
      <c r="G979"/>
      <c r="H979"/>
      <c r="I979"/>
      <c r="J979"/>
      <c r="K979"/>
      <c r="L979"/>
      <c r="M979"/>
      <c r="N979"/>
      <c r="O979"/>
      <c r="P979"/>
      <c r="Q979"/>
      <c r="R979"/>
      <c r="S979"/>
      <c r="T979"/>
      <c r="U979"/>
      <c r="V979"/>
    </row>
    <row r="980" spans="1:22">
      <c r="A980"/>
      <c r="B980"/>
      <c r="C980"/>
      <c r="D980"/>
      <c r="E980"/>
      <c r="F980"/>
      <c r="G980"/>
      <c r="H980"/>
      <c r="I980"/>
      <c r="J980"/>
      <c r="K980"/>
      <c r="L980"/>
      <c r="M980"/>
      <c r="N980"/>
      <c r="O980"/>
      <c r="P980"/>
      <c r="Q980"/>
      <c r="R980"/>
      <c r="S980"/>
      <c r="T980"/>
      <c r="U980"/>
      <c r="V980"/>
    </row>
    <row r="981" spans="1:22">
      <c r="A981"/>
      <c r="B981"/>
      <c r="C981"/>
      <c r="D981"/>
      <c r="E981"/>
      <c r="F981"/>
      <c r="G981"/>
      <c r="H981"/>
      <c r="I981"/>
      <c r="J981"/>
      <c r="K981"/>
      <c r="L981"/>
      <c r="M981"/>
      <c r="N981"/>
      <c r="O981"/>
      <c r="P981"/>
      <c r="Q981"/>
      <c r="R981"/>
      <c r="S981"/>
      <c r="T981"/>
      <c r="U981"/>
      <c r="V981"/>
    </row>
    <row r="982" spans="1:22">
      <c r="A982"/>
      <c r="B982"/>
      <c r="C982"/>
      <c r="D982"/>
      <c r="E982"/>
      <c r="F982"/>
      <c r="G982"/>
      <c r="H982"/>
      <c r="I982"/>
      <c r="J982"/>
      <c r="K982"/>
      <c r="L982"/>
      <c r="M982"/>
      <c r="N982"/>
      <c r="O982"/>
      <c r="P982"/>
      <c r="Q982"/>
      <c r="R982"/>
      <c r="S982"/>
      <c r="T982"/>
      <c r="U982"/>
      <c r="V982"/>
    </row>
    <row r="983" spans="1:22">
      <c r="A983"/>
      <c r="B983"/>
      <c r="C983"/>
      <c r="D983"/>
      <c r="E983"/>
      <c r="F983"/>
      <c r="G983"/>
      <c r="H983"/>
      <c r="I983"/>
      <c r="J983"/>
      <c r="K983"/>
      <c r="L983"/>
      <c r="M983"/>
      <c r="N983"/>
      <c r="O983"/>
      <c r="P983"/>
      <c r="Q983"/>
      <c r="R983"/>
      <c r="S983"/>
      <c r="T983"/>
      <c r="U983"/>
      <c r="V983"/>
    </row>
    <row r="984" spans="1:22">
      <c r="A984"/>
      <c r="B984"/>
      <c r="C984"/>
      <c r="D984"/>
      <c r="E984"/>
      <c r="F984"/>
      <c r="G984"/>
      <c r="H984"/>
      <c r="I984"/>
      <c r="J984"/>
      <c r="K984"/>
      <c r="L984"/>
      <c r="M984"/>
      <c r="N984"/>
      <c r="O984"/>
      <c r="P984"/>
      <c r="Q984"/>
      <c r="R984"/>
      <c r="S984"/>
      <c r="T984"/>
      <c r="U984"/>
      <c r="V984"/>
    </row>
    <row r="985" spans="1:22">
      <c r="A985"/>
      <c r="B985"/>
      <c r="C985"/>
      <c r="D985"/>
      <c r="E985"/>
      <c r="F985"/>
      <c r="G985"/>
      <c r="H985"/>
      <c r="I985"/>
      <c r="J985"/>
      <c r="K985"/>
      <c r="L985"/>
      <c r="M985"/>
      <c r="N985"/>
      <c r="O985"/>
      <c r="P985"/>
      <c r="Q985"/>
      <c r="R985"/>
      <c r="S985"/>
      <c r="T985"/>
      <c r="U985"/>
      <c r="V985"/>
    </row>
    <row r="986" spans="1:22">
      <c r="A986"/>
      <c r="B986"/>
      <c r="C986"/>
      <c r="D986"/>
      <c r="E986"/>
      <c r="F986"/>
      <c r="G986"/>
      <c r="H986"/>
      <c r="I986"/>
      <c r="J986"/>
      <c r="K986"/>
      <c r="L986"/>
      <c r="M986"/>
      <c r="N986"/>
      <c r="O986"/>
      <c r="P986"/>
      <c r="Q986"/>
      <c r="R986"/>
      <c r="S986"/>
      <c r="T986"/>
      <c r="U986"/>
      <c r="V986"/>
    </row>
    <row r="987" spans="1:22">
      <c r="A987"/>
      <c r="B987"/>
      <c r="C987"/>
      <c r="D987"/>
      <c r="E987"/>
      <c r="F987"/>
      <c r="G987"/>
      <c r="H987"/>
      <c r="I987"/>
      <c r="J987"/>
      <c r="K987"/>
      <c r="L987"/>
      <c r="M987"/>
      <c r="N987"/>
      <c r="O987"/>
      <c r="P987"/>
      <c r="Q987"/>
      <c r="R987"/>
      <c r="S987"/>
      <c r="T987"/>
      <c r="U987"/>
      <c r="V987"/>
    </row>
    <row r="988" spans="1:22">
      <c r="A988"/>
      <c r="B988"/>
      <c r="C988"/>
      <c r="D988"/>
      <c r="E988"/>
      <c r="F988"/>
      <c r="G988"/>
      <c r="H988"/>
      <c r="I988"/>
      <c r="J988"/>
      <c r="K988"/>
      <c r="L988"/>
      <c r="M988"/>
      <c r="N988"/>
      <c r="O988"/>
      <c r="P988"/>
      <c r="Q988"/>
      <c r="R988"/>
      <c r="S988"/>
      <c r="T988"/>
      <c r="U988"/>
      <c r="V988"/>
    </row>
    <row r="989" spans="1:22">
      <c r="A989"/>
      <c r="B989"/>
      <c r="C989"/>
      <c r="D989"/>
      <c r="E989"/>
      <c r="F989"/>
      <c r="G989"/>
      <c r="H989"/>
      <c r="I989"/>
      <c r="J989"/>
      <c r="K989"/>
      <c r="L989"/>
      <c r="M989"/>
      <c r="N989"/>
      <c r="O989"/>
      <c r="P989"/>
      <c r="Q989"/>
      <c r="R989"/>
      <c r="S989"/>
      <c r="T989"/>
      <c r="U989"/>
      <c r="V989"/>
    </row>
    <row r="990" spans="1:22">
      <c r="A990"/>
      <c r="B990"/>
      <c r="C990"/>
      <c r="D990"/>
      <c r="E990"/>
      <c r="F990"/>
      <c r="G990"/>
      <c r="H990"/>
      <c r="I990"/>
      <c r="J990"/>
      <c r="K990"/>
      <c r="L990"/>
      <c r="M990"/>
      <c r="N990"/>
      <c r="O990"/>
      <c r="P990"/>
      <c r="Q990"/>
      <c r="R990"/>
      <c r="S990"/>
      <c r="T990"/>
      <c r="U990"/>
      <c r="V990"/>
    </row>
    <row r="991" spans="1:22">
      <c r="A991"/>
      <c r="B991"/>
      <c r="C991"/>
      <c r="D991"/>
      <c r="E991"/>
      <c r="F991"/>
      <c r="G991"/>
      <c r="H991"/>
      <c r="I991"/>
      <c r="J991"/>
      <c r="K991"/>
      <c r="L991"/>
      <c r="M991"/>
      <c r="N991"/>
      <c r="O991"/>
      <c r="P991"/>
      <c r="Q991"/>
      <c r="R991"/>
      <c r="S991"/>
      <c r="T991"/>
      <c r="U991"/>
      <c r="V991"/>
    </row>
    <row r="992" spans="1:22">
      <c r="A992"/>
      <c r="B992"/>
      <c r="C992"/>
      <c r="D992"/>
      <c r="E992"/>
      <c r="F992"/>
      <c r="G992"/>
      <c r="H992"/>
      <c r="I992"/>
      <c r="J992"/>
      <c r="K992"/>
      <c r="L992"/>
      <c r="M992"/>
      <c r="N992"/>
      <c r="O992"/>
      <c r="P992"/>
      <c r="Q992"/>
      <c r="R992"/>
      <c r="S992"/>
      <c r="T992"/>
      <c r="U992"/>
      <c r="V992"/>
    </row>
    <row r="993" spans="1:22">
      <c r="A993"/>
      <c r="B993"/>
      <c r="C993"/>
      <c r="D993"/>
      <c r="E993"/>
      <c r="F993"/>
      <c r="G993"/>
      <c r="H993"/>
      <c r="I993"/>
      <c r="J993"/>
      <c r="K993"/>
      <c r="L993"/>
      <c r="M993"/>
      <c r="N993"/>
      <c r="O993"/>
      <c r="P993"/>
      <c r="Q993"/>
      <c r="R993"/>
      <c r="S993"/>
      <c r="T993"/>
      <c r="U993"/>
      <c r="V993"/>
    </row>
    <row r="994" spans="1:22">
      <c r="A994"/>
      <c r="B994"/>
      <c r="C994"/>
      <c r="D994"/>
      <c r="E994"/>
      <c r="F994"/>
      <c r="G994"/>
      <c r="H994"/>
      <c r="I994"/>
      <c r="J994"/>
      <c r="K994"/>
      <c r="L994"/>
      <c r="M994"/>
      <c r="N994"/>
      <c r="O994"/>
      <c r="P994"/>
      <c r="Q994"/>
      <c r="R994"/>
      <c r="S994"/>
      <c r="T994"/>
      <c r="U994"/>
      <c r="V994"/>
    </row>
    <row r="995" spans="1:22">
      <c r="A995"/>
      <c r="B995"/>
      <c r="C995"/>
      <c r="D995"/>
      <c r="E995"/>
      <c r="F995"/>
      <c r="G995"/>
      <c r="H995"/>
      <c r="I995"/>
      <c r="J995"/>
      <c r="K995"/>
      <c r="L995"/>
      <c r="M995"/>
      <c r="N995"/>
      <c r="O995"/>
      <c r="P995"/>
      <c r="Q995"/>
      <c r="R995"/>
      <c r="S995"/>
      <c r="T995"/>
      <c r="U995"/>
      <c r="V995"/>
    </row>
    <row r="996" spans="1:22">
      <c r="A996"/>
      <c r="B996"/>
      <c r="C996"/>
      <c r="D996"/>
      <c r="E996"/>
      <c r="F996"/>
      <c r="G996"/>
      <c r="H996"/>
      <c r="I996"/>
      <c r="J996"/>
      <c r="K996"/>
      <c r="L996"/>
      <c r="M996"/>
      <c r="N996"/>
      <c r="O996"/>
      <c r="P996"/>
      <c r="Q996"/>
      <c r="R996"/>
      <c r="S996"/>
      <c r="T996"/>
      <c r="U996"/>
      <c r="V996"/>
    </row>
    <row r="997" spans="1:22">
      <c r="A997"/>
      <c r="B997"/>
      <c r="C997"/>
      <c r="D997"/>
      <c r="E997"/>
      <c r="F997"/>
      <c r="G997"/>
      <c r="H997"/>
      <c r="I997"/>
      <c r="J997"/>
      <c r="K997"/>
      <c r="L997"/>
      <c r="M997"/>
      <c r="N997"/>
      <c r="O997"/>
      <c r="P997"/>
      <c r="Q997"/>
      <c r="R997"/>
      <c r="S997"/>
      <c r="T997"/>
      <c r="U997"/>
      <c r="V997"/>
    </row>
    <row r="998" spans="1:22">
      <c r="A998"/>
      <c r="B998"/>
      <c r="C998"/>
      <c r="D998"/>
      <c r="E998"/>
      <c r="F998"/>
      <c r="G998"/>
      <c r="H998"/>
      <c r="I998"/>
      <c r="J998"/>
      <c r="K998"/>
      <c r="L998"/>
      <c r="M998"/>
      <c r="N998"/>
      <c r="O998"/>
      <c r="P998"/>
      <c r="Q998"/>
      <c r="R998"/>
      <c r="S998"/>
      <c r="T998"/>
      <c r="U998"/>
      <c r="V998"/>
    </row>
    <row r="999" spans="1:22">
      <c r="A999"/>
      <c r="B999"/>
      <c r="C999"/>
      <c r="D999"/>
      <c r="E999"/>
      <c r="F999"/>
      <c r="G999"/>
      <c r="H999"/>
      <c r="I999"/>
      <c r="J999"/>
      <c r="K999"/>
      <c r="L999"/>
      <c r="M999"/>
      <c r="N999"/>
      <c r="O999"/>
      <c r="P999"/>
      <c r="Q999"/>
      <c r="R999"/>
      <c r="S999"/>
      <c r="T999"/>
      <c r="U999"/>
      <c r="V999"/>
    </row>
    <row r="1000" spans="1:22">
      <c r="A1000"/>
      <c r="B1000"/>
      <c r="C1000"/>
      <c r="D1000"/>
      <c r="E1000"/>
      <c r="F1000"/>
      <c r="G1000"/>
      <c r="H1000"/>
      <c r="I1000"/>
      <c r="J1000"/>
      <c r="K1000"/>
      <c r="L1000"/>
      <c r="M1000"/>
      <c r="N1000"/>
      <c r="O1000"/>
      <c r="P1000"/>
      <c r="Q1000"/>
      <c r="R1000"/>
      <c r="S1000"/>
      <c r="T1000"/>
      <c r="U1000"/>
      <c r="V1000"/>
    </row>
  </sheetData>
  <mergeCells count="42">
    <mergeCell ref="A14:A15"/>
    <mergeCell ref="B14:B15"/>
    <mergeCell ref="B3:D3"/>
    <mergeCell ref="C14:C15"/>
    <mergeCell ref="D14:D15"/>
    <mergeCell ref="F11:F12"/>
    <mergeCell ref="G11:G12"/>
    <mergeCell ref="H11:H12"/>
    <mergeCell ref="E3:G3"/>
    <mergeCell ref="A11:A12"/>
    <mergeCell ref="B11:B12"/>
    <mergeCell ref="D5:D6"/>
    <mergeCell ref="D7:D8"/>
    <mergeCell ref="C11:C12"/>
    <mergeCell ref="D11:D12"/>
    <mergeCell ref="E11:E12"/>
    <mergeCell ref="I11:I12"/>
    <mergeCell ref="J11:J12"/>
    <mergeCell ref="K11:K12"/>
    <mergeCell ref="N11:N12"/>
    <mergeCell ref="H3:P3"/>
    <mergeCell ref="E14:E15"/>
    <mergeCell ref="F14:F15"/>
    <mergeCell ref="G14:G15"/>
    <mergeCell ref="L17:Q17"/>
    <mergeCell ref="I14:I15"/>
    <mergeCell ref="J14:J15"/>
    <mergeCell ref="K14:K15"/>
    <mergeCell ref="O14:O15"/>
    <mergeCell ref="P14:P15"/>
    <mergeCell ref="Q14:Q15"/>
    <mergeCell ref="H14:H15"/>
    <mergeCell ref="V11:V12"/>
    <mergeCell ref="V14:V15"/>
    <mergeCell ref="R14:R15"/>
    <mergeCell ref="T14:T15"/>
    <mergeCell ref="L16:Q16"/>
    <mergeCell ref="Q11:Q12"/>
    <mergeCell ref="R11:R12"/>
    <mergeCell ref="T11:T12"/>
    <mergeCell ref="O11:O12"/>
    <mergeCell ref="P11:P12"/>
  </mergeCells>
  <phoneticPr fontId="29" type="noConversion"/>
  <pageMargins left="0.78749999999999998" right="0.78749999999999998" top="1.0631944444444446" bottom="1.0631944444444446" header="0.51180555555555551" footer="0.51180555555555551"/>
  <pageSetup paperSize="9" scale="45" firstPageNumber="0" orientation="landscape" horizontalDpi="300" verticalDpi="300"/>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92D050"/>
    <pageSetUpPr fitToPage="1"/>
  </sheetPr>
  <dimension ref="A1:CL200"/>
  <sheetViews>
    <sheetView zoomScaleSheetLayoutView="100" workbookViewId="0">
      <selection sqref="A1:XFD1048576"/>
    </sheetView>
  </sheetViews>
  <sheetFormatPr defaultColWidth="11.42578125" defaultRowHeight="12.75"/>
  <cols>
    <col min="1" max="1" width="8.7109375" style="61" customWidth="1"/>
    <col min="2" max="2" width="27.42578125" style="61" customWidth="1"/>
    <col min="3" max="9" width="11.42578125" style="61" customWidth="1"/>
    <col min="10" max="10" width="12.140625" style="61" customWidth="1"/>
    <col min="11" max="52" width="11.42578125" customWidth="1"/>
    <col min="53" max="90" width="11.42578125" style="214"/>
  </cols>
  <sheetData>
    <row r="1" spans="1:86" customFormat="1" ht="15" customHeight="1" thickBot="1">
      <c r="A1" s="207" t="s">
        <v>148</v>
      </c>
      <c r="B1" s="67"/>
      <c r="C1" s="67"/>
      <c r="D1" s="67"/>
      <c r="E1" s="67"/>
      <c r="F1" s="67"/>
      <c r="G1" s="67"/>
      <c r="H1" s="67"/>
      <c r="I1" s="67"/>
      <c r="J1" s="124" t="s">
        <v>0</v>
      </c>
      <c r="K1" s="125" t="s">
        <v>961</v>
      </c>
      <c r="BA1" s="158" t="s">
        <v>422</v>
      </c>
      <c r="BB1" s="292" t="s">
        <v>835</v>
      </c>
      <c r="BC1" s="56"/>
      <c r="BD1" s="213" t="s">
        <v>434</v>
      </c>
      <c r="BE1" s="210"/>
      <c r="BF1" s="210"/>
      <c r="BG1" s="56"/>
      <c r="BH1" s="56" t="s">
        <v>469</v>
      </c>
      <c r="BI1" s="56"/>
      <c r="BJ1" s="56"/>
      <c r="BK1" s="56"/>
      <c r="BL1" s="56"/>
      <c r="BM1" s="213" t="s">
        <v>649</v>
      </c>
      <c r="BN1" s="56"/>
      <c r="BO1" s="56" t="s">
        <v>672</v>
      </c>
      <c r="BP1" s="56"/>
      <c r="BQ1" s="56"/>
      <c r="BR1" s="56"/>
      <c r="BS1" s="56"/>
      <c r="BT1" s="56"/>
      <c r="BU1" s="213" t="s">
        <v>709</v>
      </c>
      <c r="BV1" s="56"/>
      <c r="BW1" s="56"/>
      <c r="BX1" s="56"/>
      <c r="BY1" s="56"/>
      <c r="BZ1" s="56" t="s">
        <v>726</v>
      </c>
      <c r="CA1" s="56"/>
      <c r="CB1" s="56"/>
      <c r="CC1" s="56" t="s">
        <v>754</v>
      </c>
      <c r="CD1" s="56"/>
      <c r="CE1" s="56"/>
      <c r="CF1" s="56"/>
      <c r="CG1" s="56"/>
      <c r="CH1" s="56"/>
    </row>
    <row r="2" spans="1:86" customFormat="1" ht="16.5" thickBot="1">
      <c r="A2" s="68"/>
      <c r="B2" s="68"/>
      <c r="C2" s="68"/>
      <c r="D2" s="68"/>
      <c r="E2" s="68"/>
      <c r="F2" s="68"/>
      <c r="G2" s="68"/>
      <c r="H2" s="68"/>
      <c r="I2" s="68"/>
      <c r="J2" s="331" t="s">
        <v>256</v>
      </c>
      <c r="K2" s="250" t="s">
        <v>961</v>
      </c>
      <c r="BA2" s="160" t="s">
        <v>343</v>
      </c>
      <c r="BB2" s="160" t="s">
        <v>344</v>
      </c>
      <c r="BC2" s="56"/>
      <c r="BD2" s="56" t="s">
        <v>439</v>
      </c>
      <c r="BE2" s="210"/>
      <c r="BF2" s="210"/>
      <c r="BG2" s="56"/>
      <c r="BH2" s="56" t="s">
        <v>468</v>
      </c>
      <c r="BI2" s="56"/>
      <c r="BJ2" s="56"/>
      <c r="BK2" s="56"/>
      <c r="BL2" s="56"/>
      <c r="BM2" s="212" t="s">
        <v>481</v>
      </c>
      <c r="BN2" s="56"/>
      <c r="BO2" s="56" t="s">
        <v>118</v>
      </c>
      <c r="BP2" s="56"/>
      <c r="BQ2" s="56"/>
      <c r="BR2" s="56"/>
      <c r="BS2" s="56"/>
      <c r="BT2" s="56"/>
      <c r="BU2" s="56" t="s">
        <v>712</v>
      </c>
      <c r="BV2" s="56"/>
      <c r="BW2" s="56"/>
      <c r="BX2" s="56"/>
      <c r="BY2" s="56"/>
      <c r="BZ2" s="56" t="s">
        <v>181</v>
      </c>
      <c r="CA2" s="56"/>
      <c r="CB2" s="56"/>
      <c r="CC2" s="56" t="s">
        <v>271</v>
      </c>
      <c r="CD2" s="56"/>
      <c r="CE2" s="56"/>
      <c r="CF2" s="56"/>
      <c r="CG2" s="56"/>
      <c r="CH2" s="56"/>
    </row>
    <row r="3" spans="1:86" s="220" customFormat="1" ht="13.35" customHeight="1" thickBot="1">
      <c r="A3" s="228"/>
      <c r="B3" s="977" t="s">
        <v>75</v>
      </c>
      <c r="C3" s="1028" t="s">
        <v>149</v>
      </c>
      <c r="D3" s="1028"/>
      <c r="E3" s="1028"/>
      <c r="F3" s="1028"/>
      <c r="G3" s="1028" t="s">
        <v>150</v>
      </c>
      <c r="H3" s="1028"/>
      <c r="I3" s="1028"/>
      <c r="J3" s="1029"/>
      <c r="K3" s="826"/>
      <c r="BA3" s="160" t="s">
        <v>345</v>
      </c>
      <c r="BB3" s="160" t="s">
        <v>346</v>
      </c>
      <c r="BC3" s="206"/>
      <c r="BD3" s="206" t="s">
        <v>223</v>
      </c>
      <c r="BE3" s="216"/>
      <c r="BF3" s="216"/>
      <c r="BG3" s="206"/>
      <c r="BH3" s="206" t="s">
        <v>470</v>
      </c>
      <c r="BI3" s="206"/>
      <c r="BJ3" s="206"/>
      <c r="BK3" s="206"/>
      <c r="BL3" s="206"/>
      <c r="BM3" s="218" t="s">
        <v>482</v>
      </c>
      <c r="BN3" s="206"/>
      <c r="BO3" s="206" t="s">
        <v>120</v>
      </c>
      <c r="BP3" s="206"/>
      <c r="BQ3" s="206"/>
      <c r="BR3" s="206"/>
      <c r="BS3" s="206"/>
      <c r="BT3" s="206"/>
      <c r="BU3" s="206" t="s">
        <v>713</v>
      </c>
      <c r="BV3" s="206"/>
      <c r="BW3" s="206"/>
      <c r="BX3" s="206"/>
      <c r="BY3" s="206"/>
      <c r="BZ3" s="206" t="s">
        <v>738</v>
      </c>
      <c r="CA3" s="206"/>
      <c r="CB3" s="206"/>
      <c r="CC3" s="206" t="s">
        <v>272</v>
      </c>
      <c r="CD3" s="206"/>
      <c r="CE3" s="206"/>
      <c r="CF3" s="206"/>
      <c r="CG3" s="206"/>
      <c r="CH3" s="206"/>
    </row>
    <row r="4" spans="1:86" s="220" customFormat="1" ht="13.35" customHeight="1" thickBot="1">
      <c r="A4" s="229"/>
      <c r="B4" s="977"/>
      <c r="C4" s="1030" t="s">
        <v>151</v>
      </c>
      <c r="D4" s="1030"/>
      <c r="E4" s="1030"/>
      <c r="F4" s="827" t="s">
        <v>152</v>
      </c>
      <c r="G4" s="1028"/>
      <c r="H4" s="1028"/>
      <c r="I4" s="1028"/>
      <c r="J4" s="1029"/>
      <c r="K4" s="252"/>
      <c r="BA4" s="160" t="s">
        <v>347</v>
      </c>
      <c r="BB4" s="160" t="s">
        <v>348</v>
      </c>
      <c r="BC4" s="206"/>
      <c r="BD4" s="206" t="s">
        <v>440</v>
      </c>
      <c r="BE4" s="216"/>
      <c r="BF4" s="216"/>
      <c r="BG4" s="206"/>
      <c r="BH4" s="206" t="s">
        <v>475</v>
      </c>
      <c r="BI4" s="206"/>
      <c r="BJ4" s="206"/>
      <c r="BK4" s="206"/>
      <c r="BL4" s="206"/>
      <c r="BM4" s="218" t="s">
        <v>483</v>
      </c>
      <c r="BN4" s="206"/>
      <c r="BO4" s="206" t="s">
        <v>124</v>
      </c>
      <c r="BP4" s="206"/>
      <c r="BQ4" s="206"/>
      <c r="BR4" s="206"/>
      <c r="BS4" s="206"/>
      <c r="BT4" s="206"/>
      <c r="BU4" s="206" t="s">
        <v>714</v>
      </c>
      <c r="BV4" s="206"/>
      <c r="BW4" s="206"/>
      <c r="BX4" s="206"/>
      <c r="BY4" s="206"/>
      <c r="BZ4" s="206" t="s">
        <v>56</v>
      </c>
      <c r="CA4" s="206"/>
      <c r="CB4" s="206"/>
      <c r="CC4" s="206" t="s">
        <v>273</v>
      </c>
      <c r="CD4" s="206"/>
      <c r="CE4" s="206"/>
      <c r="CF4" s="206"/>
      <c r="CG4" s="206"/>
      <c r="CH4" s="206"/>
    </row>
    <row r="5" spans="1:86" s="220" customFormat="1" ht="39" thickBot="1">
      <c r="A5" s="47" t="s">
        <v>1</v>
      </c>
      <c r="B5" s="977"/>
      <c r="C5" s="828" t="s">
        <v>153</v>
      </c>
      <c r="D5" s="828" t="s">
        <v>154</v>
      </c>
      <c r="E5" s="828" t="s">
        <v>155</v>
      </c>
      <c r="F5" s="828" t="s">
        <v>152</v>
      </c>
      <c r="G5" s="828" t="s">
        <v>156</v>
      </c>
      <c r="H5" s="828" t="s">
        <v>157</v>
      </c>
      <c r="I5" s="828" t="s">
        <v>158</v>
      </c>
      <c r="J5" s="828" t="s">
        <v>159</v>
      </c>
      <c r="K5" s="251" t="s">
        <v>308</v>
      </c>
      <c r="BA5" s="160" t="s">
        <v>351</v>
      </c>
      <c r="BB5" s="160" t="s">
        <v>352</v>
      </c>
      <c r="BC5" s="206"/>
      <c r="BD5" s="206" t="s">
        <v>227</v>
      </c>
      <c r="BE5" s="216"/>
      <c r="BF5" s="216"/>
      <c r="BG5" s="206"/>
      <c r="BH5" s="206" t="s">
        <v>467</v>
      </c>
      <c r="BI5" s="206"/>
      <c r="BJ5" s="206"/>
      <c r="BK5" s="206"/>
      <c r="BL5" s="206"/>
      <c r="BM5" s="217" t="s">
        <v>484</v>
      </c>
      <c r="BN5" s="206"/>
      <c r="BO5" s="206"/>
      <c r="BP5" s="206"/>
      <c r="BQ5" s="206"/>
      <c r="BR5" s="206"/>
      <c r="BS5" s="206"/>
      <c r="BT5" s="206"/>
      <c r="BU5" s="206" t="s">
        <v>688</v>
      </c>
      <c r="BV5" s="206"/>
      <c r="BW5" s="206"/>
      <c r="BX5" s="206"/>
      <c r="BY5" s="206"/>
      <c r="BZ5" s="206" t="s">
        <v>739</v>
      </c>
      <c r="CA5" s="206"/>
      <c r="CB5" s="206"/>
      <c r="CC5" s="206" t="s">
        <v>274</v>
      </c>
      <c r="CD5" s="206"/>
      <c r="CE5" s="206"/>
      <c r="CF5" s="206"/>
      <c r="CG5" s="206"/>
      <c r="CH5" s="206"/>
    </row>
    <row r="6" spans="1:86" s="220" customFormat="1" ht="25.5">
      <c r="A6" s="829" t="s">
        <v>338</v>
      </c>
      <c r="B6" s="830" t="s">
        <v>160</v>
      </c>
      <c r="C6" s="831" t="s">
        <v>766</v>
      </c>
      <c r="D6" s="831" t="s">
        <v>766</v>
      </c>
      <c r="E6" s="831" t="s">
        <v>766</v>
      </c>
      <c r="F6" s="831" t="s">
        <v>766</v>
      </c>
      <c r="G6" s="12"/>
      <c r="H6" s="12"/>
      <c r="I6" s="12"/>
      <c r="J6" s="12"/>
      <c r="K6" s="832"/>
      <c r="BA6" s="160" t="s">
        <v>353</v>
      </c>
      <c r="BB6" s="160" t="s">
        <v>354</v>
      </c>
      <c r="BC6" s="206"/>
      <c r="BD6" s="206" t="s">
        <v>435</v>
      </c>
      <c r="BE6" s="216"/>
      <c r="BF6" s="216"/>
      <c r="BG6" s="206"/>
      <c r="BH6" s="206" t="s">
        <v>471</v>
      </c>
      <c r="BI6" s="206"/>
      <c r="BJ6" s="206"/>
      <c r="BK6" s="206"/>
      <c r="BL6" s="206"/>
      <c r="BM6" s="218" t="s">
        <v>659</v>
      </c>
      <c r="BN6" s="206"/>
      <c r="BO6" s="206"/>
      <c r="BP6" s="206"/>
      <c r="BQ6" s="206"/>
      <c r="BR6" s="206"/>
      <c r="BS6" s="206"/>
      <c r="BT6" s="206"/>
      <c r="BU6" s="206" t="s">
        <v>689</v>
      </c>
      <c r="BV6" s="206"/>
      <c r="BW6" s="206"/>
      <c r="BX6" s="206"/>
      <c r="BY6" s="206"/>
      <c r="BZ6" s="206" t="s">
        <v>737</v>
      </c>
      <c r="CA6" s="206"/>
      <c r="CB6" s="206"/>
      <c r="CC6" s="206" t="s">
        <v>751</v>
      </c>
      <c r="CD6" s="206"/>
      <c r="CE6" s="206"/>
      <c r="CF6" s="206"/>
      <c r="CG6" s="206"/>
      <c r="CH6" s="206"/>
    </row>
    <row r="7" spans="1:86" s="220" customFormat="1">
      <c r="A7" s="829" t="s">
        <v>338</v>
      </c>
      <c r="B7" s="830" t="s">
        <v>161</v>
      </c>
      <c r="C7" s="831" t="s">
        <v>766</v>
      </c>
      <c r="D7" s="831" t="s">
        <v>766</v>
      </c>
      <c r="E7" s="831" t="s">
        <v>64</v>
      </c>
      <c r="F7" s="831" t="s">
        <v>766</v>
      </c>
      <c r="G7" s="12"/>
      <c r="H7" s="12"/>
      <c r="I7" s="12"/>
      <c r="J7" s="12"/>
      <c r="K7" s="833"/>
      <c r="BA7" s="160" t="s">
        <v>360</v>
      </c>
      <c r="BB7" s="160" t="s">
        <v>342</v>
      </c>
      <c r="BC7" s="206"/>
      <c r="BD7" s="206" t="s">
        <v>436</v>
      </c>
      <c r="BE7" s="216"/>
      <c r="BF7" s="216"/>
      <c r="BG7" s="206"/>
      <c r="BH7" s="206" t="s">
        <v>472</v>
      </c>
      <c r="BI7" s="206"/>
      <c r="BJ7" s="206"/>
      <c r="BK7" s="206"/>
      <c r="BL7" s="206"/>
      <c r="BM7" s="218" t="s">
        <v>485</v>
      </c>
      <c r="BN7" s="206"/>
      <c r="BO7" s="206" t="s">
        <v>673</v>
      </c>
      <c r="BP7" s="206"/>
      <c r="BQ7" s="206"/>
      <c r="BR7" s="206"/>
      <c r="BS7" s="206"/>
      <c r="BT7" s="206"/>
      <c r="BU7" s="206" t="s">
        <v>715</v>
      </c>
      <c r="BV7" s="206"/>
      <c r="BW7" s="206"/>
      <c r="BX7" s="206"/>
      <c r="BY7" s="206"/>
      <c r="BZ7" s="206" t="s">
        <v>183</v>
      </c>
      <c r="CA7" s="206"/>
      <c r="CB7" s="206"/>
      <c r="CC7" s="206" t="s">
        <v>752</v>
      </c>
      <c r="CD7" s="206"/>
      <c r="CE7" s="206"/>
      <c r="CF7" s="206"/>
      <c r="CG7" s="206"/>
      <c r="CH7" s="206"/>
    </row>
    <row r="8" spans="1:86" s="220" customFormat="1">
      <c r="A8" s="829" t="s">
        <v>338</v>
      </c>
      <c r="B8" s="830" t="s">
        <v>162</v>
      </c>
      <c r="C8" s="831" t="s">
        <v>766</v>
      </c>
      <c r="D8" s="831" t="s">
        <v>766</v>
      </c>
      <c r="E8" s="831" t="s">
        <v>766</v>
      </c>
      <c r="F8" s="831" t="s">
        <v>766</v>
      </c>
      <c r="G8" s="12"/>
      <c r="H8" s="12"/>
      <c r="I8" s="12"/>
      <c r="J8" s="12"/>
      <c r="K8" s="833"/>
      <c r="BA8" s="160" t="s">
        <v>355</v>
      </c>
      <c r="BB8" s="160" t="s">
        <v>338</v>
      </c>
      <c r="BC8" s="206"/>
      <c r="BD8" s="206" t="s">
        <v>437</v>
      </c>
      <c r="BE8" s="216"/>
      <c r="BF8" s="216"/>
      <c r="BG8" s="206"/>
      <c r="BH8" s="206" t="s">
        <v>473</v>
      </c>
      <c r="BI8" s="206"/>
      <c r="BJ8" s="206"/>
      <c r="BK8" s="206"/>
      <c r="BL8" s="206"/>
      <c r="BM8" s="218" t="s">
        <v>486</v>
      </c>
      <c r="BN8" s="206"/>
      <c r="BO8" s="206" t="s">
        <v>119</v>
      </c>
      <c r="BP8" s="206"/>
      <c r="BQ8" s="206"/>
      <c r="BR8" s="206"/>
      <c r="BS8" s="206"/>
      <c r="BT8" s="206"/>
      <c r="BU8" s="206" t="s">
        <v>690</v>
      </c>
      <c r="BV8" s="206"/>
      <c r="BW8" s="206"/>
      <c r="BX8" s="206"/>
      <c r="BY8" s="206"/>
      <c r="BZ8" s="206" t="s">
        <v>727</v>
      </c>
      <c r="CA8" s="206"/>
      <c r="CB8" s="206"/>
      <c r="CC8" s="206" t="s">
        <v>753</v>
      </c>
      <c r="CD8" s="206"/>
      <c r="CE8" s="206"/>
      <c r="CF8" s="206"/>
      <c r="CG8" s="206"/>
      <c r="CH8" s="206"/>
    </row>
    <row r="9" spans="1:86" s="220" customFormat="1">
      <c r="A9" s="829" t="s">
        <v>338</v>
      </c>
      <c r="B9" s="830" t="s">
        <v>163</v>
      </c>
      <c r="C9" s="831" t="s">
        <v>766</v>
      </c>
      <c r="D9" s="831" t="s">
        <v>766</v>
      </c>
      <c r="E9" s="831" t="s">
        <v>766</v>
      </c>
      <c r="F9" s="831" t="s">
        <v>766</v>
      </c>
      <c r="G9" s="12"/>
      <c r="H9" s="12"/>
      <c r="I9" s="12"/>
      <c r="J9" s="12"/>
      <c r="K9" s="834"/>
      <c r="BA9" s="160" t="s">
        <v>385</v>
      </c>
      <c r="BB9" s="160" t="s">
        <v>39</v>
      </c>
      <c r="BC9" s="206"/>
      <c r="BD9" s="206" t="s">
        <v>438</v>
      </c>
      <c r="BE9" s="216"/>
      <c r="BF9" s="216"/>
      <c r="BG9" s="206"/>
      <c r="BH9" s="206" t="s">
        <v>474</v>
      </c>
      <c r="BI9" s="206"/>
      <c r="BJ9" s="206"/>
      <c r="BK9" s="206"/>
      <c r="BL9" s="206"/>
      <c r="BM9" s="218" t="s">
        <v>660</v>
      </c>
      <c r="BN9" s="206"/>
      <c r="BO9" s="206" t="s">
        <v>676</v>
      </c>
      <c r="BP9" s="206"/>
      <c r="BQ9" s="206"/>
      <c r="BR9" s="206"/>
      <c r="BS9" s="206"/>
      <c r="BT9" s="206"/>
      <c r="BU9" s="206" t="s">
        <v>140</v>
      </c>
      <c r="BV9" s="206"/>
      <c r="BW9" s="206"/>
      <c r="BX9" s="206"/>
      <c r="BY9" s="206"/>
      <c r="BZ9" s="206" t="s">
        <v>728</v>
      </c>
      <c r="CA9" s="206"/>
      <c r="CB9" s="206"/>
      <c r="CC9" s="206" t="s">
        <v>203</v>
      </c>
      <c r="CD9" s="206"/>
      <c r="CE9" s="206"/>
      <c r="CF9" s="206"/>
      <c r="CG9" s="206"/>
      <c r="CH9" s="206"/>
    </row>
    <row r="10" spans="1:86" s="220" customFormat="1">
      <c r="A10" s="829" t="s">
        <v>338</v>
      </c>
      <c r="B10" s="835" t="s">
        <v>830</v>
      </c>
      <c r="C10" s="831" t="s">
        <v>766</v>
      </c>
      <c r="D10" s="831" t="s">
        <v>766</v>
      </c>
      <c r="E10" s="831" t="s">
        <v>766</v>
      </c>
      <c r="F10" s="831" t="s">
        <v>766</v>
      </c>
      <c r="G10" s="12"/>
      <c r="H10" s="12"/>
      <c r="I10" s="12"/>
      <c r="J10" s="12"/>
      <c r="K10" s="834"/>
      <c r="BA10" s="160" t="s">
        <v>356</v>
      </c>
      <c r="BB10" s="160" t="s">
        <v>357</v>
      </c>
      <c r="BC10" s="206"/>
      <c r="BD10" s="206"/>
      <c r="BE10" s="216"/>
      <c r="BF10" s="216"/>
      <c r="BG10" s="206"/>
      <c r="BH10" s="206"/>
      <c r="BI10" s="206"/>
      <c r="BJ10" s="206"/>
      <c r="BK10" s="206"/>
      <c r="BL10" s="206"/>
      <c r="BM10" s="218" t="s">
        <v>661</v>
      </c>
      <c r="BN10" s="206"/>
      <c r="BO10" s="206" t="s">
        <v>119</v>
      </c>
      <c r="BP10" s="206"/>
      <c r="BQ10" s="206"/>
      <c r="BR10" s="206"/>
      <c r="BS10" s="206"/>
      <c r="BT10" s="206"/>
      <c r="BU10" s="206" t="s">
        <v>691</v>
      </c>
      <c r="BV10" s="206"/>
      <c r="BW10" s="206"/>
      <c r="BX10" s="206"/>
      <c r="BY10" s="206"/>
      <c r="BZ10" s="206" t="s">
        <v>729</v>
      </c>
      <c r="CA10" s="206"/>
      <c r="CB10" s="206"/>
      <c r="CC10" s="206" t="s">
        <v>204</v>
      </c>
      <c r="CD10" s="206"/>
      <c r="CE10" s="206"/>
      <c r="CF10" s="206"/>
      <c r="CG10" s="206"/>
      <c r="CH10" s="206"/>
    </row>
    <row r="11" spans="1:86" s="220" customFormat="1">
      <c r="A11" s="829" t="s">
        <v>338</v>
      </c>
      <c r="B11" s="835" t="s">
        <v>829</v>
      </c>
      <c r="C11" s="831" t="s">
        <v>766</v>
      </c>
      <c r="D11" s="831" t="s">
        <v>766</v>
      </c>
      <c r="E11" s="831" t="s">
        <v>766</v>
      </c>
      <c r="F11" s="831" t="s">
        <v>766</v>
      </c>
      <c r="G11" s="12"/>
      <c r="H11" s="12"/>
      <c r="I11" s="12"/>
      <c r="J11" s="12"/>
      <c r="K11" s="834"/>
      <c r="BA11" s="160" t="s">
        <v>358</v>
      </c>
      <c r="BB11" s="160" t="s">
        <v>125</v>
      </c>
      <c r="BC11" s="206"/>
      <c r="BD11" s="206"/>
      <c r="BE11" s="216"/>
      <c r="BF11" s="216"/>
      <c r="BG11" s="206"/>
      <c r="BH11" s="206"/>
      <c r="BI11" s="206"/>
      <c r="BJ11" s="206"/>
      <c r="BK11" s="206"/>
      <c r="BL11" s="206"/>
      <c r="BM11" s="218" t="s">
        <v>487</v>
      </c>
      <c r="BN11" s="206"/>
      <c r="BO11" s="206" t="s">
        <v>121</v>
      </c>
      <c r="BP11" s="206"/>
      <c r="BQ11" s="206"/>
      <c r="BR11" s="206"/>
      <c r="BS11" s="206"/>
      <c r="BT11" s="206"/>
      <c r="BU11" s="206" t="s">
        <v>692</v>
      </c>
      <c r="BV11" s="206"/>
      <c r="BW11" s="206"/>
      <c r="BX11" s="206"/>
      <c r="BY11" s="206"/>
      <c r="BZ11" s="206" t="s">
        <v>194</v>
      </c>
      <c r="CA11" s="206"/>
      <c r="CB11" s="206"/>
      <c r="CC11" s="206"/>
      <c r="CD11" s="206"/>
      <c r="CE11" s="206"/>
      <c r="CF11" s="206"/>
      <c r="CG11" s="206"/>
      <c r="CH11" s="206"/>
    </row>
    <row r="12" spans="1:86" s="220" customFormat="1">
      <c r="A12" s="829" t="s">
        <v>338</v>
      </c>
      <c r="B12" s="835" t="s">
        <v>831</v>
      </c>
      <c r="C12" s="831" t="s">
        <v>766</v>
      </c>
      <c r="D12" s="831" t="s">
        <v>766</v>
      </c>
      <c r="E12" s="831" t="s">
        <v>766</v>
      </c>
      <c r="F12" s="831" t="s">
        <v>766</v>
      </c>
      <c r="G12" s="12"/>
      <c r="H12" s="12"/>
      <c r="I12" s="12"/>
      <c r="J12" s="12"/>
      <c r="K12" s="834"/>
      <c r="BA12" s="160" t="s">
        <v>359</v>
      </c>
      <c r="BB12" s="160" t="s">
        <v>48</v>
      </c>
      <c r="BC12" s="206"/>
      <c r="BD12" s="219" t="s">
        <v>442</v>
      </c>
      <c r="BE12" s="216"/>
      <c r="BF12" s="216"/>
      <c r="BG12" s="206"/>
      <c r="BH12" s="219" t="s">
        <v>72</v>
      </c>
      <c r="BI12" s="206"/>
      <c r="BJ12" s="206"/>
      <c r="BK12" s="219" t="s">
        <v>828</v>
      </c>
      <c r="BL12" s="206"/>
      <c r="BM12" s="218" t="s">
        <v>488</v>
      </c>
      <c r="BN12" s="206"/>
      <c r="BO12" s="206" t="s">
        <v>122</v>
      </c>
      <c r="BP12" s="206"/>
      <c r="BQ12" s="206"/>
      <c r="BR12" s="206"/>
      <c r="BS12" s="206"/>
      <c r="BT12" s="206"/>
      <c r="BU12" s="206" t="s">
        <v>716</v>
      </c>
      <c r="BV12" s="206"/>
      <c r="BW12" s="206"/>
      <c r="BX12" s="206"/>
      <c r="BY12" s="206"/>
      <c r="BZ12" s="206" t="s">
        <v>730</v>
      </c>
      <c r="CA12" s="206"/>
      <c r="CB12" s="206"/>
      <c r="CC12" s="206"/>
      <c r="CD12" s="206"/>
      <c r="CE12" s="206"/>
      <c r="CF12" s="206"/>
      <c r="CG12" s="206"/>
      <c r="CH12" s="206"/>
    </row>
    <row r="13" spans="1:86" s="220" customFormat="1">
      <c r="A13" s="829" t="s">
        <v>338</v>
      </c>
      <c r="B13" s="835" t="s">
        <v>832</v>
      </c>
      <c r="C13" s="836" t="s">
        <v>766</v>
      </c>
      <c r="D13" s="836" t="s">
        <v>766</v>
      </c>
      <c r="E13" s="836" t="s">
        <v>766</v>
      </c>
      <c r="F13" s="836" t="s">
        <v>766</v>
      </c>
      <c r="G13" s="249"/>
      <c r="H13" s="249"/>
      <c r="I13" s="249"/>
      <c r="J13" s="249"/>
      <c r="K13" s="834"/>
      <c r="BA13" s="246" t="s">
        <v>387</v>
      </c>
      <c r="BB13" s="246" t="s">
        <v>339</v>
      </c>
      <c r="BC13" s="206"/>
      <c r="BD13" s="206" t="s">
        <v>54</v>
      </c>
      <c r="BE13" s="216"/>
      <c r="BF13" s="216"/>
      <c r="BG13" s="206"/>
      <c r="BH13" s="206" t="s">
        <v>64</v>
      </c>
      <c r="BI13" s="206"/>
      <c r="BJ13" s="206"/>
      <c r="BK13" s="220" t="s">
        <v>64</v>
      </c>
      <c r="BL13" s="206"/>
      <c r="BM13" s="218" t="s">
        <v>489</v>
      </c>
      <c r="BN13" s="206"/>
      <c r="BO13" s="206" t="s">
        <v>123</v>
      </c>
      <c r="BP13" s="206"/>
      <c r="BQ13" s="206"/>
      <c r="BR13" s="206"/>
      <c r="BS13" s="206"/>
      <c r="BT13" s="206"/>
      <c r="BU13" s="206" t="s">
        <v>693</v>
      </c>
      <c r="BV13" s="206"/>
      <c r="BW13" s="206"/>
      <c r="BX13" s="206"/>
      <c r="BY13" s="206"/>
      <c r="BZ13" s="206" t="s">
        <v>740</v>
      </c>
      <c r="CA13" s="206"/>
      <c r="CB13" s="206"/>
      <c r="CC13" s="206"/>
      <c r="CD13" s="206"/>
      <c r="CE13" s="206"/>
      <c r="CF13" s="206"/>
      <c r="CG13" s="206"/>
      <c r="CH13" s="206"/>
    </row>
    <row r="14" spans="1:86" s="220" customFormat="1">
      <c r="A14" s="829" t="s">
        <v>338</v>
      </c>
      <c r="B14" s="830" t="s">
        <v>164</v>
      </c>
      <c r="C14" s="831" t="s">
        <v>766</v>
      </c>
      <c r="D14" s="831" t="s">
        <v>766</v>
      </c>
      <c r="E14" s="831" t="s">
        <v>766</v>
      </c>
      <c r="F14" s="831" t="s">
        <v>766</v>
      </c>
      <c r="G14" s="831" t="s">
        <v>766</v>
      </c>
      <c r="H14" s="831" t="s">
        <v>64</v>
      </c>
      <c r="I14" s="831" t="s">
        <v>766</v>
      </c>
      <c r="J14" s="831" t="s">
        <v>766</v>
      </c>
      <c r="K14" s="834"/>
      <c r="BA14" s="160" t="s">
        <v>361</v>
      </c>
      <c r="BB14" s="160" t="s">
        <v>362</v>
      </c>
      <c r="BC14" s="206"/>
      <c r="BD14" s="206" t="s">
        <v>443</v>
      </c>
      <c r="BE14" s="216"/>
      <c r="BF14" s="216"/>
      <c r="BG14" s="206"/>
      <c r="BH14" s="206" t="s">
        <v>73</v>
      </c>
      <c r="BI14" s="206"/>
      <c r="BJ14" s="206"/>
      <c r="BK14" s="220" t="s">
        <v>766</v>
      </c>
      <c r="BL14" s="206"/>
      <c r="BM14" s="218" t="s">
        <v>490</v>
      </c>
      <c r="BN14" s="206"/>
      <c r="BO14" s="206" t="s">
        <v>678</v>
      </c>
      <c r="BP14" s="206"/>
      <c r="BQ14" s="206"/>
      <c r="BR14" s="206"/>
      <c r="BS14" s="206"/>
      <c r="BT14" s="206"/>
      <c r="BU14" s="206" t="s">
        <v>717</v>
      </c>
      <c r="BV14" s="206"/>
      <c r="BW14" s="206"/>
      <c r="BX14" s="206"/>
      <c r="BY14" s="206"/>
      <c r="BZ14" s="206" t="s">
        <v>731</v>
      </c>
      <c r="CA14" s="206"/>
      <c r="CB14" s="206"/>
      <c r="CC14" s="206"/>
      <c r="CD14" s="206"/>
      <c r="CE14" s="206"/>
      <c r="CF14" s="206"/>
      <c r="CG14" s="206"/>
      <c r="CH14" s="206"/>
    </row>
    <row r="15" spans="1:86" s="220" customFormat="1">
      <c r="A15" s="829" t="s">
        <v>338</v>
      </c>
      <c r="B15" s="830" t="s">
        <v>165</v>
      </c>
      <c r="C15" s="831" t="s">
        <v>766</v>
      </c>
      <c r="D15" s="831" t="s">
        <v>766</v>
      </c>
      <c r="E15" s="831" t="s">
        <v>766</v>
      </c>
      <c r="F15" s="831" t="s">
        <v>766</v>
      </c>
      <c r="G15" s="831" t="s">
        <v>766</v>
      </c>
      <c r="H15" s="831" t="s">
        <v>766</v>
      </c>
      <c r="I15" s="831" t="s">
        <v>766</v>
      </c>
      <c r="J15" s="831" t="s">
        <v>766</v>
      </c>
      <c r="K15" s="834"/>
      <c r="BA15" s="160" t="s">
        <v>349</v>
      </c>
      <c r="BB15" s="160" t="s">
        <v>350</v>
      </c>
      <c r="BC15" s="206"/>
      <c r="BD15" s="206" t="s">
        <v>183</v>
      </c>
      <c r="BE15" s="216"/>
      <c r="BF15" s="216"/>
      <c r="BG15" s="206"/>
      <c r="BH15" s="206" t="s">
        <v>756</v>
      </c>
      <c r="BI15" s="206"/>
      <c r="BJ15" s="206"/>
      <c r="BK15" s="206"/>
      <c r="BL15" s="206"/>
      <c r="BM15" s="218" t="s">
        <v>491</v>
      </c>
      <c r="BN15" s="206"/>
      <c r="BO15" s="206" t="s">
        <v>677</v>
      </c>
      <c r="BP15" s="206"/>
      <c r="BQ15" s="206"/>
      <c r="BR15" s="206"/>
      <c r="BS15" s="206"/>
      <c r="BT15" s="206"/>
      <c r="BU15" s="206" t="s">
        <v>694</v>
      </c>
      <c r="BV15" s="206"/>
      <c r="BW15" s="206"/>
      <c r="BX15" s="206"/>
      <c r="BY15" s="206"/>
      <c r="BZ15" s="206" t="s">
        <v>732</v>
      </c>
      <c r="CA15" s="206"/>
      <c r="CB15" s="206"/>
      <c r="CC15" s="206"/>
      <c r="CD15" s="206"/>
      <c r="CE15" s="206"/>
      <c r="CF15" s="206"/>
      <c r="CG15" s="206"/>
      <c r="CH15" s="206"/>
    </row>
    <row r="16" spans="1:86" s="220" customFormat="1">
      <c r="A16" s="829" t="s">
        <v>338</v>
      </c>
      <c r="B16" s="830" t="s">
        <v>166</v>
      </c>
      <c r="C16" s="831" t="s">
        <v>766</v>
      </c>
      <c r="D16" s="831" t="s">
        <v>766</v>
      </c>
      <c r="E16" s="831" t="s">
        <v>766</v>
      </c>
      <c r="F16" s="831" t="s">
        <v>766</v>
      </c>
      <c r="G16" s="831" t="s">
        <v>766</v>
      </c>
      <c r="H16" s="831" t="s">
        <v>766</v>
      </c>
      <c r="I16" s="831" t="s">
        <v>766</v>
      </c>
      <c r="J16" s="831" t="s">
        <v>766</v>
      </c>
      <c r="K16" s="834"/>
      <c r="BA16" s="160" t="s">
        <v>363</v>
      </c>
      <c r="BB16" s="160" t="s">
        <v>364</v>
      </c>
      <c r="BC16" s="206"/>
      <c r="BD16" s="206" t="s">
        <v>444</v>
      </c>
      <c r="BE16" s="216"/>
      <c r="BF16" s="216"/>
      <c r="BG16" s="206"/>
      <c r="BH16" s="206"/>
      <c r="BI16" s="206"/>
      <c r="BJ16" s="206"/>
      <c r="BK16" s="206"/>
      <c r="BL16" s="206"/>
      <c r="BM16" s="218" t="s">
        <v>662</v>
      </c>
      <c r="BN16" s="206"/>
      <c r="BO16" s="206" t="s">
        <v>679</v>
      </c>
      <c r="BP16" s="206"/>
      <c r="BQ16" s="206"/>
      <c r="BR16" s="206"/>
      <c r="BS16" s="206"/>
      <c r="BT16" s="206"/>
      <c r="BU16" s="206" t="s">
        <v>143</v>
      </c>
      <c r="BV16" s="206"/>
      <c r="BW16" s="206"/>
      <c r="BX16" s="206"/>
      <c r="BY16" s="206"/>
      <c r="BZ16" s="206" t="s">
        <v>743</v>
      </c>
      <c r="CA16" s="206"/>
      <c r="CB16" s="206"/>
      <c r="CC16" s="206"/>
      <c r="CD16" s="206"/>
      <c r="CE16" s="206"/>
      <c r="CF16" s="206"/>
      <c r="CG16" s="206"/>
      <c r="CH16" s="206"/>
    </row>
    <row r="17" spans="1:90" s="220" customFormat="1">
      <c r="A17" s="829" t="s">
        <v>338</v>
      </c>
      <c r="B17" s="830" t="s">
        <v>167</v>
      </c>
      <c r="C17" s="831" t="s">
        <v>766</v>
      </c>
      <c r="D17" s="831" t="s">
        <v>766</v>
      </c>
      <c r="E17" s="831" t="s">
        <v>766</v>
      </c>
      <c r="F17" s="831" t="s">
        <v>766</v>
      </c>
      <c r="G17" s="831" t="s">
        <v>766</v>
      </c>
      <c r="H17" s="831" t="s">
        <v>766</v>
      </c>
      <c r="I17" s="831" t="s">
        <v>766</v>
      </c>
      <c r="J17" s="831" t="s">
        <v>766</v>
      </c>
      <c r="K17" s="834"/>
      <c r="BA17" s="160" t="s">
        <v>365</v>
      </c>
      <c r="BB17" s="160" t="s">
        <v>366</v>
      </c>
      <c r="BC17" s="206"/>
      <c r="BD17" s="206" t="s">
        <v>194</v>
      </c>
      <c r="BE17" s="216"/>
      <c r="BF17" s="216"/>
      <c r="BG17" s="206"/>
      <c r="BH17" s="206"/>
      <c r="BI17" s="206"/>
      <c r="BJ17" s="206"/>
      <c r="BK17" s="206"/>
      <c r="BL17" s="206"/>
      <c r="BM17" s="218" t="s">
        <v>98</v>
      </c>
      <c r="BN17" s="206"/>
      <c r="BO17" s="206" t="s">
        <v>680</v>
      </c>
      <c r="BP17" s="206"/>
      <c r="BQ17" s="206"/>
      <c r="BR17" s="206"/>
      <c r="BS17" s="206"/>
      <c r="BT17" s="206"/>
      <c r="BU17" s="206" t="s">
        <v>718</v>
      </c>
      <c r="BV17" s="206"/>
      <c r="BW17" s="206"/>
      <c r="BX17" s="206"/>
      <c r="BY17" s="206"/>
      <c r="BZ17" s="206" t="s">
        <v>733</v>
      </c>
      <c r="CA17" s="206"/>
      <c r="CB17" s="206"/>
      <c r="CC17" s="206"/>
      <c r="CD17" s="206"/>
      <c r="CE17" s="206"/>
      <c r="CF17" s="206"/>
      <c r="CG17" s="206"/>
      <c r="CH17" s="206"/>
    </row>
    <row r="18" spans="1:90" s="220" customFormat="1">
      <c r="A18" s="829" t="s">
        <v>338</v>
      </c>
      <c r="B18" s="830" t="s">
        <v>168</v>
      </c>
      <c r="C18" s="831" t="s">
        <v>766</v>
      </c>
      <c r="D18" s="831" t="s">
        <v>766</v>
      </c>
      <c r="E18" s="831" t="s">
        <v>64</v>
      </c>
      <c r="F18" s="831" t="s">
        <v>766</v>
      </c>
      <c r="G18" s="12"/>
      <c r="H18" s="12"/>
      <c r="I18" s="12"/>
      <c r="J18" s="12"/>
      <c r="K18" s="834"/>
      <c r="BA18" s="160" t="s">
        <v>367</v>
      </c>
      <c r="BB18" s="160" t="s">
        <v>97</v>
      </c>
      <c r="BC18" s="206"/>
      <c r="BD18" s="206" t="s">
        <v>445</v>
      </c>
      <c r="BE18" s="216"/>
      <c r="BF18" s="216"/>
      <c r="BG18" s="206"/>
      <c r="BH18" s="206"/>
      <c r="BI18" s="206"/>
      <c r="BJ18" s="206"/>
      <c r="BK18" s="206"/>
      <c r="BL18" s="206"/>
      <c r="BM18" s="218" t="s">
        <v>492</v>
      </c>
      <c r="BN18" s="206"/>
      <c r="BO18" s="206" t="s">
        <v>681</v>
      </c>
      <c r="BP18" s="206"/>
      <c r="BQ18" s="206"/>
      <c r="BR18" s="206"/>
      <c r="BS18" s="206"/>
      <c r="BT18" s="206"/>
      <c r="BU18" s="206" t="s">
        <v>747</v>
      </c>
      <c r="BV18" s="206"/>
      <c r="BW18" s="206"/>
      <c r="BX18" s="206"/>
      <c r="BY18" s="206"/>
      <c r="BZ18" s="206" t="s">
        <v>734</v>
      </c>
      <c r="CA18" s="206"/>
      <c r="CB18" s="206"/>
      <c r="CC18" s="206"/>
      <c r="CD18" s="206"/>
      <c r="CE18" s="206"/>
      <c r="CF18" s="206"/>
      <c r="CG18" s="206"/>
      <c r="CH18" s="206"/>
    </row>
    <row r="19" spans="1:90" s="220" customFormat="1">
      <c r="A19" s="829" t="s">
        <v>338</v>
      </c>
      <c r="B19" s="830" t="s">
        <v>833</v>
      </c>
      <c r="C19" s="831" t="s">
        <v>766</v>
      </c>
      <c r="D19" s="831" t="s">
        <v>766</v>
      </c>
      <c r="E19" s="831" t="s">
        <v>64</v>
      </c>
      <c r="F19" s="831" t="s">
        <v>64</v>
      </c>
      <c r="G19" s="12"/>
      <c r="H19" s="12"/>
      <c r="I19" s="12"/>
      <c r="J19" s="12"/>
      <c r="K19" s="837"/>
      <c r="BA19" s="160" t="s">
        <v>369</v>
      </c>
      <c r="BB19" s="160" t="s">
        <v>341</v>
      </c>
      <c r="BC19" s="206"/>
      <c r="BD19" s="206" t="s">
        <v>446</v>
      </c>
      <c r="BE19" s="216"/>
      <c r="BF19" s="216"/>
      <c r="BG19" s="206"/>
      <c r="BH19" s="206"/>
      <c r="BI19" s="206"/>
      <c r="BJ19" s="206"/>
      <c r="BK19" s="206"/>
      <c r="BL19" s="206"/>
      <c r="BM19" s="218" t="s">
        <v>493</v>
      </c>
      <c r="BN19" s="206"/>
      <c r="BO19" s="206" t="s">
        <v>682</v>
      </c>
      <c r="BP19" s="206"/>
      <c r="BQ19" s="206"/>
      <c r="BR19" s="206"/>
      <c r="BS19" s="206"/>
      <c r="BT19" s="206"/>
      <c r="BU19" s="206" t="s">
        <v>748</v>
      </c>
      <c r="BV19" s="206"/>
      <c r="BW19" s="206"/>
      <c r="BX19" s="206"/>
      <c r="BY19" s="206"/>
      <c r="BZ19" s="206" t="s">
        <v>742</v>
      </c>
      <c r="CA19" s="206"/>
      <c r="CB19" s="206"/>
      <c r="CC19" s="206"/>
      <c r="CD19" s="206"/>
      <c r="CE19" s="206"/>
      <c r="CF19" s="206"/>
      <c r="CG19" s="206"/>
      <c r="CH19" s="206"/>
    </row>
    <row r="20" spans="1:90" s="220" customFormat="1">
      <c r="A20" s="829" t="s">
        <v>338</v>
      </c>
      <c r="B20" s="830" t="s">
        <v>169</v>
      </c>
      <c r="C20" s="831" t="s">
        <v>766</v>
      </c>
      <c r="D20" s="831" t="s">
        <v>766</v>
      </c>
      <c r="E20" s="831" t="s">
        <v>766</v>
      </c>
      <c r="F20" s="831" t="s">
        <v>766</v>
      </c>
      <c r="G20" s="12"/>
      <c r="H20" s="12"/>
      <c r="I20" s="12"/>
      <c r="J20" s="12"/>
      <c r="K20" s="837"/>
      <c r="BA20" s="160" t="s">
        <v>370</v>
      </c>
      <c r="BB20" s="160" t="s">
        <v>371</v>
      </c>
      <c r="BC20" s="206"/>
      <c r="BD20" s="206" t="s">
        <v>447</v>
      </c>
      <c r="BE20" s="216"/>
      <c r="BF20" s="216"/>
      <c r="BG20" s="206"/>
      <c r="BH20" s="206"/>
      <c r="BI20" s="206"/>
      <c r="BJ20" s="206"/>
      <c r="BK20" s="206"/>
      <c r="BL20" s="206"/>
      <c r="BM20" s="218" t="s">
        <v>494</v>
      </c>
      <c r="BN20" s="206"/>
      <c r="BO20" s="206" t="s">
        <v>683</v>
      </c>
      <c r="BP20" s="206"/>
      <c r="BQ20" s="206"/>
      <c r="BR20" s="206"/>
      <c r="BS20" s="206"/>
      <c r="BT20" s="206"/>
      <c r="BU20" s="206" t="s">
        <v>749</v>
      </c>
      <c r="BV20" s="206"/>
      <c r="BW20" s="206"/>
      <c r="BX20" s="206"/>
      <c r="BY20" s="206"/>
      <c r="BZ20" s="206" t="s">
        <v>741</v>
      </c>
      <c r="CA20" s="206"/>
      <c r="CB20" s="206"/>
      <c r="CC20" s="206"/>
      <c r="CD20" s="206"/>
      <c r="CE20" s="206"/>
      <c r="CF20" s="206"/>
      <c r="CG20" s="206"/>
      <c r="CH20" s="206"/>
    </row>
    <row r="21" spans="1:90" s="62" customFormat="1">
      <c r="A21" s="236" t="s">
        <v>170</v>
      </c>
      <c r="B21" s="32"/>
      <c r="C21" s="32"/>
      <c r="D21" s="32"/>
      <c r="E21" s="32"/>
      <c r="F21" s="32"/>
      <c r="G21" s="32"/>
      <c r="H21" s="32"/>
      <c r="I21" s="32"/>
      <c r="J21" s="32"/>
      <c r="BA21" s="160" t="s">
        <v>368</v>
      </c>
      <c r="BB21" s="160" t="s">
        <v>337</v>
      </c>
      <c r="BC21" s="56"/>
      <c r="BD21" s="56" t="s">
        <v>448</v>
      </c>
      <c r="BE21" s="210"/>
      <c r="BF21" s="210"/>
      <c r="BG21" s="56"/>
      <c r="BH21" s="215" t="s">
        <v>762</v>
      </c>
      <c r="BI21" s="214" t="s">
        <v>817</v>
      </c>
      <c r="BJ21" s="56"/>
      <c r="BK21" s="56"/>
      <c r="BL21" s="56"/>
      <c r="BM21" s="212" t="s">
        <v>495</v>
      </c>
      <c r="BN21" s="56"/>
      <c r="BO21" s="56" t="s">
        <v>684</v>
      </c>
      <c r="BP21" s="56"/>
      <c r="BQ21" s="56"/>
      <c r="BR21" s="56"/>
      <c r="BS21" s="56"/>
      <c r="BT21" s="56"/>
      <c r="BU21" s="56" t="s">
        <v>750</v>
      </c>
      <c r="BV21" s="56"/>
      <c r="BW21" s="56"/>
      <c r="BX21" s="56"/>
      <c r="BY21" s="56"/>
      <c r="BZ21" s="56" t="s">
        <v>735</v>
      </c>
      <c r="CA21" s="56"/>
      <c r="CB21" s="56"/>
      <c r="CC21" s="56"/>
      <c r="CD21" s="56"/>
      <c r="CE21" s="56"/>
      <c r="CF21" s="56"/>
      <c r="CG21" s="56"/>
      <c r="CH21" s="56"/>
      <c r="CI21" s="230"/>
      <c r="CJ21" s="230"/>
      <c r="CK21" s="230"/>
      <c r="CL21" s="230"/>
    </row>
    <row r="22" spans="1:90" s="62" customFormat="1">
      <c r="A22" s="32" t="s">
        <v>327</v>
      </c>
      <c r="B22" s="32"/>
      <c r="C22" s="32"/>
      <c r="D22" s="32"/>
      <c r="E22" s="32"/>
      <c r="F22" s="32"/>
      <c r="G22" s="32"/>
      <c r="H22" s="32"/>
      <c r="I22" s="32"/>
      <c r="J22" s="32"/>
      <c r="BA22" s="160" t="s">
        <v>372</v>
      </c>
      <c r="BB22" s="160" t="s">
        <v>373</v>
      </c>
      <c r="BC22" s="56"/>
      <c r="BD22" s="56" t="s">
        <v>120</v>
      </c>
      <c r="BE22" s="210"/>
      <c r="BF22" s="210"/>
      <c r="BG22" s="56"/>
      <c r="BH22" s="56"/>
      <c r="BI22" s="56"/>
      <c r="BJ22" s="56"/>
      <c r="BK22" s="56"/>
      <c r="BL22" s="56"/>
      <c r="BM22" s="212" t="s">
        <v>496</v>
      </c>
      <c r="BN22" s="56"/>
      <c r="BO22" s="56" t="s">
        <v>685</v>
      </c>
      <c r="BP22" s="56"/>
      <c r="BQ22" s="56"/>
      <c r="BR22" s="56"/>
      <c r="BS22" s="56"/>
      <c r="BT22" s="56"/>
      <c r="BU22" s="56" t="s">
        <v>695</v>
      </c>
      <c r="BV22" s="56"/>
      <c r="BW22" s="56"/>
      <c r="BX22" s="56"/>
      <c r="BY22" s="56"/>
      <c r="BZ22" s="56" t="s">
        <v>461</v>
      </c>
      <c r="CA22" s="56"/>
      <c r="CB22" s="56"/>
      <c r="CC22" s="56"/>
      <c r="CD22" s="56"/>
      <c r="CE22" s="56"/>
      <c r="CF22" s="56"/>
      <c r="CG22" s="56"/>
      <c r="CH22" s="56"/>
      <c r="CI22" s="230"/>
      <c r="CJ22" s="230"/>
      <c r="CK22" s="230"/>
      <c r="CL22" s="230"/>
    </row>
    <row r="23" spans="1:90" s="62" customFormat="1">
      <c r="A23" s="62" t="s">
        <v>329</v>
      </c>
      <c r="BA23" s="160" t="s">
        <v>374</v>
      </c>
      <c r="BB23" s="160" t="s">
        <v>340</v>
      </c>
      <c r="BC23" s="56"/>
      <c r="BD23" s="56" t="s">
        <v>449</v>
      </c>
      <c r="BE23" s="210"/>
      <c r="BF23" s="210"/>
      <c r="BG23" s="56"/>
      <c r="BH23" s="56"/>
      <c r="BI23" s="56"/>
      <c r="BJ23" s="56"/>
      <c r="BK23" s="56"/>
      <c r="BL23" s="56"/>
      <c r="BM23" s="212" t="s">
        <v>497</v>
      </c>
      <c r="BN23" s="56"/>
      <c r="BO23" s="56" t="s">
        <v>686</v>
      </c>
      <c r="BP23" s="56"/>
      <c r="BQ23" s="56"/>
      <c r="BR23" s="56"/>
      <c r="BS23" s="56"/>
      <c r="BT23" s="56"/>
      <c r="BU23" s="56" t="s">
        <v>696</v>
      </c>
      <c r="BV23" s="56"/>
      <c r="BW23" s="56"/>
      <c r="BX23" s="56"/>
      <c r="BY23" s="56"/>
      <c r="BZ23" s="56" t="s">
        <v>736</v>
      </c>
      <c r="CA23" s="56"/>
      <c r="CB23" s="56"/>
      <c r="CC23" s="56"/>
      <c r="CD23" s="56"/>
      <c r="CE23" s="56"/>
      <c r="CF23" s="56"/>
      <c r="CG23" s="56"/>
      <c r="CH23" s="56"/>
      <c r="CI23" s="230"/>
      <c r="CJ23" s="230"/>
      <c r="CK23" s="230"/>
      <c r="CL23" s="230"/>
    </row>
    <row r="24" spans="1:90" s="62" customFormat="1">
      <c r="A24" s="32" t="s">
        <v>171</v>
      </c>
      <c r="B24" s="32"/>
      <c r="C24" s="32"/>
      <c r="D24" s="32"/>
      <c r="E24" s="32"/>
      <c r="F24" s="32"/>
      <c r="G24" s="32"/>
      <c r="H24" s="32"/>
      <c r="I24" s="32"/>
      <c r="J24" s="32"/>
      <c r="BA24" s="160" t="s">
        <v>375</v>
      </c>
      <c r="BB24" s="160" t="s">
        <v>376</v>
      </c>
      <c r="BC24" s="56"/>
      <c r="BD24" s="56"/>
      <c r="BE24" s="210"/>
      <c r="BF24" s="210"/>
      <c r="BG24" s="56"/>
      <c r="BH24" s="56"/>
      <c r="BI24" s="56"/>
      <c r="BJ24" s="56"/>
      <c r="BK24" s="56"/>
      <c r="BL24" s="56"/>
      <c r="BM24" s="212" t="s">
        <v>498</v>
      </c>
      <c r="BN24" s="56"/>
      <c r="BO24" s="56" t="s">
        <v>674</v>
      </c>
      <c r="BP24" s="56"/>
      <c r="BQ24" s="56"/>
      <c r="BR24" s="56"/>
      <c r="BS24" s="56"/>
      <c r="BT24" s="56"/>
      <c r="BU24" s="56" t="s">
        <v>697</v>
      </c>
      <c r="BV24" s="56"/>
      <c r="BW24" s="56"/>
      <c r="BX24" s="56"/>
      <c r="BY24" s="56"/>
      <c r="BZ24" s="56"/>
      <c r="CA24" s="56"/>
      <c r="CB24" s="56"/>
      <c r="CC24" s="56"/>
      <c r="CD24" s="56"/>
      <c r="CE24" s="56"/>
      <c r="CF24" s="56"/>
      <c r="CG24" s="56"/>
      <c r="CH24" s="56"/>
      <c r="CI24" s="230"/>
      <c r="CJ24" s="230"/>
      <c r="CK24" s="230"/>
      <c r="CL24" s="230"/>
    </row>
    <row r="25" spans="1:90" s="62" customFormat="1">
      <c r="A25" s="32" t="s">
        <v>328</v>
      </c>
      <c r="B25" s="32"/>
      <c r="C25" s="32"/>
      <c r="D25" s="32"/>
      <c r="E25" s="32"/>
      <c r="F25" s="32"/>
      <c r="G25" s="32"/>
      <c r="H25" s="32"/>
      <c r="I25" s="32"/>
      <c r="J25" s="32"/>
      <c r="BA25" s="160" t="s">
        <v>377</v>
      </c>
      <c r="BB25" s="160" t="s">
        <v>378</v>
      </c>
      <c r="BC25" s="56"/>
      <c r="BD25" s="56"/>
      <c r="BE25" s="210"/>
      <c r="BF25" s="210"/>
      <c r="BG25" s="56"/>
      <c r="BH25" s="56"/>
      <c r="BI25" s="56"/>
      <c r="BJ25" s="56"/>
      <c r="BK25" s="56"/>
      <c r="BL25" s="56"/>
      <c r="BM25" s="212" t="s">
        <v>499</v>
      </c>
      <c r="BN25" s="56"/>
      <c r="BO25" s="56" t="s">
        <v>687</v>
      </c>
      <c r="BP25" s="56"/>
      <c r="BQ25" s="56"/>
      <c r="BR25" s="56"/>
      <c r="BS25" s="56"/>
      <c r="BT25" s="56"/>
      <c r="BU25" s="56" t="s">
        <v>698</v>
      </c>
      <c r="BV25" s="56"/>
      <c r="BW25" s="56"/>
      <c r="BX25" s="56"/>
      <c r="BY25" s="56"/>
      <c r="BZ25" s="56"/>
      <c r="CA25" s="56"/>
      <c r="CB25" s="56"/>
      <c r="CC25" s="56"/>
      <c r="CD25" s="56"/>
      <c r="CE25" s="56"/>
      <c r="CF25" s="56"/>
      <c r="CG25" s="56"/>
      <c r="CH25" s="56"/>
      <c r="CI25" s="230"/>
      <c r="CJ25" s="230"/>
      <c r="CK25" s="230"/>
      <c r="CL25" s="230"/>
    </row>
    <row r="26" spans="1:90" s="62" customFormat="1">
      <c r="A26" s="32" t="s">
        <v>330</v>
      </c>
      <c r="B26" s="32"/>
      <c r="C26" s="32"/>
      <c r="D26" s="32"/>
      <c r="E26" s="32"/>
      <c r="F26" s="32"/>
      <c r="G26" s="32"/>
      <c r="H26" s="32"/>
      <c r="I26" s="32"/>
      <c r="J26" s="32"/>
      <c r="BA26" s="160" t="s">
        <v>379</v>
      </c>
      <c r="BB26" s="160" t="s">
        <v>380</v>
      </c>
      <c r="BC26" s="56"/>
      <c r="BD26" s="213" t="s">
        <v>441</v>
      </c>
      <c r="BE26" s="210"/>
      <c r="BF26" s="210"/>
      <c r="BG26" s="56"/>
      <c r="BH26" s="213" t="s">
        <v>480</v>
      </c>
      <c r="BI26" s="56"/>
      <c r="BJ26" s="56"/>
      <c r="BK26" s="56"/>
      <c r="BL26" s="56"/>
      <c r="BM26" s="212" t="s">
        <v>500</v>
      </c>
      <c r="BN26" s="56"/>
      <c r="BO26" s="56" t="s">
        <v>675</v>
      </c>
      <c r="BP26" s="56"/>
      <c r="BQ26" s="56"/>
      <c r="BR26" s="56"/>
      <c r="BS26" s="56"/>
      <c r="BT26" s="56"/>
      <c r="BU26" s="56" t="s">
        <v>719</v>
      </c>
      <c r="BV26" s="56"/>
      <c r="BW26" s="56"/>
      <c r="BX26" s="56"/>
      <c r="BY26" s="56"/>
      <c r="BZ26" s="56" t="s">
        <v>744</v>
      </c>
      <c r="CA26" s="56"/>
      <c r="CB26" s="56"/>
      <c r="CC26" s="56"/>
      <c r="CD26" s="231" t="s">
        <v>220</v>
      </c>
      <c r="CE26" s="232"/>
      <c r="CF26" s="231" t="s">
        <v>221</v>
      </c>
      <c r="CG26" s="233"/>
      <c r="CH26" s="233"/>
      <c r="CI26" s="230"/>
      <c r="CJ26" s="230"/>
      <c r="CK26" s="230"/>
      <c r="CL26" s="230"/>
    </row>
    <row r="27" spans="1:90" s="62" customFormat="1">
      <c r="A27" s="32" t="s">
        <v>331</v>
      </c>
      <c r="B27" s="32"/>
      <c r="C27" s="32"/>
      <c r="D27" s="32"/>
      <c r="E27" s="32"/>
      <c r="F27" s="32"/>
      <c r="G27" s="32"/>
      <c r="H27" s="32"/>
      <c r="I27" s="32"/>
      <c r="J27" s="32"/>
      <c r="BA27" s="160" t="s">
        <v>381</v>
      </c>
      <c r="BB27" s="160" t="s">
        <v>382</v>
      </c>
      <c r="BC27" s="56"/>
      <c r="BD27" s="56" t="s">
        <v>450</v>
      </c>
      <c r="BE27" s="210"/>
      <c r="BF27" s="210"/>
      <c r="BG27" s="56"/>
      <c r="BH27" s="56" t="s">
        <v>479</v>
      </c>
      <c r="BI27" s="56"/>
      <c r="BJ27" s="56"/>
      <c r="BK27" s="56"/>
      <c r="BL27" s="56"/>
      <c r="BM27" s="212" t="s">
        <v>501</v>
      </c>
      <c r="BN27" s="56"/>
      <c r="BO27" s="56"/>
      <c r="BP27" s="56"/>
      <c r="BQ27" s="56"/>
      <c r="BR27" s="56"/>
      <c r="BS27" s="56"/>
      <c r="BT27" s="56"/>
      <c r="BU27" s="56" t="s">
        <v>699</v>
      </c>
      <c r="BV27" s="56"/>
      <c r="BW27" s="56"/>
      <c r="BX27" s="56"/>
      <c r="BY27" s="56"/>
      <c r="BZ27" s="56" t="s">
        <v>181</v>
      </c>
      <c r="CA27" s="56"/>
      <c r="CB27" s="56"/>
      <c r="CC27" s="56"/>
      <c r="CD27" s="232" t="s">
        <v>222</v>
      </c>
      <c r="CE27" s="232"/>
      <c r="CF27" s="232" t="s">
        <v>223</v>
      </c>
      <c r="CG27" s="233"/>
      <c r="CH27" s="233"/>
      <c r="CI27" s="230"/>
      <c r="CJ27" s="230"/>
      <c r="CK27" s="230"/>
      <c r="CL27" s="230"/>
    </row>
    <row r="28" spans="1:90" s="62" customFormat="1">
      <c r="A28" s="32" t="s">
        <v>332</v>
      </c>
      <c r="B28" s="32"/>
      <c r="C28" s="32"/>
      <c r="D28" s="32"/>
      <c r="E28" s="32"/>
      <c r="F28" s="32"/>
      <c r="G28" s="32"/>
      <c r="H28" s="32"/>
      <c r="I28" s="32"/>
      <c r="J28" s="32"/>
      <c r="BA28" s="160" t="s">
        <v>383</v>
      </c>
      <c r="BB28" s="160" t="s">
        <v>384</v>
      </c>
      <c r="BC28" s="56"/>
      <c r="BD28" s="56" t="s">
        <v>451</v>
      </c>
      <c r="BE28" s="210"/>
      <c r="BF28" s="210"/>
      <c r="BG28" s="56"/>
      <c r="BH28" s="56" t="s">
        <v>282</v>
      </c>
      <c r="BI28" s="56"/>
      <c r="BJ28" s="56"/>
      <c r="BK28" s="56"/>
      <c r="BL28" s="56"/>
      <c r="BM28" s="212" t="s">
        <v>502</v>
      </c>
      <c r="BN28" s="56"/>
      <c r="BO28" s="56"/>
      <c r="BP28" s="56"/>
      <c r="BQ28" s="56"/>
      <c r="BR28" s="56"/>
      <c r="BS28" s="56"/>
      <c r="BT28" s="56"/>
      <c r="BU28" s="56" t="s">
        <v>700</v>
      </c>
      <c r="BV28" s="56"/>
      <c r="BW28" s="56"/>
      <c r="BX28" s="56"/>
      <c r="BY28" s="56"/>
      <c r="BZ28" s="56" t="s">
        <v>738</v>
      </c>
      <c r="CA28" s="56"/>
      <c r="CB28" s="56"/>
      <c r="CC28" s="56"/>
      <c r="CD28" s="232" t="s">
        <v>224</v>
      </c>
      <c r="CE28" s="232"/>
      <c r="CF28" s="232" t="s">
        <v>225</v>
      </c>
      <c r="CG28" s="233"/>
      <c r="CH28" s="233"/>
      <c r="CI28" s="230"/>
      <c r="CJ28" s="230"/>
      <c r="CK28" s="230"/>
      <c r="CL28" s="230"/>
    </row>
    <row r="29" spans="1:90" s="62" customFormat="1">
      <c r="A29" s="32" t="s">
        <v>333</v>
      </c>
      <c r="B29" s="32"/>
      <c r="C29" s="32"/>
      <c r="D29" s="32"/>
      <c r="E29" s="32"/>
      <c r="F29" s="32"/>
      <c r="G29" s="32"/>
      <c r="H29" s="32"/>
      <c r="I29" s="32"/>
      <c r="J29" s="32"/>
      <c r="BA29" s="160" t="s">
        <v>386</v>
      </c>
      <c r="BB29" s="160" t="s">
        <v>4</v>
      </c>
      <c r="BC29" s="56"/>
      <c r="BD29" s="56" t="s">
        <v>56</v>
      </c>
      <c r="BE29" s="210"/>
      <c r="BF29" s="210"/>
      <c r="BG29" s="56"/>
      <c r="BH29" s="56" t="s">
        <v>478</v>
      </c>
      <c r="BI29" s="56"/>
      <c r="BJ29" s="56"/>
      <c r="BK29" s="56"/>
      <c r="BL29" s="56"/>
      <c r="BM29" s="212" t="s">
        <v>503</v>
      </c>
      <c r="BN29" s="56"/>
      <c r="BO29" s="56"/>
      <c r="BP29" s="56"/>
      <c r="BQ29" s="56"/>
      <c r="BR29" s="56"/>
      <c r="BS29" s="56"/>
      <c r="BT29" s="56"/>
      <c r="BU29" s="56" t="s">
        <v>701</v>
      </c>
      <c r="BV29" s="56"/>
      <c r="BW29" s="56"/>
      <c r="BX29" s="56"/>
      <c r="BY29" s="56"/>
      <c r="BZ29" s="56" t="s">
        <v>56</v>
      </c>
      <c r="CA29" s="56"/>
      <c r="CB29" s="56"/>
      <c r="CC29" s="56"/>
      <c r="CD29" s="232" t="s">
        <v>226</v>
      </c>
      <c r="CE29" s="232"/>
      <c r="CF29" s="232" t="s">
        <v>227</v>
      </c>
      <c r="CG29" s="233"/>
      <c r="CH29" s="233"/>
      <c r="CI29" s="230"/>
      <c r="CJ29" s="230"/>
      <c r="CK29" s="230"/>
      <c r="CL29" s="230"/>
    </row>
    <row r="30" spans="1:90" s="62" customFormat="1">
      <c r="A30" s="32" t="s">
        <v>334</v>
      </c>
      <c r="B30" s="32"/>
      <c r="C30" s="32"/>
      <c r="D30" s="32"/>
      <c r="E30" s="32"/>
      <c r="F30" s="32"/>
      <c r="G30" s="32"/>
      <c r="H30" s="32"/>
      <c r="I30" s="32"/>
      <c r="J30" s="32"/>
      <c r="BA30" s="56"/>
      <c r="BB30" s="56"/>
      <c r="BC30" s="56"/>
      <c r="BD30" s="56" t="s">
        <v>452</v>
      </c>
      <c r="BE30" s="56"/>
      <c r="BF30" s="56"/>
      <c r="BG30" s="56"/>
      <c r="BH30" s="56" t="s">
        <v>476</v>
      </c>
      <c r="BI30" s="56"/>
      <c r="BJ30" s="56"/>
      <c r="BK30" s="56"/>
      <c r="BL30" s="56"/>
      <c r="BM30" s="212" t="s">
        <v>504</v>
      </c>
      <c r="BN30" s="56"/>
      <c r="BO30" s="56"/>
      <c r="BP30" s="56"/>
      <c r="BQ30" s="56"/>
      <c r="BR30" s="56"/>
      <c r="BS30" s="56"/>
      <c r="BT30" s="56"/>
      <c r="BU30" s="56" t="s">
        <v>702</v>
      </c>
      <c r="BV30" s="56"/>
      <c r="BW30" s="56"/>
      <c r="BX30" s="56"/>
      <c r="BY30" s="56"/>
      <c r="BZ30" s="56" t="s">
        <v>746</v>
      </c>
      <c r="CA30" s="56"/>
      <c r="CB30" s="56"/>
      <c r="CC30" s="56"/>
      <c r="CD30" s="232" t="s">
        <v>228</v>
      </c>
      <c r="CE30" s="232"/>
      <c r="CF30" s="232" t="s">
        <v>229</v>
      </c>
      <c r="CG30" s="233"/>
      <c r="CH30" s="233"/>
      <c r="CI30" s="230"/>
      <c r="CJ30" s="230"/>
      <c r="CK30" s="230"/>
      <c r="CL30" s="230"/>
    </row>
    <row r="31" spans="1:90" s="62" customFormat="1">
      <c r="A31" s="32" t="s">
        <v>335</v>
      </c>
      <c r="B31" s="32"/>
      <c r="C31" s="32"/>
      <c r="D31" s="32"/>
      <c r="E31" s="32"/>
      <c r="F31" s="32"/>
      <c r="G31" s="32"/>
      <c r="H31" s="32"/>
      <c r="I31" s="32"/>
      <c r="J31" s="32"/>
      <c r="BA31" s="56"/>
      <c r="BB31" s="56"/>
      <c r="BC31" s="56"/>
      <c r="BD31" s="56" t="s">
        <v>453</v>
      </c>
      <c r="BE31" s="56"/>
      <c r="BF31" s="56"/>
      <c r="BG31" s="56"/>
      <c r="BH31" s="56" t="s">
        <v>477</v>
      </c>
      <c r="BI31" s="56"/>
      <c r="BJ31" s="56"/>
      <c r="BK31" s="56"/>
      <c r="BL31" s="56"/>
      <c r="BM31" s="212" t="s">
        <v>505</v>
      </c>
      <c r="BN31" s="56"/>
      <c r="BO31" s="56"/>
      <c r="BP31" s="56"/>
      <c r="BQ31" s="56"/>
      <c r="BR31" s="56"/>
      <c r="BS31" s="56"/>
      <c r="BT31" s="56"/>
      <c r="BU31" s="56" t="s">
        <v>703</v>
      </c>
      <c r="BV31" s="56"/>
      <c r="BW31" s="56"/>
      <c r="BX31" s="56"/>
      <c r="BY31" s="56"/>
      <c r="BZ31" s="56" t="s">
        <v>737</v>
      </c>
      <c r="CA31" s="56"/>
      <c r="CB31" s="56"/>
      <c r="CC31" s="56"/>
      <c r="CD31" s="232" t="s">
        <v>230</v>
      </c>
      <c r="CE31" s="232"/>
      <c r="CF31" s="232" t="s">
        <v>216</v>
      </c>
      <c r="CG31" s="233"/>
      <c r="CH31" s="233"/>
      <c r="CI31" s="230"/>
      <c r="CJ31" s="230"/>
      <c r="CK31" s="230"/>
      <c r="CL31" s="230"/>
    </row>
    <row r="32" spans="1:90" s="62" customFormat="1">
      <c r="A32" s="32" t="s">
        <v>172</v>
      </c>
      <c r="B32" s="32"/>
      <c r="C32" s="32"/>
      <c r="D32" s="32"/>
      <c r="E32" s="32"/>
      <c r="F32" s="32"/>
      <c r="G32" s="32"/>
      <c r="H32" s="32"/>
      <c r="I32" s="32"/>
      <c r="J32" s="32"/>
      <c r="BA32" s="213" t="s">
        <v>432</v>
      </c>
      <c r="BB32" s="56"/>
      <c r="BC32" s="56"/>
      <c r="BD32" s="56" t="s">
        <v>183</v>
      </c>
      <c r="BE32" s="56"/>
      <c r="BF32" s="56"/>
      <c r="BG32" s="56"/>
      <c r="BH32" s="56" t="s">
        <v>283</v>
      </c>
      <c r="BI32" s="56"/>
      <c r="BJ32" s="56"/>
      <c r="BK32" s="56"/>
      <c r="BL32" s="56"/>
      <c r="BM32" s="212" t="s">
        <v>506</v>
      </c>
      <c r="BN32" s="56"/>
      <c r="BO32" s="56"/>
      <c r="BP32" s="56"/>
      <c r="BQ32" s="56"/>
      <c r="BR32" s="56"/>
      <c r="BS32" s="56"/>
      <c r="BT32" s="56"/>
      <c r="BU32" s="56" t="s">
        <v>720</v>
      </c>
      <c r="BV32" s="56"/>
      <c r="BW32" s="56"/>
      <c r="BX32" s="56"/>
      <c r="BY32" s="56"/>
      <c r="BZ32" s="56" t="s">
        <v>183</v>
      </c>
      <c r="CA32" s="56"/>
      <c r="CB32" s="56"/>
      <c r="CC32" s="56"/>
      <c r="CD32" s="232" t="s">
        <v>231</v>
      </c>
      <c r="CE32" s="232"/>
      <c r="CF32" s="232" t="s">
        <v>214</v>
      </c>
      <c r="CG32" s="233"/>
      <c r="CH32" s="233"/>
      <c r="CI32" s="230"/>
      <c r="CJ32" s="230"/>
      <c r="CK32" s="230"/>
      <c r="CL32" s="230"/>
    </row>
    <row r="33" spans="1:90" s="62" customFormat="1">
      <c r="A33" s="32" t="s">
        <v>173</v>
      </c>
      <c r="B33" s="32"/>
      <c r="C33" s="32"/>
      <c r="D33" s="32"/>
      <c r="E33" s="32"/>
      <c r="F33" s="32"/>
      <c r="G33" s="32"/>
      <c r="H33" s="32"/>
      <c r="I33" s="32"/>
      <c r="J33" s="32"/>
      <c r="BA33" s="56" t="s">
        <v>18</v>
      </c>
      <c r="BB33" s="56"/>
      <c r="BC33" s="56"/>
      <c r="BD33" s="56" t="s">
        <v>444</v>
      </c>
      <c r="BE33" s="56"/>
      <c r="BF33" s="56"/>
      <c r="BG33" s="56"/>
      <c r="BH33" s="56"/>
      <c r="BI33" s="56"/>
      <c r="BJ33" s="56"/>
      <c r="BK33" s="56"/>
      <c r="BL33" s="56"/>
      <c r="BM33" s="212" t="s">
        <v>507</v>
      </c>
      <c r="BN33" s="56"/>
      <c r="BO33" s="56"/>
      <c r="BP33" s="56"/>
      <c r="BQ33" s="56"/>
      <c r="BR33" s="56"/>
      <c r="BS33" s="56"/>
      <c r="BT33" s="56"/>
      <c r="BU33" s="56" t="s">
        <v>704</v>
      </c>
      <c r="BV33" s="56"/>
      <c r="BW33" s="56"/>
      <c r="BX33" s="56"/>
      <c r="BY33" s="56"/>
      <c r="BZ33" s="56" t="s">
        <v>745</v>
      </c>
      <c r="CA33" s="56"/>
      <c r="CB33" s="56"/>
      <c r="CC33" s="56"/>
      <c r="CD33" s="232" t="s">
        <v>232</v>
      </c>
      <c r="CE33" s="232"/>
      <c r="CF33" s="232" t="s">
        <v>233</v>
      </c>
      <c r="CG33" s="233"/>
      <c r="CH33" s="233"/>
      <c r="CI33" s="230"/>
      <c r="CJ33" s="230"/>
      <c r="CK33" s="230"/>
      <c r="CL33" s="230"/>
    </row>
    <row r="34" spans="1:90" s="62" customFormat="1">
      <c r="A34" s="32" t="s">
        <v>336</v>
      </c>
      <c r="B34" s="32"/>
      <c r="C34" s="32"/>
      <c r="D34" s="32"/>
      <c r="E34" s="32"/>
      <c r="F34" s="32"/>
      <c r="G34" s="32"/>
      <c r="H34" s="32"/>
      <c r="I34" s="32"/>
      <c r="J34" s="32"/>
      <c r="BA34" s="56" t="s">
        <v>20</v>
      </c>
      <c r="BB34" s="56"/>
      <c r="BC34" s="56"/>
      <c r="BD34" s="56" t="s">
        <v>454</v>
      </c>
      <c r="BE34" s="56"/>
      <c r="BF34" s="56"/>
      <c r="BG34" s="56"/>
      <c r="BH34" s="56"/>
      <c r="BI34" s="56"/>
      <c r="BJ34" s="56"/>
      <c r="BK34" s="56"/>
      <c r="BL34" s="56"/>
      <c r="BM34" s="212" t="s">
        <v>508</v>
      </c>
      <c r="BN34" s="56"/>
      <c r="BO34" s="56"/>
      <c r="BP34" s="56"/>
      <c r="BQ34" s="56"/>
      <c r="BR34" s="56"/>
      <c r="BS34" s="56"/>
      <c r="BT34" s="56"/>
      <c r="BU34" s="56" t="s">
        <v>721</v>
      </c>
      <c r="BV34" s="56"/>
      <c r="BW34" s="56"/>
      <c r="BX34" s="56"/>
      <c r="BY34" s="56"/>
      <c r="BZ34" s="56" t="s">
        <v>194</v>
      </c>
      <c r="CA34" s="56"/>
      <c r="CB34" s="56"/>
      <c r="CC34" s="56"/>
      <c r="CD34" s="232" t="s">
        <v>234</v>
      </c>
      <c r="CE34" s="232"/>
      <c r="CF34" s="232" t="s">
        <v>215</v>
      </c>
      <c r="CG34" s="233"/>
      <c r="CH34" s="233"/>
      <c r="CI34" s="230"/>
      <c r="CJ34" s="230"/>
      <c r="CK34" s="230"/>
      <c r="CL34" s="230"/>
    </row>
    <row r="35" spans="1:90" s="62" customFormat="1">
      <c r="A35" s="236" t="s">
        <v>834</v>
      </c>
      <c r="B35" s="32"/>
      <c r="C35" s="32"/>
      <c r="D35" s="32"/>
      <c r="E35" s="32"/>
      <c r="F35" s="32"/>
      <c r="G35" s="32"/>
      <c r="H35" s="32"/>
      <c r="I35" s="32"/>
      <c r="J35" s="32"/>
      <c r="BA35" s="56" t="s">
        <v>22</v>
      </c>
      <c r="BB35" s="56"/>
      <c r="BC35" s="56"/>
      <c r="BD35" s="56" t="s">
        <v>455</v>
      </c>
      <c r="BE35" s="56"/>
      <c r="BF35" s="56"/>
      <c r="BG35" s="56"/>
      <c r="BH35" s="213" t="s">
        <v>650</v>
      </c>
      <c r="BI35" s="56"/>
      <c r="BJ35" s="56"/>
      <c r="BK35" s="56"/>
      <c r="BL35" s="56"/>
      <c r="BM35" s="212" t="s">
        <v>509</v>
      </c>
      <c r="BN35" s="56"/>
      <c r="BO35" s="56"/>
      <c r="BP35" s="56"/>
      <c r="BQ35" s="56"/>
      <c r="BR35" s="56"/>
      <c r="BS35" s="56"/>
      <c r="BT35" s="56"/>
      <c r="BU35" s="56" t="s">
        <v>705</v>
      </c>
      <c r="BV35" s="56"/>
      <c r="BW35" s="56"/>
      <c r="BX35" s="56"/>
      <c r="BY35" s="56"/>
      <c r="BZ35" s="56" t="s">
        <v>730</v>
      </c>
      <c r="CA35" s="56"/>
      <c r="CB35" s="56"/>
      <c r="CC35" s="56"/>
      <c r="CD35" s="232" t="s">
        <v>235</v>
      </c>
      <c r="CE35" s="232"/>
      <c r="CF35" s="232"/>
      <c r="CG35" s="233"/>
      <c r="CH35" s="233"/>
      <c r="CI35" s="230"/>
      <c r="CJ35" s="230"/>
      <c r="CK35" s="230"/>
      <c r="CL35" s="230"/>
    </row>
    <row r="36" spans="1:90" s="62" customFormat="1">
      <c r="A36" s="32"/>
      <c r="B36" s="32"/>
      <c r="C36" s="32"/>
      <c r="D36" s="32"/>
      <c r="E36" s="32"/>
      <c r="F36" s="32"/>
      <c r="G36" s="32"/>
      <c r="H36" s="32"/>
      <c r="I36" s="32"/>
      <c r="J36" s="32"/>
      <c r="BA36" s="56" t="s">
        <v>24</v>
      </c>
      <c r="BB36" s="56"/>
      <c r="BC36" s="56"/>
      <c r="BD36" s="56" t="s">
        <v>457</v>
      </c>
      <c r="BE36" s="56"/>
      <c r="BF36" s="56"/>
      <c r="BG36" s="56"/>
      <c r="BH36" s="56" t="s">
        <v>757</v>
      </c>
      <c r="BI36" s="56"/>
      <c r="BJ36" s="56"/>
      <c r="BK36" s="56"/>
      <c r="BL36" s="56"/>
      <c r="BM36" s="212" t="s">
        <v>510</v>
      </c>
      <c r="BN36" s="56"/>
      <c r="BO36" s="56"/>
      <c r="BP36" s="56"/>
      <c r="BQ36" s="56"/>
      <c r="BR36" s="56"/>
      <c r="BS36" s="56"/>
      <c r="BT36" s="56"/>
      <c r="BU36" s="56" t="s">
        <v>722</v>
      </c>
      <c r="BV36" s="56"/>
      <c r="BW36" s="56"/>
      <c r="BX36" s="56"/>
      <c r="BY36" s="56"/>
      <c r="BZ36" s="56" t="s">
        <v>740</v>
      </c>
      <c r="CA36" s="56"/>
      <c r="CB36" s="56"/>
      <c r="CC36" s="56"/>
      <c r="CD36" s="232" t="s">
        <v>236</v>
      </c>
      <c r="CE36" s="232"/>
      <c r="CF36" s="232"/>
      <c r="CG36" s="233"/>
      <c r="CH36" s="233"/>
      <c r="CI36" s="230"/>
      <c r="CJ36" s="230"/>
      <c r="CK36" s="230"/>
      <c r="CL36" s="230"/>
    </row>
    <row r="37" spans="1:90" s="62" customFormat="1">
      <c r="A37" s="32"/>
      <c r="B37" s="32"/>
      <c r="C37" s="32"/>
      <c r="D37" s="32"/>
      <c r="E37" s="32"/>
      <c r="F37" s="32"/>
      <c r="G37" s="32"/>
      <c r="H37" s="32"/>
      <c r="I37" s="32"/>
      <c r="J37" s="32"/>
      <c r="BA37" s="56" t="s">
        <v>421</v>
      </c>
      <c r="BB37" s="56"/>
      <c r="BC37" s="56"/>
      <c r="BD37" s="56" t="s">
        <v>456</v>
      </c>
      <c r="BE37" s="56"/>
      <c r="BF37" s="56"/>
      <c r="BG37" s="56"/>
      <c r="BH37" s="56" t="s">
        <v>651</v>
      </c>
      <c r="BI37" s="56"/>
      <c r="BJ37" s="56"/>
      <c r="BK37" s="56"/>
      <c r="BL37" s="56"/>
      <c r="BM37" s="212" t="s">
        <v>511</v>
      </c>
      <c r="BN37" s="56"/>
      <c r="BO37" s="56"/>
      <c r="BP37" s="56"/>
      <c r="BQ37" s="56"/>
      <c r="BR37" s="56"/>
      <c r="BS37" s="56"/>
      <c r="BT37" s="56"/>
      <c r="BU37" s="56" t="s">
        <v>706</v>
      </c>
      <c r="BV37" s="56"/>
      <c r="BW37" s="56"/>
      <c r="BX37" s="56"/>
      <c r="BY37" s="56"/>
      <c r="BZ37" s="56" t="s">
        <v>731</v>
      </c>
      <c r="CA37" s="56"/>
      <c r="CB37" s="56"/>
      <c r="CC37" s="56"/>
      <c r="CD37" s="232" t="s">
        <v>237</v>
      </c>
      <c r="CE37" s="232"/>
      <c r="CF37" s="232"/>
      <c r="CG37" s="233"/>
      <c r="CH37" s="233"/>
      <c r="CI37" s="230"/>
      <c r="CJ37" s="230"/>
      <c r="CK37" s="230"/>
      <c r="CL37" s="230"/>
    </row>
    <row r="38" spans="1:90">
      <c r="BA38" s="56"/>
      <c r="BB38" s="56"/>
      <c r="BC38" s="56"/>
      <c r="BD38" s="56" t="s">
        <v>458</v>
      </c>
      <c r="BE38" s="56"/>
      <c r="BF38" s="56"/>
      <c r="BG38" s="56"/>
      <c r="BH38" s="56" t="s">
        <v>652</v>
      </c>
      <c r="BI38" s="56"/>
      <c r="BJ38" s="56"/>
      <c r="BK38" s="56"/>
      <c r="BL38" s="56"/>
      <c r="BM38" s="212" t="s">
        <v>512</v>
      </c>
      <c r="BN38" s="56"/>
      <c r="BO38" s="56"/>
      <c r="BP38" s="56"/>
      <c r="BQ38" s="56"/>
      <c r="BR38" s="56"/>
      <c r="BS38" s="56"/>
      <c r="BT38" s="56"/>
      <c r="BU38" s="56" t="s">
        <v>723</v>
      </c>
      <c r="BV38" s="56"/>
      <c r="BW38" s="56"/>
      <c r="BX38" s="56"/>
      <c r="BY38" s="56"/>
      <c r="BZ38" s="56" t="s">
        <v>732</v>
      </c>
      <c r="CA38" s="56"/>
      <c r="CB38" s="56"/>
      <c r="CC38" s="56"/>
      <c r="CD38" s="232" t="s">
        <v>238</v>
      </c>
      <c r="CE38" s="232"/>
      <c r="CF38" s="232"/>
      <c r="CG38" s="233"/>
      <c r="CH38" s="233"/>
    </row>
    <row r="39" spans="1:90">
      <c r="BA39" s="56"/>
      <c r="BB39" s="56"/>
      <c r="BC39" s="56"/>
      <c r="BD39" s="56" t="s">
        <v>459</v>
      </c>
      <c r="BE39" s="56"/>
      <c r="BF39" s="56"/>
      <c r="BG39" s="56"/>
      <c r="BH39" s="56" t="s">
        <v>653</v>
      </c>
      <c r="BI39" s="56"/>
      <c r="BJ39" s="56"/>
      <c r="BK39" s="56"/>
      <c r="BL39" s="56"/>
      <c r="BM39" s="212" t="s">
        <v>513</v>
      </c>
      <c r="BN39" s="56"/>
      <c r="BO39" s="56"/>
      <c r="BP39" s="56"/>
      <c r="BQ39" s="56"/>
      <c r="BR39" s="56"/>
      <c r="BS39" s="56"/>
      <c r="BT39" s="56"/>
      <c r="BU39" s="56" t="s">
        <v>724</v>
      </c>
      <c r="BV39" s="56"/>
      <c r="BW39" s="56"/>
      <c r="BX39" s="56"/>
      <c r="BY39" s="56"/>
      <c r="BZ39" s="56" t="s">
        <v>743</v>
      </c>
      <c r="CA39" s="56"/>
      <c r="CB39" s="56"/>
      <c r="CC39" s="56"/>
      <c r="CD39" s="232" t="s">
        <v>239</v>
      </c>
      <c r="CE39" s="232"/>
      <c r="CF39" s="232"/>
      <c r="CG39" s="233"/>
      <c r="CH39" s="233"/>
    </row>
    <row r="40" spans="1:90">
      <c r="BA40" s="56" t="s">
        <v>433</v>
      </c>
      <c r="BB40" s="56"/>
      <c r="BC40" s="56"/>
      <c r="BD40" s="56" t="s">
        <v>460</v>
      </c>
      <c r="BE40" s="56"/>
      <c r="BF40" s="56"/>
      <c r="BG40" s="56"/>
      <c r="BH40" s="56" t="s">
        <v>654</v>
      </c>
      <c r="BI40" s="56"/>
      <c r="BJ40" s="56"/>
      <c r="BK40" s="56"/>
      <c r="BL40" s="56"/>
      <c r="BM40" s="212" t="s">
        <v>514</v>
      </c>
      <c r="BN40" s="56"/>
      <c r="BO40" s="56"/>
      <c r="BP40" s="56"/>
      <c r="BQ40" s="56"/>
      <c r="BR40" s="56"/>
      <c r="BS40" s="56"/>
      <c r="BT40" s="56"/>
      <c r="BU40" s="56" t="s">
        <v>725</v>
      </c>
      <c r="BV40" s="56"/>
      <c r="BW40" s="56"/>
      <c r="BX40" s="56"/>
      <c r="BY40" s="56"/>
      <c r="BZ40" s="56" t="s">
        <v>733</v>
      </c>
      <c r="CA40" s="56"/>
      <c r="CB40" s="56"/>
      <c r="CC40" s="56"/>
      <c r="CD40" s="56"/>
      <c r="CE40" s="56"/>
      <c r="CF40" s="56"/>
      <c r="CG40" s="56"/>
      <c r="CH40" s="56"/>
    </row>
    <row r="41" spans="1:90">
      <c r="BA41" s="56" t="s">
        <v>40</v>
      </c>
      <c r="BB41" s="56"/>
      <c r="BC41" s="56"/>
      <c r="BD41" s="56" t="s">
        <v>461</v>
      </c>
      <c r="BE41" s="56"/>
      <c r="BF41" s="56"/>
      <c r="BG41" s="56"/>
      <c r="BH41" s="56" t="s">
        <v>655</v>
      </c>
      <c r="BI41" s="56"/>
      <c r="BJ41" s="56"/>
      <c r="BK41" s="56"/>
      <c r="BL41" s="56"/>
      <c r="BM41" s="212" t="s">
        <v>515</v>
      </c>
      <c r="BN41" s="56"/>
      <c r="BO41" s="56"/>
      <c r="BP41" s="56"/>
      <c r="BQ41" s="56"/>
      <c r="BR41" s="56"/>
      <c r="BS41" s="56"/>
      <c r="BT41" s="56"/>
      <c r="BU41" s="56" t="s">
        <v>707</v>
      </c>
      <c r="BV41" s="56"/>
      <c r="BW41" s="56"/>
      <c r="BX41" s="56"/>
      <c r="BY41" s="56"/>
      <c r="BZ41" s="56" t="s">
        <v>735</v>
      </c>
      <c r="CA41" s="56"/>
      <c r="CB41" s="56"/>
      <c r="CC41" s="56"/>
      <c r="CD41" s="56"/>
      <c r="CE41" s="56"/>
      <c r="CF41" s="56"/>
      <c r="CG41" s="56"/>
      <c r="CH41" s="56"/>
    </row>
    <row r="42" spans="1:90">
      <c r="BA42" s="56" t="s">
        <v>24</v>
      </c>
      <c r="BB42" s="56"/>
      <c r="BC42" s="56"/>
      <c r="BD42" s="56" t="s">
        <v>462</v>
      </c>
      <c r="BE42" s="56"/>
      <c r="BF42" s="56"/>
      <c r="BG42" s="56"/>
      <c r="BH42" s="56" t="s">
        <v>656</v>
      </c>
      <c r="BI42" s="56"/>
      <c r="BJ42" s="56"/>
      <c r="BK42" s="56"/>
      <c r="BL42" s="56"/>
      <c r="BM42" s="212" t="s">
        <v>516</v>
      </c>
      <c r="BN42" s="56"/>
      <c r="BO42" s="56"/>
      <c r="BP42" s="56"/>
      <c r="BQ42" s="56"/>
      <c r="BR42" s="56"/>
      <c r="BS42" s="56"/>
      <c r="BT42" s="56"/>
      <c r="BU42" s="56" t="s">
        <v>708</v>
      </c>
      <c r="BV42" s="56"/>
      <c r="BW42" s="56"/>
      <c r="BX42" s="56"/>
      <c r="BY42" s="56"/>
      <c r="BZ42" s="56" t="s">
        <v>461</v>
      </c>
      <c r="CA42" s="56"/>
      <c r="CB42" s="56"/>
      <c r="CC42" s="56"/>
      <c r="CD42" s="56"/>
      <c r="CE42" s="56"/>
      <c r="CF42" s="56"/>
      <c r="CG42" s="56"/>
      <c r="CH42" s="56"/>
    </row>
    <row r="43" spans="1:90">
      <c r="BA43" s="56" t="s">
        <v>421</v>
      </c>
      <c r="BB43" s="56"/>
      <c r="BC43" s="56"/>
      <c r="BD43" s="56" t="s">
        <v>463</v>
      </c>
      <c r="BE43" s="56"/>
      <c r="BF43" s="56"/>
      <c r="BG43" s="56"/>
      <c r="BH43" s="56" t="s">
        <v>657</v>
      </c>
      <c r="BI43" s="56"/>
      <c r="BJ43" s="56"/>
      <c r="BK43" s="56"/>
      <c r="BL43" s="56"/>
      <c r="BM43" s="212" t="s">
        <v>517</v>
      </c>
      <c r="BN43" s="56"/>
      <c r="BO43" s="56"/>
      <c r="BP43" s="56"/>
      <c r="BQ43" s="56"/>
      <c r="BR43" s="56"/>
      <c r="BS43" s="56"/>
      <c r="BT43" s="56"/>
      <c r="BU43" s="56" t="s">
        <v>710</v>
      </c>
      <c r="BV43" s="56"/>
      <c r="BW43" s="56"/>
      <c r="BX43" s="56"/>
      <c r="BY43" s="56"/>
      <c r="BZ43" s="56" t="s">
        <v>736</v>
      </c>
      <c r="CA43" s="56"/>
      <c r="CB43" s="56"/>
      <c r="CC43" s="56"/>
      <c r="CD43" s="56"/>
      <c r="CE43" s="56"/>
      <c r="CF43" s="56"/>
      <c r="CG43" s="56"/>
      <c r="CH43" s="56"/>
    </row>
    <row r="44" spans="1:90">
      <c r="BA44" s="56"/>
      <c r="BB44" s="56"/>
      <c r="BC44" s="56"/>
      <c r="BD44" s="56" t="s">
        <v>449</v>
      </c>
      <c r="BE44" s="56"/>
      <c r="BF44" s="56"/>
      <c r="BG44" s="56"/>
      <c r="BH44" s="56" t="s">
        <v>658</v>
      </c>
      <c r="BI44" s="56"/>
      <c r="BJ44" s="56"/>
      <c r="BK44" s="56"/>
      <c r="BL44" s="56"/>
      <c r="BM44" s="212" t="s">
        <v>518</v>
      </c>
      <c r="BN44" s="56"/>
      <c r="BO44" s="56"/>
      <c r="BP44" s="56"/>
      <c r="BQ44" s="56"/>
      <c r="BR44" s="56"/>
      <c r="BS44" s="56"/>
      <c r="BT44" s="56"/>
      <c r="BU44" s="56" t="s">
        <v>711</v>
      </c>
      <c r="BV44" s="56"/>
      <c r="BW44" s="56"/>
      <c r="BX44" s="56"/>
      <c r="BY44" s="56"/>
      <c r="BZ44" s="56"/>
      <c r="CA44" s="56"/>
      <c r="CB44" s="56"/>
      <c r="CC44" s="56"/>
      <c r="CD44" s="56"/>
      <c r="CE44" s="56"/>
      <c r="CF44" s="56"/>
      <c r="CG44" s="56"/>
      <c r="CH44" s="56"/>
    </row>
    <row r="45" spans="1:90">
      <c r="BA45" s="56"/>
      <c r="BB45" s="56"/>
      <c r="BC45" s="56"/>
      <c r="BD45" s="56"/>
      <c r="BE45" s="56"/>
      <c r="BF45" s="56"/>
      <c r="BG45" s="56"/>
      <c r="BH45" s="56" t="s">
        <v>114</v>
      </c>
      <c r="BI45" s="56"/>
      <c r="BJ45" s="56"/>
      <c r="BK45" s="56"/>
      <c r="BL45" s="56"/>
      <c r="BM45" s="212" t="s">
        <v>519</v>
      </c>
      <c r="BN45" s="56"/>
      <c r="BO45" s="56"/>
      <c r="BP45" s="56"/>
      <c r="BQ45" s="56"/>
      <c r="BR45" s="56"/>
      <c r="BS45" s="56"/>
      <c r="BT45" s="56"/>
      <c r="BU45" s="56"/>
      <c r="BV45" s="56"/>
      <c r="BW45" s="56"/>
      <c r="BX45" s="56"/>
      <c r="BY45" s="56"/>
      <c r="BZ45" s="56"/>
      <c r="CA45" s="56"/>
      <c r="CB45" s="56"/>
      <c r="CC45" s="56"/>
      <c r="CD45" s="56"/>
      <c r="CE45" s="56"/>
      <c r="CF45" s="56"/>
      <c r="CG45" s="56"/>
      <c r="CH45" s="56"/>
    </row>
    <row r="46" spans="1:90">
      <c r="BA46" s="213" t="s">
        <v>305</v>
      </c>
      <c r="BB46" s="56"/>
      <c r="BC46" s="56"/>
      <c r="BD46" s="56"/>
      <c r="BE46" s="56"/>
      <c r="BF46" s="56"/>
      <c r="BG46" s="56"/>
      <c r="BH46" s="56" t="s">
        <v>115</v>
      </c>
      <c r="BI46" s="56"/>
      <c r="BJ46" s="56"/>
      <c r="BK46" s="56"/>
      <c r="BL46" s="56"/>
      <c r="BM46" s="212" t="s">
        <v>520</v>
      </c>
      <c r="BN46" s="56"/>
      <c r="BO46" s="56"/>
      <c r="BP46" s="56"/>
      <c r="BQ46" s="56"/>
      <c r="BR46" s="56"/>
      <c r="BS46" s="56"/>
      <c r="BT46" s="56"/>
      <c r="BU46" s="56"/>
      <c r="BV46" s="56"/>
      <c r="BW46" s="56"/>
      <c r="BX46" s="56"/>
      <c r="BY46" s="56"/>
      <c r="BZ46" s="56"/>
      <c r="CA46" s="56"/>
      <c r="CB46" s="56"/>
      <c r="CC46" s="56"/>
      <c r="CD46" s="56"/>
      <c r="CE46" s="56"/>
      <c r="CF46" s="56"/>
      <c r="CG46" s="56"/>
      <c r="CH46" s="56"/>
    </row>
    <row r="47" spans="1:90">
      <c r="BA47" s="56" t="s">
        <v>7</v>
      </c>
      <c r="BB47" s="56"/>
      <c r="BC47" s="56"/>
      <c r="BD47" s="213" t="s">
        <v>290</v>
      </c>
      <c r="BE47" s="56"/>
      <c r="BF47" s="56"/>
      <c r="BG47" s="56"/>
      <c r="BH47" s="56" t="s">
        <v>116</v>
      </c>
      <c r="BI47" s="56"/>
      <c r="BJ47" s="56"/>
      <c r="BK47" s="56"/>
      <c r="BL47" s="56"/>
      <c r="BM47" s="212" t="s">
        <v>521</v>
      </c>
      <c r="BN47" s="56"/>
      <c r="BO47" s="56"/>
      <c r="BP47" s="56"/>
      <c r="BQ47" s="56"/>
      <c r="BR47" s="56"/>
      <c r="BS47" s="56"/>
      <c r="BT47" s="56"/>
      <c r="BU47" s="56"/>
      <c r="BV47" s="56"/>
      <c r="BW47" s="56"/>
      <c r="BX47" s="56"/>
      <c r="BY47" s="56"/>
      <c r="BZ47" s="56"/>
      <c r="CA47" s="56"/>
      <c r="CB47" s="56"/>
      <c r="CC47" s="56"/>
      <c r="CD47" s="56"/>
      <c r="CE47" s="56"/>
      <c r="CF47" s="56"/>
      <c r="CG47" s="56"/>
      <c r="CH47" s="56"/>
    </row>
    <row r="48" spans="1:90">
      <c r="BA48" s="56" t="s">
        <v>99</v>
      </c>
      <c r="BB48" s="56"/>
      <c r="BC48" s="56"/>
      <c r="BD48" s="56" t="s">
        <v>464</v>
      </c>
      <c r="BE48" s="56"/>
      <c r="BF48" s="56"/>
      <c r="BG48" s="56"/>
      <c r="BH48" s="56"/>
      <c r="BI48" s="56"/>
      <c r="BJ48" s="56"/>
      <c r="BK48" s="56"/>
      <c r="BL48" s="56"/>
      <c r="BM48" s="212" t="s">
        <v>522</v>
      </c>
      <c r="BN48" s="56"/>
      <c r="BO48" s="56"/>
      <c r="BP48" s="56"/>
      <c r="BQ48" s="56"/>
      <c r="BR48" s="56"/>
      <c r="BS48" s="56"/>
      <c r="BT48" s="56"/>
      <c r="BU48" s="56"/>
      <c r="BV48" s="56"/>
      <c r="BW48" s="56"/>
      <c r="BX48" s="56"/>
      <c r="BY48" s="56"/>
      <c r="BZ48" s="56"/>
      <c r="CA48" s="56"/>
      <c r="CB48" s="56"/>
      <c r="CC48" s="56"/>
      <c r="CD48" s="56"/>
      <c r="CE48" s="56"/>
      <c r="CF48" s="56"/>
      <c r="CG48" s="56"/>
      <c r="CH48" s="56"/>
    </row>
    <row r="49" spans="53:86" customFormat="1">
      <c r="BA49" s="56" t="s">
        <v>211</v>
      </c>
      <c r="BB49" s="56"/>
      <c r="BC49" s="56"/>
      <c r="BD49" s="56" t="s">
        <v>465</v>
      </c>
      <c r="BE49" s="56"/>
      <c r="BF49" s="56"/>
      <c r="BG49" s="56"/>
      <c r="BH49" s="56"/>
      <c r="BI49" s="56"/>
      <c r="BJ49" s="56"/>
      <c r="BK49" s="56"/>
      <c r="BL49" s="56"/>
      <c r="BM49" s="212" t="s">
        <v>523</v>
      </c>
      <c r="BN49" s="56"/>
      <c r="BO49" s="56"/>
      <c r="BP49" s="56"/>
      <c r="BQ49" s="56"/>
      <c r="BR49" s="56"/>
      <c r="BS49" s="56"/>
      <c r="BT49" s="56"/>
      <c r="BU49" s="56"/>
      <c r="BV49" s="56"/>
      <c r="BW49" s="56"/>
      <c r="BX49" s="56"/>
      <c r="BY49" s="56"/>
      <c r="BZ49" s="56"/>
      <c r="CA49" s="56"/>
      <c r="CB49" s="56"/>
      <c r="CC49" s="56"/>
      <c r="CD49" s="56"/>
      <c r="CE49" s="56"/>
      <c r="CF49" s="56"/>
      <c r="CG49" s="56"/>
      <c r="CH49" s="56"/>
    </row>
    <row r="50" spans="53:86" customFormat="1">
      <c r="BA50" s="56" t="s">
        <v>423</v>
      </c>
      <c r="BB50" s="56"/>
      <c r="BC50" s="56"/>
      <c r="BD50" s="56" t="s">
        <v>466</v>
      </c>
      <c r="BE50" s="56"/>
      <c r="BF50" s="56"/>
      <c r="BG50" s="56"/>
      <c r="BH50" s="56"/>
      <c r="BI50" s="56"/>
      <c r="BJ50" s="56"/>
      <c r="BK50" s="56"/>
      <c r="BL50" s="56"/>
      <c r="BM50" s="212" t="s">
        <v>524</v>
      </c>
      <c r="BN50" s="56"/>
      <c r="BO50" s="56"/>
      <c r="BP50" s="56"/>
      <c r="BQ50" s="56"/>
      <c r="BR50" s="56"/>
      <c r="BS50" s="56"/>
      <c r="BT50" s="56"/>
      <c r="BU50" s="56"/>
      <c r="BV50" s="56"/>
      <c r="BW50" s="56"/>
      <c r="BX50" s="56"/>
      <c r="BY50" s="56"/>
      <c r="BZ50" s="56"/>
      <c r="CA50" s="56"/>
      <c r="CB50" s="56"/>
      <c r="CC50" s="56"/>
      <c r="CD50" s="56"/>
      <c r="CE50" s="56"/>
      <c r="CF50" s="56"/>
      <c r="CG50" s="56"/>
      <c r="CH50" s="56"/>
    </row>
    <row r="51" spans="53:86" customFormat="1">
      <c r="BA51" s="56" t="s">
        <v>424</v>
      </c>
      <c r="BB51" s="56"/>
      <c r="BC51" s="56"/>
      <c r="BD51" s="56"/>
      <c r="BE51" s="56"/>
      <c r="BF51" s="56"/>
      <c r="BG51" s="56"/>
      <c r="BH51" s="56"/>
      <c r="BI51" s="56"/>
      <c r="BJ51" s="56"/>
      <c r="BK51" s="56"/>
      <c r="BL51" s="56"/>
      <c r="BM51" s="212" t="s">
        <v>93</v>
      </c>
      <c r="BN51" s="56"/>
      <c r="BO51" s="56"/>
      <c r="BP51" s="56"/>
      <c r="BQ51" s="56"/>
      <c r="BR51" s="56"/>
      <c r="BS51" s="56"/>
      <c r="BT51" s="56"/>
      <c r="BU51" s="56"/>
      <c r="BV51" s="56"/>
      <c r="BW51" s="56"/>
      <c r="BX51" s="56"/>
      <c r="BY51" s="56"/>
      <c r="BZ51" s="56"/>
      <c r="CA51" s="56"/>
      <c r="CB51" s="56"/>
      <c r="CC51" s="56"/>
      <c r="CD51" s="56"/>
      <c r="CE51" s="56"/>
      <c r="CF51" s="56"/>
      <c r="CG51" s="56"/>
      <c r="CH51" s="56"/>
    </row>
    <row r="52" spans="53:86" customFormat="1">
      <c r="BA52" s="56" t="s">
        <v>276</v>
      </c>
      <c r="BB52" s="56"/>
      <c r="BC52" s="56"/>
      <c r="BD52" s="56"/>
      <c r="BE52" s="56"/>
      <c r="BF52" s="56"/>
      <c r="BG52" s="56"/>
      <c r="BH52" s="56"/>
      <c r="BI52" s="56"/>
      <c r="BJ52" s="56"/>
      <c r="BK52" s="56"/>
      <c r="BL52" s="56"/>
      <c r="BM52" s="212" t="s">
        <v>525</v>
      </c>
      <c r="BN52" s="56"/>
      <c r="BO52" s="56"/>
      <c r="BP52" s="56"/>
      <c r="BQ52" s="56"/>
      <c r="BR52" s="56"/>
      <c r="BS52" s="56"/>
      <c r="BT52" s="56"/>
      <c r="BU52" s="56"/>
      <c r="BV52" s="56"/>
      <c r="BW52" s="56"/>
      <c r="BX52" s="56"/>
      <c r="BY52" s="56"/>
      <c r="BZ52" s="56"/>
      <c r="CA52" s="56"/>
      <c r="CB52" s="56"/>
      <c r="CC52" s="56"/>
      <c r="CD52" s="56"/>
      <c r="CE52" s="56"/>
      <c r="CF52" s="56"/>
      <c r="CG52" s="56"/>
      <c r="CH52" s="56"/>
    </row>
    <row r="53" spans="53:86" customFormat="1">
      <c r="BA53" s="56" t="s">
        <v>425</v>
      </c>
      <c r="BB53" s="56"/>
      <c r="BC53" s="56"/>
      <c r="BD53" s="56"/>
      <c r="BE53" s="56"/>
      <c r="BF53" s="56"/>
      <c r="BG53" s="56"/>
      <c r="BH53" s="56"/>
      <c r="BI53" s="56"/>
      <c r="BJ53" s="56"/>
      <c r="BK53" s="56"/>
      <c r="BL53" s="56"/>
      <c r="BM53" s="212" t="s">
        <v>526</v>
      </c>
      <c r="BN53" s="56"/>
      <c r="BO53" s="56"/>
      <c r="BP53" s="56"/>
      <c r="BQ53" s="56"/>
      <c r="BR53" s="56"/>
      <c r="BS53" s="56"/>
      <c r="BT53" s="56"/>
      <c r="BU53" s="56"/>
      <c r="BV53" s="56"/>
      <c r="BW53" s="56"/>
      <c r="BX53" s="56"/>
      <c r="BY53" s="56"/>
      <c r="BZ53" s="56"/>
      <c r="CA53" s="56"/>
      <c r="CB53" s="56"/>
      <c r="CC53" s="56"/>
      <c r="CD53" s="56"/>
      <c r="CE53" s="56"/>
      <c r="CF53" s="56"/>
      <c r="CG53" s="56"/>
      <c r="CH53" s="56"/>
    </row>
    <row r="54" spans="53:86" customFormat="1">
      <c r="BA54" s="56" t="s">
        <v>426</v>
      </c>
      <c r="BB54" s="56"/>
      <c r="BC54" s="56"/>
      <c r="BD54" s="56"/>
      <c r="BE54" s="56"/>
      <c r="BF54" s="56"/>
      <c r="BG54" s="56"/>
      <c r="BH54" s="56"/>
      <c r="BI54" s="56"/>
      <c r="BJ54" s="56"/>
      <c r="BK54" s="56"/>
      <c r="BL54" s="56"/>
      <c r="BM54" s="212" t="s">
        <v>527</v>
      </c>
      <c r="BN54" s="56"/>
      <c r="BO54" s="56"/>
      <c r="BP54" s="56"/>
      <c r="BQ54" s="56"/>
      <c r="BR54" s="56"/>
      <c r="BS54" s="56"/>
      <c r="BT54" s="56"/>
      <c r="BU54" s="56"/>
      <c r="BV54" s="56"/>
      <c r="BW54" s="56"/>
      <c r="BX54" s="56"/>
      <c r="BY54" s="56"/>
      <c r="BZ54" s="56"/>
      <c r="CA54" s="56"/>
      <c r="CB54" s="56"/>
      <c r="CC54" s="56"/>
      <c r="CD54" s="56"/>
      <c r="CE54" s="56"/>
      <c r="CF54" s="56"/>
      <c r="CG54" s="56"/>
      <c r="CH54" s="56"/>
    </row>
    <row r="55" spans="53:86" customFormat="1">
      <c r="BA55" s="56" t="s">
        <v>427</v>
      </c>
      <c r="BB55" s="56"/>
      <c r="BC55" s="56"/>
      <c r="BD55" s="56"/>
      <c r="BE55" s="56"/>
      <c r="BF55" s="56"/>
      <c r="BG55" s="56"/>
      <c r="BH55" s="56"/>
      <c r="BI55" s="56"/>
      <c r="BJ55" s="56"/>
      <c r="BK55" s="56"/>
      <c r="BL55" s="56"/>
      <c r="BM55" s="212" t="s">
        <v>528</v>
      </c>
      <c r="BN55" s="56"/>
      <c r="BO55" s="56"/>
      <c r="BP55" s="56"/>
      <c r="BQ55" s="56"/>
      <c r="BR55" s="56"/>
      <c r="BS55" s="56"/>
      <c r="BT55" s="56"/>
      <c r="BU55" s="56"/>
      <c r="BV55" s="56"/>
      <c r="BW55" s="56"/>
      <c r="BX55" s="56"/>
      <c r="BY55" s="56"/>
      <c r="BZ55" s="56"/>
      <c r="CA55" s="56"/>
      <c r="CB55" s="56"/>
      <c r="CC55" s="56"/>
      <c r="CD55" s="56"/>
      <c r="CE55" s="56"/>
      <c r="CF55" s="56"/>
      <c r="CG55" s="56"/>
      <c r="CH55" s="56"/>
    </row>
    <row r="56" spans="53:86" customFormat="1">
      <c r="BA56" s="56" t="s">
        <v>428</v>
      </c>
      <c r="BB56" s="56"/>
      <c r="BC56" s="56"/>
      <c r="BD56" s="56"/>
      <c r="BE56" s="56"/>
      <c r="BF56" s="56"/>
      <c r="BG56" s="56"/>
      <c r="BH56" s="56"/>
      <c r="BI56" s="56"/>
      <c r="BJ56" s="56"/>
      <c r="BK56" s="56"/>
      <c r="BL56" s="56"/>
      <c r="BM56" s="212" t="s">
        <v>529</v>
      </c>
      <c r="BN56" s="56"/>
      <c r="BO56" s="56"/>
      <c r="BP56" s="56"/>
      <c r="BQ56" s="56"/>
      <c r="BR56" s="56"/>
      <c r="BS56" s="56"/>
      <c r="BT56" s="56"/>
      <c r="BU56" s="56"/>
      <c r="BV56" s="56"/>
      <c r="BW56" s="56"/>
      <c r="BX56" s="56"/>
      <c r="BY56" s="56"/>
      <c r="BZ56" s="56"/>
      <c r="CA56" s="56"/>
      <c r="CB56" s="56"/>
      <c r="CC56" s="56"/>
      <c r="CD56" s="56"/>
      <c r="CE56" s="56"/>
      <c r="CF56" s="56"/>
      <c r="CG56" s="56"/>
      <c r="CH56" s="56"/>
    </row>
    <row r="57" spans="53:86" customFormat="1">
      <c r="BA57" s="56" t="s">
        <v>429</v>
      </c>
      <c r="BB57" s="56"/>
      <c r="BC57" s="56"/>
      <c r="BD57" s="56"/>
      <c r="BE57" s="56"/>
      <c r="BF57" s="56"/>
      <c r="BG57" s="56"/>
      <c r="BH57" s="56"/>
      <c r="BI57" s="56"/>
      <c r="BJ57" s="56"/>
      <c r="BK57" s="56"/>
      <c r="BL57" s="56"/>
      <c r="BM57" s="212" t="s">
        <v>530</v>
      </c>
      <c r="BN57" s="56"/>
      <c r="BO57" s="56"/>
      <c r="BP57" s="56"/>
      <c r="BQ57" s="56"/>
      <c r="BR57" s="56"/>
      <c r="BS57" s="56"/>
      <c r="BT57" s="56"/>
      <c r="BU57" s="56"/>
      <c r="BV57" s="56"/>
      <c r="BW57" s="56"/>
      <c r="BX57" s="56"/>
      <c r="BY57" s="56"/>
      <c r="BZ57" s="56"/>
      <c r="CA57" s="56"/>
      <c r="CB57" s="56"/>
      <c r="CC57" s="56"/>
      <c r="CD57" s="56"/>
      <c r="CE57" s="56"/>
      <c r="CF57" s="56"/>
      <c r="CG57" s="56"/>
      <c r="CH57" s="56"/>
    </row>
    <row r="58" spans="53:86" customFormat="1">
      <c r="BA58" s="56" t="s">
        <v>430</v>
      </c>
      <c r="BB58" s="56"/>
      <c r="BC58" s="56"/>
      <c r="BD58" s="56"/>
      <c r="BE58" s="56"/>
      <c r="BF58" s="56"/>
      <c r="BG58" s="56"/>
      <c r="BH58" s="56"/>
      <c r="BI58" s="56"/>
      <c r="BJ58" s="56"/>
      <c r="BK58" s="56"/>
      <c r="BL58" s="56"/>
      <c r="BM58" s="212" t="s">
        <v>531</v>
      </c>
      <c r="BN58" s="56"/>
      <c r="BO58" s="56"/>
      <c r="BP58" s="56"/>
      <c r="BQ58" s="56"/>
      <c r="BR58" s="56"/>
      <c r="BS58" s="56"/>
      <c r="BT58" s="56"/>
      <c r="BU58" s="56"/>
      <c r="BV58" s="56"/>
      <c r="BW58" s="56"/>
      <c r="BX58" s="56"/>
      <c r="BY58" s="56"/>
      <c r="BZ58" s="56"/>
      <c r="CA58" s="56"/>
      <c r="CB58" s="56"/>
      <c r="CC58" s="56"/>
      <c r="CD58" s="56"/>
      <c r="CE58" s="56"/>
      <c r="CF58" s="56"/>
      <c r="CG58" s="56"/>
      <c r="CH58" s="56"/>
    </row>
    <row r="59" spans="53:86" customFormat="1">
      <c r="BA59" s="56" t="s">
        <v>431</v>
      </c>
      <c r="BB59" s="56"/>
      <c r="BC59" s="56"/>
      <c r="BD59" s="56"/>
      <c r="BE59" s="56"/>
      <c r="BF59" s="56"/>
      <c r="BG59" s="56"/>
      <c r="BH59" s="56"/>
      <c r="BI59" s="56"/>
      <c r="BJ59" s="56"/>
      <c r="BK59" s="56"/>
      <c r="BL59" s="56"/>
      <c r="BM59" s="212" t="s">
        <v>532</v>
      </c>
      <c r="BN59" s="56"/>
      <c r="BO59" s="56"/>
      <c r="BP59" s="56"/>
      <c r="BQ59" s="56"/>
      <c r="BR59" s="56"/>
      <c r="BS59" s="56"/>
      <c r="BT59" s="56"/>
      <c r="BU59" s="56"/>
      <c r="BV59" s="56"/>
      <c r="BW59" s="56"/>
      <c r="BX59" s="56"/>
      <c r="BY59" s="56"/>
      <c r="BZ59" s="56"/>
      <c r="CA59" s="56"/>
      <c r="CB59" s="56"/>
      <c r="CC59" s="56"/>
      <c r="CD59" s="56"/>
      <c r="CE59" s="56"/>
      <c r="CF59" s="56"/>
      <c r="CG59" s="56"/>
      <c r="CH59" s="56"/>
    </row>
    <row r="60" spans="53:86" customFormat="1">
      <c r="BA60" s="56"/>
      <c r="BB60" s="56"/>
      <c r="BC60" s="56"/>
      <c r="BD60" s="56"/>
      <c r="BE60" s="56"/>
      <c r="BF60" s="56"/>
      <c r="BG60" s="56"/>
      <c r="BH60" s="56"/>
      <c r="BI60" s="56"/>
      <c r="BJ60" s="56"/>
      <c r="BK60" s="56"/>
      <c r="BL60" s="56"/>
      <c r="BM60" s="212" t="s">
        <v>533</v>
      </c>
      <c r="BN60" s="56"/>
      <c r="BO60" s="56"/>
      <c r="BP60" s="56"/>
      <c r="BQ60" s="56"/>
      <c r="BR60" s="56"/>
      <c r="BS60" s="56"/>
      <c r="BT60" s="56"/>
      <c r="BU60" s="56"/>
      <c r="BV60" s="56"/>
      <c r="BW60" s="56"/>
      <c r="BX60" s="56"/>
      <c r="BY60" s="56"/>
      <c r="BZ60" s="56"/>
      <c r="CA60" s="56"/>
      <c r="CB60" s="56"/>
      <c r="CC60" s="56"/>
      <c r="CD60" s="56"/>
      <c r="CE60" s="56"/>
      <c r="CF60" s="56"/>
      <c r="CG60" s="56"/>
      <c r="CH60" s="56"/>
    </row>
    <row r="61" spans="53:86" customFormat="1">
      <c r="BA61" s="56"/>
      <c r="BB61" s="56"/>
      <c r="BC61" s="56"/>
      <c r="BD61" s="56"/>
      <c r="BE61" s="56"/>
      <c r="BF61" s="56"/>
      <c r="BG61" s="56"/>
      <c r="BH61" s="56"/>
      <c r="BI61" s="56"/>
      <c r="BJ61" s="56"/>
      <c r="BK61" s="56"/>
      <c r="BL61" s="56"/>
      <c r="BM61" s="212" t="s">
        <v>534</v>
      </c>
      <c r="BN61" s="56"/>
      <c r="BO61" s="56"/>
      <c r="BP61" s="56"/>
      <c r="BQ61" s="56"/>
      <c r="BR61" s="56"/>
      <c r="BS61" s="56"/>
      <c r="BT61" s="56"/>
      <c r="BU61" s="56"/>
      <c r="BV61" s="56"/>
      <c r="BW61" s="56"/>
      <c r="BX61" s="56"/>
      <c r="BY61" s="56"/>
      <c r="BZ61" s="56"/>
      <c r="CA61" s="56"/>
      <c r="CB61" s="56"/>
      <c r="CC61" s="56"/>
      <c r="CD61" s="56"/>
      <c r="CE61" s="56"/>
      <c r="CF61" s="56"/>
      <c r="CG61" s="56"/>
      <c r="CH61" s="56"/>
    </row>
    <row r="62" spans="53:86" customFormat="1">
      <c r="BA62" s="234" t="s">
        <v>767</v>
      </c>
      <c r="BB62" s="56"/>
      <c r="BC62" s="56"/>
      <c r="BD62" s="56"/>
      <c r="BE62" s="56"/>
      <c r="BF62" s="56"/>
      <c r="BG62" s="56"/>
      <c r="BH62" s="56"/>
      <c r="BI62" s="56"/>
      <c r="BJ62" s="56"/>
      <c r="BK62" s="56"/>
      <c r="BL62" s="56"/>
      <c r="BM62" s="212" t="s">
        <v>663</v>
      </c>
      <c r="BN62" s="56"/>
      <c r="BO62" s="56"/>
      <c r="BP62" s="56"/>
      <c r="BQ62" s="56"/>
      <c r="BR62" s="56"/>
      <c r="BS62" s="56"/>
      <c r="BT62" s="56"/>
      <c r="BU62" s="56"/>
      <c r="BV62" s="56"/>
      <c r="BW62" s="56"/>
      <c r="BX62" s="56"/>
      <c r="BY62" s="56"/>
      <c r="BZ62" s="56"/>
      <c r="CA62" s="56"/>
      <c r="CB62" s="56"/>
      <c r="CC62" s="56"/>
      <c r="CD62" s="56"/>
      <c r="CE62" s="56"/>
      <c r="CF62" s="56"/>
      <c r="CG62" s="56"/>
      <c r="CH62" s="56"/>
    </row>
    <row r="63" spans="53:86" customFormat="1" ht="15">
      <c r="BA63" s="235" t="s">
        <v>768</v>
      </c>
      <c r="BB63" s="56"/>
      <c r="BC63" s="56"/>
      <c r="BD63" s="56"/>
      <c r="BE63" s="56"/>
      <c r="BF63" s="56"/>
      <c r="BG63" s="56"/>
      <c r="BH63" s="56"/>
      <c r="BI63" s="56"/>
      <c r="BJ63" s="56"/>
      <c r="BK63" s="56"/>
      <c r="BL63" s="56"/>
      <c r="BM63" s="211" t="s">
        <v>535</v>
      </c>
      <c r="BN63" s="56"/>
      <c r="BO63" s="56"/>
      <c r="BP63" s="56"/>
      <c r="BQ63" s="56"/>
      <c r="BR63" s="56"/>
      <c r="BS63" s="56"/>
      <c r="BT63" s="56"/>
      <c r="BU63" s="56"/>
      <c r="BV63" s="56"/>
      <c r="BW63" s="56"/>
      <c r="BX63" s="56"/>
      <c r="BY63" s="56"/>
      <c r="BZ63" s="56"/>
      <c r="CA63" s="56"/>
      <c r="CB63" s="56"/>
      <c r="CC63" s="56"/>
      <c r="CD63" s="56"/>
      <c r="CE63" s="56"/>
      <c r="CF63" s="56"/>
      <c r="CG63" s="56"/>
      <c r="CH63" s="56"/>
    </row>
    <row r="64" spans="53:86" customFormat="1">
      <c r="BA64" s="692" t="s">
        <v>210</v>
      </c>
      <c r="BB64" s="56"/>
      <c r="BC64" s="56"/>
      <c r="BD64" s="56"/>
      <c r="BE64" s="56"/>
      <c r="BF64" s="56"/>
      <c r="BG64" s="56"/>
      <c r="BH64" s="56"/>
      <c r="BI64" s="56"/>
      <c r="BJ64" s="56"/>
      <c r="BK64" s="56"/>
      <c r="BL64" s="56"/>
      <c r="BM64" s="212" t="s">
        <v>536</v>
      </c>
      <c r="BN64" s="56"/>
      <c r="BO64" s="56"/>
      <c r="BP64" s="56"/>
      <c r="BQ64" s="56"/>
      <c r="BR64" s="56"/>
      <c r="BS64" s="56"/>
      <c r="BT64" s="56"/>
      <c r="BU64" s="56"/>
      <c r="BV64" s="56"/>
      <c r="BW64" s="56"/>
      <c r="BX64" s="56"/>
      <c r="BY64" s="56"/>
      <c r="BZ64" s="56"/>
      <c r="CA64" s="56"/>
      <c r="CB64" s="56"/>
      <c r="CC64" s="56"/>
      <c r="CD64" s="56"/>
      <c r="CE64" s="56"/>
      <c r="CF64" s="56"/>
      <c r="CG64" s="56"/>
      <c r="CH64" s="56"/>
    </row>
    <row r="65" spans="53:86" customFormat="1" ht="25.5">
      <c r="BA65" s="692" t="s">
        <v>825</v>
      </c>
      <c r="BB65" s="56"/>
      <c r="BC65" s="56"/>
      <c r="BD65" s="56"/>
      <c r="BE65" s="56"/>
      <c r="BF65" s="56"/>
      <c r="BG65" s="56"/>
      <c r="BH65" s="56"/>
      <c r="BI65" s="56"/>
      <c r="BJ65" s="56"/>
      <c r="BK65" s="56"/>
      <c r="BL65" s="56"/>
      <c r="BM65" s="212" t="s">
        <v>537</v>
      </c>
      <c r="BN65" s="56"/>
      <c r="BO65" s="56"/>
      <c r="BP65" s="56"/>
      <c r="BQ65" s="56"/>
      <c r="BR65" s="56"/>
      <c r="BS65" s="56"/>
      <c r="BT65" s="56"/>
      <c r="BU65" s="56"/>
      <c r="BV65" s="56"/>
      <c r="BW65" s="56"/>
      <c r="BX65" s="56"/>
      <c r="BY65" s="56"/>
      <c r="BZ65" s="56"/>
      <c r="CA65" s="56"/>
      <c r="CB65" s="56"/>
      <c r="CC65" s="56"/>
      <c r="CD65" s="56"/>
      <c r="CE65" s="56"/>
      <c r="CF65" s="56"/>
      <c r="CG65" s="56"/>
      <c r="CH65" s="56"/>
    </row>
    <row r="66" spans="53:86" customFormat="1">
      <c r="BA66" s="692" t="s">
        <v>826</v>
      </c>
      <c r="BB66" s="56"/>
      <c r="BC66" s="56"/>
      <c r="BD66" s="56"/>
      <c r="BE66" s="56"/>
      <c r="BF66" s="56"/>
      <c r="BG66" s="56"/>
      <c r="BH66" s="56"/>
      <c r="BI66" s="56"/>
      <c r="BJ66" s="56"/>
      <c r="BK66" s="56"/>
      <c r="BL66" s="56"/>
      <c r="BM66" s="212" t="s">
        <v>538</v>
      </c>
      <c r="BN66" s="56"/>
      <c r="BO66" s="56"/>
      <c r="BP66" s="56"/>
      <c r="BQ66" s="56"/>
      <c r="BR66" s="56"/>
      <c r="BS66" s="56"/>
      <c r="BT66" s="56"/>
      <c r="BU66" s="56"/>
      <c r="BV66" s="56"/>
      <c r="BW66" s="56"/>
      <c r="BX66" s="56"/>
      <c r="BY66" s="56"/>
      <c r="BZ66" s="56"/>
      <c r="CA66" s="56"/>
      <c r="CB66" s="56"/>
      <c r="CC66" s="56"/>
      <c r="CD66" s="56"/>
      <c r="CE66" s="56"/>
      <c r="CF66" s="56"/>
      <c r="CG66" s="56"/>
      <c r="CH66" s="56"/>
    </row>
    <row r="67" spans="53:86" customFormat="1">
      <c r="BA67" s="692" t="s">
        <v>63</v>
      </c>
      <c r="BB67" s="56"/>
      <c r="BC67" s="56"/>
      <c r="BD67" s="56"/>
      <c r="BE67" s="56"/>
      <c r="BF67" s="56"/>
      <c r="BG67" s="56"/>
      <c r="BH67" s="56"/>
      <c r="BI67" s="56"/>
      <c r="BJ67" s="56"/>
      <c r="BK67" s="56"/>
      <c r="BL67" s="56"/>
      <c r="BM67" s="212" t="s">
        <v>539</v>
      </c>
      <c r="BN67" s="56"/>
      <c r="BO67" s="56"/>
      <c r="BP67" s="56"/>
      <c r="BQ67" s="56"/>
      <c r="BR67" s="56"/>
      <c r="BS67" s="56"/>
      <c r="BT67" s="56"/>
      <c r="BU67" s="56"/>
      <c r="BV67" s="56"/>
      <c r="BW67" s="56"/>
      <c r="BX67" s="56"/>
      <c r="BY67" s="56"/>
      <c r="BZ67" s="56"/>
      <c r="CA67" s="56"/>
      <c r="CB67" s="56"/>
      <c r="CC67" s="56"/>
      <c r="CD67" s="56"/>
      <c r="CE67" s="56"/>
      <c r="CF67" s="56"/>
      <c r="CG67" s="56"/>
      <c r="CH67" s="56"/>
    </row>
    <row r="68" spans="53:86" customFormat="1">
      <c r="BA68" s="692" t="s">
        <v>827</v>
      </c>
      <c r="BB68" s="56"/>
      <c r="BC68" s="56"/>
      <c r="BD68" s="56"/>
      <c r="BE68" s="56"/>
      <c r="BF68" s="56"/>
      <c r="BG68" s="56"/>
      <c r="BH68" s="56"/>
      <c r="BI68" s="56"/>
      <c r="BJ68" s="56"/>
      <c r="BK68" s="56"/>
      <c r="BL68" s="56"/>
      <c r="BM68" s="212" t="s">
        <v>540</v>
      </c>
      <c r="BN68" s="56"/>
      <c r="BO68" s="56"/>
      <c r="BP68" s="56"/>
      <c r="BQ68" s="56"/>
      <c r="BR68" s="56"/>
      <c r="BS68" s="56"/>
      <c r="BT68" s="56"/>
      <c r="BU68" s="56"/>
      <c r="BV68" s="56"/>
      <c r="BW68" s="56"/>
      <c r="BX68" s="56"/>
      <c r="BY68" s="56"/>
      <c r="BZ68" s="56"/>
      <c r="CA68" s="56"/>
      <c r="CB68" s="56"/>
      <c r="CC68" s="56"/>
      <c r="CD68" s="56"/>
      <c r="CE68" s="56"/>
      <c r="CF68" s="56"/>
      <c r="CG68" s="56"/>
      <c r="CH68" s="56"/>
    </row>
    <row r="69" spans="53:86" customFormat="1" ht="15">
      <c r="BA69" s="235" t="s">
        <v>769</v>
      </c>
      <c r="BB69" s="56"/>
      <c r="BC69" s="56"/>
      <c r="BD69" s="56"/>
      <c r="BE69" s="56"/>
      <c r="BF69" s="56"/>
      <c r="BG69" s="56"/>
      <c r="BH69" s="56"/>
      <c r="BI69" s="56"/>
      <c r="BJ69" s="56"/>
      <c r="BK69" s="56"/>
      <c r="BL69" s="56"/>
      <c r="BM69" s="212" t="s">
        <v>541</v>
      </c>
      <c r="BN69" s="56"/>
      <c r="BO69" s="56"/>
      <c r="BP69" s="56"/>
      <c r="BQ69" s="56"/>
      <c r="BR69" s="56"/>
      <c r="BS69" s="56"/>
      <c r="BT69" s="56"/>
      <c r="BU69" s="56"/>
      <c r="BV69" s="56"/>
      <c r="BW69" s="56"/>
      <c r="BX69" s="56"/>
      <c r="BY69" s="56"/>
      <c r="BZ69" s="56"/>
      <c r="CA69" s="56"/>
      <c r="CB69" s="56"/>
      <c r="CC69" s="56"/>
      <c r="CD69" s="56"/>
      <c r="CE69" s="56"/>
      <c r="CF69" s="56"/>
      <c r="CG69" s="56"/>
      <c r="CH69" s="56"/>
    </row>
    <row r="70" spans="53:86" customFormat="1">
      <c r="BA70" s="214" t="s">
        <v>770</v>
      </c>
      <c r="BB70" s="56"/>
      <c r="BC70" s="56"/>
      <c r="BD70" s="56"/>
      <c r="BE70" s="56"/>
      <c r="BF70" s="56"/>
      <c r="BG70" s="56"/>
      <c r="BH70" s="56"/>
      <c r="BI70" s="56"/>
      <c r="BJ70" s="56"/>
      <c r="BK70" s="56"/>
      <c r="BL70" s="56"/>
      <c r="BM70" s="212" t="s">
        <v>542</v>
      </c>
      <c r="BN70" s="56"/>
      <c r="BO70" s="56"/>
      <c r="BP70" s="56"/>
      <c r="BQ70" s="56"/>
      <c r="BR70" s="56"/>
      <c r="BS70" s="56"/>
      <c r="BT70" s="56"/>
      <c r="BU70" s="56"/>
      <c r="BV70" s="56"/>
      <c r="BW70" s="56"/>
      <c r="BX70" s="56"/>
      <c r="BY70" s="56"/>
      <c r="BZ70" s="56"/>
      <c r="CA70" s="56"/>
      <c r="CB70" s="56"/>
      <c r="CC70" s="56"/>
      <c r="CD70" s="56"/>
      <c r="CE70" s="56"/>
      <c r="CF70" s="56"/>
      <c r="CG70" s="56"/>
      <c r="CH70" s="56"/>
    </row>
    <row r="71" spans="53:86" customFormat="1">
      <c r="BA71" s="214" t="s">
        <v>771</v>
      </c>
      <c r="BB71" s="56"/>
      <c r="BC71" s="56"/>
      <c r="BD71" s="56"/>
      <c r="BE71" s="56"/>
      <c r="BF71" s="56"/>
      <c r="BG71" s="56"/>
      <c r="BH71" s="56"/>
      <c r="BI71" s="56"/>
      <c r="BJ71" s="56"/>
      <c r="BK71" s="56"/>
      <c r="BL71" s="56"/>
      <c r="BM71" s="212" t="s">
        <v>543</v>
      </c>
      <c r="BN71" s="56"/>
      <c r="BO71" s="56"/>
      <c r="BP71" s="56"/>
      <c r="BQ71" s="56"/>
      <c r="BR71" s="56"/>
      <c r="BS71" s="56"/>
      <c r="BT71" s="56"/>
      <c r="BU71" s="56"/>
      <c r="BV71" s="56"/>
      <c r="BW71" s="56"/>
      <c r="BX71" s="56"/>
      <c r="BY71" s="56"/>
      <c r="BZ71" s="56"/>
      <c r="CA71" s="56"/>
      <c r="CB71" s="56"/>
      <c r="CC71" s="56"/>
      <c r="CD71" s="56"/>
      <c r="CE71" s="56"/>
      <c r="CF71" s="56"/>
      <c r="CG71" s="56"/>
      <c r="CH71" s="56"/>
    </row>
    <row r="72" spans="53:86" customFormat="1">
      <c r="BA72" s="214" t="s">
        <v>772</v>
      </c>
      <c r="BB72" s="56"/>
      <c r="BC72" s="56"/>
      <c r="BD72" s="56"/>
      <c r="BE72" s="56"/>
      <c r="BF72" s="56"/>
      <c r="BG72" s="56"/>
      <c r="BH72" s="56"/>
      <c r="BI72" s="56"/>
      <c r="BJ72" s="56"/>
      <c r="BK72" s="56"/>
      <c r="BL72" s="56"/>
      <c r="BM72" s="212" t="s">
        <v>544</v>
      </c>
      <c r="BN72" s="56"/>
      <c r="BO72" s="56"/>
      <c r="BP72" s="56"/>
      <c r="BQ72" s="56"/>
      <c r="BR72" s="56"/>
      <c r="BS72" s="56"/>
      <c r="BT72" s="56"/>
      <c r="BU72" s="56"/>
      <c r="BV72" s="56"/>
      <c r="BW72" s="56"/>
      <c r="BX72" s="56"/>
      <c r="BY72" s="56"/>
      <c r="BZ72" s="56"/>
      <c r="CA72" s="56"/>
      <c r="CB72" s="56"/>
      <c r="CC72" s="56"/>
      <c r="CD72" s="56"/>
      <c r="CE72" s="56"/>
      <c r="CF72" s="56"/>
      <c r="CG72" s="56"/>
      <c r="CH72" s="56"/>
    </row>
    <row r="73" spans="53:86" customFormat="1">
      <c r="BA73" s="214" t="s">
        <v>773</v>
      </c>
      <c r="BB73" s="56"/>
      <c r="BC73" s="56"/>
      <c r="BD73" s="56"/>
      <c r="BE73" s="56"/>
      <c r="BF73" s="56"/>
      <c r="BG73" s="56"/>
      <c r="BH73" s="56"/>
      <c r="BI73" s="56"/>
      <c r="BJ73" s="56"/>
      <c r="BK73" s="56"/>
      <c r="BL73" s="56"/>
      <c r="BM73" s="212" t="s">
        <v>545</v>
      </c>
      <c r="BN73" s="56"/>
      <c r="BO73" s="56"/>
      <c r="BP73" s="56"/>
      <c r="BQ73" s="56"/>
      <c r="BR73" s="56"/>
      <c r="BS73" s="56"/>
      <c r="BT73" s="56"/>
      <c r="BU73" s="56"/>
      <c r="BV73" s="56"/>
      <c r="BW73" s="56"/>
      <c r="BX73" s="56"/>
      <c r="BY73" s="56"/>
      <c r="BZ73" s="56"/>
      <c r="CA73" s="56"/>
      <c r="CB73" s="56"/>
      <c r="CC73" s="56"/>
      <c r="CD73" s="56"/>
      <c r="CE73" s="56"/>
      <c r="CF73" s="56"/>
      <c r="CG73" s="56"/>
      <c r="CH73" s="56"/>
    </row>
    <row r="74" spans="53:86" customFormat="1">
      <c r="BA74" s="214" t="s">
        <v>774</v>
      </c>
      <c r="BB74" s="56"/>
      <c r="BC74" s="56"/>
      <c r="BD74" s="56"/>
      <c r="BE74" s="56"/>
      <c r="BF74" s="56"/>
      <c r="BG74" s="56"/>
      <c r="BH74" s="56"/>
      <c r="BI74" s="56"/>
      <c r="BJ74" s="56"/>
      <c r="BK74" s="56"/>
      <c r="BL74" s="56"/>
      <c r="BM74" s="212" t="s">
        <v>546</v>
      </c>
      <c r="BN74" s="56"/>
      <c r="BO74" s="56"/>
      <c r="BP74" s="56"/>
      <c r="BQ74" s="56"/>
      <c r="BR74" s="56"/>
      <c r="BS74" s="56"/>
      <c r="BT74" s="56"/>
      <c r="BU74" s="56"/>
      <c r="BV74" s="56"/>
      <c r="BW74" s="56"/>
      <c r="BX74" s="56"/>
      <c r="BY74" s="56"/>
      <c r="BZ74" s="56"/>
      <c r="CA74" s="56"/>
      <c r="CB74" s="56"/>
      <c r="CC74" s="56"/>
      <c r="CD74" s="56"/>
      <c r="CE74" s="56"/>
      <c r="CF74" s="56"/>
      <c r="CG74" s="56"/>
      <c r="CH74" s="56"/>
    </row>
    <row r="75" spans="53:86" customFormat="1">
      <c r="BA75" s="214" t="s">
        <v>775</v>
      </c>
      <c r="BB75" s="56"/>
      <c r="BC75" s="56"/>
      <c r="BD75" s="56"/>
      <c r="BE75" s="56"/>
      <c r="BF75" s="56"/>
      <c r="BG75" s="56"/>
      <c r="BH75" s="56"/>
      <c r="BI75" s="56"/>
      <c r="BJ75" s="56"/>
      <c r="BK75" s="56"/>
      <c r="BL75" s="56"/>
      <c r="BM75" s="212" t="s">
        <v>547</v>
      </c>
      <c r="BN75" s="56"/>
      <c r="BO75" s="56"/>
      <c r="BP75" s="56"/>
      <c r="BQ75" s="56"/>
      <c r="BR75" s="56"/>
      <c r="BS75" s="56"/>
      <c r="BT75" s="56"/>
      <c r="BU75" s="56"/>
      <c r="BV75" s="56"/>
      <c r="BW75" s="56"/>
      <c r="BX75" s="56"/>
      <c r="BY75" s="56"/>
      <c r="BZ75" s="56"/>
      <c r="CA75" s="56"/>
      <c r="CB75" s="56"/>
      <c r="CC75" s="56"/>
      <c r="CD75" s="56"/>
      <c r="CE75" s="56"/>
      <c r="CF75" s="56"/>
      <c r="CG75" s="56"/>
      <c r="CH75" s="56"/>
    </row>
    <row r="76" spans="53:86" customFormat="1">
      <c r="BA76" s="214" t="s">
        <v>776</v>
      </c>
      <c r="BB76" s="56"/>
      <c r="BC76" s="56"/>
      <c r="BD76" s="56"/>
      <c r="BE76" s="56"/>
      <c r="BF76" s="56"/>
      <c r="BG76" s="56"/>
      <c r="BH76" s="56"/>
      <c r="BI76" s="56"/>
      <c r="BJ76" s="56"/>
      <c r="BK76" s="56"/>
      <c r="BL76" s="56"/>
      <c r="BM76" s="212" t="s">
        <v>548</v>
      </c>
      <c r="BN76" s="56"/>
      <c r="BO76" s="56"/>
      <c r="BP76" s="56"/>
      <c r="BQ76" s="56"/>
      <c r="BR76" s="56"/>
      <c r="BS76" s="56"/>
      <c r="BT76" s="56"/>
      <c r="BU76" s="56"/>
      <c r="BV76" s="56"/>
      <c r="BW76" s="56"/>
      <c r="BX76" s="56"/>
      <c r="BY76" s="56"/>
      <c r="BZ76" s="56"/>
      <c r="CA76" s="56"/>
      <c r="CB76" s="56"/>
      <c r="CC76" s="56"/>
      <c r="CD76" s="56"/>
      <c r="CE76" s="56"/>
      <c r="CF76" s="56"/>
      <c r="CG76" s="56"/>
      <c r="CH76" s="56"/>
    </row>
    <row r="77" spans="53:86" customFormat="1">
      <c r="BA77" s="214" t="s">
        <v>777</v>
      </c>
      <c r="BB77" s="56"/>
      <c r="BC77" s="56"/>
      <c r="BD77" s="56"/>
      <c r="BE77" s="56"/>
      <c r="BF77" s="56"/>
      <c r="BG77" s="56"/>
      <c r="BH77" s="56"/>
      <c r="BI77" s="56"/>
      <c r="BJ77" s="56"/>
      <c r="BK77" s="56"/>
      <c r="BL77" s="56"/>
      <c r="BM77" s="212" t="s">
        <v>549</v>
      </c>
      <c r="BN77" s="56"/>
      <c r="BO77" s="56"/>
      <c r="BP77" s="56"/>
      <c r="BQ77" s="56"/>
      <c r="BR77" s="56"/>
      <c r="BS77" s="56"/>
      <c r="BT77" s="56"/>
      <c r="BU77" s="56"/>
      <c r="BV77" s="56"/>
      <c r="BW77" s="56"/>
      <c r="BX77" s="56"/>
      <c r="BY77" s="56"/>
      <c r="BZ77" s="56"/>
      <c r="CA77" s="56"/>
      <c r="CB77" s="56"/>
      <c r="CC77" s="56"/>
      <c r="CD77" s="56"/>
      <c r="CE77" s="56"/>
      <c r="CF77" s="56"/>
      <c r="CG77" s="56"/>
      <c r="CH77" s="56"/>
    </row>
    <row r="78" spans="53:86" customFormat="1">
      <c r="BA78" s="214" t="s">
        <v>778</v>
      </c>
      <c r="BB78" s="56"/>
      <c r="BC78" s="56"/>
      <c r="BD78" s="56"/>
      <c r="BE78" s="56"/>
      <c r="BF78" s="56"/>
      <c r="BG78" s="56"/>
      <c r="BH78" s="56"/>
      <c r="BI78" s="56"/>
      <c r="BJ78" s="56"/>
      <c r="BK78" s="56"/>
      <c r="BL78" s="56"/>
      <c r="BM78" s="212" t="s">
        <v>550</v>
      </c>
      <c r="BN78" s="56"/>
      <c r="BO78" s="56"/>
      <c r="BP78" s="56"/>
      <c r="BQ78" s="56"/>
      <c r="BR78" s="56"/>
      <c r="BS78" s="56"/>
      <c r="BT78" s="56"/>
      <c r="BU78" s="56"/>
      <c r="BV78" s="56"/>
      <c r="BW78" s="56"/>
      <c r="BX78" s="56"/>
      <c r="BY78" s="56"/>
      <c r="BZ78" s="56"/>
      <c r="CA78" s="56"/>
      <c r="CB78" s="56"/>
      <c r="CC78" s="56"/>
      <c r="CD78" s="56"/>
      <c r="CE78" s="56"/>
      <c r="CF78" s="56"/>
      <c r="CG78" s="56"/>
      <c r="CH78" s="56"/>
    </row>
    <row r="79" spans="53:86" customFormat="1" ht="15">
      <c r="BA79" s="235" t="s">
        <v>821</v>
      </c>
      <c r="BB79" s="56"/>
      <c r="BC79" s="56"/>
      <c r="BD79" s="56"/>
      <c r="BE79" s="56"/>
      <c r="BF79" s="56"/>
      <c r="BG79" s="56"/>
      <c r="BH79" s="56"/>
      <c r="BI79" s="56"/>
      <c r="BJ79" s="56"/>
      <c r="BK79" s="56"/>
      <c r="BL79" s="56"/>
      <c r="BM79" s="212"/>
      <c r="BN79" s="56"/>
      <c r="BO79" s="56"/>
      <c r="BP79" s="56"/>
      <c r="BQ79" s="56"/>
      <c r="BR79" s="56"/>
      <c r="BS79" s="56"/>
      <c r="BT79" s="56"/>
      <c r="BU79" s="56"/>
      <c r="BV79" s="56"/>
      <c r="BW79" s="56"/>
      <c r="BX79" s="56"/>
      <c r="BY79" s="56"/>
      <c r="BZ79" s="56"/>
      <c r="CA79" s="56"/>
      <c r="CB79" s="56"/>
      <c r="CC79" s="56"/>
      <c r="CD79" s="56"/>
      <c r="CE79" s="56"/>
      <c r="CF79" s="56"/>
      <c r="CG79" s="56"/>
      <c r="CH79" s="56"/>
    </row>
    <row r="80" spans="53:86" customFormat="1">
      <c r="BA80" s="214" t="s">
        <v>818</v>
      </c>
      <c r="BB80" s="56"/>
      <c r="BC80" s="56"/>
      <c r="BD80" s="56"/>
      <c r="BE80" s="56"/>
      <c r="BF80" s="56"/>
      <c r="BG80" s="56"/>
      <c r="BH80" s="56"/>
      <c r="BI80" s="56"/>
      <c r="BJ80" s="56"/>
      <c r="BK80" s="56"/>
      <c r="BL80" s="56"/>
      <c r="BM80" s="212"/>
      <c r="BN80" s="56"/>
      <c r="BO80" s="56"/>
      <c r="BP80" s="56"/>
      <c r="BQ80" s="56"/>
      <c r="BR80" s="56"/>
      <c r="BS80" s="56"/>
      <c r="BT80" s="56"/>
      <c r="BU80" s="56"/>
      <c r="BV80" s="56"/>
      <c r="BW80" s="56"/>
      <c r="BX80" s="56"/>
      <c r="BY80" s="56"/>
      <c r="BZ80" s="56"/>
      <c r="CA80" s="56"/>
      <c r="CB80" s="56"/>
      <c r="CC80" s="56"/>
      <c r="CD80" s="56"/>
      <c r="CE80" s="56"/>
      <c r="CF80" s="56"/>
      <c r="CG80" s="56"/>
      <c r="CH80" s="56"/>
    </row>
    <row r="81" spans="53:86" customFormat="1">
      <c r="BA81" s="214" t="s">
        <v>819</v>
      </c>
      <c r="BB81" s="56"/>
      <c r="BC81" s="56"/>
      <c r="BD81" s="56"/>
      <c r="BE81" s="56"/>
      <c r="BF81" s="56"/>
      <c r="BG81" s="56"/>
      <c r="BH81" s="56"/>
      <c r="BI81" s="56"/>
      <c r="BJ81" s="56"/>
      <c r="BK81" s="56"/>
      <c r="BL81" s="56"/>
      <c r="BM81" s="212"/>
      <c r="BN81" s="56"/>
      <c r="BO81" s="56"/>
      <c r="BP81" s="56"/>
      <c r="BQ81" s="56"/>
      <c r="BR81" s="56"/>
      <c r="BS81" s="56"/>
      <c r="BT81" s="56"/>
      <c r="BU81" s="56"/>
      <c r="BV81" s="56"/>
      <c r="BW81" s="56"/>
      <c r="BX81" s="56"/>
      <c r="BY81" s="56"/>
      <c r="BZ81" s="56"/>
      <c r="CA81" s="56"/>
      <c r="CB81" s="56"/>
      <c r="CC81" s="56"/>
      <c r="CD81" s="56"/>
      <c r="CE81" s="56"/>
      <c r="CF81" s="56"/>
      <c r="CG81" s="56"/>
      <c r="CH81" s="56"/>
    </row>
    <row r="82" spans="53:86" customFormat="1">
      <c r="BA82" s="214" t="s">
        <v>820</v>
      </c>
      <c r="BB82" s="56"/>
      <c r="BC82" s="56"/>
      <c r="BD82" s="56"/>
      <c r="BE82" s="56"/>
      <c r="BF82" s="56"/>
      <c r="BG82" s="56"/>
      <c r="BH82" s="56"/>
      <c r="BI82" s="56"/>
      <c r="BJ82" s="56"/>
      <c r="BK82" s="56"/>
      <c r="BL82" s="56"/>
      <c r="BM82" s="212"/>
      <c r="BN82" s="56"/>
      <c r="BO82" s="56"/>
      <c r="BP82" s="56"/>
      <c r="BQ82" s="56"/>
      <c r="BR82" s="56"/>
      <c r="BS82" s="56"/>
      <c r="BT82" s="56"/>
      <c r="BU82" s="56"/>
      <c r="BV82" s="56"/>
      <c r="BW82" s="56"/>
      <c r="BX82" s="56"/>
      <c r="BY82" s="56"/>
      <c r="BZ82" s="56"/>
      <c r="CA82" s="56"/>
      <c r="CB82" s="56"/>
      <c r="CC82" s="56"/>
      <c r="CD82" s="56"/>
      <c r="CE82" s="56"/>
      <c r="CF82" s="56"/>
      <c r="CG82" s="56"/>
      <c r="CH82" s="56"/>
    </row>
    <row r="83" spans="53:86" customFormat="1" ht="15">
      <c r="BA83" s="235" t="s">
        <v>779</v>
      </c>
      <c r="BB83" s="56"/>
      <c r="BC83" s="56"/>
      <c r="BD83" s="56"/>
      <c r="BE83" s="56"/>
      <c r="BF83" s="56"/>
      <c r="BG83" s="56"/>
      <c r="BH83" s="56"/>
      <c r="BI83" s="56"/>
      <c r="BJ83" s="56"/>
      <c r="BK83" s="56"/>
      <c r="BL83" s="56"/>
      <c r="BM83" s="211" t="s">
        <v>551</v>
      </c>
      <c r="BN83" s="56"/>
      <c r="BO83" s="56"/>
      <c r="BP83" s="56"/>
      <c r="BQ83" s="56"/>
      <c r="BR83" s="56"/>
      <c r="BS83" s="56"/>
      <c r="BT83" s="56"/>
      <c r="BU83" s="56"/>
      <c r="BV83" s="56"/>
      <c r="BW83" s="56"/>
      <c r="BX83" s="56"/>
      <c r="BY83" s="56"/>
      <c r="BZ83" s="56"/>
      <c r="CA83" s="56"/>
      <c r="CB83" s="56"/>
      <c r="CC83" s="56"/>
      <c r="CD83" s="56"/>
      <c r="CE83" s="56"/>
      <c r="CF83" s="56"/>
      <c r="CG83" s="56"/>
      <c r="CH83" s="56"/>
    </row>
    <row r="84" spans="53:86" customFormat="1">
      <c r="BA84" s="214" t="s">
        <v>780</v>
      </c>
      <c r="BB84" s="56"/>
      <c r="BC84" s="56"/>
      <c r="BD84" s="56"/>
      <c r="BE84" s="56"/>
      <c r="BF84" s="56"/>
      <c r="BG84" s="56"/>
      <c r="BH84" s="56"/>
      <c r="BI84" s="56"/>
      <c r="BJ84" s="56"/>
      <c r="BK84" s="56"/>
      <c r="BL84" s="56"/>
      <c r="BM84" s="212" t="s">
        <v>552</v>
      </c>
      <c r="BN84" s="56"/>
      <c r="BO84" s="56"/>
      <c r="BP84" s="56"/>
      <c r="BQ84" s="56"/>
      <c r="BR84" s="56"/>
      <c r="BS84" s="56"/>
      <c r="BT84" s="56"/>
      <c r="BU84" s="56"/>
      <c r="BV84" s="56"/>
      <c r="BW84" s="56"/>
      <c r="BX84" s="56"/>
      <c r="BY84" s="56"/>
      <c r="BZ84" s="56"/>
      <c r="CA84" s="56"/>
      <c r="CB84" s="56"/>
      <c r="CC84" s="56"/>
      <c r="CD84" s="56"/>
      <c r="CE84" s="56"/>
      <c r="CF84" s="56"/>
      <c r="CG84" s="56"/>
      <c r="CH84" s="56"/>
    </row>
    <row r="85" spans="53:86" customFormat="1">
      <c r="BA85" s="214" t="s">
        <v>781</v>
      </c>
      <c r="BB85" s="56"/>
      <c r="BC85" s="56"/>
      <c r="BD85" s="56"/>
      <c r="BE85" s="56"/>
      <c r="BF85" s="56"/>
      <c r="BG85" s="56"/>
      <c r="BH85" s="56"/>
      <c r="BI85" s="56"/>
      <c r="BJ85" s="56"/>
      <c r="BK85" s="56"/>
      <c r="BL85" s="56"/>
      <c r="BM85" s="212" t="s">
        <v>553</v>
      </c>
      <c r="BN85" s="56"/>
      <c r="BO85" s="56"/>
      <c r="BP85" s="56"/>
      <c r="BQ85" s="56"/>
      <c r="BR85" s="56"/>
      <c r="BS85" s="56"/>
      <c r="BT85" s="56"/>
      <c r="BU85" s="56"/>
      <c r="BV85" s="56"/>
      <c r="BW85" s="56"/>
      <c r="BX85" s="56"/>
      <c r="BY85" s="56"/>
      <c r="BZ85" s="56"/>
      <c r="CA85" s="56"/>
      <c r="CB85" s="56"/>
      <c r="CC85" s="56"/>
      <c r="CD85" s="56"/>
      <c r="CE85" s="56"/>
      <c r="CF85" s="56"/>
      <c r="CG85" s="56"/>
      <c r="CH85" s="56"/>
    </row>
    <row r="86" spans="53:86" customFormat="1">
      <c r="BA86" s="214" t="s">
        <v>782</v>
      </c>
      <c r="BB86" s="56"/>
      <c r="BC86" s="56"/>
      <c r="BD86" s="56"/>
      <c r="BE86" s="56"/>
      <c r="BF86" s="56"/>
      <c r="BG86" s="56"/>
      <c r="BH86" s="56"/>
      <c r="BI86" s="56"/>
      <c r="BJ86" s="56"/>
      <c r="BK86" s="56"/>
      <c r="BL86" s="56"/>
      <c r="BM86" s="212" t="s">
        <v>554</v>
      </c>
      <c r="BN86" s="56"/>
      <c r="BO86" s="56"/>
      <c r="BP86" s="56"/>
      <c r="BQ86" s="56"/>
      <c r="BR86" s="56"/>
      <c r="BS86" s="56"/>
      <c r="BT86" s="56"/>
      <c r="BU86" s="56"/>
      <c r="BV86" s="56"/>
      <c r="BW86" s="56"/>
      <c r="BX86" s="56"/>
      <c r="BY86" s="56"/>
      <c r="BZ86" s="56"/>
      <c r="CA86" s="56"/>
      <c r="CB86" s="56"/>
      <c r="CC86" s="56"/>
      <c r="CD86" s="56"/>
      <c r="CE86" s="56"/>
      <c r="CF86" s="56"/>
      <c r="CG86" s="56"/>
      <c r="CH86" s="56"/>
    </row>
    <row r="87" spans="53:86" customFormat="1">
      <c r="BA87" s="214" t="s">
        <v>783</v>
      </c>
      <c r="BB87" s="56"/>
      <c r="BC87" s="56"/>
      <c r="BD87" s="56"/>
      <c r="BE87" s="56"/>
      <c r="BF87" s="56"/>
      <c r="BG87" s="56"/>
      <c r="BH87" s="56"/>
      <c r="BI87" s="56"/>
      <c r="BJ87" s="56"/>
      <c r="BK87" s="56"/>
      <c r="BL87" s="56"/>
      <c r="BM87" s="212" t="s">
        <v>555</v>
      </c>
      <c r="BN87" s="56"/>
      <c r="BO87" s="56"/>
      <c r="BP87" s="56"/>
      <c r="BQ87" s="56"/>
      <c r="BR87" s="56"/>
      <c r="BS87" s="56"/>
      <c r="BT87" s="56"/>
      <c r="BU87" s="56"/>
      <c r="BV87" s="56"/>
      <c r="BW87" s="56"/>
      <c r="BX87" s="56"/>
      <c r="BY87" s="56"/>
      <c r="BZ87" s="56"/>
      <c r="CA87" s="56"/>
      <c r="CB87" s="56"/>
      <c r="CC87" s="56"/>
      <c r="CD87" s="56"/>
      <c r="CE87" s="56"/>
      <c r="CF87" s="56"/>
      <c r="CG87" s="56"/>
      <c r="CH87" s="56"/>
    </row>
    <row r="88" spans="53:86" customFormat="1">
      <c r="BA88" s="214" t="s">
        <v>81</v>
      </c>
      <c r="BB88" s="56"/>
      <c r="BC88" s="56"/>
      <c r="BD88" s="56"/>
      <c r="BE88" s="56"/>
      <c r="BF88" s="56"/>
      <c r="BG88" s="56"/>
      <c r="BH88" s="56"/>
      <c r="BI88" s="56"/>
      <c r="BJ88" s="56"/>
      <c r="BK88" s="56"/>
      <c r="BL88" s="56"/>
      <c r="BM88" s="212" t="s">
        <v>100</v>
      </c>
      <c r="BN88" s="56"/>
      <c r="BO88" s="56"/>
      <c r="BP88" s="56"/>
      <c r="BQ88" s="56"/>
      <c r="BR88" s="56"/>
      <c r="BS88" s="56"/>
      <c r="BT88" s="56"/>
      <c r="BU88" s="56"/>
      <c r="BV88" s="56"/>
      <c r="BW88" s="56"/>
      <c r="BX88" s="56"/>
      <c r="BY88" s="56"/>
      <c r="BZ88" s="56"/>
      <c r="CA88" s="56"/>
      <c r="CB88" s="56"/>
      <c r="CC88" s="56"/>
      <c r="CD88" s="56"/>
      <c r="CE88" s="56"/>
      <c r="CF88" s="56"/>
      <c r="CG88" s="56"/>
      <c r="CH88" s="56"/>
    </row>
    <row r="89" spans="53:86" customFormat="1">
      <c r="BA89" s="214" t="s">
        <v>784</v>
      </c>
      <c r="BB89" s="56"/>
      <c r="BC89" s="56"/>
      <c r="BD89" s="56"/>
      <c r="BE89" s="56"/>
      <c r="BF89" s="56"/>
      <c r="BG89" s="56"/>
      <c r="BH89" s="56"/>
      <c r="BI89" s="56"/>
      <c r="BJ89" s="56"/>
      <c r="BK89" s="56"/>
      <c r="BL89" s="56"/>
      <c r="BM89" s="212" t="s">
        <v>664</v>
      </c>
      <c r="BN89" s="56"/>
      <c r="BO89" s="56"/>
      <c r="BP89" s="56"/>
      <c r="BQ89" s="56"/>
      <c r="BR89" s="56"/>
      <c r="BS89" s="56"/>
      <c r="BT89" s="56"/>
      <c r="BU89" s="56"/>
      <c r="BV89" s="56"/>
      <c r="BW89" s="56"/>
      <c r="BX89" s="56"/>
      <c r="BY89" s="56"/>
      <c r="BZ89" s="56"/>
      <c r="CA89" s="56"/>
      <c r="CB89" s="56"/>
      <c r="CC89" s="56"/>
      <c r="CD89" s="56"/>
      <c r="CE89" s="56"/>
      <c r="CF89" s="56"/>
      <c r="CG89" s="56"/>
      <c r="CH89" s="56"/>
    </row>
    <row r="90" spans="53:86" customFormat="1">
      <c r="BA90" s="214" t="s">
        <v>785</v>
      </c>
      <c r="BB90" s="56"/>
      <c r="BC90" s="56"/>
      <c r="BD90" s="56"/>
      <c r="BE90" s="56"/>
      <c r="BF90" s="56"/>
      <c r="BG90" s="56"/>
      <c r="BH90" s="56"/>
      <c r="BI90" s="56"/>
      <c r="BJ90" s="56"/>
      <c r="BK90" s="56"/>
      <c r="BL90" s="56"/>
      <c r="BM90" s="212" t="s">
        <v>556</v>
      </c>
      <c r="BN90" s="56"/>
      <c r="BO90" s="56"/>
      <c r="BP90" s="56"/>
      <c r="BQ90" s="56"/>
      <c r="BR90" s="56"/>
      <c r="BS90" s="56"/>
      <c r="BT90" s="56"/>
      <c r="BU90" s="56"/>
      <c r="BV90" s="56"/>
      <c r="BW90" s="56"/>
      <c r="BX90" s="56"/>
      <c r="BY90" s="56"/>
      <c r="BZ90" s="56"/>
      <c r="CA90" s="56"/>
      <c r="CB90" s="56"/>
      <c r="CC90" s="56"/>
      <c r="CD90" s="56"/>
      <c r="CE90" s="56"/>
      <c r="CF90" s="56"/>
      <c r="CG90" s="56"/>
      <c r="CH90" s="56"/>
    </row>
    <row r="91" spans="53:86" customFormat="1">
      <c r="BA91" s="214" t="s">
        <v>786</v>
      </c>
      <c r="BB91" s="56"/>
      <c r="BC91" s="56"/>
      <c r="BD91" s="56"/>
      <c r="BE91" s="56"/>
      <c r="BF91" s="56"/>
      <c r="BG91" s="56"/>
      <c r="BH91" s="56"/>
      <c r="BI91" s="56"/>
      <c r="BJ91" s="56"/>
      <c r="BK91" s="56"/>
      <c r="BL91" s="56"/>
      <c r="BM91" s="212" t="s">
        <v>557</v>
      </c>
      <c r="BN91" s="56"/>
      <c r="BO91" s="56"/>
      <c r="BP91" s="56"/>
      <c r="BQ91" s="56"/>
      <c r="BR91" s="56"/>
      <c r="BS91" s="56"/>
      <c r="BT91" s="56"/>
      <c r="BU91" s="56"/>
      <c r="BV91" s="56"/>
      <c r="BW91" s="56"/>
      <c r="BX91" s="56"/>
      <c r="BY91" s="56"/>
      <c r="BZ91" s="56"/>
      <c r="CA91" s="56"/>
      <c r="CB91" s="56"/>
      <c r="CC91" s="56"/>
      <c r="CD91" s="56"/>
      <c r="CE91" s="56"/>
      <c r="CF91" s="56"/>
      <c r="CG91" s="56"/>
      <c r="CH91" s="56"/>
    </row>
    <row r="92" spans="53:86" customFormat="1">
      <c r="BA92" s="214" t="s">
        <v>787</v>
      </c>
      <c r="BB92" s="56"/>
      <c r="BC92" s="56"/>
      <c r="BD92" s="56"/>
      <c r="BE92" s="56"/>
      <c r="BF92" s="56"/>
      <c r="BG92" s="56"/>
      <c r="BH92" s="56"/>
      <c r="BI92" s="56"/>
      <c r="BJ92" s="56"/>
      <c r="BK92" s="56"/>
      <c r="BL92" s="56"/>
      <c r="BM92" s="212" t="s">
        <v>558</v>
      </c>
      <c r="BN92" s="56"/>
      <c r="BO92" s="56"/>
      <c r="BP92" s="56"/>
      <c r="BQ92" s="56"/>
      <c r="BR92" s="56"/>
      <c r="BS92" s="56"/>
      <c r="BT92" s="56"/>
      <c r="BU92" s="56"/>
      <c r="BV92" s="56"/>
      <c r="BW92" s="56"/>
      <c r="BX92" s="56"/>
      <c r="BY92" s="56"/>
      <c r="BZ92" s="56"/>
      <c r="CA92" s="56"/>
      <c r="CB92" s="56"/>
      <c r="CC92" s="56"/>
      <c r="CD92" s="56"/>
      <c r="CE92" s="56"/>
      <c r="CF92" s="56"/>
      <c r="CG92" s="56"/>
      <c r="CH92" s="56"/>
    </row>
    <row r="93" spans="53:86" customFormat="1">
      <c r="BA93" s="214" t="s">
        <v>788</v>
      </c>
      <c r="BB93" s="56"/>
      <c r="BC93" s="56"/>
      <c r="BD93" s="56"/>
      <c r="BE93" s="56"/>
      <c r="BF93" s="56"/>
      <c r="BG93" s="56"/>
      <c r="BH93" s="56"/>
      <c r="BI93" s="56"/>
      <c r="BJ93" s="56"/>
      <c r="BK93" s="56"/>
      <c r="BL93" s="56"/>
      <c r="BM93" s="212" t="s">
        <v>559</v>
      </c>
      <c r="BN93" s="56"/>
      <c r="BO93" s="56"/>
      <c r="BP93" s="56"/>
      <c r="BQ93" s="56"/>
      <c r="BR93" s="56"/>
      <c r="BS93" s="56"/>
      <c r="BT93" s="56"/>
      <c r="BU93" s="56"/>
      <c r="BV93" s="56"/>
      <c r="BW93" s="56"/>
      <c r="BX93" s="56"/>
      <c r="BY93" s="56"/>
      <c r="BZ93" s="56"/>
      <c r="CA93" s="56"/>
      <c r="CB93" s="56"/>
      <c r="CC93" s="56"/>
      <c r="CD93" s="56"/>
      <c r="CE93" s="56"/>
      <c r="CF93" s="56"/>
      <c r="CG93" s="56"/>
      <c r="CH93" s="56"/>
    </row>
    <row r="94" spans="53:86" customFormat="1">
      <c r="BA94" s="214" t="s">
        <v>789</v>
      </c>
      <c r="BB94" s="56"/>
      <c r="BC94" s="56"/>
      <c r="BD94" s="56"/>
      <c r="BE94" s="56"/>
      <c r="BF94" s="56"/>
      <c r="BG94" s="56"/>
      <c r="BH94" s="56"/>
      <c r="BI94" s="56"/>
      <c r="BJ94" s="56"/>
      <c r="BK94" s="56"/>
      <c r="BL94" s="56"/>
      <c r="BM94" s="212" t="s">
        <v>560</v>
      </c>
      <c r="BN94" s="56"/>
      <c r="BO94" s="56"/>
      <c r="BP94" s="56"/>
      <c r="BQ94" s="56"/>
      <c r="BR94" s="56"/>
      <c r="BS94" s="56"/>
      <c r="BT94" s="56"/>
      <c r="BU94" s="56"/>
      <c r="BV94" s="56"/>
      <c r="BW94" s="56"/>
      <c r="BX94" s="56"/>
      <c r="BY94" s="56"/>
      <c r="BZ94" s="56"/>
      <c r="CA94" s="56"/>
      <c r="CB94" s="56"/>
      <c r="CC94" s="56"/>
      <c r="CD94" s="56"/>
      <c r="CE94" s="56"/>
      <c r="CF94" s="56"/>
      <c r="CG94" s="56"/>
      <c r="CH94" s="56"/>
    </row>
    <row r="95" spans="53:86" customFormat="1">
      <c r="BA95" s="214" t="s">
        <v>790</v>
      </c>
      <c r="BB95" s="56"/>
      <c r="BC95" s="56"/>
      <c r="BD95" s="56"/>
      <c r="BE95" s="56"/>
      <c r="BF95" s="56"/>
      <c r="BG95" s="56"/>
      <c r="BH95" s="56"/>
      <c r="BI95" s="56"/>
      <c r="BJ95" s="56"/>
      <c r="BK95" s="56"/>
      <c r="BL95" s="56"/>
      <c r="BM95" s="211" t="s">
        <v>561</v>
      </c>
      <c r="BN95" s="56"/>
      <c r="BO95" s="56"/>
      <c r="BP95" s="56"/>
      <c r="BQ95" s="56"/>
      <c r="BR95" s="56"/>
      <c r="BS95" s="56"/>
      <c r="BT95" s="56"/>
      <c r="BU95" s="56"/>
      <c r="BV95" s="56"/>
      <c r="BW95" s="56"/>
      <c r="BX95" s="56"/>
      <c r="BY95" s="56"/>
      <c r="BZ95" s="56"/>
      <c r="CA95" s="56"/>
      <c r="CB95" s="56"/>
      <c r="CC95" s="56"/>
      <c r="CD95" s="56"/>
      <c r="CE95" s="56"/>
      <c r="CF95" s="56"/>
      <c r="CG95" s="56"/>
      <c r="CH95" s="56"/>
    </row>
    <row r="96" spans="53:86" customFormat="1">
      <c r="BA96" s="214" t="s">
        <v>791</v>
      </c>
      <c r="BB96" s="56"/>
      <c r="BC96" s="56"/>
      <c r="BD96" s="56"/>
      <c r="BE96" s="56"/>
      <c r="BF96" s="56"/>
      <c r="BG96" s="56"/>
      <c r="BH96" s="56"/>
      <c r="BI96" s="56"/>
      <c r="BJ96" s="56"/>
      <c r="BK96" s="56"/>
      <c r="BL96" s="56"/>
      <c r="BM96" s="212" t="s">
        <v>562</v>
      </c>
      <c r="BN96" s="56"/>
      <c r="BO96" s="56"/>
      <c r="BP96" s="56"/>
      <c r="BQ96" s="56"/>
      <c r="BR96" s="56"/>
      <c r="BS96" s="56"/>
      <c r="BT96" s="56"/>
      <c r="BU96" s="56"/>
      <c r="BV96" s="56"/>
      <c r="BW96" s="56"/>
      <c r="BX96" s="56"/>
      <c r="BY96" s="56"/>
      <c r="BZ96" s="56"/>
      <c r="CA96" s="56"/>
      <c r="CB96" s="56"/>
      <c r="CC96" s="56"/>
      <c r="CD96" s="56"/>
      <c r="CE96" s="56"/>
      <c r="CF96" s="56"/>
      <c r="CG96" s="56"/>
      <c r="CH96" s="56"/>
    </row>
    <row r="97" spans="53:86" customFormat="1">
      <c r="BA97" s="214" t="s">
        <v>792</v>
      </c>
      <c r="BB97" s="56"/>
      <c r="BC97" s="56"/>
      <c r="BD97" s="56"/>
      <c r="BE97" s="56"/>
      <c r="BF97" s="56"/>
      <c r="BG97" s="56"/>
      <c r="BH97" s="56"/>
      <c r="BI97" s="56"/>
      <c r="BJ97" s="56"/>
      <c r="BK97" s="56"/>
      <c r="BL97" s="56"/>
      <c r="BM97" s="212" t="s">
        <v>563</v>
      </c>
      <c r="BN97" s="56"/>
      <c r="BO97" s="56"/>
      <c r="BP97" s="56"/>
      <c r="BQ97" s="56"/>
      <c r="BR97" s="56"/>
      <c r="BS97" s="56"/>
      <c r="BT97" s="56"/>
      <c r="BU97" s="56"/>
      <c r="BV97" s="56"/>
      <c r="BW97" s="56"/>
      <c r="BX97" s="56"/>
      <c r="BY97" s="56"/>
      <c r="BZ97" s="56"/>
      <c r="CA97" s="56"/>
      <c r="CB97" s="56"/>
      <c r="CC97" s="56"/>
      <c r="CD97" s="56"/>
      <c r="CE97" s="56"/>
      <c r="CF97" s="56"/>
      <c r="CG97" s="56"/>
      <c r="CH97" s="56"/>
    </row>
    <row r="98" spans="53:86" customFormat="1">
      <c r="BA98" s="214" t="s">
        <v>793</v>
      </c>
      <c r="BB98" s="56"/>
      <c r="BC98" s="56"/>
      <c r="BD98" s="56"/>
      <c r="BE98" s="56"/>
      <c r="BF98" s="56"/>
      <c r="BG98" s="56"/>
      <c r="BH98" s="56"/>
      <c r="BI98" s="56"/>
      <c r="BJ98" s="56"/>
      <c r="BK98" s="56"/>
      <c r="BL98" s="56"/>
      <c r="BM98" s="212" t="s">
        <v>564</v>
      </c>
      <c r="BN98" s="56"/>
      <c r="BO98" s="56"/>
      <c r="BP98" s="56"/>
      <c r="BQ98" s="56"/>
      <c r="BR98" s="56"/>
      <c r="BS98" s="56"/>
      <c r="BT98" s="56"/>
      <c r="BU98" s="56"/>
      <c r="BV98" s="56"/>
      <c r="BW98" s="56"/>
      <c r="BX98" s="56"/>
      <c r="BY98" s="56"/>
      <c r="BZ98" s="56"/>
      <c r="CA98" s="56"/>
      <c r="CB98" s="56"/>
      <c r="CC98" s="56"/>
      <c r="CD98" s="56"/>
      <c r="CE98" s="56"/>
      <c r="CF98" s="56"/>
      <c r="CG98" s="56"/>
      <c r="CH98" s="56"/>
    </row>
    <row r="99" spans="53:86" customFormat="1">
      <c r="BA99" s="214" t="s">
        <v>794</v>
      </c>
      <c r="BB99" s="56"/>
      <c r="BC99" s="56"/>
      <c r="BD99" s="56"/>
      <c r="BE99" s="56"/>
      <c r="BF99" s="56"/>
      <c r="BG99" s="56"/>
      <c r="BH99" s="56"/>
      <c r="BI99" s="56"/>
      <c r="BJ99" s="56"/>
      <c r="BK99" s="56"/>
      <c r="BL99" s="56"/>
      <c r="BM99" s="212" t="s">
        <v>565</v>
      </c>
      <c r="BN99" s="56"/>
      <c r="BO99" s="56"/>
      <c r="BP99" s="56"/>
      <c r="BQ99" s="56"/>
      <c r="BR99" s="56"/>
      <c r="BS99" s="56"/>
      <c r="BT99" s="56"/>
      <c r="BU99" s="56"/>
      <c r="BV99" s="56"/>
      <c r="BW99" s="56"/>
      <c r="BX99" s="56"/>
      <c r="BY99" s="56"/>
      <c r="BZ99" s="56"/>
      <c r="CA99" s="56"/>
      <c r="CB99" s="56"/>
      <c r="CC99" s="56"/>
      <c r="CD99" s="56"/>
      <c r="CE99" s="56"/>
      <c r="CF99" s="56"/>
      <c r="CG99" s="56"/>
      <c r="CH99" s="56"/>
    </row>
    <row r="100" spans="53:86" customFormat="1">
      <c r="BA100" s="214" t="s">
        <v>795</v>
      </c>
      <c r="BB100" s="56"/>
      <c r="BC100" s="56"/>
      <c r="BD100" s="56"/>
      <c r="BE100" s="56"/>
      <c r="BF100" s="56"/>
      <c r="BG100" s="56"/>
      <c r="BH100" s="56"/>
      <c r="BI100" s="56"/>
      <c r="BJ100" s="56"/>
      <c r="BK100" s="56"/>
      <c r="BL100" s="56"/>
      <c r="BM100" s="212" t="s">
        <v>566</v>
      </c>
      <c r="BN100" s="56"/>
      <c r="BO100" s="56"/>
      <c r="BP100" s="56"/>
      <c r="BQ100" s="56"/>
      <c r="BR100" s="56"/>
      <c r="BS100" s="56"/>
      <c r="BT100" s="56"/>
      <c r="BU100" s="56"/>
      <c r="BV100" s="56"/>
      <c r="BW100" s="56"/>
      <c r="BX100" s="56"/>
      <c r="BY100" s="56"/>
      <c r="BZ100" s="56"/>
      <c r="CA100" s="56"/>
      <c r="CB100" s="56"/>
      <c r="CC100" s="56"/>
      <c r="CD100" s="56"/>
      <c r="CE100" s="56"/>
      <c r="CF100" s="56"/>
      <c r="CG100" s="56"/>
      <c r="CH100" s="56"/>
    </row>
    <row r="101" spans="53:86" customFormat="1">
      <c r="BA101" s="214" t="s">
        <v>796</v>
      </c>
      <c r="BB101" s="56"/>
      <c r="BC101" s="56"/>
      <c r="BD101" s="56"/>
      <c r="BE101" s="56"/>
      <c r="BF101" s="56"/>
      <c r="BG101" s="56"/>
      <c r="BH101" s="56"/>
      <c r="BI101" s="56"/>
      <c r="BJ101" s="56"/>
      <c r="BK101" s="56"/>
      <c r="BL101" s="56"/>
      <c r="BM101" s="212" t="s">
        <v>665</v>
      </c>
      <c r="BN101" s="56"/>
      <c r="BO101" s="56"/>
      <c r="BP101" s="56"/>
      <c r="BQ101" s="56"/>
      <c r="BR101" s="56"/>
      <c r="BS101" s="56"/>
      <c r="BT101" s="56"/>
      <c r="BU101" s="56"/>
      <c r="BV101" s="56"/>
      <c r="BW101" s="56"/>
      <c r="BX101" s="56"/>
      <c r="BY101" s="56"/>
      <c r="BZ101" s="56"/>
      <c r="CA101" s="56"/>
      <c r="CB101" s="56"/>
      <c r="CC101" s="56"/>
      <c r="CD101" s="56"/>
      <c r="CE101" s="56"/>
      <c r="CF101" s="56"/>
      <c r="CG101" s="56"/>
      <c r="CH101" s="56"/>
    </row>
    <row r="102" spans="53:86" customFormat="1">
      <c r="BA102" s="214" t="s">
        <v>797</v>
      </c>
      <c r="BB102" s="56"/>
      <c r="BC102" s="56"/>
      <c r="BD102" s="56"/>
      <c r="BE102" s="56"/>
      <c r="BF102" s="56"/>
      <c r="BG102" s="56"/>
      <c r="BH102" s="56"/>
      <c r="BI102" s="56"/>
      <c r="BJ102" s="56"/>
      <c r="BK102" s="56"/>
      <c r="BL102" s="56"/>
      <c r="BM102" s="212" t="s">
        <v>567</v>
      </c>
      <c r="BN102" s="56"/>
      <c r="BO102" s="56"/>
      <c r="BP102" s="56"/>
      <c r="BQ102" s="56"/>
      <c r="BR102" s="56"/>
      <c r="BS102" s="56"/>
      <c r="BT102" s="56"/>
      <c r="BU102" s="56"/>
      <c r="BV102" s="56"/>
      <c r="BW102" s="56"/>
      <c r="BX102" s="56"/>
      <c r="BY102" s="56"/>
      <c r="BZ102" s="56"/>
      <c r="CA102" s="56"/>
      <c r="CB102" s="56"/>
      <c r="CC102" s="56"/>
      <c r="CD102" s="56"/>
      <c r="CE102" s="56"/>
      <c r="CF102" s="56"/>
      <c r="CG102" s="56"/>
      <c r="CH102" s="56"/>
    </row>
    <row r="103" spans="53:86" customFormat="1" ht="15">
      <c r="BA103" s="235" t="s">
        <v>798</v>
      </c>
      <c r="BB103" s="56"/>
      <c r="BC103" s="56"/>
      <c r="BD103" s="56"/>
      <c r="BE103" s="56"/>
      <c r="BF103" s="56"/>
      <c r="BG103" s="56"/>
      <c r="BH103" s="56"/>
      <c r="BI103" s="56"/>
      <c r="BJ103" s="56"/>
      <c r="BK103" s="56"/>
      <c r="BL103" s="56"/>
      <c r="BM103" s="212" t="s">
        <v>96</v>
      </c>
      <c r="BN103" s="56"/>
      <c r="BO103" s="56"/>
      <c r="BP103" s="56"/>
      <c r="BQ103" s="56"/>
      <c r="BR103" s="56"/>
      <c r="BS103" s="56"/>
      <c r="BT103" s="56"/>
      <c r="BU103" s="56"/>
      <c r="BV103" s="56"/>
      <c r="BW103" s="56"/>
      <c r="BX103" s="56"/>
      <c r="BY103" s="56"/>
      <c r="BZ103" s="56"/>
      <c r="CA103" s="56"/>
      <c r="CB103" s="56"/>
      <c r="CC103" s="56"/>
      <c r="CD103" s="56"/>
      <c r="CE103" s="56"/>
      <c r="CF103" s="56"/>
      <c r="CG103" s="56"/>
      <c r="CH103" s="56"/>
    </row>
    <row r="104" spans="53:86" customFormat="1">
      <c r="BA104" s="214" t="s">
        <v>822</v>
      </c>
      <c r="BB104" s="56"/>
      <c r="BC104" s="56"/>
      <c r="BD104" s="56"/>
      <c r="BE104" s="56"/>
      <c r="BF104" s="56"/>
      <c r="BG104" s="56"/>
      <c r="BH104" s="56"/>
      <c r="BI104" s="56"/>
      <c r="BJ104" s="56"/>
      <c r="BK104" s="56"/>
      <c r="BL104" s="56"/>
      <c r="BM104" s="212" t="s">
        <v>568</v>
      </c>
      <c r="BN104" s="56"/>
      <c r="BO104" s="56"/>
      <c r="BP104" s="56"/>
      <c r="BQ104" s="56"/>
      <c r="BR104" s="56"/>
      <c r="BS104" s="56"/>
      <c r="BT104" s="56"/>
      <c r="BU104" s="56"/>
      <c r="BV104" s="56"/>
      <c r="BW104" s="56"/>
      <c r="BX104" s="56"/>
      <c r="BY104" s="56"/>
      <c r="BZ104" s="56"/>
      <c r="CA104" s="56"/>
      <c r="CB104" s="56"/>
      <c r="CC104" s="56"/>
      <c r="CD104" s="56"/>
      <c r="CE104" s="56"/>
      <c r="CF104" s="56"/>
      <c r="CG104" s="56"/>
      <c r="CH104" s="56"/>
    </row>
    <row r="105" spans="53:86" customFormat="1">
      <c r="BA105" s="214" t="s">
        <v>823</v>
      </c>
      <c r="BB105" s="56"/>
      <c r="BC105" s="56"/>
      <c r="BD105" s="56"/>
      <c r="BE105" s="56"/>
      <c r="BF105" s="56"/>
      <c r="BG105" s="56"/>
      <c r="BH105" s="56"/>
      <c r="BI105" s="56"/>
      <c r="BJ105" s="56"/>
      <c r="BK105" s="56"/>
      <c r="BL105" s="56"/>
      <c r="BM105" s="212" t="s">
        <v>569</v>
      </c>
      <c r="BN105" s="56"/>
      <c r="BO105" s="56"/>
      <c r="BP105" s="56"/>
      <c r="BQ105" s="56"/>
      <c r="BR105" s="56"/>
      <c r="BS105" s="56"/>
      <c r="BT105" s="56"/>
      <c r="BU105" s="56"/>
      <c r="BV105" s="56"/>
      <c r="BW105" s="56"/>
      <c r="BX105" s="56"/>
      <c r="BY105" s="56"/>
      <c r="BZ105" s="56"/>
      <c r="CA105" s="56"/>
      <c r="CB105" s="56"/>
      <c r="CC105" s="56"/>
      <c r="CD105" s="56"/>
      <c r="CE105" s="56"/>
      <c r="CF105" s="56"/>
      <c r="CG105" s="56"/>
      <c r="CH105" s="56"/>
    </row>
    <row r="106" spans="53:86" customFormat="1">
      <c r="BA106" s="214" t="s">
        <v>824</v>
      </c>
      <c r="BB106" s="56"/>
      <c r="BC106" s="56"/>
      <c r="BD106" s="56"/>
      <c r="BE106" s="56"/>
      <c r="BF106" s="56"/>
      <c r="BG106" s="56"/>
      <c r="BH106" s="56"/>
      <c r="BI106" s="56"/>
      <c r="BJ106" s="56"/>
      <c r="BK106" s="56"/>
      <c r="BL106" s="56"/>
      <c r="BM106" s="212" t="s">
        <v>570</v>
      </c>
      <c r="BN106" s="56"/>
      <c r="BO106" s="56"/>
      <c r="BP106" s="56"/>
      <c r="BQ106" s="56"/>
      <c r="BR106" s="56"/>
      <c r="BS106" s="56"/>
      <c r="BT106" s="56"/>
      <c r="BU106" s="56"/>
      <c r="BV106" s="56"/>
      <c r="BW106" s="56"/>
      <c r="BX106" s="56"/>
      <c r="BY106" s="56"/>
      <c r="BZ106" s="56"/>
      <c r="CA106" s="56"/>
      <c r="CB106" s="56"/>
      <c r="CC106" s="56"/>
      <c r="CD106" s="56"/>
      <c r="CE106" s="56"/>
      <c r="CF106" s="56"/>
      <c r="CG106" s="56"/>
      <c r="CH106" s="56"/>
    </row>
    <row r="107" spans="53:86" customFormat="1" ht="15">
      <c r="BA107" s="235" t="s">
        <v>799</v>
      </c>
      <c r="BB107" s="56"/>
      <c r="BC107" s="56"/>
      <c r="BD107" s="56"/>
      <c r="BE107" s="56"/>
      <c r="BF107" s="56"/>
      <c r="BG107" s="56"/>
      <c r="BH107" s="56"/>
      <c r="BI107" s="56"/>
      <c r="BJ107" s="56"/>
      <c r="BK107" s="56"/>
      <c r="BL107" s="56"/>
      <c r="BM107" s="212" t="s">
        <v>571</v>
      </c>
      <c r="BN107" s="56"/>
      <c r="BO107" s="56"/>
      <c r="BP107" s="56"/>
      <c r="BQ107" s="56"/>
      <c r="BR107" s="56"/>
      <c r="BS107" s="56"/>
      <c r="BT107" s="56"/>
      <c r="BU107" s="56"/>
      <c r="BV107" s="56"/>
      <c r="BW107" s="56"/>
      <c r="BX107" s="56"/>
      <c r="BY107" s="56"/>
      <c r="BZ107" s="56"/>
      <c r="CA107" s="56"/>
      <c r="CB107" s="56"/>
      <c r="CC107" s="56"/>
      <c r="CD107" s="56"/>
      <c r="CE107" s="56"/>
      <c r="CF107" s="56"/>
      <c r="CG107" s="56"/>
      <c r="CH107" s="56"/>
    </row>
    <row r="108" spans="53:86" customFormat="1">
      <c r="BA108" s="214" t="s">
        <v>800</v>
      </c>
      <c r="BB108" s="56"/>
      <c r="BC108" s="56"/>
      <c r="BD108" s="56"/>
      <c r="BE108" s="56"/>
      <c r="BF108" s="56"/>
      <c r="BG108" s="56"/>
      <c r="BH108" s="56"/>
      <c r="BI108" s="56"/>
      <c r="BJ108" s="56"/>
      <c r="BK108" s="56"/>
      <c r="BL108" s="56"/>
      <c r="BM108" s="212" t="s">
        <v>572</v>
      </c>
      <c r="BN108" s="56"/>
      <c r="BO108" s="56"/>
      <c r="BP108" s="56"/>
      <c r="BQ108" s="56"/>
      <c r="BR108" s="56"/>
      <c r="BS108" s="56"/>
      <c r="BT108" s="56"/>
      <c r="BU108" s="56"/>
      <c r="BV108" s="56"/>
      <c r="BW108" s="56"/>
      <c r="BX108" s="56"/>
      <c r="BY108" s="56"/>
      <c r="BZ108" s="56"/>
      <c r="CA108" s="56"/>
      <c r="CB108" s="56"/>
      <c r="CC108" s="56"/>
      <c r="CD108" s="56"/>
      <c r="CE108" s="56"/>
      <c r="CF108" s="56"/>
      <c r="CG108" s="56"/>
      <c r="CH108" s="56"/>
    </row>
    <row r="109" spans="53:86" customFormat="1" ht="15">
      <c r="BA109" s="235" t="s">
        <v>801</v>
      </c>
      <c r="BB109" s="56"/>
      <c r="BC109" s="56"/>
      <c r="BD109" s="56"/>
      <c r="BE109" s="56"/>
      <c r="BF109" s="56"/>
      <c r="BG109" s="56"/>
      <c r="BH109" s="56"/>
      <c r="BI109" s="56"/>
      <c r="BJ109" s="56"/>
      <c r="BK109" s="56"/>
      <c r="BL109" s="56"/>
      <c r="BM109" s="212" t="s">
        <v>573</v>
      </c>
      <c r="BN109" s="56"/>
      <c r="BO109" s="56"/>
      <c r="BP109" s="56"/>
      <c r="BQ109" s="56"/>
      <c r="BR109" s="56"/>
      <c r="BS109" s="56"/>
      <c r="BT109" s="56"/>
      <c r="BU109" s="56"/>
      <c r="BV109" s="56"/>
      <c r="BW109" s="56"/>
      <c r="BX109" s="56"/>
      <c r="BY109" s="56"/>
      <c r="BZ109" s="56"/>
      <c r="CA109" s="56"/>
      <c r="CB109" s="56"/>
      <c r="CC109" s="56"/>
      <c r="CD109" s="56"/>
      <c r="CE109" s="56"/>
      <c r="CF109" s="56"/>
      <c r="CG109" s="56"/>
      <c r="CH109" s="56"/>
    </row>
    <row r="110" spans="53:86" customFormat="1">
      <c r="BA110" s="214" t="s">
        <v>802</v>
      </c>
      <c r="BB110" s="56"/>
      <c r="BC110" s="56"/>
      <c r="BD110" s="56"/>
      <c r="BE110" s="56"/>
      <c r="BF110" s="56"/>
      <c r="BG110" s="56"/>
      <c r="BH110" s="56"/>
      <c r="BI110" s="56"/>
      <c r="BJ110" s="56"/>
      <c r="BK110" s="56"/>
      <c r="BL110" s="56"/>
      <c r="BM110" s="212" t="s">
        <v>666</v>
      </c>
      <c r="BN110" s="56"/>
      <c r="BO110" s="56"/>
      <c r="BP110" s="56"/>
      <c r="BQ110" s="56"/>
      <c r="BR110" s="56"/>
      <c r="BS110" s="56"/>
      <c r="BT110" s="56"/>
      <c r="BU110" s="56"/>
      <c r="BV110" s="56"/>
      <c r="BW110" s="56"/>
      <c r="BX110" s="56"/>
      <c r="BY110" s="56"/>
      <c r="BZ110" s="56"/>
      <c r="CA110" s="56"/>
      <c r="CB110" s="56"/>
      <c r="CC110" s="56"/>
      <c r="CD110" s="56"/>
      <c r="CE110" s="56"/>
      <c r="CF110" s="56"/>
      <c r="CG110" s="56"/>
      <c r="CH110" s="56"/>
    </row>
    <row r="111" spans="53:86" customFormat="1">
      <c r="BA111" s="214" t="s">
        <v>803</v>
      </c>
      <c r="BB111" s="56"/>
      <c r="BC111" s="56"/>
      <c r="BD111" s="56"/>
      <c r="BE111" s="56"/>
      <c r="BF111" s="56"/>
      <c r="BG111" s="56"/>
      <c r="BH111" s="56"/>
      <c r="BI111" s="56"/>
      <c r="BJ111" s="56"/>
      <c r="BK111" s="56"/>
      <c r="BL111" s="56"/>
      <c r="BM111" s="212" t="s">
        <v>82</v>
      </c>
      <c r="BN111" s="56"/>
      <c r="BO111" s="56"/>
      <c r="BP111" s="56"/>
      <c r="BQ111" s="56"/>
      <c r="BR111" s="56"/>
      <c r="BS111" s="56"/>
      <c r="BT111" s="56"/>
      <c r="BU111" s="56"/>
      <c r="BV111" s="56"/>
      <c r="BW111" s="56"/>
      <c r="BX111" s="56"/>
      <c r="BY111" s="56"/>
      <c r="BZ111" s="56"/>
      <c r="CA111" s="56"/>
      <c r="CB111" s="56"/>
      <c r="CC111" s="56"/>
      <c r="CD111" s="56"/>
      <c r="CE111" s="56"/>
      <c r="CF111" s="56"/>
      <c r="CG111" s="56"/>
      <c r="CH111" s="56"/>
    </row>
    <row r="112" spans="53:86" customFormat="1">
      <c r="BA112" s="214" t="s">
        <v>804</v>
      </c>
      <c r="BB112" s="56"/>
      <c r="BC112" s="56"/>
      <c r="BD112" s="56"/>
      <c r="BE112" s="56"/>
      <c r="BF112" s="56"/>
      <c r="BG112" s="56"/>
      <c r="BH112" s="56"/>
      <c r="BI112" s="56"/>
      <c r="BJ112" s="56"/>
      <c r="BK112" s="56"/>
      <c r="BL112" s="56"/>
      <c r="BM112" s="212" t="s">
        <v>574</v>
      </c>
      <c r="BN112" s="56"/>
      <c r="BO112" s="56"/>
      <c r="BP112" s="56"/>
      <c r="BQ112" s="56"/>
      <c r="BR112" s="56"/>
      <c r="BS112" s="56"/>
      <c r="BT112" s="56"/>
      <c r="BU112" s="56"/>
      <c r="BV112" s="56"/>
      <c r="BW112" s="56"/>
      <c r="BX112" s="56"/>
      <c r="BY112" s="56"/>
      <c r="BZ112" s="56"/>
      <c r="CA112" s="56"/>
      <c r="CB112" s="56"/>
      <c r="CC112" s="56"/>
      <c r="CD112" s="56"/>
      <c r="CE112" s="56"/>
      <c r="CF112" s="56"/>
      <c r="CG112" s="56"/>
      <c r="CH112" s="56"/>
    </row>
    <row r="113" spans="53:86" customFormat="1">
      <c r="BA113" s="214" t="s">
        <v>805</v>
      </c>
      <c r="BB113" s="56"/>
      <c r="BC113" s="56"/>
      <c r="BD113" s="56"/>
      <c r="BE113" s="56"/>
      <c r="BF113" s="56"/>
      <c r="BG113" s="56"/>
      <c r="BH113" s="56"/>
      <c r="BI113" s="56"/>
      <c r="BJ113" s="56"/>
      <c r="BK113" s="56"/>
      <c r="BL113" s="56"/>
      <c r="BM113" s="212" t="s">
        <v>575</v>
      </c>
      <c r="BN113" s="56"/>
      <c r="BO113" s="56"/>
      <c r="BP113" s="56"/>
      <c r="BQ113" s="56"/>
      <c r="BR113" s="56"/>
      <c r="BS113" s="56"/>
      <c r="BT113" s="56"/>
      <c r="BU113" s="56"/>
      <c r="BV113" s="56"/>
      <c r="BW113" s="56"/>
      <c r="BX113" s="56"/>
      <c r="BY113" s="56"/>
      <c r="BZ113" s="56"/>
      <c r="CA113" s="56"/>
      <c r="CB113" s="56"/>
      <c r="CC113" s="56"/>
      <c r="CD113" s="56"/>
      <c r="CE113" s="56"/>
      <c r="CF113" s="56"/>
      <c r="CG113" s="56"/>
      <c r="CH113" s="56"/>
    </row>
    <row r="114" spans="53:86" customFormat="1" ht="15">
      <c r="BA114" s="235" t="s">
        <v>806</v>
      </c>
      <c r="BB114" s="56"/>
      <c r="BC114" s="56"/>
      <c r="BD114" s="56"/>
      <c r="BE114" s="56"/>
      <c r="BF114" s="56"/>
      <c r="BG114" s="56"/>
      <c r="BH114" s="56"/>
      <c r="BI114" s="56"/>
      <c r="BJ114" s="56"/>
      <c r="BK114" s="56"/>
      <c r="BL114" s="56"/>
      <c r="BM114" s="212" t="s">
        <v>576</v>
      </c>
      <c r="BN114" s="56"/>
      <c r="BO114" s="56"/>
      <c r="BP114" s="56"/>
      <c r="BQ114" s="56"/>
      <c r="BR114" s="56"/>
      <c r="BS114" s="56"/>
      <c r="BT114" s="56"/>
      <c r="BU114" s="56"/>
      <c r="BV114" s="56"/>
      <c r="BW114" s="56"/>
      <c r="BX114" s="56"/>
      <c r="BY114" s="56"/>
      <c r="BZ114" s="56"/>
      <c r="CA114" s="56"/>
      <c r="CB114" s="56"/>
      <c r="CC114" s="56"/>
      <c r="CD114" s="56"/>
      <c r="CE114" s="56"/>
      <c r="CF114" s="56"/>
      <c r="CG114" s="56"/>
      <c r="CH114" s="56"/>
    </row>
    <row r="115" spans="53:86" customFormat="1">
      <c r="BA115" s="214" t="s">
        <v>807</v>
      </c>
      <c r="BB115" s="56"/>
      <c r="BC115" s="56"/>
      <c r="BD115" s="56"/>
      <c r="BE115" s="56"/>
      <c r="BF115" s="56"/>
      <c r="BG115" s="56"/>
      <c r="BH115" s="56"/>
      <c r="BI115" s="56"/>
      <c r="BJ115" s="56"/>
      <c r="BK115" s="56"/>
      <c r="BL115" s="56"/>
      <c r="BM115" s="212" t="s">
        <v>577</v>
      </c>
      <c r="BN115" s="56"/>
      <c r="BO115" s="56"/>
      <c r="BP115" s="56"/>
      <c r="BQ115" s="56"/>
      <c r="BR115" s="56"/>
      <c r="BS115" s="56"/>
      <c r="BT115" s="56"/>
      <c r="BU115" s="56"/>
      <c r="BV115" s="56"/>
      <c r="BW115" s="56"/>
      <c r="BX115" s="56"/>
      <c r="BY115" s="56"/>
      <c r="BZ115" s="56"/>
      <c r="CA115" s="56"/>
      <c r="CB115" s="56"/>
      <c r="CC115" s="56"/>
      <c r="CD115" s="56"/>
      <c r="CE115" s="56"/>
      <c r="CF115" s="56"/>
      <c r="CG115" s="56"/>
      <c r="CH115" s="56"/>
    </row>
    <row r="116" spans="53:86" customFormat="1">
      <c r="BA116" s="214" t="s">
        <v>808</v>
      </c>
      <c r="BB116" s="56"/>
      <c r="BC116" s="56"/>
      <c r="BD116" s="56"/>
      <c r="BE116" s="56"/>
      <c r="BF116" s="56"/>
      <c r="BG116" s="56"/>
      <c r="BH116" s="56"/>
      <c r="BI116" s="56"/>
      <c r="BJ116" s="56"/>
      <c r="BK116" s="56"/>
      <c r="BL116" s="56"/>
      <c r="BM116" s="212" t="s">
        <v>578</v>
      </c>
      <c r="BN116" s="56"/>
      <c r="BO116" s="56"/>
      <c r="BP116" s="56"/>
      <c r="BQ116" s="56"/>
      <c r="BR116" s="56"/>
      <c r="BS116" s="56"/>
      <c r="BT116" s="56"/>
      <c r="BU116" s="56"/>
      <c r="BV116" s="56"/>
      <c r="BW116" s="56"/>
      <c r="BX116" s="56"/>
      <c r="BY116" s="56"/>
      <c r="BZ116" s="56"/>
      <c r="CA116" s="56"/>
      <c r="CB116" s="56"/>
      <c r="CC116" s="56"/>
      <c r="CD116" s="56"/>
      <c r="CE116" s="56"/>
      <c r="CF116" s="56"/>
      <c r="CG116" s="56"/>
      <c r="CH116" s="56"/>
    </row>
    <row r="117" spans="53:86" customFormat="1">
      <c r="BA117" s="214" t="s">
        <v>809</v>
      </c>
      <c r="BB117" s="56"/>
      <c r="BC117" s="56"/>
      <c r="BD117" s="56"/>
      <c r="BE117" s="56"/>
      <c r="BF117" s="56"/>
      <c r="BG117" s="56"/>
      <c r="BH117" s="56"/>
      <c r="BI117" s="56"/>
      <c r="BJ117" s="56"/>
      <c r="BK117" s="56"/>
      <c r="BL117" s="56"/>
      <c r="BM117" s="212" t="s">
        <v>579</v>
      </c>
      <c r="BN117" s="56"/>
      <c r="BO117" s="56"/>
      <c r="BP117" s="56"/>
      <c r="BQ117" s="56"/>
      <c r="BR117" s="56"/>
      <c r="BS117" s="56"/>
      <c r="BT117" s="56"/>
      <c r="BU117" s="56"/>
      <c r="BV117" s="56"/>
      <c r="BW117" s="56"/>
      <c r="BX117" s="56"/>
      <c r="BY117" s="56"/>
      <c r="BZ117" s="56"/>
      <c r="CA117" s="56"/>
      <c r="CB117" s="56"/>
      <c r="CC117" s="56"/>
      <c r="CD117" s="56"/>
      <c r="CE117" s="56"/>
      <c r="CF117" s="56"/>
      <c r="CG117" s="56"/>
      <c r="CH117" s="56"/>
    </row>
    <row r="118" spans="53:86" customFormat="1">
      <c r="BA118" s="214" t="s">
        <v>810</v>
      </c>
      <c r="BB118" s="56"/>
      <c r="BC118" s="56"/>
      <c r="BD118" s="56"/>
      <c r="BE118" s="56"/>
      <c r="BF118" s="56"/>
      <c r="BG118" s="56"/>
      <c r="BH118" s="56"/>
      <c r="BI118" s="56"/>
      <c r="BJ118" s="56"/>
      <c r="BK118" s="56"/>
      <c r="BL118" s="56"/>
      <c r="BM118" s="212" t="s">
        <v>580</v>
      </c>
      <c r="BN118" s="56"/>
      <c r="BO118" s="56"/>
      <c r="BP118" s="56"/>
      <c r="BQ118" s="56"/>
      <c r="BR118" s="56"/>
      <c r="BS118" s="56"/>
      <c r="BT118" s="56"/>
      <c r="BU118" s="56"/>
      <c r="BV118" s="56"/>
      <c r="BW118" s="56"/>
      <c r="BX118" s="56"/>
      <c r="BY118" s="56"/>
      <c r="BZ118" s="56"/>
      <c r="CA118" s="56"/>
      <c r="CB118" s="56"/>
      <c r="CC118" s="56"/>
      <c r="CD118" s="56"/>
      <c r="CE118" s="56"/>
      <c r="CF118" s="56"/>
      <c r="CG118" s="56"/>
      <c r="CH118" s="56"/>
    </row>
    <row r="119" spans="53:86" customFormat="1">
      <c r="BA119" s="214" t="s">
        <v>811</v>
      </c>
      <c r="BB119" s="56"/>
      <c r="BC119" s="56"/>
      <c r="BD119" s="56"/>
      <c r="BE119" s="56"/>
      <c r="BF119" s="56"/>
      <c r="BG119" s="56"/>
      <c r="BH119" s="56"/>
      <c r="BI119" s="56"/>
      <c r="BJ119" s="56"/>
      <c r="BK119" s="56"/>
      <c r="BL119" s="56"/>
      <c r="BM119" s="212" t="s">
        <v>83</v>
      </c>
      <c r="BN119" s="56"/>
      <c r="BO119" s="56"/>
      <c r="BP119" s="56"/>
      <c r="BQ119" s="56"/>
      <c r="BR119" s="56"/>
      <c r="BS119" s="56"/>
      <c r="BT119" s="56"/>
      <c r="BU119" s="56"/>
      <c r="BV119" s="56"/>
      <c r="BW119" s="56"/>
      <c r="BX119" s="56"/>
      <c r="BY119" s="56"/>
      <c r="BZ119" s="56"/>
      <c r="CA119" s="56"/>
      <c r="CB119" s="56"/>
      <c r="CC119" s="56"/>
      <c r="CD119" s="56"/>
      <c r="CE119" s="56"/>
      <c r="CF119" s="56"/>
      <c r="CG119" s="56"/>
      <c r="CH119" s="56"/>
    </row>
    <row r="120" spans="53:86" customFormat="1">
      <c r="BA120" s="214" t="s">
        <v>812</v>
      </c>
      <c r="BB120" s="56"/>
      <c r="BC120" s="56"/>
      <c r="BD120" s="56"/>
      <c r="BE120" s="56"/>
      <c r="BF120" s="56"/>
      <c r="BG120" s="56"/>
      <c r="BH120" s="56"/>
      <c r="BI120" s="56"/>
      <c r="BJ120" s="56"/>
      <c r="BK120" s="56"/>
      <c r="BL120" s="56"/>
      <c r="BM120" s="212" t="s">
        <v>581</v>
      </c>
      <c r="BN120" s="56"/>
      <c r="BO120" s="56"/>
      <c r="BP120" s="56"/>
      <c r="BQ120" s="56"/>
      <c r="BR120" s="56"/>
      <c r="BS120" s="56"/>
      <c r="BT120" s="56"/>
      <c r="BU120" s="56"/>
      <c r="BV120" s="56"/>
      <c r="BW120" s="56"/>
      <c r="BX120" s="56"/>
      <c r="BY120" s="56"/>
      <c r="BZ120" s="56"/>
      <c r="CA120" s="56"/>
      <c r="CB120" s="56"/>
      <c r="CC120" s="56"/>
      <c r="CD120" s="56"/>
      <c r="CE120" s="56"/>
      <c r="CF120" s="56"/>
      <c r="CG120" s="56"/>
      <c r="CH120" s="56"/>
    </row>
    <row r="121" spans="53:86" customFormat="1" ht="15">
      <c r="BA121" s="235" t="s">
        <v>813</v>
      </c>
      <c r="BB121" s="56"/>
      <c r="BC121" s="56"/>
      <c r="BD121" s="56"/>
      <c r="BE121" s="56"/>
      <c r="BF121" s="56"/>
      <c r="BG121" s="56"/>
      <c r="BH121" s="56"/>
      <c r="BI121" s="56"/>
      <c r="BJ121" s="56"/>
      <c r="BK121" s="56"/>
      <c r="BL121" s="56"/>
      <c r="BM121" s="212" t="s">
        <v>582</v>
      </c>
      <c r="BN121" s="56"/>
      <c r="BO121" s="56"/>
      <c r="BP121" s="56"/>
      <c r="BQ121" s="56"/>
      <c r="BR121" s="56"/>
      <c r="BS121" s="56"/>
      <c r="BT121" s="56"/>
      <c r="BU121" s="56"/>
      <c r="BV121" s="56"/>
      <c r="BW121" s="56"/>
      <c r="BX121" s="56"/>
      <c r="BY121" s="56"/>
      <c r="BZ121" s="56"/>
      <c r="CA121" s="56"/>
      <c r="CB121" s="56"/>
      <c r="CC121" s="56"/>
      <c r="CD121" s="56"/>
      <c r="CE121" s="56"/>
      <c r="CF121" s="56"/>
      <c r="CG121" s="56"/>
      <c r="CH121" s="56"/>
    </row>
    <row r="122" spans="53:86" customFormat="1">
      <c r="BA122" s="214" t="s">
        <v>814</v>
      </c>
      <c r="BB122" s="56"/>
      <c r="BC122" s="56"/>
      <c r="BD122" s="56"/>
      <c r="BE122" s="56"/>
      <c r="BF122" s="56"/>
      <c r="BG122" s="56"/>
      <c r="BH122" s="56"/>
      <c r="BI122" s="56"/>
      <c r="BJ122" s="56"/>
      <c r="BK122" s="56"/>
      <c r="BL122" s="56"/>
      <c r="BM122" s="212" t="s">
        <v>583</v>
      </c>
      <c r="BN122" s="56"/>
      <c r="BO122" s="56"/>
      <c r="BP122" s="56"/>
      <c r="BQ122" s="56"/>
      <c r="BR122" s="56"/>
      <c r="BS122" s="56"/>
      <c r="BT122" s="56"/>
      <c r="BU122" s="56"/>
      <c r="BV122" s="56"/>
      <c r="BW122" s="56"/>
      <c r="BX122" s="56"/>
      <c r="BY122" s="56"/>
      <c r="BZ122" s="56"/>
      <c r="CA122" s="56"/>
      <c r="CB122" s="56"/>
      <c r="CC122" s="56"/>
      <c r="CD122" s="56"/>
      <c r="CE122" s="56"/>
      <c r="CF122" s="56"/>
      <c r="CG122" s="56"/>
      <c r="CH122" s="56"/>
    </row>
    <row r="123" spans="53:86" customFormat="1" ht="15">
      <c r="BA123" s="235" t="s">
        <v>815</v>
      </c>
      <c r="BB123" s="56"/>
      <c r="BC123" s="56"/>
      <c r="BD123" s="56"/>
      <c r="BE123" s="56"/>
      <c r="BF123" s="56"/>
      <c r="BG123" s="56"/>
      <c r="BH123" s="56"/>
      <c r="BI123" s="56"/>
      <c r="BJ123" s="56"/>
      <c r="BK123" s="56"/>
      <c r="BL123" s="56"/>
      <c r="BM123" s="212" t="s">
        <v>584</v>
      </c>
      <c r="BN123" s="56"/>
      <c r="BO123" s="56"/>
      <c r="BP123" s="56"/>
      <c r="BQ123" s="56"/>
      <c r="BR123" s="56"/>
      <c r="BS123" s="56"/>
      <c r="BT123" s="56"/>
      <c r="BU123" s="56"/>
      <c r="BV123" s="56"/>
      <c r="BW123" s="56"/>
      <c r="BX123" s="56"/>
      <c r="BY123" s="56"/>
      <c r="BZ123" s="56"/>
      <c r="CA123" s="56"/>
      <c r="CB123" s="56"/>
      <c r="CC123" s="56"/>
      <c r="CD123" s="56"/>
      <c r="CE123" s="56"/>
      <c r="CF123" s="56"/>
      <c r="CG123" s="56"/>
      <c r="CH123" s="56"/>
    </row>
    <row r="124" spans="53:86" customFormat="1">
      <c r="BA124" s="214" t="s">
        <v>816</v>
      </c>
      <c r="BB124" s="56"/>
      <c r="BC124" s="56"/>
      <c r="BD124" s="56"/>
      <c r="BE124" s="56"/>
      <c r="BF124" s="56"/>
      <c r="BG124" s="56"/>
      <c r="BH124" s="56"/>
      <c r="BI124" s="56"/>
      <c r="BJ124" s="56"/>
      <c r="BK124" s="56"/>
      <c r="BL124" s="56"/>
      <c r="BM124" s="212" t="s">
        <v>585</v>
      </c>
      <c r="BN124" s="56"/>
      <c r="BO124" s="56"/>
      <c r="BP124" s="56"/>
      <c r="BQ124" s="56"/>
      <c r="BR124" s="56"/>
      <c r="BS124" s="56"/>
      <c r="BT124" s="56"/>
      <c r="BU124" s="56"/>
      <c r="BV124" s="56"/>
      <c r="BW124" s="56"/>
      <c r="BX124" s="56"/>
      <c r="BY124" s="56"/>
      <c r="BZ124" s="56"/>
      <c r="CA124" s="56"/>
      <c r="CB124" s="56"/>
      <c r="CC124" s="56"/>
      <c r="CD124" s="56"/>
      <c r="CE124" s="56"/>
      <c r="CF124" s="56"/>
      <c r="CG124" s="56"/>
      <c r="CH124" s="56"/>
    </row>
    <row r="125" spans="53:86" customFormat="1">
      <c r="BA125" s="56"/>
      <c r="BB125" s="56"/>
      <c r="BC125" s="56"/>
      <c r="BD125" s="56"/>
      <c r="BE125" s="56"/>
      <c r="BF125" s="56"/>
      <c r="BG125" s="56"/>
      <c r="BH125" s="56"/>
      <c r="BI125" s="56"/>
      <c r="BJ125" s="56"/>
      <c r="BK125" s="56"/>
      <c r="BL125" s="56"/>
      <c r="BM125" s="212" t="s">
        <v>586</v>
      </c>
      <c r="BN125" s="56"/>
      <c r="BO125" s="56"/>
      <c r="BP125" s="56"/>
      <c r="BQ125" s="56"/>
      <c r="BR125" s="56"/>
      <c r="BS125" s="56"/>
      <c r="BT125" s="56"/>
      <c r="BU125" s="56"/>
      <c r="BV125" s="56"/>
      <c r="BW125" s="56"/>
      <c r="BX125" s="56"/>
      <c r="BY125" s="56"/>
      <c r="BZ125" s="56"/>
      <c r="CA125" s="56"/>
      <c r="CB125" s="56"/>
      <c r="CC125" s="56"/>
      <c r="CD125" s="56"/>
      <c r="CE125" s="56"/>
      <c r="CF125" s="56"/>
      <c r="CG125" s="56"/>
      <c r="CH125" s="56"/>
    </row>
    <row r="126" spans="53:86" customFormat="1">
      <c r="BA126" s="56"/>
      <c r="BB126" s="56"/>
      <c r="BC126" s="56"/>
      <c r="BD126" s="56"/>
      <c r="BE126" s="56"/>
      <c r="BF126" s="56"/>
      <c r="BG126" s="56"/>
      <c r="BH126" s="56"/>
      <c r="BI126" s="56"/>
      <c r="BJ126" s="56"/>
      <c r="BK126" s="56"/>
      <c r="BL126" s="56"/>
      <c r="BM126" s="212" t="s">
        <v>587</v>
      </c>
      <c r="BN126" s="56"/>
      <c r="BO126" s="56"/>
      <c r="BP126" s="56"/>
      <c r="BQ126" s="56"/>
      <c r="BR126" s="56"/>
      <c r="BS126" s="56"/>
      <c r="BT126" s="56"/>
      <c r="BU126" s="56"/>
      <c r="BV126" s="56"/>
      <c r="BW126" s="56"/>
      <c r="BX126" s="56"/>
      <c r="BY126" s="56"/>
      <c r="BZ126" s="56"/>
      <c r="CA126" s="56"/>
      <c r="CB126" s="56"/>
      <c r="CC126" s="56"/>
      <c r="CD126" s="56"/>
      <c r="CE126" s="56"/>
      <c r="CF126" s="56"/>
      <c r="CG126" s="56"/>
      <c r="CH126" s="56"/>
    </row>
    <row r="127" spans="53:86" customFormat="1">
      <c r="BA127" s="56"/>
      <c r="BB127" s="56"/>
      <c r="BC127" s="56"/>
      <c r="BD127" s="56"/>
      <c r="BE127" s="56"/>
      <c r="BF127" s="56"/>
      <c r="BG127" s="56"/>
      <c r="BH127" s="56"/>
      <c r="BI127" s="56"/>
      <c r="BJ127" s="56"/>
      <c r="BK127" s="56"/>
      <c r="BL127" s="56"/>
      <c r="BM127" s="212" t="s">
        <v>588</v>
      </c>
      <c r="BN127" s="56"/>
      <c r="BO127" s="56"/>
      <c r="BP127" s="56"/>
      <c r="BQ127" s="56"/>
      <c r="BR127" s="56"/>
      <c r="BS127" s="56"/>
      <c r="BT127" s="56"/>
      <c r="BU127" s="56"/>
      <c r="BV127" s="56"/>
      <c r="BW127" s="56"/>
      <c r="BX127" s="56"/>
      <c r="BY127" s="56"/>
      <c r="BZ127" s="56"/>
      <c r="CA127" s="56"/>
      <c r="CB127" s="56"/>
      <c r="CC127" s="56"/>
      <c r="CD127" s="56"/>
      <c r="CE127" s="56"/>
      <c r="CF127" s="56"/>
      <c r="CG127" s="56"/>
      <c r="CH127" s="56"/>
    </row>
    <row r="128" spans="53:86" customFormat="1">
      <c r="BA128" s="56"/>
      <c r="BB128" s="56"/>
      <c r="BC128" s="56"/>
      <c r="BD128" s="56"/>
      <c r="BE128" s="56"/>
      <c r="BF128" s="56"/>
      <c r="BG128" s="56"/>
      <c r="BH128" s="56"/>
      <c r="BI128" s="56"/>
      <c r="BJ128" s="56"/>
      <c r="BK128" s="56"/>
      <c r="BL128" s="56"/>
      <c r="BM128" s="212" t="s">
        <v>589</v>
      </c>
      <c r="BN128" s="56"/>
      <c r="BO128" s="56"/>
      <c r="BP128" s="56"/>
      <c r="BQ128" s="56"/>
      <c r="BR128" s="56"/>
      <c r="BS128" s="56"/>
      <c r="BT128" s="56"/>
      <c r="BU128" s="56"/>
      <c r="BV128" s="56"/>
      <c r="BW128" s="56"/>
      <c r="BX128" s="56"/>
      <c r="BY128" s="56"/>
      <c r="BZ128" s="56"/>
      <c r="CA128" s="56"/>
      <c r="CB128" s="56"/>
      <c r="CC128" s="56"/>
      <c r="CD128" s="56"/>
      <c r="CE128" s="56"/>
      <c r="CF128" s="56"/>
      <c r="CG128" s="56"/>
      <c r="CH128" s="56"/>
    </row>
    <row r="129" spans="53:86" customFormat="1">
      <c r="BA129" s="56"/>
      <c r="BB129" s="56"/>
      <c r="BC129" s="56"/>
      <c r="BD129" s="56"/>
      <c r="BE129" s="56"/>
      <c r="BF129" s="56"/>
      <c r="BG129" s="56"/>
      <c r="BH129" s="56"/>
      <c r="BI129" s="56"/>
      <c r="BJ129" s="56"/>
      <c r="BK129" s="56"/>
      <c r="BL129" s="56"/>
      <c r="BM129" s="212" t="s">
        <v>590</v>
      </c>
      <c r="BN129" s="56"/>
      <c r="BO129" s="56"/>
      <c r="BP129" s="56"/>
      <c r="BQ129" s="56"/>
      <c r="BR129" s="56"/>
      <c r="BS129" s="56"/>
      <c r="BT129" s="56"/>
      <c r="BU129" s="56"/>
      <c r="BV129" s="56"/>
      <c r="BW129" s="56"/>
      <c r="BX129" s="56"/>
      <c r="BY129" s="56"/>
      <c r="BZ129" s="56"/>
      <c r="CA129" s="56"/>
      <c r="CB129" s="56"/>
      <c r="CC129" s="56"/>
      <c r="CD129" s="56"/>
      <c r="CE129" s="56"/>
      <c r="CF129" s="56"/>
      <c r="CG129" s="56"/>
      <c r="CH129" s="56"/>
    </row>
    <row r="130" spans="53:86" customFormat="1">
      <c r="BA130" s="56"/>
      <c r="BB130" s="56"/>
      <c r="BC130" s="56"/>
      <c r="BD130" s="56"/>
      <c r="BE130" s="56"/>
      <c r="BF130" s="56"/>
      <c r="BG130" s="56"/>
      <c r="BH130" s="56"/>
      <c r="BI130" s="56"/>
      <c r="BJ130" s="56"/>
      <c r="BK130" s="56"/>
      <c r="BL130" s="56"/>
      <c r="BM130" s="212" t="s">
        <v>591</v>
      </c>
      <c r="BN130" s="56"/>
      <c r="BO130" s="56"/>
      <c r="BP130" s="56"/>
      <c r="BQ130" s="56"/>
      <c r="BR130" s="56"/>
      <c r="BS130" s="56"/>
      <c r="BT130" s="56"/>
      <c r="BU130" s="56"/>
      <c r="BV130" s="56"/>
      <c r="BW130" s="56"/>
      <c r="BX130" s="56"/>
      <c r="BY130" s="56"/>
      <c r="BZ130" s="56"/>
      <c r="CA130" s="56"/>
      <c r="CB130" s="56"/>
      <c r="CC130" s="56"/>
      <c r="CD130" s="56"/>
      <c r="CE130" s="56"/>
      <c r="CF130" s="56"/>
      <c r="CG130" s="56"/>
      <c r="CH130" s="56"/>
    </row>
    <row r="131" spans="53:86" customFormat="1">
      <c r="BA131" s="56"/>
      <c r="BB131" s="56"/>
      <c r="BC131" s="56"/>
      <c r="BD131" s="56"/>
      <c r="BE131" s="56"/>
      <c r="BF131" s="56"/>
      <c r="BG131" s="56"/>
      <c r="BH131" s="56"/>
      <c r="BI131" s="56"/>
      <c r="BJ131" s="56"/>
      <c r="BK131" s="56"/>
      <c r="BL131" s="56"/>
      <c r="BM131" s="212" t="s">
        <v>592</v>
      </c>
      <c r="BN131" s="56"/>
      <c r="BO131" s="56"/>
      <c r="BP131" s="56"/>
      <c r="BQ131" s="56"/>
      <c r="BR131" s="56"/>
      <c r="BS131" s="56"/>
      <c r="BT131" s="56"/>
      <c r="BU131" s="56"/>
      <c r="BV131" s="56"/>
      <c r="BW131" s="56"/>
      <c r="BX131" s="56"/>
      <c r="BY131" s="56"/>
      <c r="BZ131" s="56"/>
      <c r="CA131" s="56"/>
      <c r="CB131" s="56"/>
      <c r="CC131" s="56"/>
      <c r="CD131" s="56"/>
      <c r="CE131" s="56"/>
      <c r="CF131" s="56"/>
      <c r="CG131" s="56"/>
      <c r="CH131" s="56"/>
    </row>
    <row r="132" spans="53:86" customFormat="1">
      <c r="BA132" s="56"/>
      <c r="BB132" s="56"/>
      <c r="BC132" s="56"/>
      <c r="BD132" s="56"/>
      <c r="BE132" s="56"/>
      <c r="BF132" s="56"/>
      <c r="BG132" s="56"/>
      <c r="BH132" s="56"/>
      <c r="BI132" s="56"/>
      <c r="BJ132" s="56"/>
      <c r="BK132" s="56"/>
      <c r="BL132" s="56"/>
      <c r="BM132" s="212" t="s">
        <v>593</v>
      </c>
      <c r="BN132" s="56"/>
      <c r="BO132" s="56"/>
      <c r="BP132" s="56"/>
      <c r="BQ132" s="56"/>
      <c r="BR132" s="56"/>
      <c r="BS132" s="56"/>
      <c r="BT132" s="56"/>
      <c r="BU132" s="56"/>
      <c r="BV132" s="56"/>
      <c r="BW132" s="56"/>
      <c r="BX132" s="56"/>
      <c r="BY132" s="56"/>
      <c r="BZ132" s="56"/>
      <c r="CA132" s="56"/>
      <c r="CB132" s="56"/>
      <c r="CC132" s="56"/>
      <c r="CD132" s="56"/>
      <c r="CE132" s="56"/>
      <c r="CF132" s="56"/>
      <c r="CG132" s="56"/>
      <c r="CH132" s="56"/>
    </row>
    <row r="133" spans="53:86" customFormat="1">
      <c r="BA133" s="56"/>
      <c r="BB133" s="56"/>
      <c r="BC133" s="56"/>
      <c r="BD133" s="56"/>
      <c r="BE133" s="56"/>
      <c r="BF133" s="56"/>
      <c r="BG133" s="56"/>
      <c r="BH133" s="56"/>
      <c r="BI133" s="56"/>
      <c r="BJ133" s="56"/>
      <c r="BK133" s="56"/>
      <c r="BL133" s="56"/>
      <c r="BM133" s="212" t="s">
        <v>594</v>
      </c>
      <c r="BN133" s="56"/>
      <c r="BO133" s="56"/>
      <c r="BP133" s="56"/>
      <c r="BQ133" s="56"/>
      <c r="BR133" s="56"/>
      <c r="BS133" s="56"/>
      <c r="BT133" s="56"/>
      <c r="BU133" s="56"/>
      <c r="BV133" s="56"/>
      <c r="BW133" s="56"/>
      <c r="BX133" s="56"/>
      <c r="BY133" s="56"/>
      <c r="BZ133" s="56"/>
      <c r="CA133" s="56"/>
      <c r="CB133" s="56"/>
      <c r="CC133" s="56"/>
      <c r="CD133" s="56"/>
      <c r="CE133" s="56"/>
      <c r="CF133" s="56"/>
      <c r="CG133" s="56"/>
      <c r="CH133" s="56"/>
    </row>
    <row r="134" spans="53:86" customFormat="1">
      <c r="BA134" s="56"/>
      <c r="BB134" s="56"/>
      <c r="BC134" s="56"/>
      <c r="BD134" s="56"/>
      <c r="BE134" s="56"/>
      <c r="BF134" s="56"/>
      <c r="BG134" s="56"/>
      <c r="BH134" s="56"/>
      <c r="BI134" s="56"/>
      <c r="BJ134" s="56"/>
      <c r="BK134" s="56"/>
      <c r="BL134" s="56"/>
      <c r="BM134" s="212" t="s">
        <v>595</v>
      </c>
      <c r="BN134" s="56"/>
      <c r="BO134" s="56"/>
      <c r="BP134" s="56"/>
      <c r="BQ134" s="56"/>
      <c r="BR134" s="56"/>
      <c r="BS134" s="56"/>
      <c r="BT134" s="56"/>
      <c r="BU134" s="56"/>
      <c r="BV134" s="56"/>
      <c r="BW134" s="56"/>
      <c r="BX134" s="56"/>
      <c r="BY134" s="56"/>
      <c r="BZ134" s="56"/>
      <c r="CA134" s="56"/>
      <c r="CB134" s="56"/>
      <c r="CC134" s="56"/>
      <c r="CD134" s="56"/>
      <c r="CE134" s="56"/>
      <c r="CF134" s="56"/>
      <c r="CG134" s="56"/>
      <c r="CH134" s="56"/>
    </row>
    <row r="135" spans="53:86" customFormat="1">
      <c r="BA135" s="56"/>
      <c r="BB135" s="56"/>
      <c r="BC135" s="56"/>
      <c r="BD135" s="56"/>
      <c r="BE135" s="56"/>
      <c r="BF135" s="56"/>
      <c r="BG135" s="56"/>
      <c r="BH135" s="56"/>
      <c r="BI135" s="56"/>
      <c r="BJ135" s="56"/>
      <c r="BK135" s="56"/>
      <c r="BL135" s="56"/>
      <c r="BM135" s="212" t="s">
        <v>596</v>
      </c>
      <c r="BN135" s="56"/>
      <c r="BO135" s="56"/>
      <c r="BP135" s="56"/>
      <c r="BQ135" s="56"/>
      <c r="BR135" s="56"/>
      <c r="BS135" s="56"/>
      <c r="BT135" s="56"/>
      <c r="BU135" s="56"/>
      <c r="BV135" s="56"/>
      <c r="BW135" s="56"/>
      <c r="BX135" s="56"/>
      <c r="BY135" s="56"/>
      <c r="BZ135" s="56"/>
      <c r="CA135" s="56"/>
      <c r="CB135" s="56"/>
      <c r="CC135" s="56"/>
      <c r="CD135" s="56"/>
      <c r="CE135" s="56"/>
      <c r="CF135" s="56"/>
      <c r="CG135" s="56"/>
      <c r="CH135" s="56"/>
    </row>
    <row r="136" spans="53:86" customFormat="1">
      <c r="BA136" s="56"/>
      <c r="BB136" s="56"/>
      <c r="BC136" s="56"/>
      <c r="BD136" s="56"/>
      <c r="BE136" s="56"/>
      <c r="BF136" s="56"/>
      <c r="BG136" s="56"/>
      <c r="BH136" s="56"/>
      <c r="BI136" s="56"/>
      <c r="BJ136" s="56"/>
      <c r="BK136" s="56"/>
      <c r="BL136" s="56"/>
      <c r="BM136" s="212" t="s">
        <v>597</v>
      </c>
      <c r="BN136" s="56"/>
      <c r="BO136" s="56"/>
      <c r="BP136" s="56"/>
      <c r="BQ136" s="56"/>
      <c r="BR136" s="56"/>
      <c r="BS136" s="56"/>
      <c r="BT136" s="56"/>
      <c r="BU136" s="56"/>
      <c r="BV136" s="56"/>
      <c r="BW136" s="56"/>
      <c r="BX136" s="56"/>
      <c r="BY136" s="56"/>
      <c r="BZ136" s="56"/>
      <c r="CA136" s="56"/>
      <c r="CB136" s="56"/>
      <c r="CC136" s="56"/>
      <c r="CD136" s="56"/>
      <c r="CE136" s="56"/>
      <c r="CF136" s="56"/>
      <c r="CG136" s="56"/>
      <c r="CH136" s="56"/>
    </row>
    <row r="137" spans="53:86" customFormat="1">
      <c r="BA137" s="56"/>
      <c r="BB137" s="56"/>
      <c r="BC137" s="56"/>
      <c r="BD137" s="56"/>
      <c r="BE137" s="56"/>
      <c r="BF137" s="56"/>
      <c r="BG137" s="56"/>
      <c r="BH137" s="56"/>
      <c r="BI137" s="56"/>
      <c r="BJ137" s="56"/>
      <c r="BK137" s="56"/>
      <c r="BL137" s="56"/>
      <c r="BM137" s="212" t="s">
        <v>667</v>
      </c>
      <c r="BN137" s="56"/>
      <c r="BO137" s="56"/>
      <c r="BP137" s="56"/>
      <c r="BQ137" s="56"/>
      <c r="BR137" s="56"/>
      <c r="BS137" s="56"/>
      <c r="BT137" s="56"/>
      <c r="BU137" s="56"/>
      <c r="BV137" s="56"/>
      <c r="BW137" s="56"/>
      <c r="BX137" s="56"/>
      <c r="BY137" s="56"/>
      <c r="BZ137" s="56"/>
      <c r="CA137" s="56"/>
      <c r="CB137" s="56"/>
      <c r="CC137" s="56"/>
      <c r="CD137" s="56"/>
      <c r="CE137" s="56"/>
      <c r="CF137" s="56"/>
      <c r="CG137" s="56"/>
      <c r="CH137" s="56"/>
    </row>
    <row r="138" spans="53:86" customFormat="1">
      <c r="BA138" s="56"/>
      <c r="BB138" s="56"/>
      <c r="BC138" s="56"/>
      <c r="BD138" s="56"/>
      <c r="BE138" s="56"/>
      <c r="BF138" s="56"/>
      <c r="BG138" s="56"/>
      <c r="BH138" s="56"/>
      <c r="BI138" s="56"/>
      <c r="BJ138" s="56"/>
      <c r="BK138" s="56"/>
      <c r="BL138" s="56"/>
      <c r="BM138" s="212" t="s">
        <v>598</v>
      </c>
      <c r="BN138" s="56"/>
      <c r="BO138" s="56"/>
      <c r="BP138" s="56"/>
      <c r="BQ138" s="56"/>
      <c r="BR138" s="56"/>
      <c r="BS138" s="56"/>
      <c r="BT138" s="56"/>
      <c r="BU138" s="56"/>
      <c r="BV138" s="56"/>
      <c r="BW138" s="56"/>
      <c r="BX138" s="56"/>
      <c r="BY138" s="56"/>
      <c r="BZ138" s="56"/>
      <c r="CA138" s="56"/>
      <c r="CB138" s="56"/>
      <c r="CC138" s="56"/>
      <c r="CD138" s="56"/>
      <c r="CE138" s="56"/>
      <c r="CF138" s="56"/>
      <c r="CG138" s="56"/>
      <c r="CH138" s="56"/>
    </row>
    <row r="139" spans="53:86" customFormat="1">
      <c r="BA139" s="56"/>
      <c r="BB139" s="56"/>
      <c r="BC139" s="56"/>
      <c r="BD139" s="56"/>
      <c r="BE139" s="56"/>
      <c r="BF139" s="56"/>
      <c r="BG139" s="56"/>
      <c r="BH139" s="56"/>
      <c r="BI139" s="56"/>
      <c r="BJ139" s="56"/>
      <c r="BK139" s="56"/>
      <c r="BL139" s="56"/>
      <c r="BM139" s="211" t="s">
        <v>599</v>
      </c>
      <c r="BN139" s="56"/>
      <c r="BO139" s="56"/>
      <c r="BP139" s="56"/>
      <c r="BQ139" s="56"/>
      <c r="BR139" s="56"/>
      <c r="BS139" s="56"/>
      <c r="BT139" s="56"/>
      <c r="BU139" s="56"/>
      <c r="BV139" s="56"/>
      <c r="BW139" s="56"/>
      <c r="BX139" s="56"/>
      <c r="BY139" s="56"/>
      <c r="BZ139" s="56"/>
      <c r="CA139" s="56"/>
      <c r="CB139" s="56"/>
      <c r="CC139" s="56"/>
      <c r="CD139" s="56"/>
      <c r="CE139" s="56"/>
      <c r="CF139" s="56"/>
      <c r="CG139" s="56"/>
      <c r="CH139" s="56"/>
    </row>
    <row r="140" spans="53:86" customFormat="1">
      <c r="BA140" s="56"/>
      <c r="BB140" s="56"/>
      <c r="BC140" s="56"/>
      <c r="BD140" s="56"/>
      <c r="BE140" s="56"/>
      <c r="BF140" s="56"/>
      <c r="BG140" s="56"/>
      <c r="BH140" s="56"/>
      <c r="BI140" s="56"/>
      <c r="BJ140" s="56"/>
      <c r="BK140" s="56"/>
      <c r="BL140" s="56"/>
      <c r="BM140" s="212" t="s">
        <v>600</v>
      </c>
      <c r="BN140" s="56"/>
      <c r="BO140" s="56"/>
      <c r="BP140" s="56"/>
      <c r="BQ140" s="56"/>
      <c r="BR140" s="56"/>
      <c r="BS140" s="56"/>
      <c r="BT140" s="56"/>
      <c r="BU140" s="56"/>
      <c r="BV140" s="56"/>
      <c r="BW140" s="56"/>
      <c r="BX140" s="56"/>
      <c r="BY140" s="56"/>
      <c r="BZ140" s="56"/>
      <c r="CA140" s="56"/>
      <c r="CB140" s="56"/>
      <c r="CC140" s="56"/>
      <c r="CD140" s="56"/>
      <c r="CE140" s="56"/>
      <c r="CF140" s="56"/>
      <c r="CG140" s="56"/>
      <c r="CH140" s="56"/>
    </row>
    <row r="141" spans="53:86" customFormat="1">
      <c r="BA141" s="56"/>
      <c r="BB141" s="56"/>
      <c r="BC141" s="56"/>
      <c r="BD141" s="56"/>
      <c r="BE141" s="56"/>
      <c r="BF141" s="56"/>
      <c r="BG141" s="56"/>
      <c r="BH141" s="56"/>
      <c r="BI141" s="56"/>
      <c r="BJ141" s="56"/>
      <c r="BK141" s="56"/>
      <c r="BL141" s="56"/>
      <c r="BM141" s="212" t="s">
        <v>601</v>
      </c>
      <c r="BN141" s="56"/>
      <c r="BO141" s="56"/>
      <c r="BP141" s="56"/>
      <c r="BQ141" s="56"/>
      <c r="BR141" s="56"/>
      <c r="BS141" s="56"/>
      <c r="BT141" s="56"/>
      <c r="BU141" s="56"/>
      <c r="BV141" s="56"/>
      <c r="BW141" s="56"/>
      <c r="BX141" s="56"/>
      <c r="BY141" s="56"/>
      <c r="BZ141" s="56"/>
      <c r="CA141" s="56"/>
      <c r="CB141" s="56"/>
      <c r="CC141" s="56"/>
      <c r="CD141" s="56"/>
      <c r="CE141" s="56"/>
      <c r="CF141" s="56"/>
      <c r="CG141" s="56"/>
      <c r="CH141" s="56"/>
    </row>
    <row r="142" spans="53:86" customFormat="1">
      <c r="BA142" s="56"/>
      <c r="BB142" s="56"/>
      <c r="BC142" s="56"/>
      <c r="BD142" s="56"/>
      <c r="BE142" s="56"/>
      <c r="BF142" s="56"/>
      <c r="BG142" s="56"/>
      <c r="BH142" s="56"/>
      <c r="BI142" s="56"/>
      <c r="BJ142" s="56"/>
      <c r="BK142" s="56"/>
      <c r="BL142" s="56"/>
      <c r="BM142" s="212" t="s">
        <v>602</v>
      </c>
      <c r="BN142" s="56"/>
      <c r="BO142" s="56"/>
      <c r="BP142" s="56"/>
      <c r="BQ142" s="56"/>
      <c r="BR142" s="56"/>
      <c r="BS142" s="56"/>
      <c r="BT142" s="56"/>
      <c r="BU142" s="56"/>
      <c r="BV142" s="56"/>
      <c r="BW142" s="56"/>
      <c r="BX142" s="56"/>
      <c r="BY142" s="56"/>
      <c r="BZ142" s="56"/>
      <c r="CA142" s="56"/>
      <c r="CB142" s="56"/>
      <c r="CC142" s="56"/>
      <c r="CD142" s="56"/>
      <c r="CE142" s="56"/>
      <c r="CF142" s="56"/>
      <c r="CG142" s="56"/>
      <c r="CH142" s="56"/>
    </row>
    <row r="143" spans="53:86" customFormat="1">
      <c r="BA143" s="56"/>
      <c r="BB143" s="56"/>
      <c r="BC143" s="56"/>
      <c r="BD143" s="56"/>
      <c r="BE143" s="56"/>
      <c r="BF143" s="56"/>
      <c r="BG143" s="56"/>
      <c r="BH143" s="56"/>
      <c r="BI143" s="56"/>
      <c r="BJ143" s="56"/>
      <c r="BK143" s="56"/>
      <c r="BL143" s="56"/>
      <c r="BM143" s="212" t="s">
        <v>603</v>
      </c>
      <c r="BN143" s="56"/>
      <c r="BO143" s="56"/>
      <c r="BP143" s="56"/>
      <c r="BQ143" s="56"/>
      <c r="BR143" s="56"/>
      <c r="BS143" s="56"/>
      <c r="BT143" s="56"/>
      <c r="BU143" s="56"/>
      <c r="BV143" s="56"/>
      <c r="BW143" s="56"/>
      <c r="BX143" s="56"/>
      <c r="BY143" s="56"/>
      <c r="BZ143" s="56"/>
      <c r="CA143" s="56"/>
      <c r="CB143" s="56"/>
      <c r="CC143" s="56"/>
      <c r="CD143" s="56"/>
      <c r="CE143" s="56"/>
      <c r="CF143" s="56"/>
      <c r="CG143" s="56"/>
      <c r="CH143" s="56"/>
    </row>
    <row r="144" spans="53:86" customFormat="1">
      <c r="BA144" s="56"/>
      <c r="BB144" s="56"/>
      <c r="BC144" s="56"/>
      <c r="BD144" s="56"/>
      <c r="BE144" s="56"/>
      <c r="BF144" s="56"/>
      <c r="BG144" s="56"/>
      <c r="BH144" s="56"/>
      <c r="BI144" s="56"/>
      <c r="BJ144" s="56"/>
      <c r="BK144" s="56"/>
      <c r="BL144" s="56"/>
      <c r="BM144" s="212" t="s">
        <v>604</v>
      </c>
      <c r="BN144" s="56"/>
      <c r="BO144" s="56"/>
      <c r="BP144" s="56"/>
      <c r="BQ144" s="56"/>
      <c r="BR144" s="56"/>
      <c r="BS144" s="56"/>
      <c r="BT144" s="56"/>
      <c r="BU144" s="56"/>
      <c r="BV144" s="56"/>
      <c r="BW144" s="56"/>
      <c r="BX144" s="56"/>
      <c r="BY144" s="56"/>
      <c r="BZ144" s="56"/>
      <c r="CA144" s="56"/>
      <c r="CB144" s="56"/>
      <c r="CC144" s="56"/>
      <c r="CD144" s="56"/>
      <c r="CE144" s="56"/>
      <c r="CF144" s="56"/>
      <c r="CG144" s="56"/>
      <c r="CH144" s="56"/>
    </row>
    <row r="145" spans="53:86" customFormat="1">
      <c r="BA145" s="56"/>
      <c r="BB145" s="56"/>
      <c r="BC145" s="56"/>
      <c r="BD145" s="56"/>
      <c r="BE145" s="56"/>
      <c r="BF145" s="56"/>
      <c r="BG145" s="56"/>
      <c r="BH145" s="56"/>
      <c r="BI145" s="56"/>
      <c r="BJ145" s="56"/>
      <c r="BK145" s="56"/>
      <c r="BL145" s="56"/>
      <c r="BM145" s="212" t="s">
        <v>605</v>
      </c>
      <c r="BN145" s="56"/>
      <c r="BO145" s="56"/>
      <c r="BP145" s="56"/>
      <c r="BQ145" s="56"/>
      <c r="BR145" s="56"/>
      <c r="BS145" s="56"/>
      <c r="BT145" s="56"/>
      <c r="BU145" s="56"/>
      <c r="BV145" s="56"/>
      <c r="BW145" s="56"/>
      <c r="BX145" s="56"/>
      <c r="BY145" s="56"/>
      <c r="BZ145" s="56"/>
      <c r="CA145" s="56"/>
      <c r="CB145" s="56"/>
      <c r="CC145" s="56"/>
      <c r="CD145" s="56"/>
      <c r="CE145" s="56"/>
      <c r="CF145" s="56"/>
      <c r="CG145" s="56"/>
      <c r="CH145" s="56"/>
    </row>
    <row r="146" spans="53:86" customFormat="1">
      <c r="BA146" s="56"/>
      <c r="BB146" s="56"/>
      <c r="BC146" s="56"/>
      <c r="BD146" s="56"/>
      <c r="BE146" s="56"/>
      <c r="BF146" s="56"/>
      <c r="BG146" s="56"/>
      <c r="BH146" s="56"/>
      <c r="BI146" s="56"/>
      <c r="BJ146" s="56"/>
      <c r="BK146" s="56"/>
      <c r="BL146" s="56"/>
      <c r="BM146" s="212" t="s">
        <v>606</v>
      </c>
      <c r="BN146" s="56"/>
      <c r="BO146" s="56"/>
      <c r="BP146" s="56"/>
      <c r="BQ146" s="56"/>
      <c r="BR146" s="56"/>
      <c r="BS146" s="56"/>
      <c r="BT146" s="56"/>
      <c r="BU146" s="56"/>
      <c r="BV146" s="56"/>
      <c r="BW146" s="56"/>
      <c r="BX146" s="56"/>
      <c r="BY146" s="56"/>
      <c r="BZ146" s="56"/>
      <c r="CA146" s="56"/>
      <c r="CB146" s="56"/>
      <c r="CC146" s="56"/>
      <c r="CD146" s="56"/>
      <c r="CE146" s="56"/>
      <c r="CF146" s="56"/>
      <c r="CG146" s="56"/>
      <c r="CH146" s="56"/>
    </row>
    <row r="147" spans="53:86" customFormat="1">
      <c r="BA147" s="56"/>
      <c r="BB147" s="56"/>
      <c r="BC147" s="56"/>
      <c r="BD147" s="56"/>
      <c r="BE147" s="56"/>
      <c r="BF147" s="56"/>
      <c r="BG147" s="56"/>
      <c r="BH147" s="56"/>
      <c r="BI147" s="56"/>
      <c r="BJ147" s="56"/>
      <c r="BK147" s="56"/>
      <c r="BL147" s="56"/>
      <c r="BM147" s="212" t="s">
        <v>607</v>
      </c>
      <c r="BN147" s="56"/>
      <c r="BO147" s="56"/>
      <c r="BP147" s="56"/>
      <c r="BQ147" s="56"/>
      <c r="BR147" s="56"/>
      <c r="BS147" s="56"/>
      <c r="BT147" s="56"/>
      <c r="BU147" s="56"/>
      <c r="BV147" s="56"/>
      <c r="BW147" s="56"/>
      <c r="BX147" s="56"/>
      <c r="BY147" s="56"/>
      <c r="BZ147" s="56"/>
      <c r="CA147" s="56"/>
      <c r="CB147" s="56"/>
      <c r="CC147" s="56"/>
      <c r="CD147" s="56"/>
      <c r="CE147" s="56"/>
      <c r="CF147" s="56"/>
      <c r="CG147" s="56"/>
      <c r="CH147" s="56"/>
    </row>
    <row r="148" spans="53:86" customFormat="1">
      <c r="BA148" s="56"/>
      <c r="BB148" s="56"/>
      <c r="BC148" s="56"/>
      <c r="BD148" s="56"/>
      <c r="BE148" s="56"/>
      <c r="BF148" s="56"/>
      <c r="BG148" s="56"/>
      <c r="BH148" s="56"/>
      <c r="BI148" s="56"/>
      <c r="BJ148" s="56"/>
      <c r="BK148" s="56"/>
      <c r="BL148" s="56"/>
      <c r="BM148" s="212" t="s">
        <v>608</v>
      </c>
      <c r="BN148" s="56"/>
      <c r="BO148" s="56"/>
      <c r="BP148" s="56"/>
      <c r="BQ148" s="56"/>
      <c r="BR148" s="56"/>
      <c r="BS148" s="56"/>
      <c r="BT148" s="56"/>
      <c r="BU148" s="56"/>
      <c r="BV148" s="56"/>
      <c r="BW148" s="56"/>
      <c r="BX148" s="56"/>
      <c r="BY148" s="56"/>
      <c r="BZ148" s="56"/>
      <c r="CA148" s="56"/>
      <c r="CB148" s="56"/>
      <c r="CC148" s="56"/>
      <c r="CD148" s="56"/>
      <c r="CE148" s="56"/>
      <c r="CF148" s="56"/>
      <c r="CG148" s="56"/>
      <c r="CH148" s="56"/>
    </row>
    <row r="149" spans="53:86" customFormat="1">
      <c r="BA149" s="56"/>
      <c r="BB149" s="56"/>
      <c r="BC149" s="56"/>
      <c r="BD149" s="56"/>
      <c r="BE149" s="56"/>
      <c r="BF149" s="56"/>
      <c r="BG149" s="56"/>
      <c r="BH149" s="56"/>
      <c r="BI149" s="56"/>
      <c r="BJ149" s="56"/>
      <c r="BK149" s="56"/>
      <c r="BL149" s="56"/>
      <c r="BM149" s="212" t="s">
        <v>609</v>
      </c>
      <c r="BN149" s="56"/>
      <c r="BO149" s="56"/>
      <c r="BP149" s="56"/>
      <c r="BQ149" s="56"/>
      <c r="BR149" s="56"/>
      <c r="BS149" s="56"/>
      <c r="BT149" s="56"/>
      <c r="BU149" s="56"/>
      <c r="BV149" s="56"/>
      <c r="BW149" s="56"/>
      <c r="BX149" s="56"/>
      <c r="BY149" s="56"/>
      <c r="BZ149" s="56"/>
      <c r="CA149" s="56"/>
      <c r="CB149" s="56"/>
      <c r="CC149" s="56"/>
      <c r="CD149" s="56"/>
      <c r="CE149" s="56"/>
      <c r="CF149" s="56"/>
      <c r="CG149" s="56"/>
      <c r="CH149" s="56"/>
    </row>
    <row r="150" spans="53:86" customFormat="1">
      <c r="BA150" s="56"/>
      <c r="BB150" s="56"/>
      <c r="BC150" s="56"/>
      <c r="BD150" s="56"/>
      <c r="BE150" s="56"/>
      <c r="BF150" s="56"/>
      <c r="BG150" s="56"/>
      <c r="BH150" s="56"/>
      <c r="BI150" s="56"/>
      <c r="BJ150" s="56"/>
      <c r="BK150" s="56"/>
      <c r="BL150" s="56"/>
      <c r="BM150" s="212" t="s">
        <v>610</v>
      </c>
      <c r="BN150" s="56"/>
      <c r="BO150" s="56"/>
      <c r="BP150" s="56"/>
      <c r="BQ150" s="56"/>
      <c r="BR150" s="56"/>
      <c r="BS150" s="56"/>
      <c r="BT150" s="56"/>
      <c r="BU150" s="56"/>
      <c r="BV150" s="56"/>
      <c r="BW150" s="56"/>
      <c r="BX150" s="56"/>
      <c r="BY150" s="56"/>
      <c r="BZ150" s="56"/>
      <c r="CA150" s="56"/>
      <c r="CB150" s="56"/>
      <c r="CC150" s="56"/>
      <c r="CD150" s="56"/>
      <c r="CE150" s="56"/>
      <c r="CF150" s="56"/>
      <c r="CG150" s="56"/>
      <c r="CH150" s="56"/>
    </row>
    <row r="151" spans="53:86" customFormat="1">
      <c r="BA151" s="56"/>
      <c r="BB151" s="56"/>
      <c r="BC151" s="56"/>
      <c r="BD151" s="56"/>
      <c r="BE151" s="56"/>
      <c r="BF151" s="56"/>
      <c r="BG151" s="56"/>
      <c r="BH151" s="56"/>
      <c r="BI151" s="56"/>
      <c r="BJ151" s="56"/>
      <c r="BK151" s="56"/>
      <c r="BL151" s="56"/>
      <c r="BM151" s="212" t="s">
        <v>611</v>
      </c>
      <c r="BN151" s="56"/>
      <c r="BO151" s="56"/>
      <c r="BP151" s="56"/>
      <c r="BQ151" s="56"/>
      <c r="BR151" s="56"/>
      <c r="BS151" s="56"/>
      <c r="BT151" s="56"/>
      <c r="BU151" s="56"/>
      <c r="BV151" s="56"/>
      <c r="BW151" s="56"/>
      <c r="BX151" s="56"/>
      <c r="BY151" s="56"/>
      <c r="BZ151" s="56"/>
      <c r="CA151" s="56"/>
      <c r="CB151" s="56"/>
      <c r="CC151" s="56"/>
      <c r="CD151" s="56"/>
      <c r="CE151" s="56"/>
      <c r="CF151" s="56"/>
      <c r="CG151" s="56"/>
      <c r="CH151" s="56"/>
    </row>
    <row r="152" spans="53:86" customFormat="1">
      <c r="BA152" s="56"/>
      <c r="BB152" s="56"/>
      <c r="BC152" s="56"/>
      <c r="BD152" s="56"/>
      <c r="BE152" s="56"/>
      <c r="BF152" s="56"/>
      <c r="BG152" s="56"/>
      <c r="BH152" s="56"/>
      <c r="BI152" s="56"/>
      <c r="BJ152" s="56"/>
      <c r="BK152" s="56"/>
      <c r="BL152" s="56"/>
      <c r="BM152" s="212" t="s">
        <v>612</v>
      </c>
      <c r="BN152" s="56"/>
      <c r="BO152" s="56"/>
      <c r="BP152" s="56"/>
      <c r="BQ152" s="56"/>
      <c r="BR152" s="56"/>
      <c r="BS152" s="56"/>
      <c r="BT152" s="56"/>
      <c r="BU152" s="56"/>
      <c r="BV152" s="56"/>
      <c r="BW152" s="56"/>
      <c r="BX152" s="56"/>
      <c r="BY152" s="56"/>
      <c r="BZ152" s="56"/>
      <c r="CA152" s="56"/>
      <c r="CB152" s="56"/>
      <c r="CC152" s="56"/>
      <c r="CD152" s="56"/>
      <c r="CE152" s="56"/>
      <c r="CF152" s="56"/>
      <c r="CG152" s="56"/>
      <c r="CH152" s="56"/>
    </row>
    <row r="153" spans="53:86" customFormat="1">
      <c r="BA153" s="56"/>
      <c r="BB153" s="56"/>
      <c r="BC153" s="56"/>
      <c r="BD153" s="56"/>
      <c r="BE153" s="56"/>
      <c r="BF153" s="56"/>
      <c r="BG153" s="56"/>
      <c r="BH153" s="56"/>
      <c r="BI153" s="56"/>
      <c r="BJ153" s="56"/>
      <c r="BK153" s="56"/>
      <c r="BL153" s="56"/>
      <c r="BM153" s="212" t="s">
        <v>668</v>
      </c>
      <c r="BN153" s="56"/>
      <c r="BO153" s="56"/>
      <c r="BP153" s="56"/>
      <c r="BQ153" s="56"/>
      <c r="BR153" s="56"/>
      <c r="BS153" s="56"/>
      <c r="BT153" s="56"/>
      <c r="BU153" s="56"/>
      <c r="BV153" s="56"/>
      <c r="BW153" s="56"/>
      <c r="BX153" s="56"/>
      <c r="BY153" s="56"/>
      <c r="BZ153" s="56"/>
      <c r="CA153" s="56"/>
      <c r="CB153" s="56"/>
      <c r="CC153" s="56"/>
      <c r="CD153" s="56"/>
      <c r="CE153" s="56"/>
      <c r="CF153" s="56"/>
      <c r="CG153" s="56"/>
      <c r="CH153" s="56"/>
    </row>
    <row r="154" spans="53:86" customFormat="1">
      <c r="BA154" s="56"/>
      <c r="BB154" s="56"/>
      <c r="BC154" s="56"/>
      <c r="BD154" s="56"/>
      <c r="BE154" s="56"/>
      <c r="BF154" s="56"/>
      <c r="BG154" s="56"/>
      <c r="BH154" s="56"/>
      <c r="BI154" s="56"/>
      <c r="BJ154" s="56"/>
      <c r="BK154" s="56"/>
      <c r="BL154" s="56"/>
      <c r="BM154" s="212" t="s">
        <v>613</v>
      </c>
      <c r="BN154" s="56"/>
      <c r="BO154" s="56"/>
      <c r="BP154" s="56"/>
      <c r="BQ154" s="56"/>
      <c r="BR154" s="56"/>
      <c r="BS154" s="56"/>
      <c r="BT154" s="56"/>
      <c r="BU154" s="56"/>
      <c r="BV154" s="56"/>
      <c r="BW154" s="56"/>
      <c r="BX154" s="56"/>
      <c r="BY154" s="56"/>
      <c r="BZ154" s="56"/>
      <c r="CA154" s="56"/>
      <c r="CB154" s="56"/>
      <c r="CC154" s="56"/>
      <c r="CD154" s="56"/>
      <c r="CE154" s="56"/>
      <c r="CF154" s="56"/>
      <c r="CG154" s="56"/>
      <c r="CH154" s="56"/>
    </row>
    <row r="155" spans="53:86" customFormat="1">
      <c r="BA155" s="56"/>
      <c r="BB155" s="56"/>
      <c r="BC155" s="56"/>
      <c r="BD155" s="56"/>
      <c r="BE155" s="56"/>
      <c r="BF155" s="56"/>
      <c r="BG155" s="56"/>
      <c r="BH155" s="56"/>
      <c r="BI155" s="56"/>
      <c r="BJ155" s="56"/>
      <c r="BK155" s="56"/>
      <c r="BL155" s="56"/>
      <c r="BM155" s="212" t="s">
        <v>614</v>
      </c>
      <c r="BN155" s="56"/>
      <c r="BO155" s="56"/>
      <c r="BP155" s="56"/>
      <c r="BQ155" s="56"/>
      <c r="BR155" s="56"/>
      <c r="BS155" s="56"/>
      <c r="BT155" s="56"/>
      <c r="BU155" s="56"/>
      <c r="BV155" s="56"/>
      <c r="BW155" s="56"/>
      <c r="BX155" s="56"/>
      <c r="BY155" s="56"/>
      <c r="BZ155" s="56"/>
      <c r="CA155" s="56"/>
      <c r="CB155" s="56"/>
      <c r="CC155" s="56"/>
      <c r="CD155" s="56"/>
      <c r="CE155" s="56"/>
      <c r="CF155" s="56"/>
      <c r="CG155" s="56"/>
      <c r="CH155" s="56"/>
    </row>
    <row r="156" spans="53:86" customFormat="1">
      <c r="BA156" s="56"/>
      <c r="BB156" s="56"/>
      <c r="BC156" s="56"/>
      <c r="BD156" s="56"/>
      <c r="BE156" s="56"/>
      <c r="BF156" s="56"/>
      <c r="BG156" s="56"/>
      <c r="BH156" s="56"/>
      <c r="BI156" s="56"/>
      <c r="BJ156" s="56"/>
      <c r="BK156" s="56"/>
      <c r="BL156" s="56"/>
      <c r="BM156" s="212" t="s">
        <v>615</v>
      </c>
      <c r="BN156" s="56"/>
      <c r="BO156" s="56"/>
      <c r="BP156" s="56"/>
      <c r="BQ156" s="56"/>
      <c r="BR156" s="56"/>
      <c r="BS156" s="56"/>
      <c r="BT156" s="56"/>
      <c r="BU156" s="56"/>
      <c r="BV156" s="56"/>
      <c r="BW156" s="56"/>
      <c r="BX156" s="56"/>
      <c r="BY156" s="56"/>
      <c r="BZ156" s="56"/>
      <c r="CA156" s="56"/>
      <c r="CB156" s="56"/>
      <c r="CC156" s="56"/>
      <c r="CD156" s="56"/>
      <c r="CE156" s="56"/>
      <c r="CF156" s="56"/>
      <c r="CG156" s="56"/>
      <c r="CH156" s="56"/>
    </row>
    <row r="157" spans="53:86" customFormat="1">
      <c r="BA157" s="56"/>
      <c r="BB157" s="56"/>
      <c r="BC157" s="56"/>
      <c r="BD157" s="56"/>
      <c r="BE157" s="56"/>
      <c r="BF157" s="56"/>
      <c r="BG157" s="56"/>
      <c r="BH157" s="56"/>
      <c r="BI157" s="56"/>
      <c r="BJ157" s="56"/>
      <c r="BK157" s="56"/>
      <c r="BL157" s="56"/>
      <c r="BM157" s="212" t="s">
        <v>616</v>
      </c>
      <c r="BN157" s="56"/>
      <c r="BO157" s="56"/>
      <c r="BP157" s="56"/>
      <c r="BQ157" s="56"/>
      <c r="BR157" s="56"/>
      <c r="BS157" s="56"/>
      <c r="BT157" s="56"/>
      <c r="BU157" s="56"/>
      <c r="BV157" s="56"/>
      <c r="BW157" s="56"/>
      <c r="BX157" s="56"/>
      <c r="BY157" s="56"/>
      <c r="BZ157" s="56"/>
      <c r="CA157" s="56"/>
      <c r="CB157" s="56"/>
      <c r="CC157" s="56"/>
      <c r="CD157" s="56"/>
      <c r="CE157" s="56"/>
      <c r="CF157" s="56"/>
      <c r="CG157" s="56"/>
      <c r="CH157" s="56"/>
    </row>
    <row r="158" spans="53:86" customFormat="1">
      <c r="BA158" s="56"/>
      <c r="BB158" s="56"/>
      <c r="BC158" s="56"/>
      <c r="BD158" s="56"/>
      <c r="BE158" s="56"/>
      <c r="BF158" s="56"/>
      <c r="BG158" s="56"/>
      <c r="BH158" s="56"/>
      <c r="BI158" s="56"/>
      <c r="BJ158" s="56"/>
      <c r="BK158" s="56"/>
      <c r="BL158" s="56"/>
      <c r="BM158" s="212" t="s">
        <v>617</v>
      </c>
      <c r="BN158" s="56"/>
      <c r="BO158" s="56"/>
      <c r="BP158" s="56"/>
      <c r="BQ158" s="56"/>
      <c r="BR158" s="56"/>
      <c r="BS158" s="56"/>
      <c r="BT158" s="56"/>
      <c r="BU158" s="56"/>
      <c r="BV158" s="56"/>
      <c r="BW158" s="56"/>
      <c r="BX158" s="56"/>
      <c r="BY158" s="56"/>
      <c r="BZ158" s="56"/>
      <c r="CA158" s="56"/>
      <c r="CB158" s="56"/>
      <c r="CC158" s="56"/>
      <c r="CD158" s="56"/>
      <c r="CE158" s="56"/>
      <c r="CF158" s="56"/>
      <c r="CG158" s="56"/>
      <c r="CH158" s="56"/>
    </row>
    <row r="159" spans="53:86" customFormat="1">
      <c r="BA159" s="56"/>
      <c r="BB159" s="56"/>
      <c r="BC159" s="56"/>
      <c r="BD159" s="56"/>
      <c r="BE159" s="56"/>
      <c r="BF159" s="56"/>
      <c r="BG159" s="56"/>
      <c r="BH159" s="56"/>
      <c r="BI159" s="56"/>
      <c r="BJ159" s="56"/>
      <c r="BK159" s="56"/>
      <c r="BL159" s="56"/>
      <c r="BM159" s="212" t="s">
        <v>669</v>
      </c>
      <c r="BN159" s="56"/>
      <c r="BO159" s="56"/>
      <c r="BP159" s="56"/>
      <c r="BQ159" s="56"/>
      <c r="BR159" s="56"/>
      <c r="BS159" s="56"/>
      <c r="BT159" s="56"/>
      <c r="BU159" s="56"/>
      <c r="BV159" s="56"/>
      <c r="BW159" s="56"/>
      <c r="BX159" s="56"/>
      <c r="BY159" s="56"/>
      <c r="BZ159" s="56"/>
      <c r="CA159" s="56"/>
      <c r="CB159" s="56"/>
      <c r="CC159" s="56"/>
      <c r="CD159" s="56"/>
      <c r="CE159" s="56"/>
      <c r="CF159" s="56"/>
      <c r="CG159" s="56"/>
      <c r="CH159" s="56"/>
    </row>
    <row r="160" spans="53:86" customFormat="1">
      <c r="BA160" s="56"/>
      <c r="BB160" s="56"/>
      <c r="BC160" s="56"/>
      <c r="BD160" s="56"/>
      <c r="BE160" s="56"/>
      <c r="BF160" s="56"/>
      <c r="BG160" s="56"/>
      <c r="BH160" s="56"/>
      <c r="BI160" s="56"/>
      <c r="BJ160" s="56"/>
      <c r="BK160" s="56"/>
      <c r="BL160" s="56"/>
      <c r="BM160" s="212" t="s">
        <v>618</v>
      </c>
      <c r="BN160" s="56"/>
      <c r="BO160" s="56"/>
      <c r="BP160" s="56"/>
      <c r="BQ160" s="56"/>
      <c r="BR160" s="56"/>
      <c r="BS160" s="56"/>
      <c r="BT160" s="56"/>
      <c r="BU160" s="56"/>
      <c r="BV160" s="56"/>
      <c r="BW160" s="56"/>
      <c r="BX160" s="56"/>
      <c r="BY160" s="56"/>
      <c r="BZ160" s="56"/>
      <c r="CA160" s="56"/>
      <c r="CB160" s="56"/>
      <c r="CC160" s="56"/>
      <c r="CD160" s="56"/>
      <c r="CE160" s="56"/>
      <c r="CF160" s="56"/>
      <c r="CG160" s="56"/>
      <c r="CH160" s="56"/>
    </row>
    <row r="161" spans="53:86" customFormat="1">
      <c r="BA161" s="56"/>
      <c r="BB161" s="56"/>
      <c r="BC161" s="56"/>
      <c r="BD161" s="56"/>
      <c r="BE161" s="56"/>
      <c r="BF161" s="56"/>
      <c r="BG161" s="56"/>
      <c r="BH161" s="56"/>
      <c r="BI161" s="56"/>
      <c r="BJ161" s="56"/>
      <c r="BK161" s="56"/>
      <c r="BL161" s="56"/>
      <c r="BM161" s="212" t="s">
        <v>619</v>
      </c>
      <c r="BN161" s="56"/>
      <c r="BO161" s="56"/>
      <c r="BP161" s="56"/>
      <c r="BQ161" s="56"/>
      <c r="BR161" s="56"/>
      <c r="BS161" s="56"/>
      <c r="BT161" s="56"/>
      <c r="BU161" s="56"/>
      <c r="BV161" s="56"/>
      <c r="BW161" s="56"/>
      <c r="BX161" s="56"/>
      <c r="BY161" s="56"/>
      <c r="BZ161" s="56"/>
      <c r="CA161" s="56"/>
      <c r="CB161" s="56"/>
      <c r="CC161" s="56"/>
      <c r="CD161" s="56"/>
      <c r="CE161" s="56"/>
      <c r="CF161" s="56"/>
      <c r="CG161" s="56"/>
      <c r="CH161" s="56"/>
    </row>
    <row r="162" spans="53:86" customFormat="1">
      <c r="BA162" s="56"/>
      <c r="BB162" s="56"/>
      <c r="BC162" s="56"/>
      <c r="BD162" s="56"/>
      <c r="BE162" s="56"/>
      <c r="BF162" s="56"/>
      <c r="BG162" s="56"/>
      <c r="BH162" s="56"/>
      <c r="BI162" s="56"/>
      <c r="BJ162" s="56"/>
      <c r="BK162" s="56"/>
      <c r="BL162" s="56"/>
      <c r="BM162" s="211" t="s">
        <v>620</v>
      </c>
      <c r="BN162" s="56"/>
      <c r="BO162" s="56"/>
      <c r="BP162" s="56"/>
      <c r="BQ162" s="56"/>
      <c r="BR162" s="56"/>
      <c r="BS162" s="56"/>
      <c r="BT162" s="56"/>
      <c r="BU162" s="56"/>
      <c r="BV162" s="56"/>
      <c r="BW162" s="56"/>
      <c r="BX162" s="56"/>
      <c r="BY162" s="56"/>
      <c r="BZ162" s="56"/>
      <c r="CA162" s="56"/>
      <c r="CB162" s="56"/>
      <c r="CC162" s="56"/>
      <c r="CD162" s="56"/>
      <c r="CE162" s="56"/>
      <c r="CF162" s="56"/>
      <c r="CG162" s="56"/>
      <c r="CH162" s="56"/>
    </row>
    <row r="163" spans="53:86" customFormat="1">
      <c r="BA163" s="56"/>
      <c r="BB163" s="56"/>
      <c r="BC163" s="56"/>
      <c r="BD163" s="56"/>
      <c r="BE163" s="56"/>
      <c r="BF163" s="56"/>
      <c r="BG163" s="56"/>
      <c r="BH163" s="56"/>
      <c r="BI163" s="56"/>
      <c r="BJ163" s="56"/>
      <c r="BK163" s="56"/>
      <c r="BL163" s="56"/>
      <c r="BM163" s="212" t="s">
        <v>80</v>
      </c>
      <c r="BN163" s="56"/>
      <c r="BO163" s="56"/>
      <c r="BP163" s="56"/>
      <c r="BQ163" s="56"/>
      <c r="BR163" s="56"/>
      <c r="BS163" s="56"/>
      <c r="BT163" s="56"/>
      <c r="BU163" s="56"/>
      <c r="BV163" s="56"/>
      <c r="BW163" s="56"/>
      <c r="BX163" s="56"/>
      <c r="BY163" s="56"/>
      <c r="BZ163" s="56"/>
      <c r="CA163" s="56"/>
      <c r="CB163" s="56"/>
      <c r="CC163" s="56"/>
      <c r="CD163" s="56"/>
      <c r="CE163" s="56"/>
      <c r="CF163" s="56"/>
      <c r="CG163" s="56"/>
      <c r="CH163" s="56"/>
    </row>
    <row r="164" spans="53:86" customFormat="1">
      <c r="BA164" s="56"/>
      <c r="BB164" s="56"/>
      <c r="BC164" s="56"/>
      <c r="BD164" s="56"/>
      <c r="BE164" s="56"/>
      <c r="BF164" s="56"/>
      <c r="BG164" s="56"/>
      <c r="BH164" s="56"/>
      <c r="BI164" s="56"/>
      <c r="BJ164" s="56"/>
      <c r="BK164" s="56"/>
      <c r="BL164" s="56"/>
      <c r="BM164" s="211" t="s">
        <v>621</v>
      </c>
      <c r="BN164" s="56"/>
      <c r="BO164" s="56"/>
      <c r="BP164" s="56"/>
      <c r="BQ164" s="56"/>
      <c r="BR164" s="56"/>
      <c r="BS164" s="56"/>
      <c r="BT164" s="56"/>
      <c r="BU164" s="56"/>
      <c r="BV164" s="56"/>
      <c r="BW164" s="56"/>
      <c r="BX164" s="56"/>
      <c r="BY164" s="56"/>
      <c r="BZ164" s="56"/>
      <c r="CA164" s="56"/>
      <c r="CB164" s="56"/>
      <c r="CC164" s="56"/>
      <c r="CD164" s="56"/>
      <c r="CE164" s="56"/>
      <c r="CF164" s="56"/>
      <c r="CG164" s="56"/>
      <c r="CH164" s="56"/>
    </row>
    <row r="165" spans="53:86" customFormat="1">
      <c r="BA165" s="56"/>
      <c r="BB165" s="56"/>
      <c r="BC165" s="56"/>
      <c r="BD165" s="56"/>
      <c r="BE165" s="56"/>
      <c r="BF165" s="56"/>
      <c r="BG165" s="56"/>
      <c r="BH165" s="56"/>
      <c r="BI165" s="56"/>
      <c r="BJ165" s="56"/>
      <c r="BK165" s="56"/>
      <c r="BL165" s="56"/>
      <c r="BM165" s="212" t="s">
        <v>622</v>
      </c>
      <c r="BN165" s="56"/>
      <c r="BO165" s="56"/>
      <c r="BP165" s="56"/>
      <c r="BQ165" s="56"/>
      <c r="BR165" s="56"/>
      <c r="BS165" s="56"/>
      <c r="BT165" s="56"/>
      <c r="BU165" s="56"/>
      <c r="BV165" s="56"/>
      <c r="BW165" s="56"/>
      <c r="BX165" s="56"/>
      <c r="BY165" s="56"/>
      <c r="BZ165" s="56"/>
      <c r="CA165" s="56"/>
      <c r="CB165" s="56"/>
      <c r="CC165" s="56"/>
      <c r="CD165" s="56"/>
      <c r="CE165" s="56"/>
      <c r="CF165" s="56"/>
      <c r="CG165" s="56"/>
      <c r="CH165" s="56"/>
    </row>
    <row r="166" spans="53:86" customFormat="1">
      <c r="BA166" s="56"/>
      <c r="BB166" s="56"/>
      <c r="BC166" s="56"/>
      <c r="BD166" s="56"/>
      <c r="BE166" s="56"/>
      <c r="BF166" s="56"/>
      <c r="BG166" s="56"/>
      <c r="BH166" s="56"/>
      <c r="BI166" s="56"/>
      <c r="BJ166" s="56"/>
      <c r="BK166" s="56"/>
      <c r="BL166" s="56"/>
      <c r="BM166" s="212" t="s">
        <v>623</v>
      </c>
      <c r="BN166" s="56"/>
      <c r="BO166" s="56"/>
      <c r="BP166" s="56"/>
      <c r="BQ166" s="56"/>
      <c r="BR166" s="56"/>
      <c r="BS166" s="56"/>
      <c r="BT166" s="56"/>
      <c r="BU166" s="56"/>
      <c r="BV166" s="56"/>
      <c r="BW166" s="56"/>
      <c r="BX166" s="56"/>
      <c r="BY166" s="56"/>
      <c r="BZ166" s="56"/>
      <c r="CA166" s="56"/>
      <c r="CB166" s="56"/>
      <c r="CC166" s="56"/>
      <c r="CD166" s="56"/>
      <c r="CE166" s="56"/>
      <c r="CF166" s="56"/>
      <c r="CG166" s="56"/>
      <c r="CH166" s="56"/>
    </row>
    <row r="167" spans="53:86" customFormat="1">
      <c r="BA167" s="56"/>
      <c r="BB167" s="56"/>
      <c r="BC167" s="56"/>
      <c r="BD167" s="56"/>
      <c r="BE167" s="56"/>
      <c r="BF167" s="56"/>
      <c r="BG167" s="56"/>
      <c r="BH167" s="56"/>
      <c r="BI167" s="56"/>
      <c r="BJ167" s="56"/>
      <c r="BK167" s="56"/>
      <c r="BL167" s="56"/>
      <c r="BM167" s="212" t="s">
        <v>624</v>
      </c>
      <c r="BN167" s="56"/>
      <c r="BO167" s="56"/>
      <c r="BP167" s="56"/>
      <c r="BQ167" s="56"/>
      <c r="BR167" s="56"/>
      <c r="BS167" s="56"/>
      <c r="BT167" s="56"/>
      <c r="BU167" s="56"/>
      <c r="BV167" s="56"/>
      <c r="BW167" s="56"/>
      <c r="BX167" s="56"/>
      <c r="BY167" s="56"/>
      <c r="BZ167" s="56"/>
      <c r="CA167" s="56"/>
      <c r="CB167" s="56"/>
      <c r="CC167" s="56"/>
      <c r="CD167" s="56"/>
      <c r="CE167" s="56"/>
      <c r="CF167" s="56"/>
      <c r="CG167" s="56"/>
      <c r="CH167" s="56"/>
    </row>
    <row r="168" spans="53:86" customFormat="1">
      <c r="BA168" s="56"/>
      <c r="BB168" s="56"/>
      <c r="BC168" s="56"/>
      <c r="BD168" s="56"/>
      <c r="BE168" s="56"/>
      <c r="BF168" s="56"/>
      <c r="BG168" s="56"/>
      <c r="BH168" s="56"/>
      <c r="BI168" s="56"/>
      <c r="BJ168" s="56"/>
      <c r="BK168" s="56"/>
      <c r="BL168" s="56"/>
      <c r="BM168" s="212" t="s">
        <v>625</v>
      </c>
      <c r="BN168" s="56"/>
      <c r="BO168" s="56"/>
      <c r="BP168" s="56"/>
      <c r="BQ168" s="56"/>
      <c r="BR168" s="56"/>
      <c r="BS168" s="56"/>
      <c r="BT168" s="56"/>
      <c r="BU168" s="56"/>
      <c r="BV168" s="56"/>
      <c r="BW168" s="56"/>
      <c r="BX168" s="56"/>
      <c r="BY168" s="56"/>
      <c r="BZ168" s="56"/>
      <c r="CA168" s="56"/>
      <c r="CB168" s="56"/>
      <c r="CC168" s="56"/>
      <c r="CD168" s="56"/>
      <c r="CE168" s="56"/>
      <c r="CF168" s="56"/>
      <c r="CG168" s="56"/>
      <c r="CH168" s="56"/>
    </row>
    <row r="169" spans="53:86" customFormat="1">
      <c r="BA169" s="56"/>
      <c r="BB169" s="56"/>
      <c r="BC169" s="56"/>
      <c r="BD169" s="56"/>
      <c r="BE169" s="56"/>
      <c r="BF169" s="56"/>
      <c r="BG169" s="56"/>
      <c r="BH169" s="56"/>
      <c r="BI169" s="56"/>
      <c r="BJ169" s="56"/>
      <c r="BK169" s="56"/>
      <c r="BL169" s="56"/>
      <c r="BM169" s="212" t="s">
        <v>626</v>
      </c>
      <c r="BN169" s="56"/>
      <c r="BO169" s="56"/>
      <c r="BP169" s="56"/>
      <c r="BQ169" s="56"/>
      <c r="BR169" s="56"/>
      <c r="BS169" s="56"/>
      <c r="BT169" s="56"/>
      <c r="BU169" s="56"/>
      <c r="BV169" s="56"/>
      <c r="BW169" s="56"/>
      <c r="BX169" s="56"/>
      <c r="BY169" s="56"/>
      <c r="BZ169" s="56"/>
      <c r="CA169" s="56"/>
      <c r="CB169" s="56"/>
      <c r="CC169" s="56"/>
      <c r="CD169" s="56"/>
      <c r="CE169" s="56"/>
      <c r="CF169" s="56"/>
      <c r="CG169" s="56"/>
      <c r="CH169" s="56"/>
    </row>
    <row r="170" spans="53:86" customFormat="1">
      <c r="BA170" s="56"/>
      <c r="BB170" s="56"/>
      <c r="BC170" s="56"/>
      <c r="BD170" s="56"/>
      <c r="BE170" s="56"/>
      <c r="BF170" s="56"/>
      <c r="BG170" s="56"/>
      <c r="BH170" s="56"/>
      <c r="BI170" s="56"/>
      <c r="BJ170" s="56"/>
      <c r="BK170" s="56"/>
      <c r="BL170" s="56"/>
      <c r="BM170" s="212" t="s">
        <v>627</v>
      </c>
      <c r="BN170" s="56"/>
      <c r="BO170" s="56"/>
      <c r="BP170" s="56"/>
      <c r="BQ170" s="56"/>
      <c r="BR170" s="56"/>
      <c r="BS170" s="56"/>
      <c r="BT170" s="56"/>
      <c r="BU170" s="56"/>
      <c r="BV170" s="56"/>
      <c r="BW170" s="56"/>
      <c r="BX170" s="56"/>
      <c r="BY170" s="56"/>
      <c r="BZ170" s="56"/>
      <c r="CA170" s="56"/>
      <c r="CB170" s="56"/>
      <c r="CC170" s="56"/>
      <c r="CD170" s="56"/>
      <c r="CE170" s="56"/>
      <c r="CF170" s="56"/>
      <c r="CG170" s="56"/>
      <c r="CH170" s="56"/>
    </row>
    <row r="171" spans="53:86" customFormat="1">
      <c r="BA171" s="56"/>
      <c r="BB171" s="56"/>
      <c r="BC171" s="56"/>
      <c r="BD171" s="56"/>
      <c r="BE171" s="56"/>
      <c r="BF171" s="56"/>
      <c r="BG171" s="56"/>
      <c r="BH171" s="56"/>
      <c r="BI171" s="56"/>
      <c r="BJ171" s="56"/>
      <c r="BK171" s="56"/>
      <c r="BL171" s="56"/>
      <c r="BM171" s="212" t="s">
        <v>628</v>
      </c>
      <c r="BN171" s="56"/>
      <c r="BO171" s="56"/>
      <c r="BP171" s="56"/>
      <c r="BQ171" s="56"/>
      <c r="BR171" s="56"/>
      <c r="BS171" s="56"/>
      <c r="BT171" s="56"/>
      <c r="BU171" s="56"/>
      <c r="BV171" s="56"/>
      <c r="BW171" s="56"/>
      <c r="BX171" s="56"/>
      <c r="BY171" s="56"/>
      <c r="BZ171" s="56"/>
      <c r="CA171" s="56"/>
      <c r="CB171" s="56"/>
      <c r="CC171" s="56"/>
      <c r="CD171" s="56"/>
      <c r="CE171" s="56"/>
      <c r="CF171" s="56"/>
      <c r="CG171" s="56"/>
      <c r="CH171" s="56"/>
    </row>
    <row r="172" spans="53:86" customFormat="1">
      <c r="BA172" s="56"/>
      <c r="BB172" s="56"/>
      <c r="BC172" s="56"/>
      <c r="BD172" s="56"/>
      <c r="BE172" s="56"/>
      <c r="BF172" s="56"/>
      <c r="BG172" s="56"/>
      <c r="BH172" s="56"/>
      <c r="BI172" s="56"/>
      <c r="BJ172" s="56"/>
      <c r="BK172" s="56"/>
      <c r="BL172" s="56"/>
      <c r="BM172" s="211" t="s">
        <v>629</v>
      </c>
      <c r="BN172" s="56"/>
      <c r="BO172" s="56"/>
      <c r="BP172" s="56"/>
      <c r="BQ172" s="56"/>
      <c r="BR172" s="56"/>
      <c r="BS172" s="56"/>
      <c r="BT172" s="56"/>
      <c r="BU172" s="56"/>
      <c r="BV172" s="56"/>
      <c r="BW172" s="56"/>
      <c r="BX172" s="56"/>
      <c r="BY172" s="56"/>
      <c r="BZ172" s="56"/>
      <c r="CA172" s="56"/>
      <c r="CB172" s="56"/>
      <c r="CC172" s="56"/>
      <c r="CD172" s="56"/>
      <c r="CE172" s="56"/>
      <c r="CF172" s="56"/>
      <c r="CG172" s="56"/>
      <c r="CH172" s="56"/>
    </row>
    <row r="173" spans="53:86" customFormat="1">
      <c r="BA173" s="56"/>
      <c r="BB173" s="56"/>
      <c r="BC173" s="56"/>
      <c r="BD173" s="56"/>
      <c r="BE173" s="56"/>
      <c r="BF173" s="56"/>
      <c r="BG173" s="56"/>
      <c r="BH173" s="56"/>
      <c r="BI173" s="56"/>
      <c r="BJ173" s="56"/>
      <c r="BK173" s="56"/>
      <c r="BL173" s="56"/>
      <c r="BM173" s="212" t="s">
        <v>630</v>
      </c>
      <c r="BN173" s="56"/>
      <c r="BO173" s="56"/>
      <c r="BP173" s="56"/>
      <c r="BQ173" s="56"/>
      <c r="BR173" s="56"/>
      <c r="BS173" s="56"/>
      <c r="BT173" s="56"/>
      <c r="BU173" s="56"/>
      <c r="BV173" s="56"/>
      <c r="BW173" s="56"/>
      <c r="BX173" s="56"/>
      <c r="BY173" s="56"/>
      <c r="BZ173" s="56"/>
      <c r="CA173" s="56"/>
      <c r="CB173" s="56"/>
      <c r="CC173" s="56"/>
      <c r="CD173" s="56"/>
      <c r="CE173" s="56"/>
      <c r="CF173" s="56"/>
      <c r="CG173" s="56"/>
      <c r="CH173" s="56"/>
    </row>
    <row r="174" spans="53:86" customFormat="1">
      <c r="BA174" s="56"/>
      <c r="BB174" s="56"/>
      <c r="BC174" s="56"/>
      <c r="BD174" s="56"/>
      <c r="BE174" s="56"/>
      <c r="BF174" s="56"/>
      <c r="BG174" s="56"/>
      <c r="BH174" s="56"/>
      <c r="BI174" s="56"/>
      <c r="BJ174" s="56"/>
      <c r="BK174" s="56"/>
      <c r="BL174" s="56"/>
      <c r="BM174" s="212" t="s">
        <v>631</v>
      </c>
      <c r="BN174" s="56"/>
      <c r="BO174" s="56"/>
      <c r="BP174" s="56"/>
      <c r="BQ174" s="56"/>
      <c r="BR174" s="56"/>
      <c r="BS174" s="56"/>
      <c r="BT174" s="56"/>
      <c r="BU174" s="56"/>
      <c r="BV174" s="56"/>
      <c r="BW174" s="56"/>
      <c r="BX174" s="56"/>
      <c r="BY174" s="56"/>
      <c r="BZ174" s="56"/>
      <c r="CA174" s="56"/>
      <c r="CB174" s="56"/>
      <c r="CC174" s="56"/>
      <c r="CD174" s="56"/>
      <c r="CE174" s="56"/>
      <c r="CF174" s="56"/>
      <c r="CG174" s="56"/>
      <c r="CH174" s="56"/>
    </row>
    <row r="175" spans="53:86" customFormat="1">
      <c r="BA175" s="56"/>
      <c r="BB175" s="56"/>
      <c r="BC175" s="56"/>
      <c r="BD175" s="56"/>
      <c r="BE175" s="56"/>
      <c r="BF175" s="56"/>
      <c r="BG175" s="56"/>
      <c r="BH175" s="56"/>
      <c r="BI175" s="56"/>
      <c r="BJ175" s="56"/>
      <c r="BK175" s="56"/>
      <c r="BL175" s="56"/>
      <c r="BM175" s="212" t="s">
        <v>632</v>
      </c>
      <c r="BN175" s="56"/>
      <c r="BO175" s="56"/>
      <c r="BP175" s="56"/>
      <c r="BQ175" s="56"/>
      <c r="BR175" s="56"/>
      <c r="BS175" s="56"/>
      <c r="BT175" s="56"/>
      <c r="BU175" s="56"/>
      <c r="BV175" s="56"/>
      <c r="BW175" s="56"/>
      <c r="BX175" s="56"/>
      <c r="BY175" s="56"/>
      <c r="BZ175" s="56"/>
      <c r="CA175" s="56"/>
      <c r="CB175" s="56"/>
      <c r="CC175" s="56"/>
      <c r="CD175" s="56"/>
      <c r="CE175" s="56"/>
      <c r="CF175" s="56"/>
      <c r="CG175" s="56"/>
      <c r="CH175" s="56"/>
    </row>
    <row r="176" spans="53:86" customFormat="1">
      <c r="BA176" s="56"/>
      <c r="BB176" s="56"/>
      <c r="BC176" s="56"/>
      <c r="BD176" s="56"/>
      <c r="BE176" s="56"/>
      <c r="BF176" s="56"/>
      <c r="BG176" s="56"/>
      <c r="BH176" s="56"/>
      <c r="BI176" s="56"/>
      <c r="BJ176" s="56"/>
      <c r="BK176" s="56"/>
      <c r="BL176" s="56"/>
      <c r="BM176" s="212" t="s">
        <v>633</v>
      </c>
      <c r="BN176" s="56"/>
      <c r="BO176" s="56"/>
      <c r="BP176" s="56"/>
      <c r="BQ176" s="56"/>
      <c r="BR176" s="56"/>
      <c r="BS176" s="56"/>
      <c r="BT176" s="56"/>
      <c r="BU176" s="56"/>
      <c r="BV176" s="56"/>
      <c r="BW176" s="56"/>
      <c r="BX176" s="56"/>
      <c r="BY176" s="56"/>
      <c r="BZ176" s="56"/>
      <c r="CA176" s="56"/>
      <c r="CB176" s="56"/>
      <c r="CC176" s="56"/>
      <c r="CD176" s="56"/>
      <c r="CE176" s="56"/>
      <c r="CF176" s="56"/>
      <c r="CG176" s="56"/>
      <c r="CH176" s="56"/>
    </row>
    <row r="177" spans="53:86" customFormat="1">
      <c r="BA177" s="56"/>
      <c r="BB177" s="56"/>
      <c r="BC177" s="56"/>
      <c r="BD177" s="56"/>
      <c r="BE177" s="56"/>
      <c r="BF177" s="56"/>
      <c r="BG177" s="56"/>
      <c r="BH177" s="56"/>
      <c r="BI177" s="56"/>
      <c r="BJ177" s="56"/>
      <c r="BK177" s="56"/>
      <c r="BL177" s="56"/>
      <c r="BM177" s="212" t="s">
        <v>634</v>
      </c>
      <c r="BN177" s="56"/>
      <c r="BO177" s="56"/>
      <c r="BP177" s="56"/>
      <c r="BQ177" s="56"/>
      <c r="BR177" s="56"/>
      <c r="BS177" s="56"/>
      <c r="BT177" s="56"/>
      <c r="BU177" s="56"/>
      <c r="BV177" s="56"/>
      <c r="BW177" s="56"/>
      <c r="BX177" s="56"/>
      <c r="BY177" s="56"/>
      <c r="BZ177" s="56"/>
      <c r="CA177" s="56"/>
      <c r="CB177" s="56"/>
      <c r="CC177" s="56"/>
      <c r="CD177" s="56"/>
      <c r="CE177" s="56"/>
      <c r="CF177" s="56"/>
      <c r="CG177" s="56"/>
      <c r="CH177" s="56"/>
    </row>
    <row r="178" spans="53:86" customFormat="1">
      <c r="BA178" s="56"/>
      <c r="BB178" s="56"/>
      <c r="BC178" s="56"/>
      <c r="BD178" s="56"/>
      <c r="BE178" s="56"/>
      <c r="BF178" s="56"/>
      <c r="BG178" s="56"/>
      <c r="BH178" s="56"/>
      <c r="BI178" s="56"/>
      <c r="BJ178" s="56"/>
      <c r="BK178" s="56"/>
      <c r="BL178" s="56"/>
      <c r="BM178" s="212" t="s">
        <v>635</v>
      </c>
      <c r="BN178" s="56"/>
      <c r="BO178" s="56"/>
      <c r="BP178" s="56"/>
      <c r="BQ178" s="56"/>
      <c r="BR178" s="56"/>
      <c r="BS178" s="56"/>
      <c r="BT178" s="56"/>
      <c r="BU178" s="56"/>
      <c r="BV178" s="56"/>
      <c r="BW178" s="56"/>
      <c r="BX178" s="56"/>
      <c r="BY178" s="56"/>
      <c r="BZ178" s="56"/>
      <c r="CA178" s="56"/>
      <c r="CB178" s="56"/>
      <c r="CC178" s="56"/>
      <c r="CD178" s="56"/>
      <c r="CE178" s="56"/>
      <c r="CF178" s="56"/>
      <c r="CG178" s="56"/>
      <c r="CH178" s="56"/>
    </row>
    <row r="179" spans="53:86" customFormat="1">
      <c r="BA179" s="56"/>
      <c r="BB179" s="56"/>
      <c r="BC179" s="56"/>
      <c r="BD179" s="56"/>
      <c r="BE179" s="56"/>
      <c r="BF179" s="56"/>
      <c r="BG179" s="56"/>
      <c r="BH179" s="56"/>
      <c r="BI179" s="56"/>
      <c r="BJ179" s="56"/>
      <c r="BK179" s="56"/>
      <c r="BL179" s="56"/>
      <c r="BM179" s="212" t="s">
        <v>636</v>
      </c>
      <c r="BN179" s="56"/>
      <c r="BO179" s="56"/>
      <c r="BP179" s="56"/>
      <c r="BQ179" s="56"/>
      <c r="BR179" s="56"/>
      <c r="BS179" s="56"/>
      <c r="BT179" s="56"/>
      <c r="BU179" s="56"/>
      <c r="BV179" s="56"/>
      <c r="BW179" s="56"/>
      <c r="BX179" s="56"/>
      <c r="BY179" s="56"/>
      <c r="BZ179" s="56"/>
      <c r="CA179" s="56"/>
      <c r="CB179" s="56"/>
      <c r="CC179" s="56"/>
      <c r="CD179" s="56"/>
      <c r="CE179" s="56"/>
      <c r="CF179" s="56"/>
      <c r="CG179" s="56"/>
      <c r="CH179" s="56"/>
    </row>
    <row r="180" spans="53:86" customFormat="1">
      <c r="BA180" s="56"/>
      <c r="BB180" s="56"/>
      <c r="BC180" s="56"/>
      <c r="BD180" s="56"/>
      <c r="BE180" s="56"/>
      <c r="BF180" s="56"/>
      <c r="BG180" s="56"/>
      <c r="BH180" s="56"/>
      <c r="BI180" s="56"/>
      <c r="BJ180" s="56"/>
      <c r="BK180" s="56"/>
      <c r="BL180" s="56"/>
      <c r="BM180" s="212" t="s">
        <v>637</v>
      </c>
      <c r="BN180" s="56"/>
      <c r="BO180" s="56"/>
      <c r="BP180" s="56"/>
      <c r="BQ180" s="56"/>
      <c r="BR180" s="56"/>
      <c r="BS180" s="56"/>
      <c r="BT180" s="56"/>
      <c r="BU180" s="56"/>
      <c r="BV180" s="56"/>
      <c r="BW180" s="56"/>
      <c r="BX180" s="56"/>
      <c r="BY180" s="56"/>
      <c r="BZ180" s="56"/>
      <c r="CA180" s="56"/>
      <c r="CB180" s="56"/>
      <c r="CC180" s="56"/>
      <c r="CD180" s="56"/>
      <c r="CE180" s="56"/>
      <c r="CF180" s="56"/>
      <c r="CG180" s="56"/>
      <c r="CH180" s="56"/>
    </row>
    <row r="181" spans="53:86" customFormat="1">
      <c r="BA181" s="56"/>
      <c r="BB181" s="56"/>
      <c r="BC181" s="56"/>
      <c r="BD181" s="56"/>
      <c r="BE181" s="56"/>
      <c r="BF181" s="56"/>
      <c r="BG181" s="56"/>
      <c r="BH181" s="56"/>
      <c r="BI181" s="56"/>
      <c r="BJ181" s="56"/>
      <c r="BK181" s="56"/>
      <c r="BL181" s="56"/>
      <c r="BM181" s="212" t="s">
        <v>638</v>
      </c>
      <c r="BN181" s="56"/>
      <c r="BO181" s="56"/>
      <c r="BP181" s="56"/>
      <c r="BQ181" s="56"/>
      <c r="BR181" s="56"/>
      <c r="BS181" s="56"/>
      <c r="BT181" s="56"/>
      <c r="BU181" s="56"/>
      <c r="BV181" s="56"/>
      <c r="BW181" s="56"/>
      <c r="BX181" s="56"/>
      <c r="BY181" s="56"/>
      <c r="BZ181" s="56"/>
      <c r="CA181" s="56"/>
      <c r="CB181" s="56"/>
      <c r="CC181" s="56"/>
      <c r="CD181" s="56"/>
      <c r="CE181" s="56"/>
      <c r="CF181" s="56"/>
      <c r="CG181" s="56"/>
      <c r="CH181" s="56"/>
    </row>
    <row r="182" spans="53:86" customFormat="1">
      <c r="BA182" s="56"/>
      <c r="BB182" s="56"/>
      <c r="BC182" s="56"/>
      <c r="BD182" s="56"/>
      <c r="BE182" s="56"/>
      <c r="BF182" s="56"/>
      <c r="BG182" s="56"/>
      <c r="BH182" s="56"/>
      <c r="BI182" s="56"/>
      <c r="BJ182" s="56"/>
      <c r="BK182" s="56"/>
      <c r="BL182" s="56"/>
      <c r="BM182" s="212" t="s">
        <v>639</v>
      </c>
      <c r="BN182" s="56"/>
      <c r="BO182" s="56"/>
      <c r="BP182" s="56"/>
      <c r="BQ182" s="56"/>
      <c r="BR182" s="56"/>
      <c r="BS182" s="56"/>
      <c r="BT182" s="56"/>
      <c r="BU182" s="56"/>
      <c r="BV182" s="56"/>
      <c r="BW182" s="56"/>
      <c r="BX182" s="56"/>
      <c r="BY182" s="56"/>
      <c r="BZ182" s="56"/>
      <c r="CA182" s="56"/>
      <c r="CB182" s="56"/>
      <c r="CC182" s="56"/>
      <c r="CD182" s="56"/>
      <c r="CE182" s="56"/>
      <c r="CF182" s="56"/>
      <c r="CG182" s="56"/>
      <c r="CH182" s="56"/>
    </row>
    <row r="183" spans="53:86" customFormat="1">
      <c r="BA183" s="56"/>
      <c r="BB183" s="56"/>
      <c r="BC183" s="56"/>
      <c r="BD183" s="56"/>
      <c r="BE183" s="56"/>
      <c r="BF183" s="56"/>
      <c r="BG183" s="56"/>
      <c r="BH183" s="56"/>
      <c r="BI183" s="56"/>
      <c r="BJ183" s="56"/>
      <c r="BK183" s="56"/>
      <c r="BL183" s="56"/>
      <c r="BM183" s="212" t="s">
        <v>640</v>
      </c>
      <c r="BN183" s="56"/>
      <c r="BO183" s="56"/>
      <c r="BP183" s="56"/>
      <c r="BQ183" s="56"/>
      <c r="BR183" s="56"/>
      <c r="BS183" s="56"/>
      <c r="BT183" s="56"/>
      <c r="BU183" s="56"/>
      <c r="BV183" s="56"/>
      <c r="BW183" s="56"/>
      <c r="BX183" s="56"/>
      <c r="BY183" s="56"/>
      <c r="BZ183" s="56"/>
      <c r="CA183" s="56"/>
      <c r="CB183" s="56"/>
      <c r="CC183" s="56"/>
      <c r="CD183" s="56"/>
      <c r="CE183" s="56"/>
      <c r="CF183" s="56"/>
      <c r="CG183" s="56"/>
      <c r="CH183" s="56"/>
    </row>
    <row r="184" spans="53:86" customFormat="1">
      <c r="BA184" s="56"/>
      <c r="BB184" s="56"/>
      <c r="BC184" s="56"/>
      <c r="BD184" s="56"/>
      <c r="BE184" s="56"/>
      <c r="BF184" s="56"/>
      <c r="BG184" s="56"/>
      <c r="BH184" s="56"/>
      <c r="BI184" s="56"/>
      <c r="BJ184" s="56"/>
      <c r="BK184" s="56"/>
      <c r="BL184" s="56"/>
      <c r="BM184" s="212" t="s">
        <v>641</v>
      </c>
      <c r="BN184" s="56"/>
      <c r="BO184" s="56"/>
      <c r="BP184" s="56"/>
      <c r="BQ184" s="56"/>
      <c r="BR184" s="56"/>
      <c r="BS184" s="56"/>
      <c r="BT184" s="56"/>
      <c r="BU184" s="56"/>
      <c r="BV184" s="56"/>
      <c r="BW184" s="56"/>
      <c r="BX184" s="56"/>
      <c r="BY184" s="56"/>
      <c r="BZ184" s="56"/>
      <c r="CA184" s="56"/>
      <c r="CB184" s="56"/>
      <c r="CC184" s="56"/>
      <c r="CD184" s="56"/>
      <c r="CE184" s="56"/>
      <c r="CF184" s="56"/>
      <c r="CG184" s="56"/>
      <c r="CH184" s="56"/>
    </row>
    <row r="185" spans="53:86" customFormat="1">
      <c r="BA185" s="56"/>
      <c r="BB185" s="56"/>
      <c r="BC185" s="56"/>
      <c r="BD185" s="56"/>
      <c r="BE185" s="56"/>
      <c r="BF185" s="56"/>
      <c r="BG185" s="56"/>
      <c r="BH185" s="56"/>
      <c r="BI185" s="56"/>
      <c r="BJ185" s="56"/>
      <c r="BK185" s="56"/>
      <c r="BL185" s="56"/>
      <c r="BM185" s="212" t="s">
        <v>642</v>
      </c>
      <c r="BN185" s="56"/>
      <c r="BO185" s="56"/>
      <c r="BP185" s="56"/>
      <c r="BQ185" s="56"/>
      <c r="BR185" s="56"/>
      <c r="BS185" s="56"/>
      <c r="BT185" s="56"/>
      <c r="BU185" s="56"/>
      <c r="BV185" s="56"/>
      <c r="BW185" s="56"/>
      <c r="BX185" s="56"/>
      <c r="BY185" s="56"/>
      <c r="BZ185" s="56"/>
      <c r="CA185" s="56"/>
      <c r="CB185" s="56"/>
      <c r="CC185" s="56"/>
      <c r="CD185" s="56"/>
      <c r="CE185" s="56"/>
      <c r="CF185" s="56"/>
      <c r="CG185" s="56"/>
      <c r="CH185" s="56"/>
    </row>
    <row r="186" spans="53:86" customFormat="1">
      <c r="BA186" s="56"/>
      <c r="BB186" s="56"/>
      <c r="BC186" s="56"/>
      <c r="BD186" s="56"/>
      <c r="BE186" s="56"/>
      <c r="BF186" s="56"/>
      <c r="BG186" s="56"/>
      <c r="BH186" s="56"/>
      <c r="BI186" s="56"/>
      <c r="BJ186" s="56"/>
      <c r="BK186" s="56"/>
      <c r="BL186" s="56"/>
      <c r="BM186" s="212" t="s">
        <v>670</v>
      </c>
      <c r="BN186" s="56"/>
      <c r="BO186" s="56"/>
      <c r="BP186" s="56"/>
      <c r="BQ186" s="56"/>
      <c r="BR186" s="56"/>
      <c r="BS186" s="56"/>
      <c r="BT186" s="56"/>
      <c r="BU186" s="56"/>
      <c r="BV186" s="56"/>
      <c r="BW186" s="56"/>
      <c r="BX186" s="56"/>
      <c r="BY186" s="56"/>
      <c r="BZ186" s="56"/>
      <c r="CA186" s="56"/>
      <c r="CB186" s="56"/>
      <c r="CC186" s="56"/>
      <c r="CD186" s="56"/>
      <c r="CE186" s="56"/>
      <c r="CF186" s="56"/>
      <c r="CG186" s="56"/>
      <c r="CH186" s="56"/>
    </row>
    <row r="187" spans="53:86" customFormat="1">
      <c r="BA187" s="56"/>
      <c r="BB187" s="56"/>
      <c r="BC187" s="56"/>
      <c r="BD187" s="56"/>
      <c r="BE187" s="56"/>
      <c r="BF187" s="56"/>
      <c r="BG187" s="56"/>
      <c r="BH187" s="56"/>
      <c r="BI187" s="56"/>
      <c r="BJ187" s="56"/>
      <c r="BK187" s="56"/>
      <c r="BL187" s="56"/>
      <c r="BM187" s="212" t="s">
        <v>643</v>
      </c>
      <c r="BN187" s="56"/>
      <c r="BO187" s="56"/>
      <c r="BP187" s="56"/>
      <c r="BQ187" s="56"/>
      <c r="BR187" s="56"/>
      <c r="BS187" s="56"/>
      <c r="BT187" s="56"/>
      <c r="BU187" s="56"/>
      <c r="BV187" s="56"/>
      <c r="BW187" s="56"/>
      <c r="BX187" s="56"/>
      <c r="BY187" s="56"/>
      <c r="BZ187" s="56"/>
      <c r="CA187" s="56"/>
      <c r="CB187" s="56"/>
      <c r="CC187" s="56"/>
      <c r="CD187" s="56"/>
      <c r="CE187" s="56"/>
      <c r="CF187" s="56"/>
      <c r="CG187" s="56"/>
      <c r="CH187" s="56"/>
    </row>
    <row r="188" spans="53:86" customFormat="1">
      <c r="BA188" s="56"/>
      <c r="BB188" s="56"/>
      <c r="BC188" s="56"/>
      <c r="BD188" s="56"/>
      <c r="BE188" s="56"/>
      <c r="BF188" s="56"/>
      <c r="BG188" s="56"/>
      <c r="BH188" s="56"/>
      <c r="BI188" s="56"/>
      <c r="BJ188" s="56"/>
      <c r="BK188" s="56"/>
      <c r="BL188" s="56"/>
      <c r="BM188" s="212" t="s">
        <v>644</v>
      </c>
      <c r="BN188" s="56"/>
      <c r="BO188" s="56"/>
      <c r="BP188" s="56"/>
      <c r="BQ188" s="56"/>
      <c r="BR188" s="56"/>
      <c r="BS188" s="56"/>
      <c r="BT188" s="56"/>
      <c r="BU188" s="56"/>
      <c r="BV188" s="56"/>
      <c r="BW188" s="56"/>
      <c r="BX188" s="56"/>
      <c r="BY188" s="56"/>
      <c r="BZ188" s="56"/>
      <c r="CA188" s="56"/>
      <c r="CB188" s="56"/>
      <c r="CC188" s="56"/>
      <c r="CD188" s="56"/>
      <c r="CE188" s="56"/>
      <c r="CF188" s="56"/>
      <c r="CG188" s="56"/>
      <c r="CH188" s="56"/>
    </row>
    <row r="189" spans="53:86" customFormat="1">
      <c r="BA189" s="56"/>
      <c r="BB189" s="56"/>
      <c r="BC189" s="56"/>
      <c r="BD189" s="56"/>
      <c r="BE189" s="56"/>
      <c r="BF189" s="56"/>
      <c r="BG189" s="56"/>
      <c r="BH189" s="56"/>
      <c r="BI189" s="56"/>
      <c r="BJ189" s="56"/>
      <c r="BK189" s="56"/>
      <c r="BL189" s="56"/>
      <c r="BM189" s="212" t="s">
        <v>645</v>
      </c>
      <c r="BN189" s="56"/>
      <c r="BO189" s="56"/>
      <c r="BP189" s="56"/>
      <c r="BQ189" s="56"/>
      <c r="BR189" s="56"/>
      <c r="BS189" s="56"/>
      <c r="BT189" s="56"/>
      <c r="BU189" s="56"/>
      <c r="BV189" s="56"/>
      <c r="BW189" s="56"/>
      <c r="BX189" s="56"/>
      <c r="BY189" s="56"/>
      <c r="BZ189" s="56"/>
      <c r="CA189" s="56"/>
      <c r="CB189" s="56"/>
      <c r="CC189" s="56"/>
      <c r="CD189" s="56"/>
      <c r="CE189" s="56"/>
      <c r="CF189" s="56"/>
      <c r="CG189" s="56"/>
      <c r="CH189" s="56"/>
    </row>
    <row r="190" spans="53:86" customFormat="1">
      <c r="BA190" s="56"/>
      <c r="BB190" s="56"/>
      <c r="BC190" s="56"/>
      <c r="BD190" s="56"/>
      <c r="BE190" s="56"/>
      <c r="BF190" s="56"/>
      <c r="BG190" s="56"/>
      <c r="BH190" s="56"/>
      <c r="BI190" s="56"/>
      <c r="BJ190" s="56"/>
      <c r="BK190" s="56"/>
      <c r="BL190" s="56"/>
      <c r="BM190" s="212" t="s">
        <v>671</v>
      </c>
      <c r="BN190" s="56"/>
      <c r="BO190" s="56"/>
      <c r="BP190" s="56"/>
      <c r="BQ190" s="56"/>
      <c r="BR190" s="56"/>
      <c r="BS190" s="56"/>
      <c r="BT190" s="56"/>
      <c r="BU190" s="56"/>
      <c r="BV190" s="56"/>
      <c r="BW190" s="56"/>
      <c r="BX190" s="56"/>
      <c r="BY190" s="56"/>
      <c r="BZ190" s="56"/>
      <c r="CA190" s="56"/>
      <c r="CB190" s="56"/>
      <c r="CC190" s="56"/>
      <c r="CD190" s="56"/>
      <c r="CE190" s="56"/>
      <c r="CF190" s="56"/>
      <c r="CG190" s="56"/>
      <c r="CH190" s="56"/>
    </row>
    <row r="191" spans="53:86" customFormat="1">
      <c r="BA191" s="56"/>
      <c r="BB191" s="56"/>
      <c r="BC191" s="56"/>
      <c r="BD191" s="56"/>
      <c r="BE191" s="56"/>
      <c r="BF191" s="56"/>
      <c r="BG191" s="56"/>
      <c r="BH191" s="56"/>
      <c r="BI191" s="56"/>
      <c r="BJ191" s="56"/>
      <c r="BK191" s="56"/>
      <c r="BL191" s="56"/>
      <c r="BM191" s="211" t="s">
        <v>646</v>
      </c>
      <c r="BN191" s="56"/>
      <c r="BO191" s="56"/>
      <c r="BP191" s="56"/>
      <c r="BQ191" s="56"/>
      <c r="BR191" s="56"/>
      <c r="BS191" s="56"/>
      <c r="BT191" s="56"/>
      <c r="BU191" s="56"/>
      <c r="BV191" s="56"/>
      <c r="BW191" s="56"/>
      <c r="BX191" s="56"/>
      <c r="BY191" s="56"/>
      <c r="BZ191" s="56"/>
      <c r="CA191" s="56"/>
      <c r="CB191" s="56"/>
      <c r="CC191" s="56"/>
      <c r="CD191" s="56"/>
      <c r="CE191" s="56"/>
      <c r="CF191" s="56"/>
      <c r="CG191" s="56"/>
      <c r="CH191" s="56"/>
    </row>
    <row r="192" spans="53:86" customFormat="1">
      <c r="BA192" s="56"/>
      <c r="BB192" s="56"/>
      <c r="BC192" s="56"/>
      <c r="BD192" s="56"/>
      <c r="BE192" s="56"/>
      <c r="BF192" s="56"/>
      <c r="BG192" s="56"/>
      <c r="BH192" s="56"/>
      <c r="BI192" s="56"/>
      <c r="BJ192" s="56"/>
      <c r="BK192" s="56"/>
      <c r="BL192" s="56"/>
      <c r="BM192" s="212" t="s">
        <v>647</v>
      </c>
      <c r="BN192" s="56"/>
      <c r="BO192" s="56"/>
      <c r="BP192" s="56"/>
      <c r="BQ192" s="56"/>
      <c r="BR192" s="56"/>
      <c r="BS192" s="56"/>
      <c r="BT192" s="56"/>
      <c r="BU192" s="56"/>
      <c r="BV192" s="56"/>
      <c r="BW192" s="56"/>
      <c r="BX192" s="56"/>
      <c r="BY192" s="56"/>
      <c r="BZ192" s="56"/>
      <c r="CA192" s="56"/>
      <c r="CB192" s="56"/>
      <c r="CC192" s="56"/>
      <c r="CD192" s="56"/>
      <c r="CE192" s="56"/>
      <c r="CF192" s="56"/>
      <c r="CG192" s="56"/>
      <c r="CH192" s="56"/>
    </row>
    <row r="193" spans="53:86" customFormat="1">
      <c r="BA193" s="56"/>
      <c r="BB193" s="56"/>
      <c r="BC193" s="56"/>
      <c r="BD193" s="56"/>
      <c r="BE193" s="56"/>
      <c r="BF193" s="56"/>
      <c r="BG193" s="56"/>
      <c r="BH193" s="56"/>
      <c r="BI193" s="56"/>
      <c r="BJ193" s="56"/>
      <c r="BK193" s="56"/>
      <c r="BL193" s="56"/>
      <c r="BM193" s="212" t="s">
        <v>648</v>
      </c>
      <c r="BN193" s="56"/>
      <c r="BO193" s="56"/>
      <c r="BP193" s="56"/>
      <c r="BQ193" s="56"/>
      <c r="BR193" s="56"/>
      <c r="BS193" s="56"/>
      <c r="BT193" s="56"/>
      <c r="BU193" s="56"/>
      <c r="BV193" s="56"/>
      <c r="BW193" s="56"/>
      <c r="BX193" s="56"/>
      <c r="BY193" s="56"/>
      <c r="BZ193" s="56"/>
      <c r="CA193" s="56"/>
      <c r="CB193" s="56"/>
      <c r="CC193" s="56"/>
      <c r="CD193" s="56"/>
      <c r="CE193" s="56"/>
      <c r="CF193" s="56"/>
      <c r="CG193" s="56"/>
      <c r="CH193" s="56"/>
    </row>
    <row r="194" spans="53:86" customFormat="1">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row>
    <row r="195" spans="53:86" customFormat="1">
      <c r="BA195" s="56"/>
      <c r="BB195" s="56"/>
      <c r="BC195" s="56"/>
      <c r="BD195" s="56"/>
      <c r="BE195" s="56"/>
      <c r="BF195" s="56"/>
      <c r="BG195" s="56"/>
      <c r="BH195" s="56"/>
      <c r="BI195" s="56"/>
      <c r="BJ195" s="56"/>
      <c r="BK195" s="56"/>
      <c r="BL195" s="56"/>
      <c r="BM195" s="56"/>
      <c r="BN195" s="56"/>
      <c r="BO195" s="56"/>
      <c r="BP195" s="56"/>
      <c r="BQ195" s="56"/>
      <c r="BR195" s="56"/>
      <c r="BS195" s="56"/>
      <c r="BT195" s="56"/>
      <c r="BU195" s="56"/>
      <c r="BV195" s="56"/>
      <c r="BW195" s="56"/>
      <c r="BX195" s="56"/>
      <c r="BY195" s="56"/>
      <c r="BZ195" s="56"/>
      <c r="CA195" s="56"/>
      <c r="CB195" s="56"/>
      <c r="CC195" s="56"/>
      <c r="CD195" s="56"/>
      <c r="CE195" s="56"/>
      <c r="CF195" s="56"/>
      <c r="CG195" s="56"/>
      <c r="CH195" s="56"/>
    </row>
    <row r="196" spans="53:86" customFormat="1">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row>
    <row r="197" spans="53:86" customFormat="1">
      <c r="BA197" s="56"/>
      <c r="BB197" s="56"/>
      <c r="BC197" s="56"/>
      <c r="BD197" s="56"/>
      <c r="BE197" s="56"/>
      <c r="BF197" s="56"/>
      <c r="BG197" s="56"/>
      <c r="BH197" s="56"/>
      <c r="BI197" s="56"/>
      <c r="BJ197" s="56"/>
      <c r="BK197" s="56"/>
      <c r="BL197" s="56"/>
      <c r="BM197" s="56"/>
      <c r="BN197" s="56"/>
      <c r="BO197" s="56"/>
      <c r="BP197" s="56"/>
      <c r="BQ197" s="56"/>
      <c r="BR197" s="56"/>
      <c r="BS197" s="56"/>
      <c r="BT197" s="56"/>
      <c r="BU197" s="56"/>
      <c r="BV197" s="56"/>
      <c r="BW197" s="56"/>
      <c r="BX197" s="56"/>
      <c r="BY197" s="56"/>
      <c r="BZ197" s="56"/>
      <c r="CA197" s="56"/>
      <c r="CB197" s="56"/>
      <c r="CC197" s="56"/>
      <c r="CD197" s="56"/>
      <c r="CE197" s="56"/>
      <c r="CF197" s="56"/>
      <c r="CG197" s="56"/>
      <c r="CH197" s="56"/>
    </row>
    <row r="198" spans="53:86" customFormat="1">
      <c r="BA198" s="56"/>
      <c r="BB198" s="56"/>
      <c r="BC198" s="56"/>
      <c r="BD198" s="56"/>
      <c r="BE198" s="56"/>
      <c r="BF198" s="56"/>
      <c r="BG198" s="56"/>
      <c r="BH198" s="56"/>
      <c r="BI198" s="56"/>
      <c r="BJ198" s="56"/>
      <c r="BK198" s="56"/>
      <c r="BL198" s="56"/>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row>
    <row r="199" spans="53:86" customFormat="1">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row>
    <row r="200" spans="53:86" customFormat="1">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row>
  </sheetData>
  <mergeCells count="4">
    <mergeCell ref="B3:B5"/>
    <mergeCell ref="C3:F3"/>
    <mergeCell ref="G3:J4"/>
    <mergeCell ref="C4:E4"/>
  </mergeCells>
  <dataValidations count="2">
    <dataValidation type="list" allowBlank="1" showInputMessage="1" showErrorMessage="1" sqref="A6:A20">
      <formula1>$BB$2:$BB$30</formula1>
    </dataValidation>
    <dataValidation type="list" allowBlank="1" showInputMessage="1" showErrorMessage="1" sqref="C6:F20 G14:J17">
      <formula1>$BK$13:$BK$14</formula1>
    </dataValidation>
  </dataValidations>
  <pageMargins left="0.70833333333333337" right="0.70833333333333337" top="0.78749999999999998" bottom="0.78749999999999998" header="0.51180555555555551" footer="0.51180555555555551"/>
  <pageSetup paperSize="9" scale="69" firstPageNumber="0" orientation="portrait" horizontalDpi="300" verticalDpi="300"/>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rgb="FF92D050"/>
    <pageSetUpPr fitToPage="1"/>
  </sheetPr>
  <dimension ref="A1:CH200"/>
  <sheetViews>
    <sheetView zoomScaleSheetLayoutView="100" workbookViewId="0">
      <selection sqref="A1:XFD1048576"/>
    </sheetView>
  </sheetViews>
  <sheetFormatPr defaultColWidth="11.42578125" defaultRowHeight="12.75"/>
  <cols>
    <col min="1" max="1" width="8.28515625" style="61" customWidth="1"/>
    <col min="2" max="2" width="53.85546875" style="61" customWidth="1"/>
    <col min="3" max="3" width="11.7109375" style="61" customWidth="1"/>
    <col min="4" max="4" width="18.42578125" style="61" customWidth="1"/>
    <col min="5" max="6" width="11.42578125" style="61" customWidth="1"/>
    <col min="7" max="7" width="13.7109375" style="61" customWidth="1"/>
    <col min="8" max="8" width="18.28515625" style="61" customWidth="1"/>
    <col min="9" max="9" width="11.42578125" style="61" customWidth="1"/>
    <col min="10" max="10" width="12.85546875" style="61" customWidth="1"/>
    <col min="11" max="11" width="16.7109375" style="61" customWidth="1"/>
    <col min="12" max="12" width="28.85546875" bestFit="1" customWidth="1"/>
    <col min="13" max="13" width="29.28515625" bestFit="1" customWidth="1"/>
    <col min="14" max="52" width="11.42578125" customWidth="1"/>
  </cols>
  <sheetData>
    <row r="1" spans="1:86" ht="20.45" customHeight="1" thickBot="1">
      <c r="A1" s="70" t="s">
        <v>174</v>
      </c>
      <c r="B1" s="70"/>
      <c r="C1" s="70"/>
      <c r="D1" s="70"/>
      <c r="E1" s="70"/>
      <c r="F1" s="70"/>
      <c r="G1"/>
      <c r="H1"/>
      <c r="I1" s="15"/>
      <c r="K1" s="838" t="s">
        <v>0</v>
      </c>
      <c r="L1" s="197" t="s">
        <v>961</v>
      </c>
      <c r="M1" s="198"/>
      <c r="BA1" s="158" t="s">
        <v>422</v>
      </c>
      <c r="BB1" s="292" t="s">
        <v>835</v>
      </c>
      <c r="BC1" s="61"/>
      <c r="BD1" s="157" t="s">
        <v>434</v>
      </c>
      <c r="BE1" s="159"/>
      <c r="BF1" s="159"/>
      <c r="BG1" s="61"/>
      <c r="BH1" s="61" t="s">
        <v>469</v>
      </c>
      <c r="BI1" s="61"/>
      <c r="BJ1" s="61"/>
      <c r="BK1" s="61"/>
      <c r="BL1" s="61"/>
      <c r="BM1" s="157" t="s">
        <v>649</v>
      </c>
      <c r="BN1" s="61"/>
      <c r="BO1" s="61" t="s">
        <v>672</v>
      </c>
      <c r="BP1" s="61"/>
      <c r="BQ1" s="61"/>
      <c r="BR1" s="61"/>
      <c r="BS1" s="61"/>
      <c r="BT1" s="61"/>
      <c r="BU1" s="157" t="s">
        <v>709</v>
      </c>
      <c r="BV1" s="61"/>
      <c r="BW1" s="61"/>
      <c r="BX1" s="61"/>
      <c r="BY1" s="61"/>
      <c r="BZ1" s="61" t="s">
        <v>726</v>
      </c>
      <c r="CA1" s="61"/>
      <c r="CB1" s="61"/>
      <c r="CC1" s="61" t="s">
        <v>754</v>
      </c>
      <c r="CD1" s="61"/>
      <c r="CE1" s="61"/>
      <c r="CF1" s="61"/>
      <c r="CG1" s="61"/>
      <c r="CH1" s="61"/>
    </row>
    <row r="2" spans="1:86" ht="20.45" customHeight="1" thickBot="1">
      <c r="A2" s="73"/>
      <c r="B2" s="172"/>
      <c r="D2" s="73"/>
      <c r="E2" s="73"/>
      <c r="F2" s="73"/>
      <c r="G2"/>
      <c r="H2"/>
      <c r="I2" s="15"/>
      <c r="K2" s="839" t="s">
        <v>256</v>
      </c>
      <c r="L2" s="199" t="s">
        <v>961</v>
      </c>
      <c r="M2" s="200"/>
      <c r="BA2" s="160" t="s">
        <v>343</v>
      </c>
      <c r="BB2" s="160" t="s">
        <v>344</v>
      </c>
      <c r="BC2" s="61"/>
      <c r="BD2" s="61" t="s">
        <v>439</v>
      </c>
      <c r="BE2" s="159"/>
      <c r="BF2" s="159"/>
      <c r="BG2" s="61"/>
      <c r="BH2" s="61" t="s">
        <v>468</v>
      </c>
      <c r="BI2" s="61"/>
      <c r="BJ2" s="61"/>
      <c r="BK2" s="61"/>
      <c r="BL2" s="61"/>
      <c r="BM2" s="161" t="s">
        <v>481</v>
      </c>
      <c r="BN2" s="61"/>
      <c r="BO2" s="61" t="s">
        <v>118</v>
      </c>
      <c r="BP2" s="61"/>
      <c r="BQ2" s="61"/>
      <c r="BR2" s="61"/>
      <c r="BS2" s="61"/>
      <c r="BT2" s="61"/>
      <c r="BU2" s="56" t="s">
        <v>712</v>
      </c>
      <c r="BV2" s="56"/>
      <c r="BW2" s="56"/>
      <c r="BX2" s="56"/>
      <c r="BY2" s="56"/>
      <c r="BZ2" s="56" t="s">
        <v>181</v>
      </c>
      <c r="CA2" s="56"/>
      <c r="CB2" s="56"/>
      <c r="CC2" s="61" t="s">
        <v>271</v>
      </c>
      <c r="CD2" s="61"/>
      <c r="CE2" s="61"/>
      <c r="CF2" s="61"/>
      <c r="CG2" s="61"/>
      <c r="CH2" s="61"/>
    </row>
    <row r="3" spans="1:86" ht="64.5" thickBot="1">
      <c r="A3" s="735" t="s">
        <v>1</v>
      </c>
      <c r="B3" s="840" t="s">
        <v>175</v>
      </c>
      <c r="C3" s="719" t="s">
        <v>209</v>
      </c>
      <c r="D3" s="719" t="s">
        <v>262</v>
      </c>
      <c r="E3" s="735" t="s">
        <v>208</v>
      </c>
      <c r="F3" s="719" t="s">
        <v>186</v>
      </c>
      <c r="G3" s="719" t="s">
        <v>263</v>
      </c>
      <c r="H3" s="719" t="s">
        <v>264</v>
      </c>
      <c r="I3" s="735" t="s">
        <v>177</v>
      </c>
      <c r="J3" s="735" t="s">
        <v>278</v>
      </c>
      <c r="K3" s="133" t="s">
        <v>178</v>
      </c>
      <c r="L3" s="187" t="s">
        <v>257</v>
      </c>
      <c r="M3" s="128" t="s">
        <v>308</v>
      </c>
      <c r="BA3" s="160" t="s">
        <v>345</v>
      </c>
      <c r="BB3" s="160" t="s">
        <v>346</v>
      </c>
      <c r="BC3" s="61"/>
      <c r="BD3" s="61" t="s">
        <v>223</v>
      </c>
      <c r="BE3" s="159"/>
      <c r="BF3" s="159"/>
      <c r="BG3" s="61"/>
      <c r="BH3" s="61" t="s">
        <v>470</v>
      </c>
      <c r="BI3" s="61"/>
      <c r="BJ3" s="61"/>
      <c r="BK3" s="61"/>
      <c r="BL3" s="61"/>
      <c r="BM3" s="161"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row>
    <row r="4" spans="1:86" s="206" customFormat="1">
      <c r="A4" s="829" t="s">
        <v>338</v>
      </c>
      <c r="B4" s="841" t="s">
        <v>1660</v>
      </c>
      <c r="C4" s="842">
        <v>2014</v>
      </c>
      <c r="D4" s="843">
        <v>93</v>
      </c>
      <c r="E4" s="844">
        <v>93</v>
      </c>
      <c r="F4" s="845" t="s">
        <v>1661</v>
      </c>
      <c r="G4" s="846" t="s">
        <v>1662</v>
      </c>
      <c r="H4" s="847" t="s">
        <v>1663</v>
      </c>
      <c r="I4" s="848" t="s">
        <v>1661</v>
      </c>
      <c r="J4" s="849" t="s">
        <v>1662</v>
      </c>
      <c r="K4" s="849">
        <v>1</v>
      </c>
      <c r="L4" s="288" t="s">
        <v>1664</v>
      </c>
      <c r="M4" s="850" t="s">
        <v>1665</v>
      </c>
      <c r="BA4" s="160" t="s">
        <v>347</v>
      </c>
      <c r="BB4" s="160" t="s">
        <v>348</v>
      </c>
      <c r="BD4" s="206" t="s">
        <v>440</v>
      </c>
      <c r="BE4" s="216"/>
      <c r="BF4" s="216"/>
      <c r="BH4" s="206" t="s">
        <v>475</v>
      </c>
      <c r="BM4" s="218" t="s">
        <v>483</v>
      </c>
      <c r="BO4" s="206" t="s">
        <v>124</v>
      </c>
      <c r="BU4" s="206" t="s">
        <v>714</v>
      </c>
      <c r="BZ4" s="206" t="s">
        <v>56</v>
      </c>
      <c r="CC4" s="206" t="s">
        <v>273</v>
      </c>
    </row>
    <row r="5" spans="1:86" s="206" customFormat="1">
      <c r="A5" s="829" t="s">
        <v>338</v>
      </c>
      <c r="B5" s="841" t="s">
        <v>1666</v>
      </c>
      <c r="C5" s="843">
        <v>2014</v>
      </c>
      <c r="D5" s="843">
        <v>9</v>
      </c>
      <c r="E5" s="844">
        <v>9</v>
      </c>
      <c r="F5" s="845" t="s">
        <v>1667</v>
      </c>
      <c r="G5" s="846" t="s">
        <v>1668</v>
      </c>
      <c r="H5" s="847" t="s">
        <v>1663</v>
      </c>
      <c r="I5" s="848" t="s">
        <v>1667</v>
      </c>
      <c r="J5" s="849" t="s">
        <v>1668</v>
      </c>
      <c r="K5" s="849">
        <v>1</v>
      </c>
      <c r="L5" s="850" t="s">
        <v>1664</v>
      </c>
      <c r="M5" s="738" t="s">
        <v>1665</v>
      </c>
      <c r="BA5" s="160" t="s">
        <v>351</v>
      </c>
      <c r="BB5" s="160" t="s">
        <v>352</v>
      </c>
      <c r="BD5" s="206" t="s">
        <v>227</v>
      </c>
      <c r="BE5" s="216"/>
      <c r="BF5" s="216"/>
      <c r="BH5" s="206" t="s">
        <v>467</v>
      </c>
      <c r="BM5" s="217" t="s">
        <v>484</v>
      </c>
      <c r="BU5" s="206" t="s">
        <v>688</v>
      </c>
      <c r="BZ5" s="206" t="s">
        <v>739</v>
      </c>
      <c r="CC5" s="206" t="s">
        <v>274</v>
      </c>
    </row>
    <row r="6" spans="1:86" s="206" customFormat="1" ht="13.35" customHeight="1">
      <c r="A6" s="829" t="s">
        <v>338</v>
      </c>
      <c r="B6" s="841" t="s">
        <v>1669</v>
      </c>
      <c r="C6" s="843">
        <v>2014</v>
      </c>
      <c r="D6" s="843">
        <v>7</v>
      </c>
      <c r="E6" s="844">
        <v>7</v>
      </c>
      <c r="F6" s="851" t="s">
        <v>1670</v>
      </c>
      <c r="G6" s="846" t="s">
        <v>1671</v>
      </c>
      <c r="H6" s="847" t="s">
        <v>1663</v>
      </c>
      <c r="I6" s="848" t="s">
        <v>1670</v>
      </c>
      <c r="J6" s="849" t="s">
        <v>1671</v>
      </c>
      <c r="K6" s="849">
        <v>1</v>
      </c>
      <c r="L6" s="850" t="s">
        <v>1664</v>
      </c>
      <c r="M6" s="738" t="s">
        <v>1665</v>
      </c>
      <c r="BA6" s="160" t="s">
        <v>353</v>
      </c>
      <c r="BB6" s="160" t="s">
        <v>354</v>
      </c>
      <c r="BD6" s="206" t="s">
        <v>435</v>
      </c>
      <c r="BE6" s="216"/>
      <c r="BF6" s="216"/>
      <c r="BH6" s="206" t="s">
        <v>471</v>
      </c>
      <c r="BM6" s="218" t="s">
        <v>659</v>
      </c>
      <c r="BU6" s="206" t="s">
        <v>689</v>
      </c>
      <c r="BZ6" s="206" t="s">
        <v>737</v>
      </c>
      <c r="CC6" s="206" t="s">
        <v>751</v>
      </c>
    </row>
    <row r="7" spans="1:86" s="206" customFormat="1">
      <c r="A7" s="829" t="s">
        <v>338</v>
      </c>
      <c r="B7" s="841" t="s">
        <v>1672</v>
      </c>
      <c r="C7" s="843">
        <v>2014</v>
      </c>
      <c r="D7" s="843">
        <v>6</v>
      </c>
      <c r="E7" s="844">
        <v>6</v>
      </c>
      <c r="F7" s="845" t="s">
        <v>1673</v>
      </c>
      <c r="G7" s="846" t="s">
        <v>1674</v>
      </c>
      <c r="H7" s="847" t="s">
        <v>1663</v>
      </c>
      <c r="I7" s="848" t="s">
        <v>1673</v>
      </c>
      <c r="J7" s="849" t="s">
        <v>1674</v>
      </c>
      <c r="K7" s="849">
        <v>1</v>
      </c>
      <c r="L7" s="850" t="s">
        <v>1664</v>
      </c>
      <c r="M7" s="738" t="s">
        <v>1665</v>
      </c>
      <c r="BA7" s="160" t="s">
        <v>360</v>
      </c>
      <c r="BB7" s="160" t="s">
        <v>342</v>
      </c>
      <c r="BD7" s="206" t="s">
        <v>436</v>
      </c>
      <c r="BE7" s="216"/>
      <c r="BF7" s="216"/>
      <c r="BH7" s="206" t="s">
        <v>472</v>
      </c>
      <c r="BM7" s="218" t="s">
        <v>485</v>
      </c>
      <c r="BO7" s="206" t="s">
        <v>673</v>
      </c>
      <c r="BU7" s="206" t="s">
        <v>715</v>
      </c>
      <c r="BZ7" s="206" t="s">
        <v>183</v>
      </c>
      <c r="CC7" s="206" t="s">
        <v>752</v>
      </c>
    </row>
    <row r="8" spans="1:86" s="206" customFormat="1">
      <c r="A8" s="829"/>
      <c r="B8" s="841"/>
      <c r="C8" s="843"/>
      <c r="D8" s="843"/>
      <c r="E8" s="844"/>
      <c r="F8" s="852"/>
      <c r="G8" s="846"/>
      <c r="H8" s="847"/>
      <c r="I8" s="848"/>
      <c r="J8" s="849"/>
      <c r="K8" s="849"/>
      <c r="L8" s="850"/>
      <c r="M8" s="738"/>
      <c r="BA8" s="160" t="s">
        <v>355</v>
      </c>
      <c r="BB8" s="160" t="s">
        <v>338</v>
      </c>
      <c r="BD8" s="206" t="s">
        <v>437</v>
      </c>
      <c r="BE8" s="216"/>
      <c r="BF8" s="216"/>
      <c r="BH8" s="206" t="s">
        <v>473</v>
      </c>
      <c r="BM8" s="218" t="s">
        <v>486</v>
      </c>
      <c r="BO8" s="206" t="s">
        <v>119</v>
      </c>
      <c r="BU8" s="206" t="s">
        <v>690</v>
      </c>
      <c r="BZ8" s="206" t="s">
        <v>727</v>
      </c>
      <c r="CC8" s="206" t="s">
        <v>753</v>
      </c>
    </row>
    <row r="9" spans="1:86" s="206" customFormat="1" ht="13.35" customHeight="1">
      <c r="A9" s="829"/>
      <c r="B9" s="841"/>
      <c r="C9" s="843"/>
      <c r="D9" s="843"/>
      <c r="E9" s="844"/>
      <c r="F9" s="853"/>
      <c r="G9" s="846"/>
      <c r="H9" s="847"/>
      <c r="I9" s="848"/>
      <c r="J9" s="849"/>
      <c r="K9" s="849"/>
      <c r="L9" s="850"/>
      <c r="M9" s="738"/>
      <c r="BA9" s="160" t="s">
        <v>385</v>
      </c>
      <c r="BB9" s="160" t="s">
        <v>39</v>
      </c>
      <c r="BD9" s="206" t="s">
        <v>438</v>
      </c>
      <c r="BE9" s="216"/>
      <c r="BF9" s="216"/>
      <c r="BH9" s="206" t="s">
        <v>474</v>
      </c>
      <c r="BM9" s="218" t="s">
        <v>660</v>
      </c>
      <c r="BO9" s="206" t="s">
        <v>676</v>
      </c>
      <c r="BU9" s="206" t="s">
        <v>140</v>
      </c>
      <c r="BZ9" s="206" t="s">
        <v>728</v>
      </c>
      <c r="CC9" s="206" t="s">
        <v>203</v>
      </c>
    </row>
    <row r="10" spans="1:86" s="206" customFormat="1">
      <c r="A10" s="854"/>
      <c r="B10" s="855"/>
      <c r="C10" s="856"/>
      <c r="D10" s="857"/>
      <c r="E10" s="857"/>
      <c r="F10" s="858"/>
      <c r="G10" s="859"/>
      <c r="H10" s="860"/>
      <c r="I10" s="861"/>
      <c r="J10" s="862"/>
      <c r="K10" s="862"/>
      <c r="L10" s="863"/>
      <c r="M10" s="748"/>
      <c r="BA10" s="160" t="s">
        <v>356</v>
      </c>
      <c r="BB10" s="160" t="s">
        <v>357</v>
      </c>
      <c r="BE10" s="216"/>
      <c r="BF10" s="216"/>
      <c r="BM10" s="218" t="s">
        <v>661</v>
      </c>
      <c r="BO10" s="206" t="s">
        <v>119</v>
      </c>
      <c r="BU10" s="206" t="s">
        <v>691</v>
      </c>
      <c r="BZ10" s="206" t="s">
        <v>729</v>
      </c>
      <c r="CC10" s="206" t="s">
        <v>204</v>
      </c>
    </row>
    <row r="11" spans="1:86" s="206" customFormat="1">
      <c r="A11" s="854"/>
      <c r="B11" s="855"/>
      <c r="C11" s="856"/>
      <c r="D11" s="857"/>
      <c r="E11" s="857"/>
      <c r="F11" s="864"/>
      <c r="G11" s="859"/>
      <c r="H11" s="860"/>
      <c r="I11" s="861"/>
      <c r="J11" s="862"/>
      <c r="K11" s="862"/>
      <c r="L11" s="863"/>
      <c r="M11" s="748"/>
      <c r="BA11" s="160" t="s">
        <v>358</v>
      </c>
      <c r="BB11" s="160" t="s">
        <v>125</v>
      </c>
      <c r="BE11" s="216"/>
      <c r="BF11" s="216"/>
      <c r="BM11" s="218" t="s">
        <v>487</v>
      </c>
      <c r="BO11" s="206" t="s">
        <v>121</v>
      </c>
      <c r="BU11" s="206" t="s">
        <v>692</v>
      </c>
      <c r="BZ11" s="206" t="s">
        <v>194</v>
      </c>
    </row>
    <row r="12" spans="1:86" s="206" customFormat="1">
      <c r="A12" s="854"/>
      <c r="B12" s="855"/>
      <c r="C12" s="856"/>
      <c r="D12" s="857"/>
      <c r="E12" s="857"/>
      <c r="F12" s="864"/>
      <c r="G12" s="859"/>
      <c r="H12" s="860"/>
      <c r="I12" s="861"/>
      <c r="J12" s="862"/>
      <c r="K12" s="862"/>
      <c r="L12" s="863"/>
      <c r="M12" s="748"/>
      <c r="BA12" s="160" t="s">
        <v>359</v>
      </c>
      <c r="BB12" s="160" t="s">
        <v>48</v>
      </c>
      <c r="BD12" s="219" t="s">
        <v>442</v>
      </c>
      <c r="BE12" s="216"/>
      <c r="BF12" s="216"/>
      <c r="BH12" s="219" t="s">
        <v>72</v>
      </c>
      <c r="BK12" s="219" t="s">
        <v>828</v>
      </c>
      <c r="BM12" s="218" t="s">
        <v>488</v>
      </c>
      <c r="BO12" s="206" t="s">
        <v>122</v>
      </c>
      <c r="BU12" s="206" t="s">
        <v>716</v>
      </c>
      <c r="BZ12" s="206" t="s">
        <v>730</v>
      </c>
    </row>
    <row r="13" spans="1:86" s="206" customFormat="1">
      <c r="A13" s="854"/>
      <c r="B13" s="865"/>
      <c r="C13" s="866"/>
      <c r="D13" s="867"/>
      <c r="E13" s="867"/>
      <c r="F13" s="868"/>
      <c r="G13" s="869"/>
      <c r="H13" s="870"/>
      <c r="I13" s="871"/>
      <c r="J13" s="872"/>
      <c r="K13" s="872"/>
      <c r="L13" s="873"/>
      <c r="M13" s="237"/>
      <c r="BA13" s="246" t="s">
        <v>387</v>
      </c>
      <c r="BB13" s="246" t="s">
        <v>339</v>
      </c>
      <c r="BD13" s="206" t="s">
        <v>54</v>
      </c>
      <c r="BE13" s="216"/>
      <c r="BF13" s="216"/>
      <c r="BH13" s="206" t="s">
        <v>64</v>
      </c>
      <c r="BK13" s="220" t="s">
        <v>64</v>
      </c>
      <c r="BM13" s="218" t="s">
        <v>489</v>
      </c>
      <c r="BO13" s="206" t="s">
        <v>123</v>
      </c>
      <c r="BU13" s="206" t="s">
        <v>693</v>
      </c>
      <c r="BZ13" s="206" t="s">
        <v>740</v>
      </c>
    </row>
    <row r="14" spans="1:86" s="220" customFormat="1">
      <c r="A14" s="854"/>
      <c r="B14" s="874"/>
      <c r="C14" s="875"/>
      <c r="D14" s="876"/>
      <c r="E14" s="876"/>
      <c r="F14" s="877"/>
      <c r="G14" s="878"/>
      <c r="H14" s="879"/>
      <c r="I14" s="880"/>
      <c r="J14" s="881"/>
      <c r="K14" s="881"/>
      <c r="L14" s="863"/>
      <c r="M14" s="882"/>
      <c r="BA14" s="160" t="s">
        <v>361</v>
      </c>
      <c r="BB14" s="160" t="s">
        <v>362</v>
      </c>
      <c r="BC14" s="206"/>
      <c r="BD14" s="206" t="s">
        <v>443</v>
      </c>
      <c r="BE14" s="216"/>
      <c r="BF14" s="216"/>
      <c r="BG14" s="206"/>
      <c r="BH14" s="206" t="s">
        <v>73</v>
      </c>
      <c r="BI14" s="206"/>
      <c r="BJ14" s="206"/>
      <c r="BK14" s="220" t="s">
        <v>766</v>
      </c>
      <c r="BL14" s="206"/>
      <c r="BM14" s="218" t="s">
        <v>490</v>
      </c>
      <c r="BN14" s="206"/>
      <c r="BO14" s="206" t="s">
        <v>678</v>
      </c>
      <c r="BP14" s="206"/>
      <c r="BQ14" s="206"/>
      <c r="BR14" s="206"/>
      <c r="BS14" s="206"/>
      <c r="BT14" s="206"/>
      <c r="BU14" s="206" t="s">
        <v>717</v>
      </c>
      <c r="BV14" s="206"/>
      <c r="BW14" s="206"/>
      <c r="BX14" s="206"/>
      <c r="BY14" s="206"/>
      <c r="BZ14" s="206" t="s">
        <v>731</v>
      </c>
      <c r="CA14" s="206"/>
      <c r="CB14" s="206"/>
      <c r="CC14" s="206"/>
      <c r="CD14" s="206"/>
      <c r="CE14" s="206"/>
      <c r="CF14" s="206"/>
      <c r="CG14" s="206"/>
      <c r="CH14" s="206"/>
    </row>
    <row r="15" spans="1:86" s="220" customFormat="1">
      <c r="A15" s="854"/>
      <c r="B15" s="874"/>
      <c r="C15" s="875"/>
      <c r="D15" s="876"/>
      <c r="E15" s="876"/>
      <c r="F15" s="877"/>
      <c r="G15" s="878"/>
      <c r="H15" s="879"/>
      <c r="I15" s="863"/>
      <c r="J15" s="881"/>
      <c r="K15" s="881"/>
      <c r="L15" s="863"/>
      <c r="M15" s="882"/>
      <c r="BA15" s="160" t="s">
        <v>349</v>
      </c>
      <c r="BB15" s="160" t="s">
        <v>350</v>
      </c>
      <c r="BC15" s="206"/>
      <c r="BD15" s="206" t="s">
        <v>183</v>
      </c>
      <c r="BE15" s="216"/>
      <c r="BF15" s="216"/>
      <c r="BG15" s="206"/>
      <c r="BH15" s="206" t="s">
        <v>756</v>
      </c>
      <c r="BI15" s="206"/>
      <c r="BJ15" s="206"/>
      <c r="BK15" s="206"/>
      <c r="BL15" s="206"/>
      <c r="BM15" s="218" t="s">
        <v>491</v>
      </c>
      <c r="BN15" s="206"/>
      <c r="BO15" s="206" t="s">
        <v>677</v>
      </c>
      <c r="BP15" s="206"/>
      <c r="BQ15" s="206"/>
      <c r="BR15" s="206"/>
      <c r="BS15" s="206"/>
      <c r="BT15" s="206"/>
      <c r="BU15" s="206" t="s">
        <v>694</v>
      </c>
      <c r="BV15" s="206"/>
      <c r="BW15" s="206"/>
      <c r="BX15" s="206"/>
      <c r="BY15" s="206"/>
      <c r="BZ15" s="206" t="s">
        <v>732</v>
      </c>
      <c r="CA15" s="206"/>
      <c r="CB15" s="206"/>
      <c r="CC15" s="206"/>
      <c r="CD15" s="206"/>
      <c r="CE15" s="206"/>
      <c r="CF15" s="206"/>
      <c r="CG15" s="206"/>
      <c r="CH15" s="206"/>
    </row>
    <row r="16" spans="1:86">
      <c r="A16" s="79" t="s">
        <v>261</v>
      </c>
      <c r="B16" s="15"/>
      <c r="C16" s="127"/>
      <c r="D16" s="79"/>
      <c r="E16" s="79"/>
      <c r="F16" s="79"/>
      <c r="G16" s="127"/>
      <c r="H16" s="79"/>
      <c r="I16" s="45"/>
      <c r="J16" s="127"/>
      <c r="K16" s="15"/>
      <c r="L16" s="29"/>
      <c r="M16" s="98"/>
      <c r="BA16" s="160" t="s">
        <v>363</v>
      </c>
      <c r="BB16" s="160" t="s">
        <v>364</v>
      </c>
      <c r="BC16" s="61"/>
      <c r="BD16" s="61" t="s">
        <v>444</v>
      </c>
      <c r="BE16" s="159"/>
      <c r="BF16" s="159"/>
      <c r="BG16" s="61"/>
      <c r="BH16" s="61"/>
      <c r="BI16" s="61"/>
      <c r="BJ16" s="61"/>
      <c r="BK16" s="61"/>
      <c r="BL16" s="61"/>
      <c r="BM16" s="161" t="s">
        <v>662</v>
      </c>
      <c r="BN16" s="61"/>
      <c r="BO16" s="61" t="s">
        <v>679</v>
      </c>
      <c r="BP16" s="61"/>
      <c r="BQ16" s="61"/>
      <c r="BR16" s="61"/>
      <c r="BS16" s="61"/>
      <c r="BT16" s="61"/>
      <c r="BU16" s="56" t="s">
        <v>143</v>
      </c>
      <c r="BV16" s="56"/>
      <c r="BW16" s="56"/>
      <c r="BX16" s="56"/>
      <c r="BY16" s="56"/>
      <c r="BZ16" s="56" t="s">
        <v>743</v>
      </c>
      <c r="CA16" s="56"/>
      <c r="CB16" s="56"/>
      <c r="CC16" s="61"/>
      <c r="CD16" s="61"/>
      <c r="CE16" s="61"/>
      <c r="CF16" s="61"/>
      <c r="CG16" s="61"/>
      <c r="CH16" s="61"/>
    </row>
    <row r="17" spans="1:86" s="61" customFormat="1">
      <c r="A17" s="79" t="s">
        <v>244</v>
      </c>
      <c r="B17"/>
      <c r="M17" s="98"/>
      <c r="BA17" s="160" t="s">
        <v>365</v>
      </c>
      <c r="BB17" s="160" t="s">
        <v>366</v>
      </c>
      <c r="BD17" s="61" t="s">
        <v>194</v>
      </c>
      <c r="BE17" s="159"/>
      <c r="BF17" s="159"/>
      <c r="BM17" s="161" t="s">
        <v>98</v>
      </c>
      <c r="BO17" s="61" t="s">
        <v>680</v>
      </c>
      <c r="BU17" s="56" t="s">
        <v>718</v>
      </c>
      <c r="BV17" s="56"/>
      <c r="BW17" s="56"/>
      <c r="BX17" s="56"/>
      <c r="BY17" s="56"/>
      <c r="BZ17" s="56" t="s">
        <v>733</v>
      </c>
      <c r="CA17" s="56"/>
      <c r="CB17" s="56"/>
    </row>
    <row r="18" spans="1:86" s="61" customFormat="1" ht="15" customHeight="1">
      <c r="A18" s="79" t="s">
        <v>265</v>
      </c>
      <c r="B18"/>
      <c r="C18" s="80"/>
      <c r="D18" s="80"/>
      <c r="E18" s="80"/>
      <c r="F18" s="80"/>
      <c r="G18" s="80"/>
      <c r="H18" s="80"/>
      <c r="I18" s="80"/>
      <c r="J18" s="80"/>
      <c r="BA18" s="160" t="s">
        <v>367</v>
      </c>
      <c r="BB18" s="160" t="s">
        <v>97</v>
      </c>
      <c r="BD18" s="61" t="s">
        <v>445</v>
      </c>
      <c r="BE18" s="159"/>
      <c r="BF18" s="159"/>
      <c r="BM18" s="161" t="s">
        <v>492</v>
      </c>
      <c r="BO18" s="61" t="s">
        <v>681</v>
      </c>
      <c r="BU18" s="56" t="s">
        <v>747</v>
      </c>
      <c r="BV18" s="56"/>
      <c r="BW18" s="56"/>
      <c r="BX18" s="56"/>
      <c r="BY18" s="56"/>
      <c r="BZ18" s="56" t="s">
        <v>734</v>
      </c>
      <c r="CA18" s="56"/>
      <c r="CB18" s="56"/>
    </row>
    <row r="19" spans="1:86">
      <c r="BA19" s="160" t="s">
        <v>369</v>
      </c>
      <c r="BB19" s="160" t="s">
        <v>341</v>
      </c>
      <c r="BC19" s="61"/>
      <c r="BD19" s="61" t="s">
        <v>446</v>
      </c>
      <c r="BE19" s="159"/>
      <c r="BF19" s="159"/>
      <c r="BG19" s="61"/>
      <c r="BH19" s="61"/>
      <c r="BI19" s="61"/>
      <c r="BJ19" s="61"/>
      <c r="BK19" s="61"/>
      <c r="BL19" s="61"/>
      <c r="BM19" s="161" t="s">
        <v>493</v>
      </c>
      <c r="BN19" s="61"/>
      <c r="BO19" s="61" t="s">
        <v>682</v>
      </c>
      <c r="BP19" s="61"/>
      <c r="BQ19" s="61"/>
      <c r="BR19" s="61"/>
      <c r="BS19" s="61"/>
      <c r="BT19" s="61"/>
      <c r="BU19" s="56" t="s">
        <v>748</v>
      </c>
      <c r="BV19" s="56"/>
      <c r="BW19" s="56"/>
      <c r="BX19" s="56"/>
      <c r="BY19" s="56"/>
      <c r="BZ19" s="56" t="s">
        <v>742</v>
      </c>
      <c r="CA19" s="56"/>
      <c r="CB19" s="56"/>
      <c r="CC19" s="61"/>
      <c r="CD19" s="61"/>
      <c r="CE19" s="61"/>
      <c r="CF19" s="61"/>
      <c r="CG19" s="61"/>
      <c r="CH19" s="61"/>
    </row>
    <row r="20" spans="1:86">
      <c r="BA20" s="160" t="s">
        <v>370</v>
      </c>
      <c r="BB20" s="160" t="s">
        <v>371</v>
      </c>
      <c r="BC20" s="61"/>
      <c r="BD20" s="61" t="s">
        <v>447</v>
      </c>
      <c r="BE20" s="159"/>
      <c r="BF20" s="159"/>
      <c r="BG20" s="61"/>
      <c r="BH20" s="61"/>
      <c r="BI20" s="61"/>
      <c r="BJ20" s="61"/>
      <c r="BK20" s="61"/>
      <c r="BL20" s="61"/>
      <c r="BM20" s="161" t="s">
        <v>494</v>
      </c>
      <c r="BN20" s="61"/>
      <c r="BO20" s="61" t="s">
        <v>683</v>
      </c>
      <c r="BP20" s="61"/>
      <c r="BQ20" s="61"/>
      <c r="BR20" s="61"/>
      <c r="BS20" s="61"/>
      <c r="BT20" s="61"/>
      <c r="BU20" s="56" t="s">
        <v>749</v>
      </c>
      <c r="BV20" s="56"/>
      <c r="BW20" s="56"/>
      <c r="BX20" s="56"/>
      <c r="BY20" s="56"/>
      <c r="BZ20" s="56" t="s">
        <v>741</v>
      </c>
      <c r="CA20" s="56"/>
      <c r="CB20" s="56"/>
      <c r="CC20" s="61"/>
      <c r="CD20" s="61"/>
      <c r="CE20" s="61"/>
      <c r="CF20" s="61"/>
      <c r="CG20" s="61"/>
      <c r="CH20" s="61"/>
    </row>
    <row r="21" spans="1:86">
      <c r="BA21" s="160" t="s">
        <v>368</v>
      </c>
      <c r="BB21" s="160" t="s">
        <v>337</v>
      </c>
      <c r="BC21" s="61"/>
      <c r="BD21" s="61" t="s">
        <v>448</v>
      </c>
      <c r="BE21" s="159"/>
      <c r="BF21" s="159"/>
      <c r="BG21" s="61"/>
      <c r="BH21" s="171" t="s">
        <v>762</v>
      </c>
      <c r="BI21" t="s">
        <v>817</v>
      </c>
      <c r="BJ21" s="61"/>
      <c r="BK21" s="61"/>
      <c r="BL21" s="61"/>
      <c r="BM21" s="161" t="s">
        <v>495</v>
      </c>
      <c r="BN21" s="61"/>
      <c r="BO21" s="61" t="s">
        <v>684</v>
      </c>
      <c r="BP21" s="61"/>
      <c r="BQ21" s="61"/>
      <c r="BR21" s="61"/>
      <c r="BS21" s="61"/>
      <c r="BT21" s="61"/>
      <c r="BU21" s="56" t="s">
        <v>750</v>
      </c>
      <c r="BV21" s="56"/>
      <c r="BW21" s="56"/>
      <c r="BX21" s="56"/>
      <c r="BY21" s="56"/>
      <c r="BZ21" s="56" t="s">
        <v>735</v>
      </c>
      <c r="CA21" s="56"/>
      <c r="CB21" s="56"/>
      <c r="CC21" s="61"/>
      <c r="CD21" s="61"/>
      <c r="CE21" s="61"/>
      <c r="CF21" s="61"/>
      <c r="CG21" s="61"/>
      <c r="CH21" s="61"/>
    </row>
    <row r="22" spans="1:86">
      <c r="BA22" s="160" t="s">
        <v>372</v>
      </c>
      <c r="BB22" s="160" t="s">
        <v>373</v>
      </c>
      <c r="BC22" s="61"/>
      <c r="BD22" s="61" t="s">
        <v>120</v>
      </c>
      <c r="BE22" s="159"/>
      <c r="BF22" s="159"/>
      <c r="BG22" s="61"/>
      <c r="BH22" s="61"/>
      <c r="BI22" s="61"/>
      <c r="BJ22" s="61"/>
      <c r="BK22" s="61"/>
      <c r="BL22" s="61"/>
      <c r="BM22" s="161" t="s">
        <v>496</v>
      </c>
      <c r="BN22" s="61"/>
      <c r="BO22" s="61" t="s">
        <v>685</v>
      </c>
      <c r="BP22" s="61"/>
      <c r="BQ22" s="61"/>
      <c r="BR22" s="61"/>
      <c r="BS22" s="61"/>
      <c r="BT22" s="61"/>
      <c r="BU22" s="56" t="s">
        <v>695</v>
      </c>
      <c r="BV22" s="56"/>
      <c r="BW22" s="56"/>
      <c r="BX22" s="56"/>
      <c r="BY22" s="56"/>
      <c r="BZ22" s="56" t="s">
        <v>461</v>
      </c>
      <c r="CA22" s="56"/>
      <c r="CB22" s="56"/>
      <c r="CC22" s="61"/>
      <c r="CD22" s="61"/>
      <c r="CE22" s="61"/>
      <c r="CF22" s="61"/>
      <c r="CG22" s="61"/>
      <c r="CH22" s="61"/>
    </row>
    <row r="23" spans="1:86">
      <c r="BA23" s="160" t="s">
        <v>374</v>
      </c>
      <c r="BB23" s="160" t="s">
        <v>340</v>
      </c>
      <c r="BC23" s="61"/>
      <c r="BD23" s="61" t="s">
        <v>449</v>
      </c>
      <c r="BE23" s="159"/>
      <c r="BF23" s="159"/>
      <c r="BG23" s="61"/>
      <c r="BH23" s="61"/>
      <c r="BI23" s="61"/>
      <c r="BJ23" s="61"/>
      <c r="BK23" s="61"/>
      <c r="BL23" s="61"/>
      <c r="BM23" s="161" t="s">
        <v>497</v>
      </c>
      <c r="BN23" s="61"/>
      <c r="BO23" s="61" t="s">
        <v>686</v>
      </c>
      <c r="BP23" s="61"/>
      <c r="BQ23" s="61"/>
      <c r="BR23" s="61"/>
      <c r="BS23" s="61"/>
      <c r="BT23" s="61"/>
      <c r="BU23" s="56" t="s">
        <v>696</v>
      </c>
      <c r="BV23" s="56"/>
      <c r="BW23" s="56"/>
      <c r="BX23" s="56"/>
      <c r="BY23" s="56"/>
      <c r="BZ23" s="56" t="s">
        <v>736</v>
      </c>
      <c r="CA23" s="56"/>
      <c r="CB23" s="56"/>
      <c r="CC23" s="61"/>
      <c r="CD23" s="61"/>
      <c r="CE23" s="61"/>
      <c r="CF23" s="61"/>
      <c r="CG23" s="61"/>
      <c r="CH23" s="61"/>
    </row>
    <row r="24" spans="1:86">
      <c r="BA24" s="160" t="s">
        <v>375</v>
      </c>
      <c r="BB24" s="160" t="s">
        <v>376</v>
      </c>
      <c r="BC24" s="61"/>
      <c r="BD24" s="61"/>
      <c r="BE24" s="159"/>
      <c r="BF24" s="159"/>
      <c r="BG24" s="61"/>
      <c r="BH24" s="61"/>
      <c r="BI24" s="61"/>
      <c r="BJ24" s="61"/>
      <c r="BK24" s="61"/>
      <c r="BL24" s="61"/>
      <c r="BM24" s="161" t="s">
        <v>498</v>
      </c>
      <c r="BN24" s="61"/>
      <c r="BO24" s="61" t="s">
        <v>674</v>
      </c>
      <c r="BP24" s="61"/>
      <c r="BQ24" s="61"/>
      <c r="BR24" s="61"/>
      <c r="BS24" s="61"/>
      <c r="BT24" s="61"/>
      <c r="BU24" s="56" t="s">
        <v>697</v>
      </c>
      <c r="BV24" s="56"/>
      <c r="BW24" s="56"/>
      <c r="BX24" s="56"/>
      <c r="BY24" s="56"/>
      <c r="BZ24" s="61"/>
      <c r="CA24" s="56"/>
      <c r="CB24" s="56"/>
      <c r="CC24" s="61"/>
      <c r="CD24" s="61"/>
      <c r="CE24" s="61"/>
      <c r="CF24" s="61"/>
      <c r="CG24" s="61"/>
      <c r="CH24" s="61"/>
    </row>
    <row r="25" spans="1:86">
      <c r="BA25" s="160" t="s">
        <v>377</v>
      </c>
      <c r="BB25" s="160" t="s">
        <v>378</v>
      </c>
      <c r="BC25" s="61"/>
      <c r="BD25" s="61"/>
      <c r="BE25" s="159"/>
      <c r="BF25" s="159"/>
      <c r="BG25" s="61"/>
      <c r="BH25" s="61"/>
      <c r="BI25" s="61"/>
      <c r="BJ25" s="61"/>
      <c r="BK25" s="61"/>
      <c r="BL25" s="61"/>
      <c r="BM25" s="161" t="s">
        <v>499</v>
      </c>
      <c r="BN25" s="61"/>
      <c r="BO25" s="61" t="s">
        <v>687</v>
      </c>
      <c r="BP25" s="61"/>
      <c r="BQ25" s="61"/>
      <c r="BR25" s="61"/>
      <c r="BS25" s="61"/>
      <c r="BT25" s="61"/>
      <c r="BU25" s="56" t="s">
        <v>698</v>
      </c>
      <c r="BV25" s="56"/>
      <c r="BW25" s="56"/>
      <c r="BX25" s="56"/>
      <c r="BY25" s="56"/>
      <c r="BZ25" s="56"/>
      <c r="CA25" s="56"/>
      <c r="CB25" s="56"/>
      <c r="CC25" s="61"/>
      <c r="CD25" s="61"/>
      <c r="CE25" s="61"/>
      <c r="CF25" s="61"/>
      <c r="CG25" s="61"/>
      <c r="CH25" s="61"/>
    </row>
    <row r="26" spans="1:86">
      <c r="BA26" s="160" t="s">
        <v>379</v>
      </c>
      <c r="BB26" s="160" t="s">
        <v>380</v>
      </c>
      <c r="BC26" s="61"/>
      <c r="BD26" s="157" t="s">
        <v>441</v>
      </c>
      <c r="BE26" s="159"/>
      <c r="BF26" s="159"/>
      <c r="BG26" s="61"/>
      <c r="BH26" s="157" t="s">
        <v>480</v>
      </c>
      <c r="BI26" s="61"/>
      <c r="BJ26" s="61"/>
      <c r="BK26" s="61"/>
      <c r="BL26" s="61"/>
      <c r="BM26" s="161" t="s">
        <v>500</v>
      </c>
      <c r="BN26" s="61"/>
      <c r="BO26" s="61" t="s">
        <v>675</v>
      </c>
      <c r="BP26" s="61"/>
      <c r="BQ26" s="61"/>
      <c r="BR26" s="61"/>
      <c r="BS26" s="61"/>
      <c r="BT26" s="61"/>
      <c r="BU26" s="56" t="s">
        <v>719</v>
      </c>
      <c r="BV26" s="56"/>
      <c r="BW26" s="56"/>
      <c r="BX26" s="56"/>
      <c r="BY26" s="56"/>
      <c r="BZ26" s="56" t="s">
        <v>744</v>
      </c>
      <c r="CA26" s="56"/>
      <c r="CB26" s="56"/>
      <c r="CC26" s="61"/>
      <c r="CD26" s="53" t="s">
        <v>220</v>
      </c>
      <c r="CE26" s="54"/>
      <c r="CF26" s="53" t="s">
        <v>221</v>
      </c>
      <c r="CG26" s="85"/>
      <c r="CH26" s="85"/>
    </row>
    <row r="27" spans="1:86">
      <c r="BA27" s="160" t="s">
        <v>381</v>
      </c>
      <c r="BB27" s="160" t="s">
        <v>382</v>
      </c>
      <c r="BC27" s="61"/>
      <c r="BD27" s="61" t="s">
        <v>450</v>
      </c>
      <c r="BE27" s="159"/>
      <c r="BF27" s="159"/>
      <c r="BG27" s="61"/>
      <c r="BH27" s="61" t="s">
        <v>479</v>
      </c>
      <c r="BI27" s="61"/>
      <c r="BJ27" s="61"/>
      <c r="BK27" s="61"/>
      <c r="BL27" s="61"/>
      <c r="BM27" s="161" t="s">
        <v>501</v>
      </c>
      <c r="BN27" s="61"/>
      <c r="BO27" s="61"/>
      <c r="BP27" s="61"/>
      <c r="BQ27" s="61"/>
      <c r="BR27" s="61"/>
      <c r="BS27" s="61"/>
      <c r="BT27" s="61"/>
      <c r="BU27" s="56" t="s">
        <v>699</v>
      </c>
      <c r="BV27" s="56"/>
      <c r="BW27" s="56"/>
      <c r="BX27" s="56"/>
      <c r="BY27" s="56"/>
      <c r="BZ27" s="56" t="s">
        <v>181</v>
      </c>
      <c r="CA27" s="56"/>
      <c r="CB27" s="56"/>
      <c r="CC27" s="61"/>
      <c r="CD27" s="54" t="s">
        <v>222</v>
      </c>
      <c r="CE27" s="54"/>
      <c r="CF27" s="54" t="s">
        <v>223</v>
      </c>
      <c r="CG27" s="85"/>
      <c r="CH27" s="85"/>
    </row>
    <row r="28" spans="1:86">
      <c r="BA28" s="160" t="s">
        <v>383</v>
      </c>
      <c r="BB28" s="160" t="s">
        <v>384</v>
      </c>
      <c r="BC28" s="61"/>
      <c r="BD28" s="61" t="s">
        <v>451</v>
      </c>
      <c r="BE28" s="159"/>
      <c r="BF28" s="159"/>
      <c r="BG28" s="61"/>
      <c r="BH28" s="61" t="s">
        <v>282</v>
      </c>
      <c r="BI28" s="61"/>
      <c r="BJ28" s="61"/>
      <c r="BK28" s="61"/>
      <c r="BL28" s="61"/>
      <c r="BM28" s="161" t="s">
        <v>502</v>
      </c>
      <c r="BN28" s="61"/>
      <c r="BO28" s="61"/>
      <c r="BP28" s="61"/>
      <c r="BQ28" s="61"/>
      <c r="BR28" s="61"/>
      <c r="BS28" s="61"/>
      <c r="BT28" s="61"/>
      <c r="BU28" s="56" t="s">
        <v>700</v>
      </c>
      <c r="BV28" s="56"/>
      <c r="BW28" s="56"/>
      <c r="BX28" s="56"/>
      <c r="BY28" s="56"/>
      <c r="BZ28" s="56" t="s">
        <v>738</v>
      </c>
      <c r="CA28" s="56"/>
      <c r="CB28" s="56"/>
      <c r="CC28" s="61"/>
      <c r="CD28" s="54" t="s">
        <v>224</v>
      </c>
      <c r="CE28" s="54"/>
      <c r="CF28" s="54" t="s">
        <v>225</v>
      </c>
      <c r="CG28" s="85"/>
      <c r="CH28" s="85"/>
    </row>
    <row r="29" spans="1:86">
      <c r="BA29" s="160" t="s">
        <v>386</v>
      </c>
      <c r="BB29" s="160" t="s">
        <v>4</v>
      </c>
      <c r="BC29" s="61"/>
      <c r="BD29" s="61" t="s">
        <v>56</v>
      </c>
      <c r="BE29" s="159"/>
      <c r="BF29" s="159"/>
      <c r="BG29" s="61"/>
      <c r="BH29" s="61" t="s">
        <v>478</v>
      </c>
      <c r="BI29" s="61"/>
      <c r="BJ29" s="61"/>
      <c r="BK29" s="61"/>
      <c r="BL29" s="61"/>
      <c r="BM29" s="161" t="s">
        <v>503</v>
      </c>
      <c r="BN29" s="61"/>
      <c r="BO29" s="61"/>
      <c r="BP29" s="61"/>
      <c r="BQ29" s="61"/>
      <c r="BR29" s="61"/>
      <c r="BS29" s="61"/>
      <c r="BT29" s="61"/>
      <c r="BU29" s="56" t="s">
        <v>701</v>
      </c>
      <c r="BV29" s="56"/>
      <c r="BW29" s="56"/>
      <c r="BX29" s="56"/>
      <c r="BY29" s="56"/>
      <c r="BZ29" s="56" t="s">
        <v>56</v>
      </c>
      <c r="CA29" s="56"/>
      <c r="CB29" s="56"/>
      <c r="CC29" s="61"/>
      <c r="CD29" s="54" t="s">
        <v>226</v>
      </c>
      <c r="CE29" s="54"/>
      <c r="CF29" s="54" t="s">
        <v>227</v>
      </c>
      <c r="CG29" s="85"/>
      <c r="CH29" s="85"/>
    </row>
    <row r="30" spans="1:86">
      <c r="BA30" s="61"/>
      <c r="BB30" s="61"/>
      <c r="BC30" s="61"/>
      <c r="BD30" s="61" t="s">
        <v>452</v>
      </c>
      <c r="BE30" s="61"/>
      <c r="BF30" s="61"/>
      <c r="BG30" s="61"/>
      <c r="BH30" s="61" t="s">
        <v>476</v>
      </c>
      <c r="BI30" s="61"/>
      <c r="BJ30" s="61"/>
      <c r="BK30" s="61"/>
      <c r="BL30" s="61"/>
      <c r="BM30" s="161" t="s">
        <v>504</v>
      </c>
      <c r="BN30" s="61"/>
      <c r="BO30" s="61"/>
      <c r="BP30" s="61"/>
      <c r="BQ30" s="61"/>
      <c r="BR30" s="61"/>
      <c r="BS30" s="61"/>
      <c r="BT30" s="61"/>
      <c r="BU30" s="56" t="s">
        <v>702</v>
      </c>
      <c r="BV30" s="56"/>
      <c r="BW30" s="56"/>
      <c r="BX30" s="56"/>
      <c r="BY30" s="56"/>
      <c r="BZ30" s="56" t="s">
        <v>746</v>
      </c>
      <c r="CA30" s="56"/>
      <c r="CB30" s="56"/>
      <c r="CC30" s="61"/>
      <c r="CD30" s="54" t="s">
        <v>228</v>
      </c>
      <c r="CE30" s="54"/>
      <c r="CF30" s="54" t="s">
        <v>229</v>
      </c>
      <c r="CG30" s="85"/>
      <c r="CH30" s="85"/>
    </row>
    <row r="31" spans="1:86">
      <c r="BA31" s="61"/>
      <c r="BB31" s="61"/>
      <c r="BC31" s="61"/>
      <c r="BD31" s="61" t="s">
        <v>453</v>
      </c>
      <c r="BE31" s="61"/>
      <c r="BF31" s="61"/>
      <c r="BG31" s="61"/>
      <c r="BH31" s="61" t="s">
        <v>477</v>
      </c>
      <c r="BI31" s="61"/>
      <c r="BJ31" s="61"/>
      <c r="BK31" s="61"/>
      <c r="BL31" s="61"/>
      <c r="BM31" s="161" t="s">
        <v>505</v>
      </c>
      <c r="BN31" s="61"/>
      <c r="BO31" s="61"/>
      <c r="BP31" s="61"/>
      <c r="BQ31" s="61"/>
      <c r="BR31" s="61"/>
      <c r="BS31" s="61"/>
      <c r="BT31" s="61"/>
      <c r="BU31" s="56" t="s">
        <v>703</v>
      </c>
      <c r="BV31" s="56"/>
      <c r="BW31" s="56"/>
      <c r="BX31" s="56"/>
      <c r="BY31" s="56"/>
      <c r="BZ31" s="56" t="s">
        <v>737</v>
      </c>
      <c r="CA31" s="56"/>
      <c r="CB31" s="56"/>
      <c r="CC31" s="61"/>
      <c r="CD31" s="54" t="s">
        <v>230</v>
      </c>
      <c r="CE31" s="54"/>
      <c r="CF31" s="54" t="s">
        <v>216</v>
      </c>
      <c r="CG31" s="85"/>
      <c r="CH31" s="85"/>
    </row>
    <row r="32" spans="1:86">
      <c r="BA32" s="157" t="s">
        <v>432</v>
      </c>
      <c r="BB32" s="61"/>
      <c r="BC32" s="61"/>
      <c r="BD32" s="61" t="s">
        <v>183</v>
      </c>
      <c r="BE32" s="61"/>
      <c r="BF32" s="61"/>
      <c r="BG32" s="61"/>
      <c r="BH32" s="61" t="s">
        <v>283</v>
      </c>
      <c r="BI32" s="61"/>
      <c r="BJ32" s="61"/>
      <c r="BK32" s="61"/>
      <c r="BL32" s="61"/>
      <c r="BM32" s="161" t="s">
        <v>506</v>
      </c>
      <c r="BN32" s="61"/>
      <c r="BO32" s="61"/>
      <c r="BP32" s="61"/>
      <c r="BQ32" s="61"/>
      <c r="BR32" s="61"/>
      <c r="BS32" s="61"/>
      <c r="BT32" s="61"/>
      <c r="BU32" s="56" t="s">
        <v>720</v>
      </c>
      <c r="BV32" s="56"/>
      <c r="BW32" s="56"/>
      <c r="BX32" s="56"/>
      <c r="BY32" s="56"/>
      <c r="BZ32" s="56" t="s">
        <v>183</v>
      </c>
      <c r="CA32" s="56"/>
      <c r="CB32" s="56"/>
      <c r="CC32" s="61"/>
      <c r="CD32" s="54" t="s">
        <v>231</v>
      </c>
      <c r="CE32" s="54"/>
      <c r="CF32" s="54" t="s">
        <v>214</v>
      </c>
      <c r="CG32" s="85"/>
      <c r="CH32" s="85"/>
    </row>
    <row r="33" spans="53:86" customFormat="1">
      <c r="BA33" s="61" t="s">
        <v>18</v>
      </c>
      <c r="BB33" s="61"/>
      <c r="BC33" s="61"/>
      <c r="BD33" s="61" t="s">
        <v>444</v>
      </c>
      <c r="BE33" s="61"/>
      <c r="BF33" s="61"/>
      <c r="BG33" s="61"/>
      <c r="BH33" s="61"/>
      <c r="BI33" s="61"/>
      <c r="BJ33" s="61"/>
      <c r="BK33" s="61"/>
      <c r="BL33" s="61"/>
      <c r="BM33" s="161" t="s">
        <v>507</v>
      </c>
      <c r="BN33" s="61"/>
      <c r="BO33" s="61"/>
      <c r="BP33" s="61"/>
      <c r="BQ33" s="61"/>
      <c r="BR33" s="61"/>
      <c r="BS33" s="61"/>
      <c r="BT33" s="61"/>
      <c r="BU33" s="56" t="s">
        <v>704</v>
      </c>
      <c r="BV33" s="56"/>
      <c r="BW33" s="56"/>
      <c r="BX33" s="56"/>
      <c r="BY33" s="56"/>
      <c r="BZ33" s="56" t="s">
        <v>745</v>
      </c>
      <c r="CA33" s="56"/>
      <c r="CB33" s="56"/>
      <c r="CC33" s="61"/>
      <c r="CD33" s="54" t="s">
        <v>232</v>
      </c>
      <c r="CE33" s="54"/>
      <c r="CF33" s="54" t="s">
        <v>233</v>
      </c>
      <c r="CG33" s="85"/>
      <c r="CH33" s="85"/>
    </row>
    <row r="34" spans="53:86" customFormat="1">
      <c r="BA34" s="61" t="s">
        <v>20</v>
      </c>
      <c r="BB34" s="61"/>
      <c r="BC34" s="61"/>
      <c r="BD34" s="61" t="s">
        <v>454</v>
      </c>
      <c r="BE34" s="61"/>
      <c r="BF34" s="61"/>
      <c r="BG34" s="61"/>
      <c r="BH34" s="61"/>
      <c r="BI34" s="61"/>
      <c r="BJ34" s="61"/>
      <c r="BK34" s="61"/>
      <c r="BL34" s="61"/>
      <c r="BM34" s="161" t="s">
        <v>508</v>
      </c>
      <c r="BN34" s="61"/>
      <c r="BO34" s="61"/>
      <c r="BP34" s="61"/>
      <c r="BQ34" s="61"/>
      <c r="BR34" s="61"/>
      <c r="BS34" s="61"/>
      <c r="BT34" s="61"/>
      <c r="BU34" s="56" t="s">
        <v>721</v>
      </c>
      <c r="BV34" s="56"/>
      <c r="BW34" s="56"/>
      <c r="BX34" s="56"/>
      <c r="BY34" s="56"/>
      <c r="BZ34" s="56" t="s">
        <v>194</v>
      </c>
      <c r="CA34" s="56"/>
      <c r="CB34" s="56"/>
      <c r="CC34" s="61"/>
      <c r="CD34" s="54" t="s">
        <v>234</v>
      </c>
      <c r="CE34" s="54"/>
      <c r="CF34" s="54" t="s">
        <v>215</v>
      </c>
      <c r="CG34" s="85"/>
      <c r="CH34" s="85"/>
    </row>
    <row r="35" spans="53:86" customFormat="1">
      <c r="BA35" s="61" t="s">
        <v>22</v>
      </c>
      <c r="BB35" s="61"/>
      <c r="BC35" s="61"/>
      <c r="BD35" s="61" t="s">
        <v>455</v>
      </c>
      <c r="BE35" s="61"/>
      <c r="BF35" s="61"/>
      <c r="BG35" s="61"/>
      <c r="BH35" s="157" t="s">
        <v>650</v>
      </c>
      <c r="BI35" s="61"/>
      <c r="BJ35" s="61"/>
      <c r="BK35" s="61"/>
      <c r="BL35" s="61"/>
      <c r="BM35" s="161" t="s">
        <v>509</v>
      </c>
      <c r="BN35" s="61"/>
      <c r="BO35" s="61"/>
      <c r="BP35" s="61"/>
      <c r="BQ35" s="61"/>
      <c r="BR35" s="61"/>
      <c r="BS35" s="61"/>
      <c r="BT35" s="61"/>
      <c r="BU35" s="56" t="s">
        <v>705</v>
      </c>
      <c r="BV35" s="56"/>
      <c r="BW35" s="56"/>
      <c r="BX35" s="56"/>
      <c r="BY35" s="56"/>
      <c r="BZ35" s="56" t="s">
        <v>730</v>
      </c>
      <c r="CA35" s="56"/>
      <c r="CB35" s="56"/>
      <c r="CC35" s="61"/>
      <c r="CD35" s="54" t="s">
        <v>235</v>
      </c>
      <c r="CE35" s="54"/>
      <c r="CF35" s="54"/>
      <c r="CG35" s="85"/>
      <c r="CH35" s="85"/>
    </row>
    <row r="36" spans="53:86" customFormat="1">
      <c r="BA36" s="61" t="s">
        <v>24</v>
      </c>
      <c r="BB36" s="61"/>
      <c r="BC36" s="61"/>
      <c r="BD36" s="56" t="s">
        <v>457</v>
      </c>
      <c r="BE36" s="61"/>
      <c r="BF36" s="61"/>
      <c r="BG36" s="61"/>
      <c r="BH36" s="61" t="s">
        <v>757</v>
      </c>
      <c r="BI36" s="61"/>
      <c r="BJ36" s="61"/>
      <c r="BK36" s="61"/>
      <c r="BL36" s="61"/>
      <c r="BM36" s="161" t="s">
        <v>510</v>
      </c>
      <c r="BN36" s="61"/>
      <c r="BO36" s="61"/>
      <c r="BP36" s="61"/>
      <c r="BQ36" s="61"/>
      <c r="BR36" s="61"/>
      <c r="BS36" s="61"/>
      <c r="BT36" s="61"/>
      <c r="BU36" s="56" t="s">
        <v>722</v>
      </c>
      <c r="BV36" s="56"/>
      <c r="BW36" s="56"/>
      <c r="BX36" s="56"/>
      <c r="BY36" s="56"/>
      <c r="BZ36" s="56" t="s">
        <v>740</v>
      </c>
      <c r="CA36" s="56"/>
      <c r="CB36" s="56"/>
      <c r="CC36" s="61"/>
      <c r="CD36" s="54" t="s">
        <v>236</v>
      </c>
      <c r="CE36" s="54"/>
      <c r="CF36" s="54"/>
      <c r="CG36" s="85"/>
      <c r="CH36" s="85"/>
    </row>
    <row r="37" spans="53:86" customFormat="1">
      <c r="BA37" s="61" t="s">
        <v>421</v>
      </c>
      <c r="BB37" s="61"/>
      <c r="BC37" s="61"/>
      <c r="BD37" s="56" t="s">
        <v>456</v>
      </c>
      <c r="BE37" s="61"/>
      <c r="BF37" s="61"/>
      <c r="BG37" s="61"/>
      <c r="BH37" s="61" t="s">
        <v>651</v>
      </c>
      <c r="BI37" s="61"/>
      <c r="BJ37" s="61"/>
      <c r="BK37" s="61"/>
      <c r="BL37" s="61"/>
      <c r="BM37" s="161" t="s">
        <v>511</v>
      </c>
      <c r="BN37" s="61"/>
      <c r="BO37" s="61"/>
      <c r="BP37" s="61"/>
      <c r="BQ37" s="61"/>
      <c r="BR37" s="61"/>
      <c r="BS37" s="61"/>
      <c r="BT37" s="61"/>
      <c r="BU37" s="56" t="s">
        <v>706</v>
      </c>
      <c r="BV37" s="56"/>
      <c r="BW37" s="56"/>
      <c r="BX37" s="56"/>
      <c r="BY37" s="56"/>
      <c r="BZ37" s="56" t="s">
        <v>731</v>
      </c>
      <c r="CA37" s="56"/>
      <c r="CB37" s="56"/>
      <c r="CC37" s="61"/>
      <c r="CD37" s="54" t="s">
        <v>237</v>
      </c>
      <c r="CE37" s="54"/>
      <c r="CF37" s="54"/>
      <c r="CG37" s="85"/>
      <c r="CH37" s="85"/>
    </row>
    <row r="38" spans="53:86" customFormat="1">
      <c r="BA38" s="61"/>
      <c r="BB38" s="61"/>
      <c r="BC38" s="61"/>
      <c r="BD38" s="56" t="s">
        <v>458</v>
      </c>
      <c r="BE38" s="61"/>
      <c r="BF38" s="61"/>
      <c r="BG38" s="61"/>
      <c r="BH38" s="61" t="s">
        <v>652</v>
      </c>
      <c r="BI38" s="61"/>
      <c r="BJ38" s="61"/>
      <c r="BK38" s="61"/>
      <c r="BL38" s="61"/>
      <c r="BM38" s="161" t="s">
        <v>512</v>
      </c>
      <c r="BN38" s="61"/>
      <c r="BO38" s="61"/>
      <c r="BP38" s="61"/>
      <c r="BQ38" s="61"/>
      <c r="BR38" s="61"/>
      <c r="BS38" s="61"/>
      <c r="BT38" s="61"/>
      <c r="BU38" s="56" t="s">
        <v>723</v>
      </c>
      <c r="BV38" s="56"/>
      <c r="BW38" s="56"/>
      <c r="BX38" s="56"/>
      <c r="BY38" s="56"/>
      <c r="BZ38" s="56" t="s">
        <v>732</v>
      </c>
      <c r="CA38" s="56"/>
      <c r="CB38" s="56"/>
      <c r="CC38" s="61"/>
      <c r="CD38" s="54" t="s">
        <v>238</v>
      </c>
      <c r="CE38" s="54"/>
      <c r="CF38" s="54"/>
      <c r="CG38" s="85"/>
      <c r="CH38" s="85"/>
    </row>
    <row r="39" spans="53:86" customFormat="1">
      <c r="BA39" s="61"/>
      <c r="BB39" s="61"/>
      <c r="BC39" s="61"/>
      <c r="BD39" s="56" t="s">
        <v>459</v>
      </c>
      <c r="BE39" s="61"/>
      <c r="BF39" s="61"/>
      <c r="BG39" s="61"/>
      <c r="BH39" s="61" t="s">
        <v>653</v>
      </c>
      <c r="BI39" s="61"/>
      <c r="BJ39" s="61"/>
      <c r="BK39" s="61"/>
      <c r="BL39" s="61"/>
      <c r="BM39" s="161" t="s">
        <v>513</v>
      </c>
      <c r="BN39" s="61"/>
      <c r="BO39" s="61"/>
      <c r="BP39" s="61"/>
      <c r="BQ39" s="61"/>
      <c r="BR39" s="61"/>
      <c r="BS39" s="61"/>
      <c r="BT39" s="61"/>
      <c r="BU39" s="56" t="s">
        <v>724</v>
      </c>
      <c r="BV39" s="56"/>
      <c r="BW39" s="56"/>
      <c r="BX39" s="56"/>
      <c r="BY39" s="56"/>
      <c r="BZ39" s="56" t="s">
        <v>743</v>
      </c>
      <c r="CA39" s="56"/>
      <c r="CB39" s="56"/>
      <c r="CC39" s="61"/>
      <c r="CD39" s="54" t="s">
        <v>239</v>
      </c>
      <c r="CE39" s="54"/>
      <c r="CF39" s="54"/>
      <c r="CG39" s="85"/>
      <c r="CH39" s="85"/>
    </row>
    <row r="40" spans="53:86" customFormat="1">
      <c r="BA40" s="61" t="s">
        <v>433</v>
      </c>
      <c r="BB40" s="61"/>
      <c r="BC40" s="61"/>
      <c r="BD40" s="56" t="s">
        <v>460</v>
      </c>
      <c r="BE40" s="61"/>
      <c r="BF40" s="61"/>
      <c r="BG40" s="61"/>
      <c r="BH40" s="61" t="s">
        <v>654</v>
      </c>
      <c r="BI40" s="61"/>
      <c r="BJ40" s="61"/>
      <c r="BK40" s="61"/>
      <c r="BL40" s="61"/>
      <c r="BM40" s="161" t="s">
        <v>514</v>
      </c>
      <c r="BN40" s="61"/>
      <c r="BO40" s="61"/>
      <c r="BP40" s="61"/>
      <c r="BQ40" s="61"/>
      <c r="BR40" s="61"/>
      <c r="BS40" s="61"/>
      <c r="BT40" s="61"/>
      <c r="BU40" s="56" t="s">
        <v>725</v>
      </c>
      <c r="BV40" s="56"/>
      <c r="BW40" s="56"/>
      <c r="BX40" s="56"/>
      <c r="BY40" s="56"/>
      <c r="BZ40" s="56" t="s">
        <v>733</v>
      </c>
      <c r="CA40" s="56"/>
      <c r="CB40" s="56"/>
      <c r="CC40" s="61"/>
      <c r="CD40" s="61"/>
      <c r="CE40" s="61"/>
      <c r="CF40" s="61"/>
      <c r="CG40" s="61"/>
      <c r="CH40" s="61"/>
    </row>
    <row r="41" spans="53:86" customFormat="1">
      <c r="BA41" s="61" t="s">
        <v>40</v>
      </c>
      <c r="BB41" s="61"/>
      <c r="BC41" s="61"/>
      <c r="BD41" s="56" t="s">
        <v>461</v>
      </c>
      <c r="BE41" s="61"/>
      <c r="BF41" s="61"/>
      <c r="BG41" s="61"/>
      <c r="BH41" s="61" t="s">
        <v>655</v>
      </c>
      <c r="BI41" s="61"/>
      <c r="BJ41" s="61"/>
      <c r="BK41" s="61"/>
      <c r="BL41" s="61"/>
      <c r="BM41" s="161" t="s">
        <v>515</v>
      </c>
      <c r="BN41" s="61"/>
      <c r="BO41" s="61"/>
      <c r="BP41" s="61"/>
      <c r="BQ41" s="61"/>
      <c r="BR41" s="61"/>
      <c r="BS41" s="61"/>
      <c r="BT41" s="61"/>
      <c r="BU41" s="56" t="s">
        <v>707</v>
      </c>
      <c r="BV41" s="56"/>
      <c r="BW41" s="56"/>
      <c r="BX41" s="56"/>
      <c r="BY41" s="56"/>
      <c r="BZ41" s="56" t="s">
        <v>735</v>
      </c>
      <c r="CA41" s="56"/>
      <c r="CB41" s="56"/>
      <c r="CC41" s="61"/>
      <c r="CD41" s="61"/>
      <c r="CE41" s="61"/>
      <c r="CF41" s="61"/>
      <c r="CG41" s="61"/>
      <c r="CH41" s="61"/>
    </row>
    <row r="42" spans="53:86" customFormat="1">
      <c r="BA42" s="61" t="s">
        <v>24</v>
      </c>
      <c r="BB42" s="61"/>
      <c r="BC42" s="61"/>
      <c r="BD42" s="56" t="s">
        <v>462</v>
      </c>
      <c r="BE42" s="61"/>
      <c r="BF42" s="61"/>
      <c r="BG42" s="61"/>
      <c r="BH42" s="61" t="s">
        <v>656</v>
      </c>
      <c r="BI42" s="61"/>
      <c r="BJ42" s="61"/>
      <c r="BK42" s="61"/>
      <c r="BL42" s="61"/>
      <c r="BM42" s="161" t="s">
        <v>516</v>
      </c>
      <c r="BN42" s="61"/>
      <c r="BO42" s="61"/>
      <c r="BP42" s="61"/>
      <c r="BQ42" s="61"/>
      <c r="BR42" s="61"/>
      <c r="BS42" s="61"/>
      <c r="BT42" s="61"/>
      <c r="BU42" s="56" t="s">
        <v>708</v>
      </c>
      <c r="BV42" s="56"/>
      <c r="BW42" s="56"/>
      <c r="BX42" s="56"/>
      <c r="BY42" s="56"/>
      <c r="BZ42" s="56" t="s">
        <v>461</v>
      </c>
      <c r="CA42" s="56"/>
      <c r="CB42" s="56"/>
      <c r="CC42" s="61"/>
      <c r="CD42" s="61"/>
      <c r="CE42" s="61"/>
      <c r="CF42" s="61"/>
      <c r="CG42" s="61"/>
      <c r="CH42" s="61"/>
    </row>
    <row r="43" spans="53:86" customFormat="1">
      <c r="BA43" s="61" t="s">
        <v>421</v>
      </c>
      <c r="BB43" s="61"/>
      <c r="BC43" s="61"/>
      <c r="BD43" s="56" t="s">
        <v>463</v>
      </c>
      <c r="BE43" s="61"/>
      <c r="BF43" s="61"/>
      <c r="BG43" s="61"/>
      <c r="BH43" s="61" t="s">
        <v>657</v>
      </c>
      <c r="BI43" s="61"/>
      <c r="BJ43" s="61"/>
      <c r="BK43" s="61"/>
      <c r="BL43" s="61"/>
      <c r="BM43" s="161" t="s">
        <v>517</v>
      </c>
      <c r="BN43" s="61"/>
      <c r="BO43" s="61"/>
      <c r="BP43" s="61"/>
      <c r="BQ43" s="61"/>
      <c r="BR43" s="61"/>
      <c r="BS43" s="61"/>
      <c r="BT43" s="61"/>
      <c r="BU43" s="56" t="s">
        <v>710</v>
      </c>
      <c r="BV43" s="56"/>
      <c r="BW43" s="56"/>
      <c r="BX43" s="56"/>
      <c r="BY43" s="56"/>
      <c r="BZ43" s="56" t="s">
        <v>736</v>
      </c>
      <c r="CA43" s="56"/>
      <c r="CB43" s="56"/>
      <c r="CC43" s="61"/>
      <c r="CD43" s="61"/>
      <c r="CE43" s="61"/>
      <c r="CF43" s="61"/>
      <c r="CG43" s="61"/>
      <c r="CH43" s="61"/>
    </row>
    <row r="44" spans="53:86" customFormat="1">
      <c r="BA44" s="61"/>
      <c r="BB44" s="61"/>
      <c r="BC44" s="61"/>
      <c r="BD44" s="61" t="s">
        <v>449</v>
      </c>
      <c r="BE44" s="61"/>
      <c r="BF44" s="61"/>
      <c r="BG44" s="61"/>
      <c r="BH44" s="61" t="s">
        <v>658</v>
      </c>
      <c r="BI44" s="61"/>
      <c r="BJ44" s="61"/>
      <c r="BK44" s="61"/>
      <c r="BL44" s="61"/>
      <c r="BM44" s="161" t="s">
        <v>518</v>
      </c>
      <c r="BN44" s="61"/>
      <c r="BO44" s="61"/>
      <c r="BP44" s="61"/>
      <c r="BQ44" s="61"/>
      <c r="BR44" s="61"/>
      <c r="BS44" s="61"/>
      <c r="BT44" s="61"/>
      <c r="BU44" s="56" t="s">
        <v>711</v>
      </c>
      <c r="BV44" s="56"/>
      <c r="BW44" s="56"/>
      <c r="BX44" s="56"/>
      <c r="BY44" s="56"/>
      <c r="BZ44" s="61"/>
      <c r="CA44" s="56"/>
      <c r="CB44" s="56"/>
      <c r="CC44" s="61"/>
      <c r="CD44" s="61"/>
      <c r="CE44" s="61"/>
      <c r="CF44" s="61"/>
      <c r="CG44" s="61"/>
      <c r="CH44" s="61"/>
    </row>
    <row r="45" spans="53:86" customFormat="1">
      <c r="BA45" s="61"/>
      <c r="BB45" s="61"/>
      <c r="BC45" s="61"/>
      <c r="BD45" s="61"/>
      <c r="BE45" s="61"/>
      <c r="BF45" s="61"/>
      <c r="BG45" s="61"/>
      <c r="BH45" s="61" t="s">
        <v>114</v>
      </c>
      <c r="BI45" s="61"/>
      <c r="BJ45" s="61"/>
      <c r="BK45" s="61"/>
      <c r="BL45" s="61"/>
      <c r="BM45" s="161" t="s">
        <v>519</v>
      </c>
      <c r="BN45" s="61"/>
      <c r="BO45" s="61"/>
      <c r="BP45" s="61"/>
      <c r="BQ45" s="61"/>
      <c r="BR45" s="61"/>
      <c r="BS45" s="61"/>
      <c r="BT45" s="61"/>
      <c r="BU45" s="61"/>
      <c r="BV45" s="56"/>
      <c r="BW45" s="56"/>
      <c r="BX45" s="56"/>
      <c r="BY45" s="56"/>
      <c r="BZ45" s="61"/>
      <c r="CA45" s="56"/>
      <c r="CB45" s="56"/>
      <c r="CC45" s="61"/>
      <c r="CD45" s="61"/>
      <c r="CE45" s="61"/>
      <c r="CF45" s="61"/>
      <c r="CG45" s="61"/>
      <c r="CH45" s="61"/>
    </row>
    <row r="46" spans="53:86" customFormat="1">
      <c r="BA46" s="157" t="s">
        <v>305</v>
      </c>
      <c r="BB46" s="61"/>
      <c r="BC46" s="61"/>
      <c r="BD46" s="61"/>
      <c r="BE46" s="61"/>
      <c r="BF46" s="61"/>
      <c r="BG46" s="61"/>
      <c r="BH46" s="61" t="s">
        <v>115</v>
      </c>
      <c r="BI46" s="61"/>
      <c r="BJ46" s="61"/>
      <c r="BK46" s="61"/>
      <c r="BL46" s="61"/>
      <c r="BM46" s="161" t="s">
        <v>520</v>
      </c>
      <c r="BN46" s="61"/>
      <c r="BO46" s="61"/>
      <c r="BP46" s="61"/>
      <c r="BQ46" s="61"/>
      <c r="BR46" s="61"/>
      <c r="BS46" s="61"/>
      <c r="BT46" s="61"/>
      <c r="BU46" s="61"/>
      <c r="BV46" s="56"/>
      <c r="BW46" s="56"/>
      <c r="BX46" s="56"/>
      <c r="BY46" s="56"/>
      <c r="BZ46" s="56"/>
      <c r="CA46" s="56"/>
      <c r="CB46" s="56"/>
      <c r="CC46" s="61"/>
      <c r="CD46" s="61"/>
      <c r="CE46" s="61"/>
      <c r="CF46" s="61"/>
      <c r="CG46" s="61"/>
      <c r="CH46" s="61"/>
    </row>
    <row r="47" spans="53:86" customFormat="1">
      <c r="BA47" s="61" t="s">
        <v>7</v>
      </c>
      <c r="BB47" s="61"/>
      <c r="BC47" s="61"/>
      <c r="BD47" s="157" t="s">
        <v>290</v>
      </c>
      <c r="BE47" s="61"/>
      <c r="BF47" s="61"/>
      <c r="BG47" s="61"/>
      <c r="BH47" s="61" t="s">
        <v>116</v>
      </c>
      <c r="BI47" s="61"/>
      <c r="BJ47" s="61"/>
      <c r="BK47" s="61"/>
      <c r="BL47" s="61"/>
      <c r="BM47" s="161" t="s">
        <v>521</v>
      </c>
      <c r="BN47" s="61"/>
      <c r="BO47" s="61"/>
      <c r="BP47" s="61"/>
      <c r="BQ47" s="61"/>
      <c r="BR47" s="61"/>
      <c r="BS47" s="61"/>
      <c r="BT47" s="61"/>
      <c r="BU47" s="56"/>
      <c r="BV47" s="56"/>
      <c r="BW47" s="56"/>
      <c r="BX47" s="56"/>
      <c r="BY47" s="56"/>
      <c r="BZ47" s="56"/>
      <c r="CA47" s="56"/>
      <c r="CB47" s="56"/>
      <c r="CC47" s="61"/>
      <c r="CD47" s="61"/>
      <c r="CE47" s="61"/>
      <c r="CF47" s="61"/>
      <c r="CG47" s="61"/>
      <c r="CH47" s="61"/>
    </row>
    <row r="48" spans="53:86" customFormat="1">
      <c r="BA48" s="61" t="s">
        <v>99</v>
      </c>
      <c r="BB48" s="61"/>
      <c r="BC48" s="61"/>
      <c r="BD48" s="61" t="s">
        <v>464</v>
      </c>
      <c r="BE48" s="61"/>
      <c r="BF48" s="61"/>
      <c r="BG48" s="61"/>
      <c r="BH48" s="61"/>
      <c r="BI48" s="61"/>
      <c r="BJ48" s="61"/>
      <c r="BK48" s="61"/>
      <c r="BL48" s="61"/>
      <c r="BM48" s="161" t="s">
        <v>522</v>
      </c>
      <c r="BN48" s="61"/>
      <c r="BO48" s="61"/>
      <c r="BP48" s="61"/>
      <c r="BQ48" s="61"/>
      <c r="BR48" s="61"/>
      <c r="BS48" s="61"/>
      <c r="BT48" s="61"/>
      <c r="BU48" s="61"/>
      <c r="BV48" s="56"/>
      <c r="BW48" s="56"/>
      <c r="BX48" s="56"/>
      <c r="BY48" s="56"/>
      <c r="BZ48" s="56"/>
      <c r="CA48" s="56"/>
      <c r="CB48" s="56"/>
      <c r="CC48" s="61"/>
      <c r="CD48" s="61"/>
      <c r="CE48" s="61"/>
      <c r="CF48" s="61"/>
      <c r="CG48" s="61"/>
      <c r="CH48" s="61"/>
    </row>
    <row r="49" spans="53:86" customFormat="1">
      <c r="BA49" s="61" t="s">
        <v>211</v>
      </c>
      <c r="BB49" s="61"/>
      <c r="BC49" s="61"/>
      <c r="BD49" s="61" t="s">
        <v>465</v>
      </c>
      <c r="BE49" s="61"/>
      <c r="BF49" s="61"/>
      <c r="BG49" s="61"/>
      <c r="BH49" s="61"/>
      <c r="BI49" s="61"/>
      <c r="BJ49" s="61"/>
      <c r="BK49" s="61"/>
      <c r="BL49" s="61"/>
      <c r="BM49" s="161" t="s">
        <v>523</v>
      </c>
      <c r="BN49" s="61"/>
      <c r="BO49" s="61"/>
      <c r="BP49" s="61"/>
      <c r="BQ49" s="61"/>
      <c r="BR49" s="61"/>
      <c r="BS49" s="61"/>
      <c r="BT49" s="61"/>
      <c r="BU49" s="61"/>
      <c r="BV49" s="56"/>
      <c r="BW49" s="56"/>
      <c r="BX49" s="56"/>
      <c r="BY49" s="56"/>
      <c r="BZ49" s="56"/>
      <c r="CA49" s="56"/>
      <c r="CB49" s="56"/>
      <c r="CC49" s="61"/>
      <c r="CD49" s="61"/>
      <c r="CE49" s="61"/>
      <c r="CF49" s="61"/>
      <c r="CG49" s="61"/>
      <c r="CH49" s="61"/>
    </row>
    <row r="50" spans="53:86" customFormat="1">
      <c r="BA50" s="61" t="s">
        <v>423</v>
      </c>
      <c r="BB50" s="61"/>
      <c r="BC50" s="61"/>
      <c r="BD50" s="61" t="s">
        <v>466</v>
      </c>
      <c r="BE50" s="61"/>
      <c r="BF50" s="61"/>
      <c r="BG50" s="61"/>
      <c r="BH50" s="61"/>
      <c r="BI50" s="61"/>
      <c r="BJ50" s="61"/>
      <c r="BK50" s="61"/>
      <c r="BL50" s="61"/>
      <c r="BM50" s="161" t="s">
        <v>524</v>
      </c>
      <c r="BN50" s="61"/>
      <c r="BO50" s="61"/>
      <c r="BP50" s="61"/>
      <c r="BQ50" s="61"/>
      <c r="BR50" s="61"/>
      <c r="BS50" s="61"/>
      <c r="BT50" s="61"/>
      <c r="BU50" s="61"/>
      <c r="BV50" s="56"/>
      <c r="BW50" s="56"/>
      <c r="BX50" s="56"/>
      <c r="BY50" s="56"/>
      <c r="BZ50" s="56"/>
      <c r="CA50" s="56"/>
      <c r="CB50" s="56"/>
      <c r="CC50" s="61"/>
      <c r="CD50" s="61"/>
      <c r="CE50" s="61"/>
      <c r="CF50" s="61"/>
      <c r="CG50" s="61"/>
      <c r="CH50" s="61"/>
    </row>
    <row r="51" spans="53:86" customFormat="1">
      <c r="BA51" s="61" t="s">
        <v>424</v>
      </c>
      <c r="BB51" s="61"/>
      <c r="BC51" s="61"/>
      <c r="BD51" s="61"/>
      <c r="BE51" s="61"/>
      <c r="BF51" s="61"/>
      <c r="BG51" s="61"/>
      <c r="BH51" s="61"/>
      <c r="BI51" s="61"/>
      <c r="BJ51" s="61"/>
      <c r="BK51" s="61"/>
      <c r="BL51" s="61"/>
      <c r="BM51" s="161" t="s">
        <v>93</v>
      </c>
      <c r="BN51" s="61"/>
      <c r="BO51" s="61"/>
      <c r="BP51" s="61"/>
      <c r="BQ51" s="61"/>
      <c r="BR51" s="61"/>
      <c r="BS51" s="61"/>
      <c r="BT51" s="61"/>
      <c r="BU51" s="61"/>
      <c r="BV51" s="56"/>
      <c r="BW51" s="56"/>
      <c r="BX51" s="56"/>
      <c r="BY51" s="56"/>
      <c r="BZ51" s="56"/>
      <c r="CA51" s="56"/>
      <c r="CB51" s="56"/>
      <c r="CC51" s="61"/>
      <c r="CD51" s="61"/>
      <c r="CE51" s="61"/>
      <c r="CF51" s="61"/>
      <c r="CG51" s="61"/>
      <c r="CH51" s="61"/>
    </row>
    <row r="52" spans="53:86" customFormat="1">
      <c r="BA52" s="61" t="s">
        <v>276</v>
      </c>
      <c r="BB52" s="61"/>
      <c r="BC52" s="61"/>
      <c r="BD52" s="61"/>
      <c r="BE52" s="61"/>
      <c r="BF52" s="61"/>
      <c r="BG52" s="61"/>
      <c r="BH52" s="61"/>
      <c r="BI52" s="61"/>
      <c r="BJ52" s="61"/>
      <c r="BK52" s="61"/>
      <c r="BL52" s="61"/>
      <c r="BM52" s="161" t="s">
        <v>525</v>
      </c>
      <c r="BN52" s="61"/>
      <c r="BO52" s="61"/>
      <c r="BP52" s="61"/>
      <c r="BQ52" s="61"/>
      <c r="BR52" s="61"/>
      <c r="BS52" s="61"/>
      <c r="BT52" s="61"/>
      <c r="BU52" s="61"/>
      <c r="BV52" s="61"/>
      <c r="BW52" s="61"/>
      <c r="BX52" s="61"/>
      <c r="BY52" s="61"/>
      <c r="BZ52" s="61"/>
      <c r="CA52" s="61"/>
      <c r="CB52" s="61"/>
      <c r="CC52" s="61"/>
      <c r="CD52" s="61"/>
      <c r="CE52" s="61"/>
      <c r="CF52" s="61"/>
      <c r="CG52" s="61"/>
      <c r="CH52" s="61"/>
    </row>
    <row r="53" spans="53:86" customFormat="1">
      <c r="BA53" s="61" t="s">
        <v>425</v>
      </c>
      <c r="BB53" s="61"/>
      <c r="BC53" s="61"/>
      <c r="BD53" s="61"/>
      <c r="BE53" s="61"/>
      <c r="BF53" s="61"/>
      <c r="BG53" s="61"/>
      <c r="BH53" s="61"/>
      <c r="BI53" s="61"/>
      <c r="BJ53" s="61"/>
      <c r="BK53" s="61"/>
      <c r="BL53" s="61"/>
      <c r="BM53" s="161" t="s">
        <v>526</v>
      </c>
      <c r="BN53" s="61"/>
      <c r="BO53" s="61"/>
      <c r="BP53" s="61"/>
      <c r="BQ53" s="61"/>
      <c r="BR53" s="61"/>
      <c r="BS53" s="61"/>
      <c r="BT53" s="61"/>
      <c r="BU53" s="61"/>
      <c r="BV53" s="61"/>
      <c r="BW53" s="61"/>
      <c r="BX53" s="61"/>
      <c r="BY53" s="61"/>
      <c r="BZ53" s="61"/>
      <c r="CA53" s="61"/>
      <c r="CB53" s="61"/>
      <c r="CC53" s="61"/>
      <c r="CD53" s="61"/>
      <c r="CE53" s="61"/>
      <c r="CF53" s="61"/>
      <c r="CG53" s="61"/>
      <c r="CH53" s="61"/>
    </row>
    <row r="54" spans="53:86" customFormat="1">
      <c r="BA54" s="61" t="s">
        <v>426</v>
      </c>
      <c r="BB54" s="61"/>
      <c r="BC54" s="61"/>
      <c r="BD54" s="61"/>
      <c r="BE54" s="61"/>
      <c r="BF54" s="61"/>
      <c r="BG54" s="61"/>
      <c r="BH54" s="61"/>
      <c r="BI54" s="61"/>
      <c r="BJ54" s="61"/>
      <c r="BK54" s="61"/>
      <c r="BL54" s="61"/>
      <c r="BM54" s="161" t="s">
        <v>527</v>
      </c>
      <c r="BN54" s="61"/>
      <c r="BO54" s="61"/>
      <c r="BP54" s="61"/>
      <c r="BQ54" s="61"/>
      <c r="BR54" s="61"/>
      <c r="BS54" s="61"/>
      <c r="BT54" s="61"/>
      <c r="BU54" s="61"/>
      <c r="BV54" s="61"/>
      <c r="BW54" s="61"/>
      <c r="BX54" s="61"/>
      <c r="BY54" s="61"/>
      <c r="BZ54" s="61"/>
      <c r="CA54" s="61"/>
      <c r="CB54" s="61"/>
      <c r="CC54" s="61"/>
      <c r="CD54" s="61"/>
      <c r="CE54" s="61"/>
      <c r="CF54" s="61"/>
      <c r="CG54" s="61"/>
      <c r="CH54" s="61"/>
    </row>
    <row r="55" spans="53:86" customFormat="1">
      <c r="BA55" s="61" t="s">
        <v>427</v>
      </c>
      <c r="BB55" s="61"/>
      <c r="BC55" s="61"/>
      <c r="BD55" s="61"/>
      <c r="BE55" s="61"/>
      <c r="BF55" s="61"/>
      <c r="BG55" s="61"/>
      <c r="BH55" s="61"/>
      <c r="BI55" s="61"/>
      <c r="BJ55" s="61"/>
      <c r="BK55" s="61"/>
      <c r="BL55" s="61"/>
      <c r="BM55" s="161" t="s">
        <v>528</v>
      </c>
      <c r="BN55" s="61"/>
      <c r="BO55" s="61"/>
      <c r="BP55" s="61"/>
      <c r="BQ55" s="61"/>
      <c r="BR55" s="61"/>
      <c r="BS55" s="61"/>
      <c r="BT55" s="61"/>
      <c r="BU55" s="61"/>
      <c r="BV55" s="61"/>
      <c r="BW55" s="61"/>
      <c r="BX55" s="61"/>
      <c r="BY55" s="61"/>
      <c r="BZ55" s="61"/>
      <c r="CA55" s="61"/>
      <c r="CB55" s="61"/>
      <c r="CC55" s="61"/>
      <c r="CD55" s="61"/>
      <c r="CE55" s="61"/>
      <c r="CF55" s="61"/>
      <c r="CG55" s="61"/>
      <c r="CH55" s="61"/>
    </row>
    <row r="56" spans="53:86" customFormat="1">
      <c r="BA56" s="61" t="s">
        <v>428</v>
      </c>
      <c r="BB56" s="61"/>
      <c r="BC56" s="61"/>
      <c r="BD56" s="61"/>
      <c r="BE56" s="61"/>
      <c r="BF56" s="61"/>
      <c r="BG56" s="61"/>
      <c r="BH56" s="61"/>
      <c r="BI56" s="61"/>
      <c r="BJ56" s="61"/>
      <c r="BK56" s="61"/>
      <c r="BL56" s="61"/>
      <c r="BM56" s="161" t="s">
        <v>529</v>
      </c>
      <c r="BN56" s="61"/>
      <c r="BO56" s="61"/>
      <c r="BP56" s="61"/>
      <c r="BQ56" s="61"/>
      <c r="BR56" s="61"/>
      <c r="BS56" s="61"/>
      <c r="BT56" s="61"/>
      <c r="BU56" s="61"/>
      <c r="BV56" s="61"/>
      <c r="BW56" s="61"/>
      <c r="BX56" s="61"/>
      <c r="BY56" s="61"/>
      <c r="BZ56" s="61"/>
      <c r="CA56" s="61"/>
      <c r="CB56" s="61"/>
      <c r="CC56" s="61"/>
      <c r="CD56" s="61"/>
      <c r="CE56" s="61"/>
      <c r="CF56" s="61"/>
      <c r="CG56" s="61"/>
      <c r="CH56" s="61"/>
    </row>
    <row r="57" spans="53:86" customFormat="1">
      <c r="BA57" s="61" t="s">
        <v>429</v>
      </c>
      <c r="BB57" s="61"/>
      <c r="BC57" s="61"/>
      <c r="BD57" s="61"/>
      <c r="BE57" s="61"/>
      <c r="BF57" s="61"/>
      <c r="BG57" s="61"/>
      <c r="BH57" s="61"/>
      <c r="BI57" s="61"/>
      <c r="BJ57" s="61"/>
      <c r="BK57" s="61"/>
      <c r="BL57" s="61"/>
      <c r="BM57" s="161" t="s">
        <v>530</v>
      </c>
      <c r="BN57" s="61"/>
      <c r="BO57" s="61"/>
      <c r="BP57" s="61"/>
      <c r="BQ57" s="61"/>
      <c r="BR57" s="61"/>
      <c r="BS57" s="61"/>
      <c r="BT57" s="61"/>
      <c r="BU57" s="61"/>
      <c r="BV57" s="61"/>
      <c r="BW57" s="61"/>
      <c r="BX57" s="61"/>
      <c r="BY57" s="61"/>
      <c r="BZ57" s="61"/>
      <c r="CA57" s="61"/>
      <c r="CB57" s="61"/>
      <c r="CC57" s="61"/>
      <c r="CD57" s="61"/>
      <c r="CE57" s="61"/>
      <c r="CF57" s="61"/>
      <c r="CG57" s="61"/>
      <c r="CH57" s="61"/>
    </row>
    <row r="58" spans="53:86" customFormat="1">
      <c r="BA58" s="61" t="s">
        <v>430</v>
      </c>
      <c r="BB58" s="61"/>
      <c r="BC58" s="61"/>
      <c r="BD58" s="61"/>
      <c r="BE58" s="61"/>
      <c r="BF58" s="61"/>
      <c r="BG58" s="61"/>
      <c r="BH58" s="61"/>
      <c r="BI58" s="61"/>
      <c r="BJ58" s="61"/>
      <c r="BK58" s="61"/>
      <c r="BL58" s="61"/>
      <c r="BM58" s="161" t="s">
        <v>531</v>
      </c>
      <c r="BN58" s="61"/>
      <c r="BO58" s="61"/>
      <c r="BP58" s="61"/>
      <c r="BQ58" s="61"/>
      <c r="BR58" s="61"/>
      <c r="BS58" s="61"/>
      <c r="BT58" s="61"/>
      <c r="BU58" s="61"/>
      <c r="BV58" s="61"/>
      <c r="BW58" s="61"/>
      <c r="BX58" s="61"/>
      <c r="BY58" s="61"/>
      <c r="BZ58" s="61"/>
      <c r="CA58" s="61"/>
      <c r="CB58" s="61"/>
      <c r="CC58" s="61"/>
      <c r="CD58" s="61"/>
      <c r="CE58" s="61"/>
      <c r="CF58" s="61"/>
      <c r="CG58" s="61"/>
      <c r="CH58" s="61"/>
    </row>
    <row r="59" spans="53:86" customFormat="1">
      <c r="BA59" s="61" t="s">
        <v>431</v>
      </c>
      <c r="BB59" s="61"/>
      <c r="BC59" s="61"/>
      <c r="BD59" s="61"/>
      <c r="BE59" s="61"/>
      <c r="BF59" s="61"/>
      <c r="BG59" s="61"/>
      <c r="BH59" s="61"/>
      <c r="BI59" s="61"/>
      <c r="BJ59" s="61"/>
      <c r="BK59" s="61"/>
      <c r="BL59" s="61"/>
      <c r="BM59" s="161" t="s">
        <v>532</v>
      </c>
      <c r="BN59" s="61"/>
      <c r="BO59" s="61"/>
      <c r="BP59" s="61"/>
      <c r="BQ59" s="61"/>
      <c r="BR59" s="61"/>
      <c r="BS59" s="61"/>
      <c r="BT59" s="61"/>
      <c r="BU59" s="61"/>
      <c r="BV59" s="61"/>
      <c r="BW59" s="61"/>
      <c r="BX59" s="61"/>
      <c r="BY59" s="61"/>
      <c r="BZ59" s="61"/>
      <c r="CA59" s="61"/>
      <c r="CB59" s="61"/>
      <c r="CC59" s="61"/>
      <c r="CD59" s="61"/>
      <c r="CE59" s="61"/>
      <c r="CF59" s="61"/>
      <c r="CG59" s="61"/>
      <c r="CH59" s="61"/>
    </row>
    <row r="60" spans="53:86" customFormat="1">
      <c r="BA60" s="61"/>
      <c r="BB60" s="61"/>
      <c r="BC60" s="61"/>
      <c r="BD60" s="61"/>
      <c r="BE60" s="61"/>
      <c r="BF60" s="61"/>
      <c r="BG60" s="61"/>
      <c r="BH60" s="61"/>
      <c r="BI60" s="61"/>
      <c r="BJ60" s="61"/>
      <c r="BK60" s="61"/>
      <c r="BL60" s="61"/>
      <c r="BM60" s="161" t="s">
        <v>533</v>
      </c>
      <c r="BN60" s="61"/>
      <c r="BO60" s="61"/>
      <c r="BP60" s="61"/>
      <c r="BQ60" s="61"/>
      <c r="BR60" s="61"/>
      <c r="BS60" s="61"/>
      <c r="BT60" s="61"/>
      <c r="BU60" s="61"/>
      <c r="BV60" s="61"/>
      <c r="BW60" s="61"/>
      <c r="BX60" s="61"/>
      <c r="BY60" s="61"/>
      <c r="BZ60" s="61"/>
      <c r="CA60" s="61"/>
      <c r="CB60" s="61"/>
      <c r="CC60" s="61"/>
      <c r="CD60" s="61"/>
      <c r="CE60" s="61"/>
      <c r="CF60" s="61"/>
      <c r="CG60" s="61"/>
      <c r="CH60" s="61"/>
    </row>
    <row r="61" spans="53:86" customFormat="1">
      <c r="BA61" s="61"/>
      <c r="BB61" s="61"/>
      <c r="BC61" s="61"/>
      <c r="BD61" s="61"/>
      <c r="BE61" s="61"/>
      <c r="BF61" s="61"/>
      <c r="BG61" s="61"/>
      <c r="BH61" s="61"/>
      <c r="BI61" s="61"/>
      <c r="BJ61" s="61"/>
      <c r="BK61" s="61"/>
      <c r="BL61" s="61"/>
      <c r="BM61" s="161" t="s">
        <v>534</v>
      </c>
      <c r="BN61" s="61"/>
      <c r="BO61" s="61"/>
      <c r="BP61" s="61"/>
      <c r="BQ61" s="61"/>
      <c r="BR61" s="61"/>
      <c r="BS61" s="61"/>
      <c r="BT61" s="61"/>
      <c r="BU61" s="61"/>
      <c r="BV61" s="61"/>
      <c r="BW61" s="61"/>
      <c r="BX61" s="61"/>
      <c r="BY61" s="61"/>
      <c r="BZ61" s="61"/>
      <c r="CA61" s="61"/>
      <c r="CB61" s="61"/>
      <c r="CC61" s="61"/>
      <c r="CD61" s="61"/>
      <c r="CE61" s="61"/>
      <c r="CF61" s="61"/>
      <c r="CG61" s="61"/>
      <c r="CH61" s="61"/>
    </row>
    <row r="62" spans="53:86" customFormat="1">
      <c r="BA62" s="174" t="s">
        <v>767</v>
      </c>
      <c r="BB62" s="61"/>
      <c r="BC62" s="61"/>
      <c r="BD62" s="61"/>
      <c r="BE62" s="61"/>
      <c r="BF62" s="61"/>
      <c r="BG62" s="61"/>
      <c r="BH62" s="61"/>
      <c r="BI62" s="61"/>
      <c r="BJ62" s="61"/>
      <c r="BK62" s="61"/>
      <c r="BL62" s="61"/>
      <c r="BM62" s="161" t="s">
        <v>663</v>
      </c>
      <c r="BN62" s="61"/>
      <c r="BO62" s="61"/>
      <c r="BP62" s="61"/>
      <c r="BQ62" s="61"/>
      <c r="BR62" s="61"/>
      <c r="BS62" s="61"/>
      <c r="BT62" s="61"/>
      <c r="BU62" s="61"/>
      <c r="BV62" s="61"/>
      <c r="BW62" s="61"/>
      <c r="BX62" s="61"/>
      <c r="BY62" s="61"/>
      <c r="BZ62" s="61"/>
      <c r="CA62" s="61"/>
      <c r="CB62" s="61"/>
      <c r="CC62" s="61"/>
      <c r="CD62" s="61"/>
      <c r="CE62" s="61"/>
      <c r="CF62" s="61"/>
      <c r="CG62" s="61"/>
      <c r="CH62" s="61"/>
    </row>
    <row r="63" spans="53:86" customFormat="1" ht="15">
      <c r="BA63" s="175" t="s">
        <v>768</v>
      </c>
      <c r="BB63" s="61"/>
      <c r="BC63" s="61"/>
      <c r="BD63" s="61"/>
      <c r="BE63" s="61"/>
      <c r="BF63" s="61"/>
      <c r="BG63" s="61"/>
      <c r="BH63" s="61"/>
      <c r="BI63" s="61"/>
      <c r="BJ63" s="61"/>
      <c r="BK63" s="61"/>
      <c r="BL63" s="61"/>
      <c r="BM63" s="162" t="s">
        <v>535</v>
      </c>
      <c r="BN63" s="61"/>
      <c r="BO63" s="61"/>
      <c r="BP63" s="61"/>
      <c r="BQ63" s="61"/>
      <c r="BR63" s="61"/>
      <c r="BS63" s="61"/>
      <c r="BT63" s="61"/>
      <c r="BU63" s="61"/>
      <c r="BV63" s="61"/>
      <c r="BW63" s="61"/>
      <c r="BX63" s="61"/>
      <c r="BY63" s="61"/>
      <c r="BZ63" s="61"/>
      <c r="CA63" s="61"/>
      <c r="CB63" s="61"/>
      <c r="CC63" s="61"/>
      <c r="CD63" s="61"/>
      <c r="CE63" s="61"/>
      <c r="CF63" s="61"/>
      <c r="CG63" s="61"/>
      <c r="CH63" s="61"/>
    </row>
    <row r="64" spans="53:86" customFormat="1">
      <c r="BA64" s="692" t="s">
        <v>210</v>
      </c>
      <c r="BB64" s="61"/>
      <c r="BC64" s="61"/>
      <c r="BD64" s="61"/>
      <c r="BE64" s="61"/>
      <c r="BF64" s="61"/>
      <c r="BG64" s="61"/>
      <c r="BH64" s="61"/>
      <c r="BI64" s="61"/>
      <c r="BJ64" s="61"/>
      <c r="BK64" s="61"/>
      <c r="BL64" s="61"/>
      <c r="BM64" s="161" t="s">
        <v>536</v>
      </c>
      <c r="BN64" s="61"/>
      <c r="BO64" s="61"/>
      <c r="BP64" s="61"/>
      <c r="BQ64" s="61"/>
      <c r="BR64" s="61"/>
      <c r="BS64" s="61"/>
      <c r="BT64" s="61"/>
      <c r="BU64" s="61"/>
      <c r="BV64" s="61"/>
      <c r="BW64" s="61"/>
      <c r="BX64" s="61"/>
      <c r="BY64" s="61"/>
      <c r="BZ64" s="61"/>
      <c r="CA64" s="61"/>
      <c r="CB64" s="61"/>
      <c r="CC64" s="61"/>
      <c r="CD64" s="61"/>
      <c r="CE64" s="61"/>
      <c r="CF64" s="61"/>
      <c r="CG64" s="61"/>
      <c r="CH64" s="61"/>
    </row>
    <row r="65" spans="53:86" customFormat="1" ht="25.5">
      <c r="BA65" s="692" t="s">
        <v>825</v>
      </c>
      <c r="BB65" s="61"/>
      <c r="BC65" s="61"/>
      <c r="BD65" s="61"/>
      <c r="BE65" s="61"/>
      <c r="BF65" s="61"/>
      <c r="BG65" s="61"/>
      <c r="BH65" s="61"/>
      <c r="BI65" s="61"/>
      <c r="BJ65" s="61"/>
      <c r="BK65" s="61"/>
      <c r="BL65" s="61"/>
      <c r="BM65" s="161" t="s">
        <v>537</v>
      </c>
      <c r="BN65" s="61"/>
      <c r="BO65" s="61"/>
      <c r="BP65" s="61"/>
      <c r="BQ65" s="61"/>
      <c r="BR65" s="61"/>
      <c r="BS65" s="61"/>
      <c r="BT65" s="61"/>
      <c r="BU65" s="61"/>
      <c r="BV65" s="61"/>
      <c r="BW65" s="61"/>
      <c r="BX65" s="61"/>
      <c r="BY65" s="61"/>
      <c r="BZ65" s="61"/>
      <c r="CA65" s="61"/>
      <c r="CB65" s="61"/>
      <c r="CC65" s="61"/>
      <c r="CD65" s="61"/>
      <c r="CE65" s="61"/>
      <c r="CF65" s="61"/>
      <c r="CG65" s="61"/>
      <c r="CH65" s="61"/>
    </row>
    <row r="66" spans="53:86" customFormat="1">
      <c r="BA66" s="692" t="s">
        <v>826</v>
      </c>
      <c r="BB66" s="61"/>
      <c r="BC66" s="61"/>
      <c r="BD66" s="61"/>
      <c r="BE66" s="61"/>
      <c r="BF66" s="61"/>
      <c r="BG66" s="61"/>
      <c r="BH66" s="61"/>
      <c r="BI66" s="61"/>
      <c r="BJ66" s="61"/>
      <c r="BK66" s="61"/>
      <c r="BL66" s="61"/>
      <c r="BM66" s="161" t="s">
        <v>538</v>
      </c>
      <c r="BN66" s="61"/>
      <c r="BO66" s="61"/>
      <c r="BP66" s="61"/>
      <c r="BQ66" s="61"/>
      <c r="BR66" s="61"/>
      <c r="BS66" s="61"/>
      <c r="BT66" s="61"/>
      <c r="BU66" s="61"/>
      <c r="BV66" s="61"/>
      <c r="BW66" s="61"/>
      <c r="BX66" s="61"/>
      <c r="BY66" s="61"/>
      <c r="BZ66" s="61"/>
      <c r="CA66" s="61"/>
      <c r="CB66" s="61"/>
      <c r="CC66" s="61"/>
      <c r="CD66" s="61"/>
      <c r="CE66" s="61"/>
      <c r="CF66" s="61"/>
      <c r="CG66" s="61"/>
      <c r="CH66" s="61"/>
    </row>
    <row r="67" spans="53:86" customFormat="1">
      <c r="BA67" s="692" t="s">
        <v>63</v>
      </c>
      <c r="BB67" s="61"/>
      <c r="BC67" s="61"/>
      <c r="BD67" s="61"/>
      <c r="BE67" s="61"/>
      <c r="BF67" s="61"/>
      <c r="BG67" s="61"/>
      <c r="BH67" s="61"/>
      <c r="BI67" s="61"/>
      <c r="BJ67" s="61"/>
      <c r="BK67" s="61"/>
      <c r="BL67" s="61"/>
      <c r="BM67" s="161" t="s">
        <v>539</v>
      </c>
      <c r="BN67" s="61"/>
      <c r="BO67" s="61"/>
      <c r="BP67" s="61"/>
      <c r="BQ67" s="61"/>
      <c r="BR67" s="61"/>
      <c r="BS67" s="61"/>
      <c r="BT67" s="61"/>
      <c r="BU67" s="61"/>
      <c r="BV67" s="61"/>
      <c r="BW67" s="61"/>
      <c r="BX67" s="61"/>
      <c r="BY67" s="61"/>
      <c r="BZ67" s="61"/>
      <c r="CA67" s="61"/>
      <c r="CB67" s="61"/>
      <c r="CC67" s="61"/>
      <c r="CD67" s="61"/>
      <c r="CE67" s="61"/>
      <c r="CF67" s="61"/>
      <c r="CG67" s="61"/>
      <c r="CH67" s="61"/>
    </row>
    <row r="68" spans="53:86" customFormat="1">
      <c r="BA68" s="692" t="s">
        <v>827</v>
      </c>
      <c r="BB68" s="61"/>
      <c r="BC68" s="61"/>
      <c r="BD68" s="61"/>
      <c r="BE68" s="61"/>
      <c r="BF68" s="61"/>
      <c r="BG68" s="61"/>
      <c r="BH68" s="61"/>
      <c r="BI68" s="61"/>
      <c r="BJ68" s="61"/>
      <c r="BK68" s="61"/>
      <c r="BL68" s="61"/>
      <c r="BM68" s="161" t="s">
        <v>540</v>
      </c>
      <c r="BN68" s="61"/>
      <c r="BO68" s="61"/>
      <c r="BP68" s="61"/>
      <c r="BQ68" s="61"/>
      <c r="BR68" s="61"/>
      <c r="BS68" s="61"/>
      <c r="BT68" s="61"/>
      <c r="BU68" s="61"/>
      <c r="BV68" s="61"/>
      <c r="BW68" s="61"/>
      <c r="BX68" s="61"/>
      <c r="BY68" s="61"/>
      <c r="BZ68" s="61"/>
      <c r="CA68" s="61"/>
      <c r="CB68" s="61"/>
      <c r="CC68" s="61"/>
      <c r="CD68" s="61"/>
      <c r="CE68" s="61"/>
      <c r="CF68" s="61"/>
      <c r="CG68" s="61"/>
      <c r="CH68" s="61"/>
    </row>
    <row r="69" spans="53:86" customFormat="1" ht="15">
      <c r="BA69" s="175" t="s">
        <v>769</v>
      </c>
      <c r="BB69" s="61"/>
      <c r="BC69" s="61"/>
      <c r="BD69" s="61"/>
      <c r="BE69" s="61"/>
      <c r="BF69" s="61"/>
      <c r="BG69" s="61"/>
      <c r="BH69" s="61"/>
      <c r="BI69" s="61"/>
      <c r="BJ69" s="61"/>
      <c r="BK69" s="61"/>
      <c r="BL69" s="61"/>
      <c r="BM69" s="161" t="s">
        <v>541</v>
      </c>
      <c r="BN69" s="61"/>
      <c r="BO69" s="61"/>
      <c r="BP69" s="61"/>
      <c r="BQ69" s="61"/>
      <c r="BR69" s="61"/>
      <c r="BS69" s="61"/>
      <c r="BT69" s="61"/>
      <c r="BU69" s="61"/>
      <c r="BV69" s="61"/>
      <c r="BW69" s="61"/>
      <c r="BX69" s="61"/>
      <c r="BY69" s="61"/>
      <c r="BZ69" s="61"/>
      <c r="CA69" s="61"/>
      <c r="CB69" s="61"/>
      <c r="CC69" s="61"/>
      <c r="CD69" s="61"/>
      <c r="CE69" s="61"/>
      <c r="CF69" s="61"/>
      <c r="CG69" s="61"/>
      <c r="CH69" s="61"/>
    </row>
    <row r="70" spans="53:86" customFormat="1">
      <c r="BA70" t="s">
        <v>770</v>
      </c>
      <c r="BB70" s="61"/>
      <c r="BC70" s="61"/>
      <c r="BD70" s="61"/>
      <c r="BE70" s="61"/>
      <c r="BF70" s="61"/>
      <c r="BG70" s="61"/>
      <c r="BH70" s="61"/>
      <c r="BI70" s="61"/>
      <c r="BJ70" s="61"/>
      <c r="BK70" s="61"/>
      <c r="BL70" s="61"/>
      <c r="BM70" s="161" t="s">
        <v>542</v>
      </c>
      <c r="BN70" s="61"/>
      <c r="BO70" s="61"/>
      <c r="BP70" s="61"/>
      <c r="BQ70" s="61"/>
      <c r="BR70" s="61"/>
      <c r="BS70" s="61"/>
      <c r="BT70" s="61"/>
      <c r="BU70" s="61"/>
      <c r="BV70" s="61"/>
      <c r="BW70" s="61"/>
      <c r="BX70" s="61"/>
      <c r="BY70" s="61"/>
      <c r="BZ70" s="61"/>
      <c r="CA70" s="61"/>
      <c r="CB70" s="61"/>
      <c r="CC70" s="61"/>
      <c r="CD70" s="61"/>
      <c r="CE70" s="61"/>
      <c r="CF70" s="61"/>
      <c r="CG70" s="61"/>
      <c r="CH70" s="61"/>
    </row>
    <row r="71" spans="53:86" customFormat="1">
      <c r="BA71" t="s">
        <v>771</v>
      </c>
      <c r="BB71" s="61"/>
      <c r="BC71" s="61"/>
      <c r="BD71" s="61"/>
      <c r="BE71" s="61"/>
      <c r="BF71" s="61"/>
      <c r="BG71" s="61"/>
      <c r="BH71" s="61"/>
      <c r="BI71" s="61"/>
      <c r="BJ71" s="61"/>
      <c r="BK71" s="61"/>
      <c r="BL71" s="61"/>
      <c r="BM71" s="161" t="s">
        <v>543</v>
      </c>
      <c r="BN71" s="61"/>
      <c r="BO71" s="61"/>
      <c r="BP71" s="61"/>
      <c r="BQ71" s="61"/>
      <c r="BR71" s="61"/>
      <c r="BS71" s="61"/>
      <c r="BT71" s="61"/>
      <c r="BU71" s="61"/>
      <c r="BV71" s="61"/>
      <c r="BW71" s="61"/>
      <c r="BX71" s="61"/>
      <c r="BY71" s="61"/>
      <c r="BZ71" s="61"/>
      <c r="CA71" s="61"/>
      <c r="CB71" s="61"/>
      <c r="CC71" s="61"/>
      <c r="CD71" s="61"/>
      <c r="CE71" s="61"/>
      <c r="CF71" s="61"/>
      <c r="CG71" s="61"/>
      <c r="CH71" s="61"/>
    </row>
    <row r="72" spans="53:86" customFormat="1">
      <c r="BA72" t="s">
        <v>772</v>
      </c>
      <c r="BB72" s="61"/>
      <c r="BC72" s="61"/>
      <c r="BD72" s="61"/>
      <c r="BE72" s="61"/>
      <c r="BF72" s="61"/>
      <c r="BG72" s="61"/>
      <c r="BH72" s="61"/>
      <c r="BI72" s="61"/>
      <c r="BJ72" s="61"/>
      <c r="BK72" s="61"/>
      <c r="BL72" s="61"/>
      <c r="BM72" s="161" t="s">
        <v>544</v>
      </c>
      <c r="BN72" s="61"/>
      <c r="BO72" s="61"/>
      <c r="BP72" s="61"/>
      <c r="BQ72" s="61"/>
      <c r="BR72" s="61"/>
      <c r="BS72" s="61"/>
      <c r="BT72" s="61"/>
      <c r="BU72" s="61"/>
      <c r="BV72" s="61"/>
      <c r="BW72" s="61"/>
      <c r="BX72" s="61"/>
      <c r="BY72" s="61"/>
      <c r="BZ72" s="61"/>
      <c r="CA72" s="61"/>
      <c r="CB72" s="61"/>
      <c r="CC72" s="61"/>
      <c r="CD72" s="61"/>
      <c r="CE72" s="61"/>
      <c r="CF72" s="61"/>
      <c r="CG72" s="61"/>
      <c r="CH72" s="61"/>
    </row>
    <row r="73" spans="53:86" customFormat="1">
      <c r="BA73" t="s">
        <v>773</v>
      </c>
      <c r="BB73" s="61"/>
      <c r="BC73" s="61"/>
      <c r="BD73" s="61"/>
      <c r="BE73" s="61"/>
      <c r="BF73" s="61"/>
      <c r="BG73" s="61"/>
      <c r="BH73" s="61"/>
      <c r="BI73" s="61"/>
      <c r="BJ73" s="61"/>
      <c r="BK73" s="61"/>
      <c r="BL73" s="61"/>
      <c r="BM73" s="161" t="s">
        <v>545</v>
      </c>
      <c r="BN73" s="61"/>
      <c r="BO73" s="61"/>
      <c r="BP73" s="61"/>
      <c r="BQ73" s="61"/>
      <c r="BR73" s="61"/>
      <c r="BS73" s="61"/>
      <c r="BT73" s="61"/>
      <c r="BU73" s="61"/>
      <c r="BV73" s="61"/>
      <c r="BW73" s="61"/>
      <c r="BX73" s="61"/>
      <c r="BY73" s="61"/>
      <c r="BZ73" s="61"/>
      <c r="CA73" s="61"/>
      <c r="CB73" s="61"/>
      <c r="CC73" s="61"/>
      <c r="CD73" s="61"/>
      <c r="CE73" s="61"/>
      <c r="CF73" s="61"/>
      <c r="CG73" s="61"/>
      <c r="CH73" s="61"/>
    </row>
    <row r="74" spans="53:86" customFormat="1">
      <c r="BA74" t="s">
        <v>774</v>
      </c>
      <c r="BB74" s="61"/>
      <c r="BC74" s="61"/>
      <c r="BD74" s="61"/>
      <c r="BE74" s="61"/>
      <c r="BF74" s="61"/>
      <c r="BG74" s="61"/>
      <c r="BH74" s="61"/>
      <c r="BI74" s="61"/>
      <c r="BJ74" s="61"/>
      <c r="BK74" s="61"/>
      <c r="BL74" s="61"/>
      <c r="BM74" s="161" t="s">
        <v>546</v>
      </c>
      <c r="BN74" s="61"/>
      <c r="BO74" s="61"/>
      <c r="BP74" s="61"/>
      <c r="BQ74" s="61"/>
      <c r="BR74" s="61"/>
      <c r="BS74" s="61"/>
      <c r="BT74" s="61"/>
      <c r="BU74" s="61"/>
      <c r="BV74" s="61"/>
      <c r="BW74" s="61"/>
      <c r="BX74" s="61"/>
      <c r="BY74" s="61"/>
      <c r="BZ74" s="61"/>
      <c r="CA74" s="61"/>
      <c r="CB74" s="61"/>
      <c r="CC74" s="61"/>
      <c r="CD74" s="61"/>
      <c r="CE74" s="61"/>
      <c r="CF74" s="61"/>
      <c r="CG74" s="61"/>
      <c r="CH74" s="61"/>
    </row>
    <row r="75" spans="53:86" customFormat="1">
      <c r="BA75" t="s">
        <v>775</v>
      </c>
      <c r="BB75" s="61"/>
      <c r="BC75" s="61"/>
      <c r="BD75" s="61"/>
      <c r="BE75" s="61"/>
      <c r="BF75" s="61"/>
      <c r="BG75" s="61"/>
      <c r="BH75" s="61"/>
      <c r="BI75" s="61"/>
      <c r="BJ75" s="61"/>
      <c r="BK75" s="61"/>
      <c r="BL75" s="61"/>
      <c r="BM75" s="161" t="s">
        <v>547</v>
      </c>
      <c r="BN75" s="61"/>
      <c r="BO75" s="61"/>
      <c r="BP75" s="61"/>
      <c r="BQ75" s="61"/>
      <c r="BR75" s="61"/>
      <c r="BS75" s="61"/>
      <c r="BT75" s="61"/>
      <c r="BU75" s="61"/>
      <c r="BV75" s="61"/>
      <c r="BW75" s="61"/>
      <c r="BX75" s="61"/>
      <c r="BY75" s="61"/>
      <c r="BZ75" s="61"/>
      <c r="CA75" s="61"/>
      <c r="CB75" s="61"/>
      <c r="CC75" s="61"/>
      <c r="CD75" s="61"/>
      <c r="CE75" s="61"/>
      <c r="CF75" s="61"/>
      <c r="CG75" s="61"/>
      <c r="CH75" s="61"/>
    </row>
    <row r="76" spans="53:86" customFormat="1">
      <c r="BA76" t="s">
        <v>776</v>
      </c>
      <c r="BB76" s="61"/>
      <c r="BC76" s="61"/>
      <c r="BD76" s="61"/>
      <c r="BE76" s="61"/>
      <c r="BF76" s="61"/>
      <c r="BG76" s="61"/>
      <c r="BH76" s="61"/>
      <c r="BI76" s="61"/>
      <c r="BJ76" s="61"/>
      <c r="BK76" s="61"/>
      <c r="BL76" s="61"/>
      <c r="BM76" s="161" t="s">
        <v>548</v>
      </c>
      <c r="BN76" s="61"/>
      <c r="BO76" s="61"/>
      <c r="BP76" s="61"/>
      <c r="BQ76" s="61"/>
      <c r="BR76" s="61"/>
      <c r="BS76" s="61"/>
      <c r="BT76" s="61"/>
      <c r="BU76" s="61"/>
      <c r="BV76" s="61"/>
      <c r="BW76" s="61"/>
      <c r="BX76" s="61"/>
      <c r="BY76" s="61"/>
      <c r="BZ76" s="61"/>
      <c r="CA76" s="61"/>
      <c r="CB76" s="61"/>
      <c r="CC76" s="61"/>
      <c r="CD76" s="61"/>
      <c r="CE76" s="61"/>
      <c r="CF76" s="61"/>
      <c r="CG76" s="61"/>
      <c r="CH76" s="61"/>
    </row>
    <row r="77" spans="53:86" customFormat="1">
      <c r="BA77" t="s">
        <v>777</v>
      </c>
      <c r="BB77" s="61"/>
      <c r="BC77" s="61"/>
      <c r="BD77" s="61"/>
      <c r="BE77" s="61"/>
      <c r="BF77" s="61"/>
      <c r="BG77" s="61"/>
      <c r="BH77" s="61"/>
      <c r="BI77" s="61"/>
      <c r="BJ77" s="61"/>
      <c r="BK77" s="61"/>
      <c r="BL77" s="61"/>
      <c r="BM77" s="161" t="s">
        <v>549</v>
      </c>
      <c r="BN77" s="61"/>
      <c r="BO77" s="61"/>
      <c r="BP77" s="61"/>
      <c r="BQ77" s="61"/>
      <c r="BR77" s="61"/>
      <c r="BS77" s="61"/>
      <c r="BT77" s="61"/>
      <c r="BU77" s="61"/>
      <c r="BV77" s="61"/>
      <c r="BW77" s="61"/>
      <c r="BX77" s="61"/>
      <c r="BY77" s="61"/>
      <c r="BZ77" s="61"/>
      <c r="CA77" s="61"/>
      <c r="CB77" s="61"/>
      <c r="CC77" s="61"/>
      <c r="CD77" s="61"/>
      <c r="CE77" s="61"/>
      <c r="CF77" s="61"/>
      <c r="CG77" s="61"/>
      <c r="CH77" s="61"/>
    </row>
    <row r="78" spans="53:86" customFormat="1">
      <c r="BA78" t="s">
        <v>778</v>
      </c>
      <c r="BB78" s="61"/>
      <c r="BC78" s="61"/>
      <c r="BD78" s="61"/>
      <c r="BE78" s="61"/>
      <c r="BF78" s="61"/>
      <c r="BG78" s="61"/>
      <c r="BH78" s="61"/>
      <c r="BI78" s="61"/>
      <c r="BJ78" s="61"/>
      <c r="BK78" s="61"/>
      <c r="BL78" s="61"/>
      <c r="BM78" s="161" t="s">
        <v>550</v>
      </c>
      <c r="BN78" s="61"/>
      <c r="BO78" s="61"/>
      <c r="BP78" s="61"/>
      <c r="BQ78" s="61"/>
      <c r="BR78" s="61"/>
      <c r="BS78" s="61"/>
      <c r="BT78" s="61"/>
      <c r="BU78" s="61"/>
      <c r="BV78" s="61"/>
      <c r="BW78" s="61"/>
      <c r="BX78" s="61"/>
      <c r="BY78" s="61"/>
      <c r="BZ78" s="61"/>
      <c r="CA78" s="61"/>
      <c r="CB78" s="61"/>
      <c r="CC78" s="61"/>
      <c r="CD78" s="61"/>
      <c r="CE78" s="61"/>
      <c r="CF78" s="61"/>
      <c r="CG78" s="61"/>
      <c r="CH78" s="61"/>
    </row>
    <row r="79" spans="53:86" customFormat="1" ht="15">
      <c r="BA79" s="175" t="s">
        <v>821</v>
      </c>
      <c r="BB79" s="61"/>
      <c r="BC79" s="61"/>
      <c r="BD79" s="61"/>
      <c r="BE79" s="61"/>
      <c r="BF79" s="61"/>
      <c r="BG79" s="61"/>
      <c r="BH79" s="61"/>
      <c r="BI79" s="61"/>
      <c r="BJ79" s="61"/>
      <c r="BK79" s="61"/>
      <c r="BL79" s="61"/>
      <c r="BM79" s="161"/>
      <c r="BN79" s="61"/>
      <c r="BO79" s="61"/>
      <c r="BP79" s="61"/>
      <c r="BQ79" s="61"/>
      <c r="BR79" s="61"/>
      <c r="BS79" s="61"/>
      <c r="BT79" s="61"/>
      <c r="BU79" s="61"/>
      <c r="BV79" s="61"/>
      <c r="BW79" s="61"/>
      <c r="BX79" s="61"/>
      <c r="BY79" s="61"/>
      <c r="BZ79" s="61"/>
      <c r="CA79" s="61"/>
      <c r="CB79" s="61"/>
      <c r="CC79" s="61"/>
      <c r="CD79" s="61"/>
      <c r="CE79" s="61"/>
      <c r="CF79" s="61"/>
      <c r="CG79" s="61"/>
      <c r="CH79" s="61"/>
    </row>
    <row r="80" spans="53:86" customFormat="1">
      <c r="BA80" t="s">
        <v>818</v>
      </c>
      <c r="BB80" s="61"/>
      <c r="BC80" s="61"/>
      <c r="BD80" s="61"/>
      <c r="BE80" s="61"/>
      <c r="BF80" s="61"/>
      <c r="BG80" s="61"/>
      <c r="BH80" s="61"/>
      <c r="BI80" s="61"/>
      <c r="BJ80" s="61"/>
      <c r="BK80" s="61"/>
      <c r="BL80" s="61"/>
      <c r="BM80" s="161"/>
      <c r="BN80" s="61"/>
      <c r="BO80" s="61"/>
      <c r="BP80" s="61"/>
      <c r="BQ80" s="61"/>
      <c r="BR80" s="61"/>
      <c r="BS80" s="61"/>
      <c r="BT80" s="61"/>
      <c r="BU80" s="61"/>
      <c r="BV80" s="61"/>
      <c r="BW80" s="61"/>
      <c r="BX80" s="61"/>
      <c r="BY80" s="61"/>
      <c r="BZ80" s="61"/>
      <c r="CA80" s="61"/>
      <c r="CB80" s="61"/>
      <c r="CC80" s="61"/>
      <c r="CD80" s="61"/>
      <c r="CE80" s="61"/>
      <c r="CF80" s="61"/>
      <c r="CG80" s="61"/>
      <c r="CH80" s="61"/>
    </row>
    <row r="81" spans="53:86" customFormat="1">
      <c r="BA81" t="s">
        <v>819</v>
      </c>
      <c r="BB81" s="61"/>
      <c r="BC81" s="61"/>
      <c r="BD81" s="61"/>
      <c r="BE81" s="61"/>
      <c r="BF81" s="61"/>
      <c r="BG81" s="61"/>
      <c r="BH81" s="61"/>
      <c r="BI81" s="61"/>
      <c r="BJ81" s="61"/>
      <c r="BK81" s="61"/>
      <c r="BL81" s="61"/>
      <c r="BM81" s="161"/>
      <c r="BN81" s="61"/>
      <c r="BO81" s="61"/>
      <c r="BP81" s="61"/>
      <c r="BQ81" s="61"/>
      <c r="BR81" s="61"/>
      <c r="BS81" s="61"/>
      <c r="BT81" s="61"/>
      <c r="BU81" s="61"/>
      <c r="BV81" s="61"/>
      <c r="BW81" s="61"/>
      <c r="BX81" s="61"/>
      <c r="BY81" s="61"/>
      <c r="BZ81" s="61"/>
      <c r="CA81" s="61"/>
      <c r="CB81" s="61"/>
      <c r="CC81" s="61"/>
      <c r="CD81" s="61"/>
      <c r="CE81" s="61"/>
      <c r="CF81" s="61"/>
      <c r="CG81" s="61"/>
      <c r="CH81" s="61"/>
    </row>
    <row r="82" spans="53:86" customFormat="1">
      <c r="BA82" t="s">
        <v>820</v>
      </c>
      <c r="BB82" s="61"/>
      <c r="BC82" s="61"/>
      <c r="BD82" s="61"/>
      <c r="BE82" s="61"/>
      <c r="BF82" s="61"/>
      <c r="BG82" s="61"/>
      <c r="BH82" s="61"/>
      <c r="BI82" s="61"/>
      <c r="BJ82" s="61"/>
      <c r="BK82" s="61"/>
      <c r="BL82" s="61"/>
      <c r="BM82" s="161"/>
      <c r="BN82" s="61"/>
      <c r="BO82" s="61"/>
      <c r="BP82" s="61"/>
      <c r="BQ82" s="61"/>
      <c r="BR82" s="61"/>
      <c r="BS82" s="61"/>
      <c r="BT82" s="61"/>
      <c r="BU82" s="61"/>
      <c r="BV82" s="61"/>
      <c r="BW82" s="61"/>
      <c r="BX82" s="61"/>
      <c r="BY82" s="61"/>
      <c r="BZ82" s="61"/>
      <c r="CA82" s="61"/>
      <c r="CB82" s="61"/>
      <c r="CC82" s="61"/>
      <c r="CD82" s="61"/>
      <c r="CE82" s="61"/>
      <c r="CF82" s="61"/>
      <c r="CG82" s="61"/>
      <c r="CH82" s="61"/>
    </row>
    <row r="83" spans="53:86" customFormat="1" ht="15">
      <c r="BA83" s="175" t="s">
        <v>779</v>
      </c>
      <c r="BB83" s="61"/>
      <c r="BC83" s="61"/>
      <c r="BD83" s="61"/>
      <c r="BE83" s="61"/>
      <c r="BF83" s="61"/>
      <c r="BG83" s="61"/>
      <c r="BH83" s="61"/>
      <c r="BI83" s="61"/>
      <c r="BJ83" s="61"/>
      <c r="BK83" s="61"/>
      <c r="BL83" s="61"/>
      <c r="BM83" s="162" t="s">
        <v>551</v>
      </c>
      <c r="BN83" s="61"/>
      <c r="BO83" s="61"/>
      <c r="BP83" s="61"/>
      <c r="BQ83" s="61"/>
      <c r="BR83" s="61"/>
      <c r="BS83" s="61"/>
      <c r="BT83" s="61"/>
      <c r="BU83" s="61"/>
      <c r="BV83" s="61"/>
      <c r="BW83" s="61"/>
      <c r="BX83" s="61"/>
      <c r="BY83" s="61"/>
      <c r="BZ83" s="61"/>
      <c r="CA83" s="61"/>
      <c r="CB83" s="61"/>
      <c r="CC83" s="61"/>
      <c r="CD83" s="61"/>
      <c r="CE83" s="61"/>
      <c r="CF83" s="61"/>
      <c r="CG83" s="61"/>
      <c r="CH83" s="61"/>
    </row>
    <row r="84" spans="53:86" customFormat="1">
      <c r="BA84" t="s">
        <v>780</v>
      </c>
      <c r="BB84" s="61"/>
      <c r="BC84" s="61"/>
      <c r="BD84" s="61"/>
      <c r="BE84" s="61"/>
      <c r="BF84" s="61"/>
      <c r="BG84" s="61"/>
      <c r="BH84" s="61"/>
      <c r="BI84" s="61"/>
      <c r="BJ84" s="61"/>
      <c r="BK84" s="61"/>
      <c r="BL84" s="61"/>
      <c r="BM84" s="161" t="s">
        <v>552</v>
      </c>
      <c r="BN84" s="61"/>
      <c r="BO84" s="61"/>
      <c r="BP84" s="61"/>
      <c r="BQ84" s="61"/>
      <c r="BR84" s="61"/>
      <c r="BS84" s="61"/>
      <c r="BT84" s="61"/>
      <c r="BU84" s="61"/>
      <c r="BV84" s="61"/>
      <c r="BW84" s="61"/>
      <c r="BX84" s="61"/>
      <c r="BY84" s="61"/>
      <c r="BZ84" s="61"/>
      <c r="CA84" s="61"/>
      <c r="CB84" s="61"/>
      <c r="CC84" s="61"/>
      <c r="CD84" s="61"/>
      <c r="CE84" s="61"/>
      <c r="CF84" s="61"/>
      <c r="CG84" s="61"/>
      <c r="CH84" s="61"/>
    </row>
    <row r="85" spans="53:86" customFormat="1">
      <c r="BA85" t="s">
        <v>781</v>
      </c>
      <c r="BB85" s="61"/>
      <c r="BC85" s="61"/>
      <c r="BD85" s="61"/>
      <c r="BE85" s="61"/>
      <c r="BF85" s="61"/>
      <c r="BG85" s="61"/>
      <c r="BH85" s="61"/>
      <c r="BI85" s="61"/>
      <c r="BJ85" s="61"/>
      <c r="BK85" s="61"/>
      <c r="BL85" s="61"/>
      <c r="BM85" s="161" t="s">
        <v>553</v>
      </c>
      <c r="BN85" s="61"/>
      <c r="BO85" s="61"/>
      <c r="BP85" s="61"/>
      <c r="BQ85" s="61"/>
      <c r="BR85" s="61"/>
      <c r="BS85" s="61"/>
      <c r="BT85" s="61"/>
      <c r="BU85" s="61"/>
      <c r="BV85" s="61"/>
      <c r="BW85" s="61"/>
      <c r="BX85" s="61"/>
      <c r="BY85" s="61"/>
      <c r="BZ85" s="61"/>
      <c r="CA85" s="61"/>
      <c r="CB85" s="61"/>
      <c r="CC85" s="61"/>
      <c r="CD85" s="61"/>
      <c r="CE85" s="61"/>
      <c r="CF85" s="61"/>
      <c r="CG85" s="61"/>
      <c r="CH85" s="61"/>
    </row>
    <row r="86" spans="53:86" customFormat="1">
      <c r="BA86" t="s">
        <v>782</v>
      </c>
      <c r="BB86" s="61"/>
      <c r="BC86" s="61"/>
      <c r="BD86" s="61"/>
      <c r="BE86" s="61"/>
      <c r="BF86" s="61"/>
      <c r="BG86" s="61"/>
      <c r="BH86" s="61"/>
      <c r="BI86" s="61"/>
      <c r="BJ86" s="61"/>
      <c r="BK86" s="61"/>
      <c r="BL86" s="61"/>
      <c r="BM86" s="161" t="s">
        <v>554</v>
      </c>
      <c r="BN86" s="61"/>
      <c r="BO86" s="61"/>
      <c r="BP86" s="61"/>
      <c r="BQ86" s="61"/>
      <c r="BR86" s="61"/>
      <c r="BS86" s="61"/>
      <c r="BT86" s="61"/>
      <c r="BU86" s="61"/>
      <c r="BV86" s="61"/>
      <c r="BW86" s="61"/>
      <c r="BX86" s="61"/>
      <c r="BY86" s="61"/>
      <c r="BZ86" s="61"/>
      <c r="CA86" s="61"/>
      <c r="CB86" s="61"/>
      <c r="CC86" s="61"/>
      <c r="CD86" s="61"/>
      <c r="CE86" s="61"/>
      <c r="CF86" s="61"/>
      <c r="CG86" s="61"/>
      <c r="CH86" s="61"/>
    </row>
    <row r="87" spans="53:86" customFormat="1">
      <c r="BA87" t="s">
        <v>783</v>
      </c>
      <c r="BB87" s="61"/>
      <c r="BC87" s="61"/>
      <c r="BD87" s="61"/>
      <c r="BE87" s="61"/>
      <c r="BF87" s="61"/>
      <c r="BG87" s="61"/>
      <c r="BH87" s="61"/>
      <c r="BI87" s="61"/>
      <c r="BJ87" s="61"/>
      <c r="BK87" s="61"/>
      <c r="BL87" s="61"/>
      <c r="BM87" s="161" t="s">
        <v>555</v>
      </c>
      <c r="BN87" s="61"/>
      <c r="BO87" s="61"/>
      <c r="BP87" s="61"/>
      <c r="BQ87" s="61"/>
      <c r="BR87" s="61"/>
      <c r="BS87" s="61"/>
      <c r="BT87" s="61"/>
      <c r="BU87" s="61"/>
      <c r="BV87" s="61"/>
      <c r="BW87" s="61"/>
      <c r="BX87" s="61"/>
      <c r="BY87" s="61"/>
      <c r="BZ87" s="61"/>
      <c r="CA87" s="61"/>
      <c r="CB87" s="61"/>
      <c r="CC87" s="61"/>
      <c r="CD87" s="61"/>
      <c r="CE87" s="61"/>
      <c r="CF87" s="61"/>
      <c r="CG87" s="61"/>
      <c r="CH87" s="61"/>
    </row>
    <row r="88" spans="53:86" customFormat="1">
      <c r="BA88" t="s">
        <v>81</v>
      </c>
      <c r="BB88" s="61"/>
      <c r="BC88" s="61"/>
      <c r="BD88" s="61"/>
      <c r="BE88" s="61"/>
      <c r="BF88" s="61"/>
      <c r="BG88" s="61"/>
      <c r="BH88" s="61"/>
      <c r="BI88" s="61"/>
      <c r="BJ88" s="61"/>
      <c r="BK88" s="61"/>
      <c r="BL88" s="61"/>
      <c r="BM88" s="161" t="s">
        <v>100</v>
      </c>
      <c r="BN88" s="61"/>
      <c r="BO88" s="61"/>
      <c r="BP88" s="61"/>
      <c r="BQ88" s="61"/>
      <c r="BR88" s="61"/>
      <c r="BS88" s="61"/>
      <c r="BT88" s="61"/>
      <c r="BU88" s="61"/>
      <c r="BV88" s="61"/>
      <c r="BW88" s="61"/>
      <c r="BX88" s="61"/>
      <c r="BY88" s="61"/>
      <c r="BZ88" s="61"/>
      <c r="CA88" s="61"/>
      <c r="CB88" s="61"/>
      <c r="CC88" s="61"/>
      <c r="CD88" s="61"/>
      <c r="CE88" s="61"/>
      <c r="CF88" s="61"/>
      <c r="CG88" s="61"/>
      <c r="CH88" s="61"/>
    </row>
    <row r="89" spans="53:86" customFormat="1">
      <c r="BA89" t="s">
        <v>784</v>
      </c>
      <c r="BB89" s="61"/>
      <c r="BC89" s="61"/>
      <c r="BD89" s="61"/>
      <c r="BE89" s="61"/>
      <c r="BF89" s="61"/>
      <c r="BG89" s="61"/>
      <c r="BH89" s="61"/>
      <c r="BI89" s="61"/>
      <c r="BJ89" s="61"/>
      <c r="BK89" s="61"/>
      <c r="BL89" s="61"/>
      <c r="BM89" s="161" t="s">
        <v>664</v>
      </c>
      <c r="BN89" s="61"/>
      <c r="BO89" s="61"/>
      <c r="BP89" s="61"/>
      <c r="BQ89" s="61"/>
      <c r="BR89" s="61"/>
      <c r="BS89" s="61"/>
      <c r="BT89" s="61"/>
      <c r="BU89" s="61"/>
      <c r="BV89" s="61"/>
      <c r="BW89" s="61"/>
      <c r="BX89" s="61"/>
      <c r="BY89" s="61"/>
      <c r="BZ89" s="61"/>
      <c r="CA89" s="61"/>
      <c r="CB89" s="61"/>
      <c r="CC89" s="61"/>
      <c r="CD89" s="61"/>
      <c r="CE89" s="61"/>
      <c r="CF89" s="61"/>
      <c r="CG89" s="61"/>
      <c r="CH89" s="61"/>
    </row>
    <row r="90" spans="53:86" customFormat="1">
      <c r="BA90" t="s">
        <v>785</v>
      </c>
      <c r="BB90" s="61"/>
      <c r="BC90" s="61"/>
      <c r="BD90" s="61"/>
      <c r="BE90" s="61"/>
      <c r="BF90" s="61"/>
      <c r="BG90" s="61"/>
      <c r="BH90" s="61"/>
      <c r="BI90" s="61"/>
      <c r="BJ90" s="61"/>
      <c r="BK90" s="61"/>
      <c r="BL90" s="61"/>
      <c r="BM90" s="161" t="s">
        <v>556</v>
      </c>
      <c r="BN90" s="61"/>
      <c r="BO90" s="61"/>
      <c r="BP90" s="61"/>
      <c r="BQ90" s="61"/>
      <c r="BR90" s="61"/>
      <c r="BS90" s="61"/>
      <c r="BT90" s="61"/>
      <c r="BU90" s="61"/>
      <c r="BV90" s="61"/>
      <c r="BW90" s="61"/>
      <c r="BX90" s="61"/>
      <c r="BY90" s="61"/>
      <c r="BZ90" s="61"/>
      <c r="CA90" s="61"/>
      <c r="CB90" s="61"/>
      <c r="CC90" s="61"/>
      <c r="CD90" s="61"/>
      <c r="CE90" s="61"/>
      <c r="CF90" s="61"/>
      <c r="CG90" s="61"/>
      <c r="CH90" s="61"/>
    </row>
    <row r="91" spans="53:86" customFormat="1">
      <c r="BA91" t="s">
        <v>786</v>
      </c>
      <c r="BB91" s="61"/>
      <c r="BC91" s="61"/>
      <c r="BD91" s="61"/>
      <c r="BE91" s="61"/>
      <c r="BF91" s="61"/>
      <c r="BG91" s="61"/>
      <c r="BH91" s="61"/>
      <c r="BI91" s="61"/>
      <c r="BJ91" s="61"/>
      <c r="BK91" s="61"/>
      <c r="BL91" s="61"/>
      <c r="BM91" s="161" t="s">
        <v>557</v>
      </c>
      <c r="BN91" s="61"/>
      <c r="BO91" s="61"/>
      <c r="BP91" s="61"/>
      <c r="BQ91" s="61"/>
      <c r="BR91" s="61"/>
      <c r="BS91" s="61"/>
      <c r="BT91" s="61"/>
      <c r="BU91" s="61"/>
      <c r="BV91" s="61"/>
      <c r="BW91" s="61"/>
      <c r="BX91" s="61"/>
      <c r="BY91" s="61"/>
      <c r="BZ91" s="61"/>
      <c r="CA91" s="61"/>
      <c r="CB91" s="61"/>
      <c r="CC91" s="61"/>
      <c r="CD91" s="61"/>
      <c r="CE91" s="61"/>
      <c r="CF91" s="61"/>
      <c r="CG91" s="61"/>
      <c r="CH91" s="61"/>
    </row>
    <row r="92" spans="53:86" customFormat="1">
      <c r="BA92" t="s">
        <v>787</v>
      </c>
      <c r="BB92" s="61"/>
      <c r="BC92" s="61"/>
      <c r="BD92" s="61"/>
      <c r="BE92" s="61"/>
      <c r="BF92" s="61"/>
      <c r="BG92" s="61"/>
      <c r="BH92" s="61"/>
      <c r="BI92" s="61"/>
      <c r="BJ92" s="61"/>
      <c r="BK92" s="61"/>
      <c r="BL92" s="61"/>
      <c r="BM92" s="161" t="s">
        <v>558</v>
      </c>
      <c r="BN92" s="61"/>
      <c r="BO92" s="61"/>
      <c r="BP92" s="61"/>
      <c r="BQ92" s="61"/>
      <c r="BR92" s="61"/>
      <c r="BS92" s="61"/>
      <c r="BT92" s="61"/>
      <c r="BU92" s="61"/>
      <c r="BV92" s="61"/>
      <c r="BW92" s="61"/>
      <c r="BX92" s="61"/>
      <c r="BY92" s="61"/>
      <c r="BZ92" s="61"/>
      <c r="CA92" s="61"/>
      <c r="CB92" s="61"/>
      <c r="CC92" s="61"/>
      <c r="CD92" s="61"/>
      <c r="CE92" s="61"/>
      <c r="CF92" s="61"/>
      <c r="CG92" s="61"/>
      <c r="CH92" s="61"/>
    </row>
    <row r="93" spans="53:86" customFormat="1">
      <c r="BA93" t="s">
        <v>788</v>
      </c>
      <c r="BB93" s="61"/>
      <c r="BC93" s="61"/>
      <c r="BD93" s="61"/>
      <c r="BE93" s="61"/>
      <c r="BF93" s="61"/>
      <c r="BG93" s="61"/>
      <c r="BH93" s="61"/>
      <c r="BI93" s="61"/>
      <c r="BJ93" s="61"/>
      <c r="BK93" s="61"/>
      <c r="BL93" s="61"/>
      <c r="BM93" s="161" t="s">
        <v>559</v>
      </c>
      <c r="BN93" s="61"/>
      <c r="BO93" s="61"/>
      <c r="BP93" s="61"/>
      <c r="BQ93" s="61"/>
      <c r="BR93" s="61"/>
      <c r="BS93" s="61"/>
      <c r="BT93" s="61"/>
      <c r="BU93" s="61"/>
      <c r="BV93" s="61"/>
      <c r="BW93" s="61"/>
      <c r="BX93" s="61"/>
      <c r="BY93" s="61"/>
      <c r="BZ93" s="61"/>
      <c r="CA93" s="61"/>
      <c r="CB93" s="61"/>
      <c r="CC93" s="61"/>
      <c r="CD93" s="61"/>
      <c r="CE93" s="61"/>
      <c r="CF93" s="61"/>
      <c r="CG93" s="61"/>
      <c r="CH93" s="61"/>
    </row>
    <row r="94" spans="53:86" customFormat="1">
      <c r="BA94" t="s">
        <v>789</v>
      </c>
      <c r="BB94" s="61"/>
      <c r="BC94" s="61"/>
      <c r="BD94" s="61"/>
      <c r="BE94" s="61"/>
      <c r="BF94" s="61"/>
      <c r="BG94" s="61"/>
      <c r="BH94" s="61"/>
      <c r="BI94" s="61"/>
      <c r="BJ94" s="61"/>
      <c r="BK94" s="61"/>
      <c r="BL94" s="61"/>
      <c r="BM94" s="161" t="s">
        <v>560</v>
      </c>
      <c r="BN94" s="61"/>
      <c r="BO94" s="61"/>
      <c r="BP94" s="61"/>
      <c r="BQ94" s="61"/>
      <c r="BR94" s="61"/>
      <c r="BS94" s="61"/>
      <c r="BT94" s="61"/>
      <c r="BU94" s="61"/>
      <c r="BV94" s="61"/>
      <c r="BW94" s="61"/>
      <c r="BX94" s="61"/>
      <c r="BY94" s="61"/>
      <c r="BZ94" s="61"/>
      <c r="CA94" s="61"/>
      <c r="CB94" s="61"/>
      <c r="CC94" s="61"/>
      <c r="CD94" s="61"/>
      <c r="CE94" s="61"/>
      <c r="CF94" s="61"/>
      <c r="CG94" s="61"/>
      <c r="CH94" s="61"/>
    </row>
    <row r="95" spans="53:86" customFormat="1">
      <c r="BA95" t="s">
        <v>790</v>
      </c>
      <c r="BB95" s="61"/>
      <c r="BC95" s="61"/>
      <c r="BD95" s="61"/>
      <c r="BE95" s="61"/>
      <c r="BF95" s="61"/>
      <c r="BG95" s="61"/>
      <c r="BH95" s="61"/>
      <c r="BI95" s="61"/>
      <c r="BJ95" s="61"/>
      <c r="BK95" s="61"/>
      <c r="BL95" s="61"/>
      <c r="BM95" s="162" t="s">
        <v>561</v>
      </c>
      <c r="BN95" s="61"/>
      <c r="BO95" s="61"/>
      <c r="BP95" s="61"/>
      <c r="BQ95" s="61"/>
      <c r="BR95" s="61"/>
      <c r="BS95" s="61"/>
      <c r="BT95" s="61"/>
      <c r="BU95" s="61"/>
      <c r="BV95" s="61"/>
      <c r="BW95" s="61"/>
      <c r="BX95" s="61"/>
      <c r="BY95" s="61"/>
      <c r="BZ95" s="61"/>
      <c r="CA95" s="61"/>
      <c r="CB95" s="61"/>
      <c r="CC95" s="61"/>
      <c r="CD95" s="61"/>
      <c r="CE95" s="61"/>
      <c r="CF95" s="61"/>
      <c r="CG95" s="61"/>
      <c r="CH95" s="61"/>
    </row>
    <row r="96" spans="53:86" customFormat="1">
      <c r="BA96" t="s">
        <v>791</v>
      </c>
      <c r="BB96" s="61"/>
      <c r="BC96" s="61"/>
      <c r="BD96" s="61"/>
      <c r="BE96" s="61"/>
      <c r="BF96" s="61"/>
      <c r="BG96" s="61"/>
      <c r="BH96" s="61"/>
      <c r="BI96" s="61"/>
      <c r="BJ96" s="61"/>
      <c r="BK96" s="61"/>
      <c r="BL96" s="61"/>
      <c r="BM96" s="161" t="s">
        <v>562</v>
      </c>
      <c r="BN96" s="61"/>
      <c r="BO96" s="61"/>
      <c r="BP96" s="61"/>
      <c r="BQ96" s="61"/>
      <c r="BR96" s="61"/>
      <c r="BS96" s="61"/>
      <c r="BT96" s="61"/>
      <c r="BU96" s="61"/>
      <c r="BV96" s="61"/>
      <c r="BW96" s="61"/>
      <c r="BX96" s="61"/>
      <c r="BY96" s="61"/>
      <c r="BZ96" s="61"/>
      <c r="CA96" s="61"/>
      <c r="CB96" s="61"/>
      <c r="CC96" s="61"/>
      <c r="CD96" s="61"/>
      <c r="CE96" s="61"/>
      <c r="CF96" s="61"/>
      <c r="CG96" s="61"/>
      <c r="CH96" s="61"/>
    </row>
    <row r="97" spans="53:86" customFormat="1">
      <c r="BA97" t="s">
        <v>792</v>
      </c>
      <c r="BB97" s="61"/>
      <c r="BC97" s="61"/>
      <c r="BD97" s="61"/>
      <c r="BE97" s="61"/>
      <c r="BF97" s="61"/>
      <c r="BG97" s="61"/>
      <c r="BH97" s="61"/>
      <c r="BI97" s="61"/>
      <c r="BJ97" s="61"/>
      <c r="BK97" s="61"/>
      <c r="BL97" s="61"/>
      <c r="BM97" s="161" t="s">
        <v>563</v>
      </c>
      <c r="BN97" s="61"/>
      <c r="BO97" s="61"/>
      <c r="BP97" s="61"/>
      <c r="BQ97" s="61"/>
      <c r="BR97" s="61"/>
      <c r="BS97" s="61"/>
      <c r="BT97" s="61"/>
      <c r="BU97" s="61"/>
      <c r="BV97" s="61"/>
      <c r="BW97" s="61"/>
      <c r="BX97" s="61"/>
      <c r="BY97" s="61"/>
      <c r="BZ97" s="61"/>
      <c r="CA97" s="61"/>
      <c r="CB97" s="61"/>
      <c r="CC97" s="61"/>
      <c r="CD97" s="61"/>
      <c r="CE97" s="61"/>
      <c r="CF97" s="61"/>
      <c r="CG97" s="61"/>
      <c r="CH97" s="61"/>
    </row>
    <row r="98" spans="53:86" customFormat="1">
      <c r="BA98" t="s">
        <v>793</v>
      </c>
      <c r="BB98" s="61"/>
      <c r="BC98" s="61"/>
      <c r="BD98" s="61"/>
      <c r="BE98" s="61"/>
      <c r="BF98" s="61"/>
      <c r="BG98" s="61"/>
      <c r="BH98" s="61"/>
      <c r="BI98" s="61"/>
      <c r="BJ98" s="61"/>
      <c r="BK98" s="61"/>
      <c r="BL98" s="61"/>
      <c r="BM98" s="161" t="s">
        <v>564</v>
      </c>
      <c r="BN98" s="61"/>
      <c r="BO98" s="61"/>
      <c r="BP98" s="61"/>
      <c r="BQ98" s="61"/>
      <c r="BR98" s="61"/>
      <c r="BS98" s="61"/>
      <c r="BT98" s="61"/>
      <c r="BU98" s="61"/>
      <c r="BV98" s="61"/>
      <c r="BW98" s="61"/>
      <c r="BX98" s="61"/>
      <c r="BY98" s="61"/>
      <c r="BZ98" s="61"/>
      <c r="CA98" s="61"/>
      <c r="CB98" s="61"/>
      <c r="CC98" s="61"/>
      <c r="CD98" s="61"/>
      <c r="CE98" s="61"/>
      <c r="CF98" s="61"/>
      <c r="CG98" s="61"/>
      <c r="CH98" s="61"/>
    </row>
    <row r="99" spans="53:86" customFormat="1">
      <c r="BA99" t="s">
        <v>794</v>
      </c>
      <c r="BB99" s="61"/>
      <c r="BC99" s="61"/>
      <c r="BD99" s="61"/>
      <c r="BE99" s="61"/>
      <c r="BF99" s="61"/>
      <c r="BG99" s="61"/>
      <c r="BH99" s="61"/>
      <c r="BI99" s="61"/>
      <c r="BJ99" s="61"/>
      <c r="BK99" s="61"/>
      <c r="BL99" s="61"/>
      <c r="BM99" s="161" t="s">
        <v>565</v>
      </c>
      <c r="BN99" s="61"/>
      <c r="BO99" s="61"/>
      <c r="BP99" s="61"/>
      <c r="BQ99" s="61"/>
      <c r="BR99" s="61"/>
      <c r="BS99" s="61"/>
      <c r="BT99" s="61"/>
      <c r="BU99" s="61"/>
      <c r="BV99" s="61"/>
      <c r="BW99" s="61"/>
      <c r="BX99" s="61"/>
      <c r="BY99" s="61"/>
      <c r="BZ99" s="61"/>
      <c r="CA99" s="61"/>
      <c r="CB99" s="61"/>
      <c r="CC99" s="61"/>
      <c r="CD99" s="61"/>
      <c r="CE99" s="61"/>
      <c r="CF99" s="61"/>
      <c r="CG99" s="61"/>
      <c r="CH99" s="61"/>
    </row>
    <row r="100" spans="53:86" customFormat="1">
      <c r="BA100" t="s">
        <v>795</v>
      </c>
      <c r="BB100" s="61"/>
      <c r="BC100" s="61"/>
      <c r="BD100" s="61"/>
      <c r="BE100" s="61"/>
      <c r="BF100" s="61"/>
      <c r="BG100" s="61"/>
      <c r="BH100" s="61"/>
      <c r="BI100" s="61"/>
      <c r="BJ100" s="61"/>
      <c r="BK100" s="61"/>
      <c r="BL100" s="61"/>
      <c r="BM100" s="161" t="s">
        <v>566</v>
      </c>
      <c r="BN100" s="61"/>
      <c r="BO100" s="61"/>
      <c r="BP100" s="61"/>
      <c r="BQ100" s="61"/>
      <c r="BR100" s="61"/>
      <c r="BS100" s="61"/>
      <c r="BT100" s="61"/>
      <c r="BU100" s="61"/>
      <c r="BV100" s="61"/>
      <c r="BW100" s="61"/>
      <c r="BX100" s="61"/>
      <c r="BY100" s="61"/>
      <c r="BZ100" s="61"/>
      <c r="CA100" s="61"/>
      <c r="CB100" s="61"/>
      <c r="CC100" s="61"/>
      <c r="CD100" s="61"/>
      <c r="CE100" s="61"/>
      <c r="CF100" s="61"/>
      <c r="CG100" s="61"/>
      <c r="CH100" s="61"/>
    </row>
    <row r="101" spans="53:86" customFormat="1">
      <c r="BA101" t="s">
        <v>796</v>
      </c>
      <c r="BB101" s="61"/>
      <c r="BC101" s="61"/>
      <c r="BD101" s="61"/>
      <c r="BE101" s="61"/>
      <c r="BF101" s="61"/>
      <c r="BG101" s="61"/>
      <c r="BH101" s="61"/>
      <c r="BI101" s="61"/>
      <c r="BJ101" s="61"/>
      <c r="BK101" s="61"/>
      <c r="BL101" s="61"/>
      <c r="BM101" s="161" t="s">
        <v>665</v>
      </c>
      <c r="BN101" s="61"/>
      <c r="BO101" s="61"/>
      <c r="BP101" s="61"/>
      <c r="BQ101" s="61"/>
      <c r="BR101" s="61"/>
      <c r="BS101" s="61"/>
      <c r="BT101" s="61"/>
      <c r="BU101" s="61"/>
      <c r="BV101" s="61"/>
      <c r="BW101" s="61"/>
      <c r="BX101" s="61"/>
      <c r="BY101" s="61"/>
      <c r="BZ101" s="61"/>
      <c r="CA101" s="61"/>
      <c r="CB101" s="61"/>
      <c r="CC101" s="61"/>
      <c r="CD101" s="61"/>
      <c r="CE101" s="61"/>
      <c r="CF101" s="61"/>
      <c r="CG101" s="61"/>
      <c r="CH101" s="61"/>
    </row>
    <row r="102" spans="53:86" customFormat="1">
      <c r="BA102" t="s">
        <v>797</v>
      </c>
      <c r="BB102" s="61"/>
      <c r="BC102" s="61"/>
      <c r="BD102" s="61"/>
      <c r="BE102" s="61"/>
      <c r="BF102" s="61"/>
      <c r="BG102" s="61"/>
      <c r="BH102" s="61"/>
      <c r="BI102" s="61"/>
      <c r="BJ102" s="61"/>
      <c r="BK102" s="61"/>
      <c r="BL102" s="61"/>
      <c r="BM102" s="161" t="s">
        <v>567</v>
      </c>
      <c r="BN102" s="61"/>
      <c r="BO102" s="61"/>
      <c r="BP102" s="61"/>
      <c r="BQ102" s="61"/>
      <c r="BR102" s="61"/>
      <c r="BS102" s="61"/>
      <c r="BT102" s="61"/>
      <c r="BU102" s="61"/>
      <c r="BV102" s="61"/>
      <c r="BW102" s="61"/>
      <c r="BX102" s="61"/>
      <c r="BY102" s="61"/>
      <c r="BZ102" s="61"/>
      <c r="CA102" s="61"/>
      <c r="CB102" s="61"/>
      <c r="CC102" s="61"/>
      <c r="CD102" s="61"/>
      <c r="CE102" s="61"/>
      <c r="CF102" s="61"/>
      <c r="CG102" s="61"/>
      <c r="CH102" s="61"/>
    </row>
    <row r="103" spans="53:86" customFormat="1" ht="15">
      <c r="BA103" s="175" t="s">
        <v>798</v>
      </c>
      <c r="BB103" s="61"/>
      <c r="BC103" s="61"/>
      <c r="BD103" s="61"/>
      <c r="BE103" s="61"/>
      <c r="BF103" s="61"/>
      <c r="BG103" s="61"/>
      <c r="BH103" s="61"/>
      <c r="BI103" s="61"/>
      <c r="BJ103" s="61"/>
      <c r="BK103" s="61"/>
      <c r="BL103" s="61"/>
      <c r="BM103" s="161" t="s">
        <v>96</v>
      </c>
      <c r="BN103" s="61"/>
      <c r="BO103" s="61"/>
      <c r="BP103" s="61"/>
      <c r="BQ103" s="61"/>
      <c r="BR103" s="61"/>
      <c r="BS103" s="61"/>
      <c r="BT103" s="61"/>
      <c r="BU103" s="61"/>
      <c r="BV103" s="61"/>
      <c r="BW103" s="61"/>
      <c r="BX103" s="61"/>
      <c r="BY103" s="61"/>
      <c r="BZ103" s="61"/>
      <c r="CA103" s="61"/>
      <c r="CB103" s="61"/>
      <c r="CC103" s="61"/>
      <c r="CD103" s="61"/>
      <c r="CE103" s="61"/>
      <c r="CF103" s="61"/>
      <c r="CG103" s="61"/>
      <c r="CH103" s="61"/>
    </row>
    <row r="104" spans="53:86" customFormat="1">
      <c r="BA104" t="s">
        <v>822</v>
      </c>
      <c r="BB104" s="61"/>
      <c r="BC104" s="61"/>
      <c r="BD104" s="61"/>
      <c r="BE104" s="61"/>
      <c r="BF104" s="61"/>
      <c r="BG104" s="61"/>
      <c r="BH104" s="61"/>
      <c r="BI104" s="61"/>
      <c r="BJ104" s="61"/>
      <c r="BK104" s="61"/>
      <c r="BL104" s="61"/>
      <c r="BM104" s="161" t="s">
        <v>568</v>
      </c>
      <c r="BN104" s="61"/>
      <c r="BO104" s="61"/>
      <c r="BP104" s="61"/>
      <c r="BQ104" s="61"/>
      <c r="BR104" s="61"/>
      <c r="BS104" s="61"/>
      <c r="BT104" s="61"/>
      <c r="BU104" s="61"/>
      <c r="BV104" s="61"/>
      <c r="BW104" s="61"/>
      <c r="BX104" s="61"/>
      <c r="BY104" s="61"/>
      <c r="BZ104" s="61"/>
      <c r="CA104" s="61"/>
      <c r="CB104" s="61"/>
      <c r="CC104" s="61"/>
      <c r="CD104" s="61"/>
      <c r="CE104" s="61"/>
      <c r="CF104" s="61"/>
      <c r="CG104" s="61"/>
      <c r="CH104" s="61"/>
    </row>
    <row r="105" spans="53:86" customFormat="1">
      <c r="BA105" t="s">
        <v>823</v>
      </c>
      <c r="BB105" s="61"/>
      <c r="BC105" s="61"/>
      <c r="BD105" s="61"/>
      <c r="BE105" s="61"/>
      <c r="BF105" s="61"/>
      <c r="BG105" s="61"/>
      <c r="BH105" s="61"/>
      <c r="BI105" s="61"/>
      <c r="BJ105" s="61"/>
      <c r="BK105" s="61"/>
      <c r="BL105" s="61"/>
      <c r="BM105" s="161" t="s">
        <v>569</v>
      </c>
      <c r="BN105" s="61"/>
      <c r="BO105" s="61"/>
      <c r="BP105" s="61"/>
      <c r="BQ105" s="61"/>
      <c r="BR105" s="61"/>
      <c r="BS105" s="61"/>
      <c r="BT105" s="61"/>
      <c r="BU105" s="61"/>
      <c r="BV105" s="61"/>
      <c r="BW105" s="61"/>
      <c r="BX105" s="61"/>
      <c r="BY105" s="61"/>
      <c r="BZ105" s="61"/>
      <c r="CA105" s="61"/>
      <c r="CB105" s="61"/>
      <c r="CC105" s="61"/>
      <c r="CD105" s="61"/>
      <c r="CE105" s="61"/>
      <c r="CF105" s="61"/>
      <c r="CG105" s="61"/>
      <c r="CH105" s="61"/>
    </row>
    <row r="106" spans="53:86" customFormat="1">
      <c r="BA106" t="s">
        <v>824</v>
      </c>
      <c r="BB106" s="61"/>
      <c r="BC106" s="61"/>
      <c r="BD106" s="61"/>
      <c r="BE106" s="61"/>
      <c r="BF106" s="61"/>
      <c r="BG106" s="61"/>
      <c r="BH106" s="61"/>
      <c r="BI106" s="61"/>
      <c r="BJ106" s="61"/>
      <c r="BK106" s="61"/>
      <c r="BL106" s="61"/>
      <c r="BM106" s="161" t="s">
        <v>570</v>
      </c>
      <c r="BN106" s="61"/>
      <c r="BO106" s="61"/>
      <c r="BP106" s="61"/>
      <c r="BQ106" s="61"/>
      <c r="BR106" s="61"/>
      <c r="BS106" s="61"/>
      <c r="BT106" s="61"/>
      <c r="BU106" s="61"/>
      <c r="BV106" s="61"/>
      <c r="BW106" s="61"/>
      <c r="BX106" s="61"/>
      <c r="BY106" s="61"/>
      <c r="BZ106" s="61"/>
      <c r="CA106" s="61"/>
      <c r="CB106" s="61"/>
      <c r="CC106" s="61"/>
      <c r="CD106" s="61"/>
      <c r="CE106" s="61"/>
      <c r="CF106" s="61"/>
      <c r="CG106" s="61"/>
      <c r="CH106" s="61"/>
    </row>
    <row r="107" spans="53:86" customFormat="1" ht="15">
      <c r="BA107" s="175" t="s">
        <v>799</v>
      </c>
      <c r="BB107" s="61"/>
      <c r="BC107" s="61"/>
      <c r="BD107" s="61"/>
      <c r="BE107" s="61"/>
      <c r="BF107" s="61"/>
      <c r="BG107" s="61"/>
      <c r="BH107" s="61"/>
      <c r="BI107" s="61"/>
      <c r="BJ107" s="61"/>
      <c r="BK107" s="61"/>
      <c r="BL107" s="61"/>
      <c r="BM107" s="161" t="s">
        <v>571</v>
      </c>
      <c r="BN107" s="61"/>
      <c r="BO107" s="61"/>
      <c r="BP107" s="61"/>
      <c r="BQ107" s="61"/>
      <c r="BR107" s="61"/>
      <c r="BS107" s="61"/>
      <c r="BT107" s="61"/>
      <c r="BU107" s="61"/>
      <c r="BV107" s="61"/>
      <c r="BW107" s="61"/>
      <c r="BX107" s="61"/>
      <c r="BY107" s="61"/>
      <c r="BZ107" s="61"/>
      <c r="CA107" s="61"/>
      <c r="CB107" s="61"/>
      <c r="CC107" s="61"/>
      <c r="CD107" s="61"/>
      <c r="CE107" s="61"/>
      <c r="CF107" s="61"/>
      <c r="CG107" s="61"/>
      <c r="CH107" s="61"/>
    </row>
    <row r="108" spans="53:86" customFormat="1">
      <c r="BA108" t="s">
        <v>800</v>
      </c>
      <c r="BB108" s="61"/>
      <c r="BC108" s="61"/>
      <c r="BD108" s="61"/>
      <c r="BE108" s="61"/>
      <c r="BF108" s="61"/>
      <c r="BG108" s="61"/>
      <c r="BH108" s="61"/>
      <c r="BI108" s="61"/>
      <c r="BJ108" s="61"/>
      <c r="BK108" s="61"/>
      <c r="BL108" s="61"/>
      <c r="BM108" s="161" t="s">
        <v>572</v>
      </c>
      <c r="BN108" s="61"/>
      <c r="BO108" s="61"/>
      <c r="BP108" s="61"/>
      <c r="BQ108" s="61"/>
      <c r="BR108" s="61"/>
      <c r="BS108" s="61"/>
      <c r="BT108" s="61"/>
      <c r="BU108" s="61"/>
      <c r="BV108" s="61"/>
      <c r="BW108" s="61"/>
      <c r="BX108" s="61"/>
      <c r="BY108" s="61"/>
      <c r="BZ108" s="61"/>
      <c r="CA108" s="61"/>
      <c r="CB108" s="61"/>
      <c r="CC108" s="61"/>
      <c r="CD108" s="61"/>
      <c r="CE108" s="61"/>
      <c r="CF108" s="61"/>
      <c r="CG108" s="61"/>
      <c r="CH108" s="61"/>
    </row>
    <row r="109" spans="53:86" customFormat="1" ht="15">
      <c r="BA109" s="175" t="s">
        <v>801</v>
      </c>
      <c r="BB109" s="61"/>
      <c r="BC109" s="61"/>
      <c r="BD109" s="61"/>
      <c r="BE109" s="61"/>
      <c r="BF109" s="61"/>
      <c r="BG109" s="61"/>
      <c r="BH109" s="61"/>
      <c r="BI109" s="61"/>
      <c r="BJ109" s="61"/>
      <c r="BK109" s="61"/>
      <c r="BL109" s="61"/>
      <c r="BM109" s="161" t="s">
        <v>573</v>
      </c>
      <c r="BN109" s="61"/>
      <c r="BO109" s="61"/>
      <c r="BP109" s="61"/>
      <c r="BQ109" s="61"/>
      <c r="BR109" s="61"/>
      <c r="BS109" s="61"/>
      <c r="BT109" s="61"/>
      <c r="BU109" s="61"/>
      <c r="BV109" s="61"/>
      <c r="BW109" s="61"/>
      <c r="BX109" s="61"/>
      <c r="BY109" s="61"/>
      <c r="BZ109" s="61"/>
      <c r="CA109" s="61"/>
      <c r="CB109" s="61"/>
      <c r="CC109" s="61"/>
      <c r="CD109" s="61"/>
      <c r="CE109" s="61"/>
      <c r="CF109" s="61"/>
      <c r="CG109" s="61"/>
      <c r="CH109" s="61"/>
    </row>
    <row r="110" spans="53:86" customFormat="1">
      <c r="BA110" t="s">
        <v>802</v>
      </c>
      <c r="BB110" s="61"/>
      <c r="BC110" s="61"/>
      <c r="BD110" s="61"/>
      <c r="BE110" s="61"/>
      <c r="BF110" s="61"/>
      <c r="BG110" s="61"/>
      <c r="BH110" s="61"/>
      <c r="BI110" s="61"/>
      <c r="BJ110" s="61"/>
      <c r="BK110" s="61"/>
      <c r="BL110" s="61"/>
      <c r="BM110" s="161" t="s">
        <v>666</v>
      </c>
      <c r="BN110" s="61"/>
      <c r="BO110" s="61"/>
      <c r="BP110" s="61"/>
      <c r="BQ110" s="61"/>
      <c r="BR110" s="61"/>
      <c r="BS110" s="61"/>
      <c r="BT110" s="61"/>
      <c r="BU110" s="61"/>
      <c r="BV110" s="61"/>
      <c r="BW110" s="61"/>
      <c r="BX110" s="61"/>
      <c r="BY110" s="61"/>
      <c r="BZ110" s="61"/>
      <c r="CA110" s="61"/>
      <c r="CB110" s="61"/>
      <c r="CC110" s="61"/>
      <c r="CD110" s="61"/>
      <c r="CE110" s="61"/>
      <c r="CF110" s="61"/>
      <c r="CG110" s="61"/>
      <c r="CH110" s="61"/>
    </row>
    <row r="111" spans="53:86" customFormat="1">
      <c r="BA111" t="s">
        <v>803</v>
      </c>
      <c r="BB111" s="61"/>
      <c r="BC111" s="61"/>
      <c r="BD111" s="61"/>
      <c r="BE111" s="61"/>
      <c r="BF111" s="61"/>
      <c r="BG111" s="61"/>
      <c r="BH111" s="61"/>
      <c r="BI111" s="61"/>
      <c r="BJ111" s="61"/>
      <c r="BK111" s="61"/>
      <c r="BL111" s="61"/>
      <c r="BM111" s="161" t="s">
        <v>82</v>
      </c>
      <c r="BN111" s="61"/>
      <c r="BO111" s="61"/>
      <c r="BP111" s="61"/>
      <c r="BQ111" s="61"/>
      <c r="BR111" s="61"/>
      <c r="BS111" s="61"/>
      <c r="BT111" s="61"/>
      <c r="BU111" s="61"/>
      <c r="BV111" s="61"/>
      <c r="BW111" s="61"/>
      <c r="BX111" s="61"/>
      <c r="BY111" s="61"/>
      <c r="BZ111" s="61"/>
      <c r="CA111" s="61"/>
      <c r="CB111" s="61"/>
      <c r="CC111" s="61"/>
      <c r="CD111" s="61"/>
      <c r="CE111" s="61"/>
      <c r="CF111" s="61"/>
      <c r="CG111" s="61"/>
      <c r="CH111" s="61"/>
    </row>
    <row r="112" spans="53:86" customFormat="1">
      <c r="BA112" t="s">
        <v>804</v>
      </c>
      <c r="BB112" s="61"/>
      <c r="BC112" s="61"/>
      <c r="BD112" s="61"/>
      <c r="BE112" s="61"/>
      <c r="BF112" s="61"/>
      <c r="BG112" s="61"/>
      <c r="BH112" s="61"/>
      <c r="BI112" s="61"/>
      <c r="BJ112" s="61"/>
      <c r="BK112" s="61"/>
      <c r="BL112" s="61"/>
      <c r="BM112" s="161" t="s">
        <v>574</v>
      </c>
      <c r="BN112" s="61"/>
      <c r="BO112" s="61"/>
      <c r="BP112" s="61"/>
      <c r="BQ112" s="61"/>
      <c r="BR112" s="61"/>
      <c r="BS112" s="61"/>
      <c r="BT112" s="61"/>
      <c r="BU112" s="61"/>
      <c r="BV112" s="61"/>
      <c r="BW112" s="61"/>
      <c r="BX112" s="61"/>
      <c r="BY112" s="61"/>
      <c r="BZ112" s="61"/>
      <c r="CA112" s="61"/>
      <c r="CB112" s="61"/>
      <c r="CC112" s="61"/>
      <c r="CD112" s="61"/>
      <c r="CE112" s="61"/>
      <c r="CF112" s="61"/>
      <c r="CG112" s="61"/>
      <c r="CH112" s="61"/>
    </row>
    <row r="113" spans="53:86" customFormat="1">
      <c r="BA113" t="s">
        <v>805</v>
      </c>
      <c r="BB113" s="61"/>
      <c r="BC113" s="61"/>
      <c r="BD113" s="61"/>
      <c r="BE113" s="61"/>
      <c r="BF113" s="61"/>
      <c r="BG113" s="61"/>
      <c r="BH113" s="61"/>
      <c r="BI113" s="61"/>
      <c r="BJ113" s="61"/>
      <c r="BK113" s="61"/>
      <c r="BL113" s="61"/>
      <c r="BM113" s="161" t="s">
        <v>575</v>
      </c>
      <c r="BN113" s="61"/>
      <c r="BO113" s="61"/>
      <c r="BP113" s="61"/>
      <c r="BQ113" s="61"/>
      <c r="BR113" s="61"/>
      <c r="BS113" s="61"/>
      <c r="BT113" s="61"/>
      <c r="BU113" s="61"/>
      <c r="BV113" s="61"/>
      <c r="BW113" s="61"/>
      <c r="BX113" s="61"/>
      <c r="BY113" s="61"/>
      <c r="BZ113" s="61"/>
      <c r="CA113" s="61"/>
      <c r="CB113" s="61"/>
      <c r="CC113" s="61"/>
      <c r="CD113" s="61"/>
      <c r="CE113" s="61"/>
      <c r="CF113" s="61"/>
      <c r="CG113" s="61"/>
      <c r="CH113" s="61"/>
    </row>
    <row r="114" spans="53:86" customFormat="1" ht="15">
      <c r="BA114" s="175" t="s">
        <v>806</v>
      </c>
      <c r="BB114" s="61"/>
      <c r="BC114" s="61"/>
      <c r="BD114" s="61"/>
      <c r="BE114" s="61"/>
      <c r="BF114" s="61"/>
      <c r="BG114" s="61"/>
      <c r="BH114" s="61"/>
      <c r="BI114" s="61"/>
      <c r="BJ114" s="61"/>
      <c r="BK114" s="61"/>
      <c r="BL114" s="61"/>
      <c r="BM114" s="161" t="s">
        <v>576</v>
      </c>
      <c r="BN114" s="61"/>
      <c r="BO114" s="61"/>
      <c r="BP114" s="61"/>
      <c r="BQ114" s="61"/>
      <c r="BR114" s="61"/>
      <c r="BS114" s="61"/>
      <c r="BT114" s="61"/>
      <c r="BU114" s="61"/>
      <c r="BV114" s="61"/>
      <c r="BW114" s="61"/>
      <c r="BX114" s="61"/>
      <c r="BY114" s="61"/>
      <c r="BZ114" s="61"/>
      <c r="CA114" s="61"/>
      <c r="CB114" s="61"/>
      <c r="CC114" s="61"/>
      <c r="CD114" s="61"/>
      <c r="CE114" s="61"/>
      <c r="CF114" s="61"/>
      <c r="CG114" s="61"/>
      <c r="CH114" s="61"/>
    </row>
    <row r="115" spans="53:86" customFormat="1">
      <c r="BA115" t="s">
        <v>807</v>
      </c>
      <c r="BB115" s="61"/>
      <c r="BC115" s="61"/>
      <c r="BD115" s="61"/>
      <c r="BE115" s="61"/>
      <c r="BF115" s="61"/>
      <c r="BG115" s="61"/>
      <c r="BH115" s="61"/>
      <c r="BI115" s="61"/>
      <c r="BJ115" s="61"/>
      <c r="BK115" s="61"/>
      <c r="BL115" s="61"/>
      <c r="BM115" s="161" t="s">
        <v>577</v>
      </c>
      <c r="BN115" s="61"/>
      <c r="BO115" s="61"/>
      <c r="BP115" s="61"/>
      <c r="BQ115" s="61"/>
      <c r="BR115" s="61"/>
      <c r="BS115" s="61"/>
      <c r="BT115" s="61"/>
      <c r="BU115" s="61"/>
      <c r="BV115" s="61"/>
      <c r="BW115" s="61"/>
      <c r="BX115" s="61"/>
      <c r="BY115" s="61"/>
      <c r="BZ115" s="61"/>
      <c r="CA115" s="61"/>
      <c r="CB115" s="61"/>
      <c r="CC115" s="61"/>
      <c r="CD115" s="61"/>
      <c r="CE115" s="61"/>
      <c r="CF115" s="61"/>
      <c r="CG115" s="61"/>
      <c r="CH115" s="61"/>
    </row>
    <row r="116" spans="53:86" customFormat="1">
      <c r="BA116" t="s">
        <v>808</v>
      </c>
      <c r="BB116" s="61"/>
      <c r="BC116" s="61"/>
      <c r="BD116" s="61"/>
      <c r="BE116" s="61"/>
      <c r="BF116" s="61"/>
      <c r="BG116" s="61"/>
      <c r="BH116" s="61"/>
      <c r="BI116" s="61"/>
      <c r="BJ116" s="61"/>
      <c r="BK116" s="61"/>
      <c r="BL116" s="61"/>
      <c r="BM116" s="161" t="s">
        <v>578</v>
      </c>
      <c r="BN116" s="61"/>
      <c r="BO116" s="61"/>
      <c r="BP116" s="61"/>
      <c r="BQ116" s="61"/>
      <c r="BR116" s="61"/>
      <c r="BS116" s="61"/>
      <c r="BT116" s="61"/>
      <c r="BU116" s="61"/>
      <c r="BV116" s="61"/>
      <c r="BW116" s="61"/>
      <c r="BX116" s="61"/>
      <c r="BY116" s="61"/>
      <c r="BZ116" s="61"/>
      <c r="CA116" s="61"/>
      <c r="CB116" s="61"/>
      <c r="CC116" s="61"/>
      <c r="CD116" s="61"/>
      <c r="CE116" s="61"/>
      <c r="CF116" s="61"/>
      <c r="CG116" s="61"/>
      <c r="CH116" s="61"/>
    </row>
    <row r="117" spans="53:86" customFormat="1">
      <c r="BA117" t="s">
        <v>809</v>
      </c>
      <c r="BB117" s="61"/>
      <c r="BC117" s="61"/>
      <c r="BD117" s="61"/>
      <c r="BE117" s="61"/>
      <c r="BF117" s="61"/>
      <c r="BG117" s="61"/>
      <c r="BH117" s="61"/>
      <c r="BI117" s="61"/>
      <c r="BJ117" s="61"/>
      <c r="BK117" s="61"/>
      <c r="BL117" s="61"/>
      <c r="BM117" s="161" t="s">
        <v>579</v>
      </c>
      <c r="BN117" s="61"/>
      <c r="BO117" s="61"/>
      <c r="BP117" s="61"/>
      <c r="BQ117" s="61"/>
      <c r="BR117" s="61"/>
      <c r="BS117" s="61"/>
      <c r="BT117" s="61"/>
      <c r="BU117" s="61"/>
      <c r="BV117" s="61"/>
      <c r="BW117" s="61"/>
      <c r="BX117" s="61"/>
      <c r="BY117" s="61"/>
      <c r="BZ117" s="61"/>
      <c r="CA117" s="61"/>
      <c r="CB117" s="61"/>
      <c r="CC117" s="61"/>
      <c r="CD117" s="61"/>
      <c r="CE117" s="61"/>
      <c r="CF117" s="61"/>
      <c r="CG117" s="61"/>
      <c r="CH117" s="61"/>
    </row>
    <row r="118" spans="53:86" customFormat="1">
      <c r="BA118" t="s">
        <v>810</v>
      </c>
      <c r="BB118" s="61"/>
      <c r="BC118" s="61"/>
      <c r="BD118" s="61"/>
      <c r="BE118" s="61"/>
      <c r="BF118" s="61"/>
      <c r="BG118" s="61"/>
      <c r="BH118" s="61"/>
      <c r="BI118" s="61"/>
      <c r="BJ118" s="61"/>
      <c r="BK118" s="61"/>
      <c r="BL118" s="61"/>
      <c r="BM118" s="161" t="s">
        <v>580</v>
      </c>
      <c r="BN118" s="61"/>
      <c r="BO118" s="61"/>
      <c r="BP118" s="61"/>
      <c r="BQ118" s="61"/>
      <c r="BR118" s="61"/>
      <c r="BS118" s="61"/>
      <c r="BT118" s="61"/>
      <c r="BU118" s="61"/>
      <c r="BV118" s="61"/>
      <c r="BW118" s="61"/>
      <c r="BX118" s="61"/>
      <c r="BY118" s="61"/>
      <c r="BZ118" s="61"/>
      <c r="CA118" s="61"/>
      <c r="CB118" s="61"/>
      <c r="CC118" s="61"/>
      <c r="CD118" s="61"/>
      <c r="CE118" s="61"/>
      <c r="CF118" s="61"/>
      <c r="CG118" s="61"/>
      <c r="CH118" s="61"/>
    </row>
    <row r="119" spans="53:86" customFormat="1">
      <c r="BA119" t="s">
        <v>811</v>
      </c>
      <c r="BB119" s="61"/>
      <c r="BC119" s="61"/>
      <c r="BD119" s="61"/>
      <c r="BE119" s="61"/>
      <c r="BF119" s="61"/>
      <c r="BG119" s="61"/>
      <c r="BH119" s="61"/>
      <c r="BI119" s="61"/>
      <c r="BJ119" s="61"/>
      <c r="BK119" s="61"/>
      <c r="BL119" s="61"/>
      <c r="BM119" s="161" t="s">
        <v>83</v>
      </c>
      <c r="BN119" s="61"/>
      <c r="BO119" s="61"/>
      <c r="BP119" s="61"/>
      <c r="BQ119" s="61"/>
      <c r="BR119" s="61"/>
      <c r="BS119" s="61"/>
      <c r="BT119" s="61"/>
      <c r="BU119" s="61"/>
      <c r="BV119" s="61"/>
      <c r="BW119" s="61"/>
      <c r="BX119" s="61"/>
      <c r="BY119" s="61"/>
      <c r="BZ119" s="61"/>
      <c r="CA119" s="61"/>
      <c r="CB119" s="61"/>
      <c r="CC119" s="61"/>
      <c r="CD119" s="61"/>
      <c r="CE119" s="61"/>
      <c r="CF119" s="61"/>
      <c r="CG119" s="61"/>
      <c r="CH119" s="61"/>
    </row>
    <row r="120" spans="53:86" customFormat="1">
      <c r="BA120" t="s">
        <v>812</v>
      </c>
      <c r="BB120" s="61"/>
      <c r="BC120" s="61"/>
      <c r="BD120" s="61"/>
      <c r="BE120" s="61"/>
      <c r="BF120" s="61"/>
      <c r="BG120" s="61"/>
      <c r="BH120" s="61"/>
      <c r="BI120" s="61"/>
      <c r="BJ120" s="61"/>
      <c r="BK120" s="61"/>
      <c r="BL120" s="61"/>
      <c r="BM120" s="161" t="s">
        <v>581</v>
      </c>
      <c r="BN120" s="61"/>
      <c r="BO120" s="61"/>
      <c r="BP120" s="61"/>
      <c r="BQ120" s="61"/>
      <c r="BR120" s="61"/>
      <c r="BS120" s="61"/>
      <c r="BT120" s="61"/>
      <c r="BU120" s="61"/>
      <c r="BV120" s="61"/>
      <c r="BW120" s="61"/>
      <c r="BX120" s="61"/>
      <c r="BY120" s="61"/>
      <c r="BZ120" s="61"/>
      <c r="CA120" s="61"/>
      <c r="CB120" s="61"/>
      <c r="CC120" s="61"/>
      <c r="CD120" s="61"/>
      <c r="CE120" s="61"/>
      <c r="CF120" s="61"/>
      <c r="CG120" s="61"/>
      <c r="CH120" s="61"/>
    </row>
    <row r="121" spans="53:86" customFormat="1" ht="15">
      <c r="BA121" s="175" t="s">
        <v>813</v>
      </c>
      <c r="BB121" s="61"/>
      <c r="BC121" s="61"/>
      <c r="BD121" s="61"/>
      <c r="BE121" s="61"/>
      <c r="BF121" s="61"/>
      <c r="BG121" s="61"/>
      <c r="BH121" s="61"/>
      <c r="BI121" s="61"/>
      <c r="BJ121" s="61"/>
      <c r="BK121" s="61"/>
      <c r="BL121" s="61"/>
      <c r="BM121" s="161" t="s">
        <v>582</v>
      </c>
      <c r="BN121" s="61"/>
      <c r="BO121" s="61"/>
      <c r="BP121" s="61"/>
      <c r="BQ121" s="61"/>
      <c r="BR121" s="61"/>
      <c r="BS121" s="61"/>
      <c r="BT121" s="61"/>
      <c r="BU121" s="61"/>
      <c r="BV121" s="61"/>
      <c r="BW121" s="61"/>
      <c r="BX121" s="61"/>
      <c r="BY121" s="61"/>
      <c r="BZ121" s="61"/>
      <c r="CA121" s="61"/>
      <c r="CB121" s="61"/>
      <c r="CC121" s="61"/>
      <c r="CD121" s="61"/>
      <c r="CE121" s="61"/>
      <c r="CF121" s="61"/>
      <c r="CG121" s="61"/>
      <c r="CH121" s="61"/>
    </row>
    <row r="122" spans="53:86" customFormat="1">
      <c r="BA122" t="s">
        <v>814</v>
      </c>
      <c r="BB122" s="61"/>
      <c r="BC122" s="61"/>
      <c r="BD122" s="61"/>
      <c r="BE122" s="61"/>
      <c r="BF122" s="61"/>
      <c r="BG122" s="61"/>
      <c r="BH122" s="61"/>
      <c r="BI122" s="61"/>
      <c r="BJ122" s="61"/>
      <c r="BK122" s="61"/>
      <c r="BL122" s="61"/>
      <c r="BM122" s="161" t="s">
        <v>583</v>
      </c>
      <c r="BN122" s="61"/>
      <c r="BO122" s="61"/>
      <c r="BP122" s="61"/>
      <c r="BQ122" s="61"/>
      <c r="BR122" s="61"/>
      <c r="BS122" s="61"/>
      <c r="BT122" s="61"/>
      <c r="BU122" s="61"/>
      <c r="BV122" s="61"/>
      <c r="BW122" s="61"/>
      <c r="BX122" s="61"/>
      <c r="BY122" s="61"/>
      <c r="BZ122" s="61"/>
      <c r="CA122" s="61"/>
      <c r="CB122" s="61"/>
      <c r="CC122" s="61"/>
      <c r="CD122" s="61"/>
      <c r="CE122" s="61"/>
      <c r="CF122" s="61"/>
      <c r="CG122" s="61"/>
      <c r="CH122" s="61"/>
    </row>
    <row r="123" spans="53:86" customFormat="1" ht="15">
      <c r="BA123" s="175" t="s">
        <v>815</v>
      </c>
      <c r="BB123" s="61"/>
      <c r="BC123" s="61"/>
      <c r="BD123" s="61"/>
      <c r="BE123" s="61"/>
      <c r="BF123" s="61"/>
      <c r="BG123" s="61"/>
      <c r="BH123" s="61"/>
      <c r="BI123" s="61"/>
      <c r="BJ123" s="61"/>
      <c r="BK123" s="61"/>
      <c r="BL123" s="61"/>
      <c r="BM123" s="161" t="s">
        <v>584</v>
      </c>
      <c r="BN123" s="61"/>
      <c r="BO123" s="61"/>
      <c r="BP123" s="61"/>
      <c r="BQ123" s="61"/>
      <c r="BR123" s="61"/>
      <c r="BS123" s="61"/>
      <c r="BT123" s="61"/>
      <c r="BU123" s="61"/>
      <c r="BV123" s="61"/>
      <c r="BW123" s="61"/>
      <c r="BX123" s="61"/>
      <c r="BY123" s="61"/>
      <c r="BZ123" s="61"/>
      <c r="CA123" s="61"/>
      <c r="CB123" s="61"/>
      <c r="CC123" s="61"/>
      <c r="CD123" s="61"/>
      <c r="CE123" s="61"/>
      <c r="CF123" s="61"/>
      <c r="CG123" s="61"/>
      <c r="CH123" s="61"/>
    </row>
    <row r="124" spans="53:86" customFormat="1">
      <c r="BA124" t="s">
        <v>816</v>
      </c>
      <c r="BB124" s="61"/>
      <c r="BC124" s="61"/>
      <c r="BD124" s="61"/>
      <c r="BE124" s="61"/>
      <c r="BF124" s="61"/>
      <c r="BG124" s="61"/>
      <c r="BH124" s="61"/>
      <c r="BI124" s="61"/>
      <c r="BJ124" s="61"/>
      <c r="BK124" s="61"/>
      <c r="BL124" s="61"/>
      <c r="BM124" s="161" t="s">
        <v>585</v>
      </c>
      <c r="BN124" s="61"/>
      <c r="BO124" s="61"/>
      <c r="BP124" s="61"/>
      <c r="BQ124" s="61"/>
      <c r="BR124" s="61"/>
      <c r="BS124" s="61"/>
      <c r="BT124" s="61"/>
      <c r="BU124" s="61"/>
      <c r="BV124" s="61"/>
      <c r="BW124" s="61"/>
      <c r="BX124" s="61"/>
      <c r="BY124" s="61"/>
      <c r="BZ124" s="61"/>
      <c r="CA124" s="61"/>
      <c r="CB124" s="61"/>
      <c r="CC124" s="61"/>
      <c r="CD124" s="61"/>
      <c r="CE124" s="61"/>
      <c r="CF124" s="61"/>
      <c r="CG124" s="61"/>
      <c r="CH124" s="61"/>
    </row>
    <row r="125" spans="53:86" customFormat="1">
      <c r="BA125" s="61"/>
      <c r="BB125" s="61"/>
      <c r="BC125" s="61"/>
      <c r="BD125" s="61"/>
      <c r="BE125" s="61"/>
      <c r="BF125" s="61"/>
      <c r="BG125" s="61"/>
      <c r="BH125" s="61"/>
      <c r="BI125" s="61"/>
      <c r="BJ125" s="61"/>
      <c r="BK125" s="61"/>
      <c r="BL125" s="61"/>
      <c r="BM125" s="161" t="s">
        <v>586</v>
      </c>
      <c r="BN125" s="61"/>
      <c r="BO125" s="61"/>
      <c r="BP125" s="61"/>
      <c r="BQ125" s="61"/>
      <c r="BR125" s="61"/>
      <c r="BS125" s="61"/>
      <c r="BT125" s="61"/>
      <c r="BU125" s="61"/>
      <c r="BV125" s="61"/>
      <c r="BW125" s="61"/>
      <c r="BX125" s="61"/>
      <c r="BY125" s="61"/>
      <c r="BZ125" s="61"/>
      <c r="CA125" s="61"/>
      <c r="CB125" s="61"/>
      <c r="CC125" s="61"/>
      <c r="CD125" s="61"/>
      <c r="CE125" s="61"/>
      <c r="CF125" s="61"/>
      <c r="CG125" s="61"/>
      <c r="CH125" s="61"/>
    </row>
    <row r="126" spans="53:86" customFormat="1">
      <c r="BA126" s="61"/>
      <c r="BB126" s="61"/>
      <c r="BC126" s="61"/>
      <c r="BD126" s="61"/>
      <c r="BE126" s="61"/>
      <c r="BF126" s="61"/>
      <c r="BG126" s="61"/>
      <c r="BH126" s="61"/>
      <c r="BI126" s="61"/>
      <c r="BJ126" s="61"/>
      <c r="BK126" s="61"/>
      <c r="BL126" s="61"/>
      <c r="BM126" s="161" t="s">
        <v>587</v>
      </c>
      <c r="BN126" s="61"/>
      <c r="BO126" s="61"/>
      <c r="BP126" s="61"/>
      <c r="BQ126" s="61"/>
      <c r="BR126" s="61"/>
      <c r="BS126" s="61"/>
      <c r="BT126" s="61"/>
      <c r="BU126" s="61"/>
      <c r="BV126" s="61"/>
      <c r="BW126" s="61"/>
      <c r="BX126" s="61"/>
      <c r="BY126" s="61"/>
      <c r="BZ126" s="61"/>
      <c r="CA126" s="61"/>
      <c r="CB126" s="61"/>
      <c r="CC126" s="61"/>
      <c r="CD126" s="61"/>
      <c r="CE126" s="61"/>
      <c r="CF126" s="61"/>
      <c r="CG126" s="61"/>
      <c r="CH126" s="61"/>
    </row>
    <row r="127" spans="53:86" customFormat="1">
      <c r="BA127" s="61"/>
      <c r="BB127" s="61"/>
      <c r="BC127" s="61"/>
      <c r="BD127" s="61"/>
      <c r="BE127" s="61"/>
      <c r="BF127" s="61"/>
      <c r="BG127" s="61"/>
      <c r="BH127" s="61"/>
      <c r="BI127" s="61"/>
      <c r="BJ127" s="61"/>
      <c r="BK127" s="61"/>
      <c r="BL127" s="61"/>
      <c r="BM127" s="161" t="s">
        <v>588</v>
      </c>
      <c r="BN127" s="61"/>
      <c r="BO127" s="61"/>
      <c r="BP127" s="61"/>
      <c r="BQ127" s="61"/>
      <c r="BR127" s="61"/>
      <c r="BS127" s="61"/>
      <c r="BT127" s="61"/>
      <c r="BU127" s="61"/>
      <c r="BV127" s="61"/>
      <c r="BW127" s="61"/>
      <c r="BX127" s="61"/>
      <c r="BY127" s="61"/>
      <c r="BZ127" s="61"/>
      <c r="CA127" s="61"/>
      <c r="CB127" s="61"/>
      <c r="CC127" s="61"/>
      <c r="CD127" s="61"/>
      <c r="CE127" s="61"/>
      <c r="CF127" s="61"/>
      <c r="CG127" s="61"/>
      <c r="CH127" s="61"/>
    </row>
    <row r="128" spans="53:86" customFormat="1">
      <c r="BA128" s="61"/>
      <c r="BB128" s="61"/>
      <c r="BC128" s="61"/>
      <c r="BD128" s="61"/>
      <c r="BE128" s="61"/>
      <c r="BF128" s="61"/>
      <c r="BG128" s="61"/>
      <c r="BH128" s="61"/>
      <c r="BI128" s="61"/>
      <c r="BJ128" s="61"/>
      <c r="BK128" s="61"/>
      <c r="BL128" s="61"/>
      <c r="BM128" s="161" t="s">
        <v>589</v>
      </c>
      <c r="BN128" s="61"/>
      <c r="BO128" s="61"/>
      <c r="BP128" s="61"/>
      <c r="BQ128" s="61"/>
      <c r="BR128" s="61"/>
      <c r="BS128" s="61"/>
      <c r="BT128" s="61"/>
      <c r="BU128" s="61"/>
      <c r="BV128" s="61"/>
      <c r="BW128" s="61"/>
      <c r="BX128" s="61"/>
      <c r="BY128" s="61"/>
      <c r="BZ128" s="61"/>
      <c r="CA128" s="61"/>
      <c r="CB128" s="61"/>
      <c r="CC128" s="61"/>
      <c r="CD128" s="61"/>
      <c r="CE128" s="61"/>
      <c r="CF128" s="61"/>
      <c r="CG128" s="61"/>
      <c r="CH128" s="61"/>
    </row>
    <row r="129" spans="53:86" customFormat="1">
      <c r="BA129" s="61"/>
      <c r="BB129" s="61"/>
      <c r="BC129" s="61"/>
      <c r="BD129" s="61"/>
      <c r="BE129" s="61"/>
      <c r="BF129" s="61"/>
      <c r="BG129" s="61"/>
      <c r="BH129" s="61"/>
      <c r="BI129" s="61"/>
      <c r="BJ129" s="61"/>
      <c r="BK129" s="61"/>
      <c r="BL129" s="61"/>
      <c r="BM129" s="161" t="s">
        <v>590</v>
      </c>
      <c r="BN129" s="61"/>
      <c r="BO129" s="61"/>
      <c r="BP129" s="61"/>
      <c r="BQ129" s="61"/>
      <c r="BR129" s="61"/>
      <c r="BS129" s="61"/>
      <c r="BT129" s="61"/>
      <c r="BU129" s="61"/>
      <c r="BV129" s="61"/>
      <c r="BW129" s="61"/>
      <c r="BX129" s="61"/>
      <c r="BY129" s="61"/>
      <c r="BZ129" s="61"/>
      <c r="CA129" s="61"/>
      <c r="CB129" s="61"/>
      <c r="CC129" s="61"/>
      <c r="CD129" s="61"/>
      <c r="CE129" s="61"/>
      <c r="CF129" s="61"/>
      <c r="CG129" s="61"/>
      <c r="CH129" s="61"/>
    </row>
    <row r="130" spans="53:86" customFormat="1">
      <c r="BA130" s="61"/>
      <c r="BB130" s="61"/>
      <c r="BC130" s="61"/>
      <c r="BD130" s="61"/>
      <c r="BE130" s="61"/>
      <c r="BF130" s="61"/>
      <c r="BG130" s="61"/>
      <c r="BH130" s="61"/>
      <c r="BI130" s="61"/>
      <c r="BJ130" s="61"/>
      <c r="BK130" s="61"/>
      <c r="BL130" s="61"/>
      <c r="BM130" s="161" t="s">
        <v>591</v>
      </c>
      <c r="BN130" s="61"/>
      <c r="BO130" s="61"/>
      <c r="BP130" s="61"/>
      <c r="BQ130" s="61"/>
      <c r="BR130" s="61"/>
      <c r="BS130" s="61"/>
      <c r="BT130" s="61"/>
      <c r="BU130" s="61"/>
      <c r="BV130" s="61"/>
      <c r="BW130" s="61"/>
      <c r="BX130" s="61"/>
      <c r="BY130" s="61"/>
      <c r="BZ130" s="61"/>
      <c r="CA130" s="61"/>
      <c r="CB130" s="61"/>
      <c r="CC130" s="61"/>
      <c r="CD130" s="61"/>
      <c r="CE130" s="61"/>
      <c r="CF130" s="61"/>
      <c r="CG130" s="61"/>
      <c r="CH130" s="61"/>
    </row>
    <row r="131" spans="53:86" customFormat="1">
      <c r="BA131" s="61"/>
      <c r="BB131" s="61"/>
      <c r="BC131" s="61"/>
      <c r="BD131" s="61"/>
      <c r="BE131" s="61"/>
      <c r="BF131" s="61"/>
      <c r="BG131" s="61"/>
      <c r="BH131" s="61"/>
      <c r="BI131" s="61"/>
      <c r="BJ131" s="61"/>
      <c r="BK131" s="61"/>
      <c r="BL131" s="61"/>
      <c r="BM131" s="161" t="s">
        <v>592</v>
      </c>
      <c r="BN131" s="61"/>
      <c r="BO131" s="61"/>
      <c r="BP131" s="61"/>
      <c r="BQ131" s="61"/>
      <c r="BR131" s="61"/>
      <c r="BS131" s="61"/>
      <c r="BT131" s="61"/>
      <c r="BU131" s="61"/>
      <c r="BV131" s="61"/>
      <c r="BW131" s="61"/>
      <c r="BX131" s="61"/>
      <c r="BY131" s="61"/>
      <c r="BZ131" s="61"/>
      <c r="CA131" s="61"/>
      <c r="CB131" s="61"/>
      <c r="CC131" s="61"/>
      <c r="CD131" s="61"/>
      <c r="CE131" s="61"/>
      <c r="CF131" s="61"/>
      <c r="CG131" s="61"/>
      <c r="CH131" s="61"/>
    </row>
    <row r="132" spans="53:86" customFormat="1">
      <c r="BA132" s="61"/>
      <c r="BB132" s="61"/>
      <c r="BC132" s="61"/>
      <c r="BD132" s="61"/>
      <c r="BE132" s="61"/>
      <c r="BF132" s="61"/>
      <c r="BG132" s="61"/>
      <c r="BH132" s="61"/>
      <c r="BI132" s="61"/>
      <c r="BJ132" s="61"/>
      <c r="BK132" s="61"/>
      <c r="BL132" s="61"/>
      <c r="BM132" s="161" t="s">
        <v>593</v>
      </c>
      <c r="BN132" s="61"/>
      <c r="BO132" s="61"/>
      <c r="BP132" s="61"/>
      <c r="BQ132" s="61"/>
      <c r="BR132" s="61"/>
      <c r="BS132" s="61"/>
      <c r="BT132" s="61"/>
      <c r="BU132" s="61"/>
      <c r="BV132" s="61"/>
      <c r="BW132" s="61"/>
      <c r="BX132" s="61"/>
      <c r="BY132" s="61"/>
      <c r="BZ132" s="61"/>
      <c r="CA132" s="61"/>
      <c r="CB132" s="61"/>
      <c r="CC132" s="61"/>
      <c r="CD132" s="61"/>
      <c r="CE132" s="61"/>
      <c r="CF132" s="61"/>
      <c r="CG132" s="61"/>
      <c r="CH132" s="61"/>
    </row>
    <row r="133" spans="53:86" customFormat="1">
      <c r="BA133" s="61"/>
      <c r="BB133" s="61"/>
      <c r="BC133" s="61"/>
      <c r="BD133" s="61"/>
      <c r="BE133" s="61"/>
      <c r="BF133" s="61"/>
      <c r="BG133" s="61"/>
      <c r="BH133" s="61"/>
      <c r="BI133" s="61"/>
      <c r="BJ133" s="61"/>
      <c r="BK133" s="61"/>
      <c r="BL133" s="61"/>
      <c r="BM133" s="161" t="s">
        <v>594</v>
      </c>
      <c r="BN133" s="61"/>
      <c r="BO133" s="61"/>
      <c r="BP133" s="61"/>
      <c r="BQ133" s="61"/>
      <c r="BR133" s="61"/>
      <c r="BS133" s="61"/>
      <c r="BT133" s="61"/>
      <c r="BU133" s="61"/>
      <c r="BV133" s="61"/>
      <c r="BW133" s="61"/>
      <c r="BX133" s="61"/>
      <c r="BY133" s="61"/>
      <c r="BZ133" s="61"/>
      <c r="CA133" s="61"/>
      <c r="CB133" s="61"/>
      <c r="CC133" s="61"/>
      <c r="CD133" s="61"/>
      <c r="CE133" s="61"/>
      <c r="CF133" s="61"/>
      <c r="CG133" s="61"/>
      <c r="CH133" s="61"/>
    </row>
    <row r="134" spans="53:86" customFormat="1">
      <c r="BA134" s="61"/>
      <c r="BB134" s="61"/>
      <c r="BC134" s="61"/>
      <c r="BD134" s="61"/>
      <c r="BE134" s="61"/>
      <c r="BF134" s="61"/>
      <c r="BG134" s="61"/>
      <c r="BH134" s="61"/>
      <c r="BI134" s="61"/>
      <c r="BJ134" s="61"/>
      <c r="BK134" s="61"/>
      <c r="BL134" s="61"/>
      <c r="BM134" s="161" t="s">
        <v>595</v>
      </c>
      <c r="BN134" s="61"/>
      <c r="BO134" s="61"/>
      <c r="BP134" s="61"/>
      <c r="BQ134" s="61"/>
      <c r="BR134" s="61"/>
      <c r="BS134" s="61"/>
      <c r="BT134" s="61"/>
      <c r="BU134" s="61"/>
      <c r="BV134" s="61"/>
      <c r="BW134" s="61"/>
      <c r="BX134" s="61"/>
      <c r="BY134" s="61"/>
      <c r="BZ134" s="61"/>
      <c r="CA134" s="61"/>
      <c r="CB134" s="61"/>
      <c r="CC134" s="61"/>
      <c r="CD134" s="61"/>
      <c r="CE134" s="61"/>
      <c r="CF134" s="61"/>
      <c r="CG134" s="61"/>
      <c r="CH134" s="61"/>
    </row>
    <row r="135" spans="53:86" customFormat="1">
      <c r="BA135" s="61"/>
      <c r="BB135" s="61"/>
      <c r="BC135" s="61"/>
      <c r="BD135" s="61"/>
      <c r="BE135" s="61"/>
      <c r="BF135" s="61"/>
      <c r="BG135" s="61"/>
      <c r="BH135" s="61"/>
      <c r="BI135" s="61"/>
      <c r="BJ135" s="61"/>
      <c r="BK135" s="61"/>
      <c r="BL135" s="61"/>
      <c r="BM135" s="161" t="s">
        <v>596</v>
      </c>
      <c r="BN135" s="61"/>
      <c r="BO135" s="61"/>
      <c r="BP135" s="61"/>
      <c r="BQ135" s="61"/>
      <c r="BR135" s="61"/>
      <c r="BS135" s="61"/>
      <c r="BT135" s="61"/>
      <c r="BU135" s="61"/>
      <c r="BV135" s="61"/>
      <c r="BW135" s="61"/>
      <c r="BX135" s="61"/>
      <c r="BY135" s="61"/>
      <c r="BZ135" s="61"/>
      <c r="CA135" s="61"/>
      <c r="CB135" s="61"/>
      <c r="CC135" s="61"/>
      <c r="CD135" s="61"/>
      <c r="CE135" s="61"/>
      <c r="CF135" s="61"/>
      <c r="CG135" s="61"/>
      <c r="CH135" s="61"/>
    </row>
    <row r="136" spans="53:86" customFormat="1">
      <c r="BA136" s="61"/>
      <c r="BB136" s="61"/>
      <c r="BC136" s="61"/>
      <c r="BD136" s="61"/>
      <c r="BE136" s="61"/>
      <c r="BF136" s="61"/>
      <c r="BG136" s="61"/>
      <c r="BH136" s="61"/>
      <c r="BI136" s="61"/>
      <c r="BJ136" s="61"/>
      <c r="BK136" s="61"/>
      <c r="BL136" s="61"/>
      <c r="BM136" s="161" t="s">
        <v>597</v>
      </c>
      <c r="BN136" s="61"/>
      <c r="BO136" s="61"/>
      <c r="BP136" s="61"/>
      <c r="BQ136" s="61"/>
      <c r="BR136" s="61"/>
      <c r="BS136" s="61"/>
      <c r="BT136" s="61"/>
      <c r="BU136" s="61"/>
      <c r="BV136" s="61"/>
      <c r="BW136" s="61"/>
      <c r="BX136" s="61"/>
      <c r="BY136" s="61"/>
      <c r="BZ136" s="61"/>
      <c r="CA136" s="61"/>
      <c r="CB136" s="61"/>
      <c r="CC136" s="61"/>
      <c r="CD136" s="61"/>
      <c r="CE136" s="61"/>
      <c r="CF136" s="61"/>
      <c r="CG136" s="61"/>
      <c r="CH136" s="61"/>
    </row>
    <row r="137" spans="53:86" customFormat="1">
      <c r="BA137" s="61"/>
      <c r="BB137" s="61"/>
      <c r="BC137" s="61"/>
      <c r="BD137" s="61"/>
      <c r="BE137" s="61"/>
      <c r="BF137" s="61"/>
      <c r="BG137" s="61"/>
      <c r="BH137" s="61"/>
      <c r="BI137" s="61"/>
      <c r="BJ137" s="61"/>
      <c r="BK137" s="61"/>
      <c r="BL137" s="61"/>
      <c r="BM137" s="161" t="s">
        <v>667</v>
      </c>
      <c r="BN137" s="61"/>
      <c r="BO137" s="61"/>
      <c r="BP137" s="61"/>
      <c r="BQ137" s="61"/>
      <c r="BR137" s="61"/>
      <c r="BS137" s="61"/>
      <c r="BT137" s="61"/>
      <c r="BU137" s="61"/>
      <c r="BV137" s="61"/>
      <c r="BW137" s="61"/>
      <c r="BX137" s="61"/>
      <c r="BY137" s="61"/>
      <c r="BZ137" s="61"/>
      <c r="CA137" s="61"/>
      <c r="CB137" s="61"/>
      <c r="CC137" s="61"/>
      <c r="CD137" s="61"/>
      <c r="CE137" s="61"/>
      <c r="CF137" s="61"/>
      <c r="CG137" s="61"/>
      <c r="CH137" s="61"/>
    </row>
    <row r="138" spans="53:86" customFormat="1">
      <c r="BA138" s="61"/>
      <c r="BB138" s="61"/>
      <c r="BC138" s="61"/>
      <c r="BD138" s="61"/>
      <c r="BE138" s="61"/>
      <c r="BF138" s="61"/>
      <c r="BG138" s="61"/>
      <c r="BH138" s="61"/>
      <c r="BI138" s="61"/>
      <c r="BJ138" s="61"/>
      <c r="BK138" s="61"/>
      <c r="BL138" s="61"/>
      <c r="BM138" s="161" t="s">
        <v>598</v>
      </c>
      <c r="BN138" s="61"/>
      <c r="BO138" s="61"/>
      <c r="BP138" s="61"/>
      <c r="BQ138" s="61"/>
      <c r="BR138" s="61"/>
      <c r="BS138" s="61"/>
      <c r="BT138" s="61"/>
      <c r="BU138" s="61"/>
      <c r="BV138" s="61"/>
      <c r="BW138" s="61"/>
      <c r="BX138" s="61"/>
      <c r="BY138" s="61"/>
      <c r="BZ138" s="61"/>
      <c r="CA138" s="61"/>
      <c r="CB138" s="61"/>
      <c r="CC138" s="61"/>
      <c r="CD138" s="61"/>
      <c r="CE138" s="61"/>
      <c r="CF138" s="61"/>
      <c r="CG138" s="61"/>
      <c r="CH138" s="61"/>
    </row>
    <row r="139" spans="53:86" customFormat="1">
      <c r="BA139" s="61"/>
      <c r="BB139" s="61"/>
      <c r="BC139" s="61"/>
      <c r="BD139" s="61"/>
      <c r="BE139" s="61"/>
      <c r="BF139" s="61"/>
      <c r="BG139" s="61"/>
      <c r="BH139" s="61"/>
      <c r="BI139" s="61"/>
      <c r="BJ139" s="61"/>
      <c r="BK139" s="61"/>
      <c r="BL139" s="61"/>
      <c r="BM139" s="162" t="s">
        <v>599</v>
      </c>
      <c r="BN139" s="61"/>
      <c r="BO139" s="61"/>
      <c r="BP139" s="61"/>
      <c r="BQ139" s="61"/>
      <c r="BR139" s="61"/>
      <c r="BS139" s="61"/>
      <c r="BT139" s="61"/>
      <c r="BU139" s="61"/>
      <c r="BV139" s="61"/>
      <c r="BW139" s="61"/>
      <c r="BX139" s="61"/>
      <c r="BY139" s="61"/>
      <c r="BZ139" s="61"/>
      <c r="CA139" s="61"/>
      <c r="CB139" s="61"/>
      <c r="CC139" s="61"/>
      <c r="CD139" s="61"/>
      <c r="CE139" s="61"/>
      <c r="CF139" s="61"/>
      <c r="CG139" s="61"/>
      <c r="CH139" s="61"/>
    </row>
    <row r="140" spans="53:86" customFormat="1">
      <c r="BA140" s="61"/>
      <c r="BB140" s="61"/>
      <c r="BC140" s="61"/>
      <c r="BD140" s="61"/>
      <c r="BE140" s="61"/>
      <c r="BF140" s="61"/>
      <c r="BG140" s="61"/>
      <c r="BH140" s="61"/>
      <c r="BI140" s="61"/>
      <c r="BJ140" s="61"/>
      <c r="BK140" s="61"/>
      <c r="BL140" s="61"/>
      <c r="BM140" s="161" t="s">
        <v>600</v>
      </c>
      <c r="BN140" s="61"/>
      <c r="BO140" s="61"/>
      <c r="BP140" s="61"/>
      <c r="BQ140" s="61"/>
      <c r="BR140" s="61"/>
      <c r="BS140" s="61"/>
      <c r="BT140" s="61"/>
      <c r="BU140" s="61"/>
      <c r="BV140" s="61"/>
      <c r="BW140" s="61"/>
      <c r="BX140" s="61"/>
      <c r="BY140" s="61"/>
      <c r="BZ140" s="61"/>
      <c r="CA140" s="61"/>
      <c r="CB140" s="61"/>
      <c r="CC140" s="61"/>
      <c r="CD140" s="61"/>
      <c r="CE140" s="61"/>
      <c r="CF140" s="61"/>
      <c r="CG140" s="61"/>
      <c r="CH140" s="61"/>
    </row>
    <row r="141" spans="53:86" customFormat="1">
      <c r="BA141" s="61"/>
      <c r="BB141" s="61"/>
      <c r="BC141" s="61"/>
      <c r="BD141" s="61"/>
      <c r="BE141" s="61"/>
      <c r="BF141" s="61"/>
      <c r="BG141" s="61"/>
      <c r="BH141" s="61"/>
      <c r="BI141" s="61"/>
      <c r="BJ141" s="61"/>
      <c r="BK141" s="61"/>
      <c r="BL141" s="61"/>
      <c r="BM141" s="161" t="s">
        <v>601</v>
      </c>
      <c r="BN141" s="61"/>
      <c r="BO141" s="61"/>
      <c r="BP141" s="61"/>
      <c r="BQ141" s="61"/>
      <c r="BR141" s="61"/>
      <c r="BS141" s="61"/>
      <c r="BT141" s="61"/>
      <c r="BU141" s="61"/>
      <c r="BV141" s="61"/>
      <c r="BW141" s="61"/>
      <c r="BX141" s="61"/>
      <c r="BY141" s="61"/>
      <c r="BZ141" s="61"/>
      <c r="CA141" s="61"/>
      <c r="CB141" s="61"/>
      <c r="CC141" s="61"/>
      <c r="CD141" s="61"/>
      <c r="CE141" s="61"/>
      <c r="CF141" s="61"/>
      <c r="CG141" s="61"/>
      <c r="CH141" s="61"/>
    </row>
    <row r="142" spans="53:86" customFormat="1">
      <c r="BA142" s="61"/>
      <c r="BB142" s="61"/>
      <c r="BC142" s="61"/>
      <c r="BD142" s="61"/>
      <c r="BE142" s="61"/>
      <c r="BF142" s="61"/>
      <c r="BG142" s="61"/>
      <c r="BH142" s="61"/>
      <c r="BI142" s="61"/>
      <c r="BJ142" s="61"/>
      <c r="BK142" s="61"/>
      <c r="BL142" s="61"/>
      <c r="BM142" s="161" t="s">
        <v>602</v>
      </c>
      <c r="BN142" s="61"/>
      <c r="BO142" s="61"/>
      <c r="BP142" s="61"/>
      <c r="BQ142" s="61"/>
      <c r="BR142" s="61"/>
      <c r="BS142" s="61"/>
      <c r="BT142" s="61"/>
      <c r="BU142" s="61"/>
      <c r="BV142" s="61"/>
      <c r="BW142" s="61"/>
      <c r="BX142" s="61"/>
      <c r="BY142" s="61"/>
      <c r="BZ142" s="61"/>
      <c r="CA142" s="61"/>
      <c r="CB142" s="61"/>
      <c r="CC142" s="61"/>
      <c r="CD142" s="61"/>
      <c r="CE142" s="61"/>
      <c r="CF142" s="61"/>
      <c r="CG142" s="61"/>
      <c r="CH142" s="61"/>
    </row>
    <row r="143" spans="53:86" customFormat="1">
      <c r="BA143" s="61"/>
      <c r="BB143" s="61"/>
      <c r="BC143" s="61"/>
      <c r="BD143" s="61"/>
      <c r="BE143" s="61"/>
      <c r="BF143" s="61"/>
      <c r="BG143" s="61"/>
      <c r="BH143" s="61"/>
      <c r="BI143" s="61"/>
      <c r="BJ143" s="61"/>
      <c r="BK143" s="61"/>
      <c r="BL143" s="61"/>
      <c r="BM143" s="161" t="s">
        <v>603</v>
      </c>
      <c r="BN143" s="61"/>
      <c r="BO143" s="61"/>
      <c r="BP143" s="61"/>
      <c r="BQ143" s="61"/>
      <c r="BR143" s="61"/>
      <c r="BS143" s="61"/>
      <c r="BT143" s="61"/>
      <c r="BU143" s="61"/>
      <c r="BV143" s="61"/>
      <c r="BW143" s="61"/>
      <c r="BX143" s="61"/>
      <c r="BY143" s="61"/>
      <c r="BZ143" s="61"/>
      <c r="CA143" s="61"/>
      <c r="CB143" s="61"/>
      <c r="CC143" s="61"/>
      <c r="CD143" s="61"/>
      <c r="CE143" s="61"/>
      <c r="CF143" s="61"/>
      <c r="CG143" s="61"/>
      <c r="CH143" s="61"/>
    </row>
    <row r="144" spans="53:86" customFormat="1">
      <c r="BA144" s="61"/>
      <c r="BB144" s="61"/>
      <c r="BC144" s="61"/>
      <c r="BD144" s="61"/>
      <c r="BE144" s="61"/>
      <c r="BF144" s="61"/>
      <c r="BG144" s="61"/>
      <c r="BH144" s="61"/>
      <c r="BI144" s="61"/>
      <c r="BJ144" s="61"/>
      <c r="BK144" s="61"/>
      <c r="BL144" s="61"/>
      <c r="BM144" s="161" t="s">
        <v>604</v>
      </c>
      <c r="BN144" s="61"/>
      <c r="BO144" s="61"/>
      <c r="BP144" s="61"/>
      <c r="BQ144" s="61"/>
      <c r="BR144" s="61"/>
      <c r="BS144" s="61"/>
      <c r="BT144" s="61"/>
      <c r="BU144" s="61"/>
      <c r="BV144" s="61"/>
      <c r="BW144" s="61"/>
      <c r="BX144" s="61"/>
      <c r="BY144" s="61"/>
      <c r="BZ144" s="61"/>
      <c r="CA144" s="61"/>
      <c r="CB144" s="61"/>
      <c r="CC144" s="61"/>
      <c r="CD144" s="61"/>
      <c r="CE144" s="61"/>
      <c r="CF144" s="61"/>
      <c r="CG144" s="61"/>
      <c r="CH144" s="61"/>
    </row>
    <row r="145" spans="53:86" customFormat="1">
      <c r="BA145" s="61"/>
      <c r="BB145" s="61"/>
      <c r="BC145" s="61"/>
      <c r="BD145" s="61"/>
      <c r="BE145" s="61"/>
      <c r="BF145" s="61"/>
      <c r="BG145" s="61"/>
      <c r="BH145" s="61"/>
      <c r="BI145" s="61"/>
      <c r="BJ145" s="61"/>
      <c r="BK145" s="61"/>
      <c r="BL145" s="61"/>
      <c r="BM145" s="161" t="s">
        <v>605</v>
      </c>
      <c r="BN145" s="61"/>
      <c r="BO145" s="61"/>
      <c r="BP145" s="61"/>
      <c r="BQ145" s="61"/>
      <c r="BR145" s="61"/>
      <c r="BS145" s="61"/>
      <c r="BT145" s="61"/>
      <c r="BU145" s="61"/>
      <c r="BV145" s="61"/>
      <c r="BW145" s="61"/>
      <c r="BX145" s="61"/>
      <c r="BY145" s="61"/>
      <c r="BZ145" s="61"/>
      <c r="CA145" s="61"/>
      <c r="CB145" s="61"/>
      <c r="CC145" s="61"/>
      <c r="CD145" s="61"/>
      <c r="CE145" s="61"/>
      <c r="CF145" s="61"/>
      <c r="CG145" s="61"/>
      <c r="CH145" s="61"/>
    </row>
    <row r="146" spans="53:86" customFormat="1">
      <c r="BA146" s="61"/>
      <c r="BB146" s="61"/>
      <c r="BC146" s="61"/>
      <c r="BD146" s="61"/>
      <c r="BE146" s="61"/>
      <c r="BF146" s="61"/>
      <c r="BG146" s="61"/>
      <c r="BH146" s="61"/>
      <c r="BI146" s="61"/>
      <c r="BJ146" s="61"/>
      <c r="BK146" s="61"/>
      <c r="BL146" s="61"/>
      <c r="BM146" s="161" t="s">
        <v>606</v>
      </c>
      <c r="BN146" s="61"/>
      <c r="BO146" s="61"/>
      <c r="BP146" s="61"/>
      <c r="BQ146" s="61"/>
      <c r="BR146" s="61"/>
      <c r="BS146" s="61"/>
      <c r="BT146" s="61"/>
      <c r="BU146" s="61"/>
      <c r="BV146" s="61"/>
      <c r="BW146" s="61"/>
      <c r="BX146" s="61"/>
      <c r="BY146" s="61"/>
      <c r="BZ146" s="61"/>
      <c r="CA146" s="61"/>
      <c r="CB146" s="61"/>
      <c r="CC146" s="61"/>
      <c r="CD146" s="61"/>
      <c r="CE146" s="61"/>
      <c r="CF146" s="61"/>
      <c r="CG146" s="61"/>
      <c r="CH146" s="61"/>
    </row>
    <row r="147" spans="53:86" customFormat="1">
      <c r="BA147" s="61"/>
      <c r="BB147" s="61"/>
      <c r="BC147" s="61"/>
      <c r="BD147" s="61"/>
      <c r="BE147" s="61"/>
      <c r="BF147" s="61"/>
      <c r="BG147" s="61"/>
      <c r="BH147" s="61"/>
      <c r="BI147" s="61"/>
      <c r="BJ147" s="61"/>
      <c r="BK147" s="61"/>
      <c r="BL147" s="61"/>
      <c r="BM147" s="161" t="s">
        <v>607</v>
      </c>
      <c r="BN147" s="61"/>
      <c r="BO147" s="61"/>
      <c r="BP147" s="61"/>
      <c r="BQ147" s="61"/>
      <c r="BR147" s="61"/>
      <c r="BS147" s="61"/>
      <c r="BT147" s="61"/>
      <c r="BU147" s="61"/>
      <c r="BV147" s="61"/>
      <c r="BW147" s="61"/>
      <c r="BX147" s="61"/>
      <c r="BY147" s="61"/>
      <c r="BZ147" s="61"/>
      <c r="CA147" s="61"/>
      <c r="CB147" s="61"/>
      <c r="CC147" s="61"/>
      <c r="CD147" s="61"/>
      <c r="CE147" s="61"/>
      <c r="CF147" s="61"/>
      <c r="CG147" s="61"/>
      <c r="CH147" s="61"/>
    </row>
    <row r="148" spans="53:86" customFormat="1">
      <c r="BA148" s="61"/>
      <c r="BB148" s="61"/>
      <c r="BC148" s="61"/>
      <c r="BD148" s="61"/>
      <c r="BE148" s="61"/>
      <c r="BF148" s="61"/>
      <c r="BG148" s="61"/>
      <c r="BH148" s="61"/>
      <c r="BI148" s="61"/>
      <c r="BJ148" s="61"/>
      <c r="BK148" s="61"/>
      <c r="BL148" s="61"/>
      <c r="BM148" s="161" t="s">
        <v>608</v>
      </c>
      <c r="BN148" s="61"/>
      <c r="BO148" s="61"/>
      <c r="BP148" s="61"/>
      <c r="BQ148" s="61"/>
      <c r="BR148" s="61"/>
      <c r="BS148" s="61"/>
      <c r="BT148" s="61"/>
      <c r="BU148" s="61"/>
      <c r="BV148" s="61"/>
      <c r="BW148" s="61"/>
      <c r="BX148" s="61"/>
      <c r="BY148" s="61"/>
      <c r="BZ148" s="61"/>
      <c r="CA148" s="61"/>
      <c r="CB148" s="61"/>
      <c r="CC148" s="61"/>
      <c r="CD148" s="61"/>
      <c r="CE148" s="61"/>
      <c r="CF148" s="61"/>
      <c r="CG148" s="61"/>
      <c r="CH148" s="61"/>
    </row>
    <row r="149" spans="53:86" customFormat="1">
      <c r="BA149" s="61"/>
      <c r="BB149" s="61"/>
      <c r="BC149" s="61"/>
      <c r="BD149" s="61"/>
      <c r="BE149" s="61"/>
      <c r="BF149" s="61"/>
      <c r="BG149" s="61"/>
      <c r="BH149" s="61"/>
      <c r="BI149" s="61"/>
      <c r="BJ149" s="61"/>
      <c r="BK149" s="61"/>
      <c r="BL149" s="61"/>
      <c r="BM149" s="161" t="s">
        <v>609</v>
      </c>
      <c r="BN149" s="61"/>
      <c r="BO149" s="61"/>
      <c r="BP149" s="61"/>
      <c r="BQ149" s="61"/>
      <c r="BR149" s="61"/>
      <c r="BS149" s="61"/>
      <c r="BT149" s="61"/>
      <c r="BU149" s="61"/>
      <c r="BV149" s="61"/>
      <c r="BW149" s="61"/>
      <c r="BX149" s="61"/>
      <c r="BY149" s="61"/>
      <c r="BZ149" s="61"/>
      <c r="CA149" s="61"/>
      <c r="CB149" s="61"/>
      <c r="CC149" s="61"/>
      <c r="CD149" s="61"/>
      <c r="CE149" s="61"/>
      <c r="CF149" s="61"/>
      <c r="CG149" s="61"/>
      <c r="CH149" s="61"/>
    </row>
    <row r="150" spans="53:86" customFormat="1">
      <c r="BA150" s="61"/>
      <c r="BB150" s="61"/>
      <c r="BC150" s="61"/>
      <c r="BD150" s="61"/>
      <c r="BE150" s="61"/>
      <c r="BF150" s="61"/>
      <c r="BG150" s="61"/>
      <c r="BH150" s="61"/>
      <c r="BI150" s="61"/>
      <c r="BJ150" s="61"/>
      <c r="BK150" s="61"/>
      <c r="BL150" s="61"/>
      <c r="BM150" s="161" t="s">
        <v>610</v>
      </c>
      <c r="BN150" s="61"/>
      <c r="BO150" s="61"/>
      <c r="BP150" s="61"/>
      <c r="BQ150" s="61"/>
      <c r="BR150" s="61"/>
      <c r="BS150" s="61"/>
      <c r="BT150" s="61"/>
      <c r="BU150" s="61"/>
      <c r="BV150" s="61"/>
      <c r="BW150" s="61"/>
      <c r="BX150" s="61"/>
      <c r="BY150" s="61"/>
      <c r="BZ150" s="61"/>
      <c r="CA150" s="61"/>
      <c r="CB150" s="61"/>
      <c r="CC150" s="61"/>
      <c r="CD150" s="61"/>
      <c r="CE150" s="61"/>
      <c r="CF150" s="61"/>
      <c r="CG150" s="61"/>
      <c r="CH150" s="61"/>
    </row>
    <row r="151" spans="53:86" customFormat="1">
      <c r="BA151" s="61"/>
      <c r="BB151" s="61"/>
      <c r="BC151" s="61"/>
      <c r="BD151" s="61"/>
      <c r="BE151" s="61"/>
      <c r="BF151" s="61"/>
      <c r="BG151" s="61"/>
      <c r="BH151" s="61"/>
      <c r="BI151" s="61"/>
      <c r="BJ151" s="61"/>
      <c r="BK151" s="61"/>
      <c r="BL151" s="61"/>
      <c r="BM151" s="161" t="s">
        <v>611</v>
      </c>
      <c r="BN151" s="61"/>
      <c r="BO151" s="61"/>
      <c r="BP151" s="61"/>
      <c r="BQ151" s="61"/>
      <c r="BR151" s="61"/>
      <c r="BS151" s="61"/>
      <c r="BT151" s="61"/>
      <c r="BU151" s="61"/>
      <c r="BV151" s="61"/>
      <c r="BW151" s="61"/>
      <c r="BX151" s="61"/>
      <c r="BY151" s="61"/>
      <c r="BZ151" s="61"/>
      <c r="CA151" s="61"/>
      <c r="CB151" s="61"/>
      <c r="CC151" s="61"/>
      <c r="CD151" s="61"/>
      <c r="CE151" s="61"/>
      <c r="CF151" s="61"/>
      <c r="CG151" s="61"/>
      <c r="CH151" s="61"/>
    </row>
    <row r="152" spans="53:86" customFormat="1">
      <c r="BA152" s="61"/>
      <c r="BB152" s="61"/>
      <c r="BC152" s="61"/>
      <c r="BD152" s="61"/>
      <c r="BE152" s="61"/>
      <c r="BF152" s="61"/>
      <c r="BG152" s="61"/>
      <c r="BH152" s="61"/>
      <c r="BI152" s="61"/>
      <c r="BJ152" s="61"/>
      <c r="BK152" s="61"/>
      <c r="BL152" s="61"/>
      <c r="BM152" s="161" t="s">
        <v>612</v>
      </c>
      <c r="BN152" s="61"/>
      <c r="BO152" s="61"/>
      <c r="BP152" s="61"/>
      <c r="BQ152" s="61"/>
      <c r="BR152" s="61"/>
      <c r="BS152" s="61"/>
      <c r="BT152" s="61"/>
      <c r="BU152" s="61"/>
      <c r="BV152" s="61"/>
      <c r="BW152" s="61"/>
      <c r="BX152" s="61"/>
      <c r="BY152" s="61"/>
      <c r="BZ152" s="61"/>
      <c r="CA152" s="61"/>
      <c r="CB152" s="61"/>
      <c r="CC152" s="61"/>
      <c r="CD152" s="61"/>
      <c r="CE152" s="61"/>
      <c r="CF152" s="61"/>
      <c r="CG152" s="61"/>
      <c r="CH152" s="61"/>
    </row>
    <row r="153" spans="53:86" customFormat="1">
      <c r="BA153" s="61"/>
      <c r="BB153" s="61"/>
      <c r="BC153" s="61"/>
      <c r="BD153" s="61"/>
      <c r="BE153" s="61"/>
      <c r="BF153" s="61"/>
      <c r="BG153" s="61"/>
      <c r="BH153" s="61"/>
      <c r="BI153" s="61"/>
      <c r="BJ153" s="61"/>
      <c r="BK153" s="61"/>
      <c r="BL153" s="61"/>
      <c r="BM153" s="161" t="s">
        <v>668</v>
      </c>
      <c r="BN153" s="61"/>
      <c r="BO153" s="61"/>
      <c r="BP153" s="61"/>
      <c r="BQ153" s="61"/>
      <c r="BR153" s="61"/>
      <c r="BS153" s="61"/>
      <c r="BT153" s="61"/>
      <c r="BU153" s="61"/>
      <c r="BV153" s="61"/>
      <c r="BW153" s="61"/>
      <c r="BX153" s="61"/>
      <c r="BY153" s="61"/>
      <c r="BZ153" s="61"/>
      <c r="CA153" s="61"/>
      <c r="CB153" s="61"/>
      <c r="CC153" s="61"/>
      <c r="CD153" s="61"/>
      <c r="CE153" s="61"/>
      <c r="CF153" s="61"/>
      <c r="CG153" s="61"/>
      <c r="CH153" s="61"/>
    </row>
    <row r="154" spans="53:86" customFormat="1">
      <c r="BA154" s="61"/>
      <c r="BB154" s="61"/>
      <c r="BC154" s="61"/>
      <c r="BD154" s="61"/>
      <c r="BE154" s="61"/>
      <c r="BF154" s="61"/>
      <c r="BG154" s="61"/>
      <c r="BH154" s="61"/>
      <c r="BI154" s="61"/>
      <c r="BJ154" s="61"/>
      <c r="BK154" s="61"/>
      <c r="BL154" s="61"/>
      <c r="BM154" s="161" t="s">
        <v>613</v>
      </c>
      <c r="BN154" s="61"/>
      <c r="BO154" s="61"/>
      <c r="BP154" s="61"/>
      <c r="BQ154" s="61"/>
      <c r="BR154" s="61"/>
      <c r="BS154" s="61"/>
      <c r="BT154" s="61"/>
      <c r="BU154" s="61"/>
      <c r="BV154" s="61"/>
      <c r="BW154" s="61"/>
      <c r="BX154" s="61"/>
      <c r="BY154" s="61"/>
      <c r="BZ154" s="61"/>
      <c r="CA154" s="61"/>
      <c r="CB154" s="61"/>
      <c r="CC154" s="61"/>
      <c r="CD154" s="61"/>
      <c r="CE154" s="61"/>
      <c r="CF154" s="61"/>
      <c r="CG154" s="61"/>
      <c r="CH154" s="61"/>
    </row>
    <row r="155" spans="53:86" customFormat="1">
      <c r="BA155" s="61"/>
      <c r="BB155" s="61"/>
      <c r="BC155" s="61"/>
      <c r="BD155" s="61"/>
      <c r="BE155" s="61"/>
      <c r="BF155" s="61"/>
      <c r="BG155" s="61"/>
      <c r="BH155" s="61"/>
      <c r="BI155" s="61"/>
      <c r="BJ155" s="61"/>
      <c r="BK155" s="61"/>
      <c r="BL155" s="61"/>
      <c r="BM155" s="161" t="s">
        <v>614</v>
      </c>
      <c r="BN155" s="61"/>
      <c r="BO155" s="61"/>
      <c r="BP155" s="61"/>
      <c r="BQ155" s="61"/>
      <c r="BR155" s="61"/>
      <c r="BS155" s="61"/>
      <c r="BT155" s="61"/>
      <c r="BU155" s="61"/>
      <c r="BV155" s="61"/>
      <c r="BW155" s="61"/>
      <c r="BX155" s="61"/>
      <c r="BY155" s="61"/>
      <c r="BZ155" s="61"/>
      <c r="CA155" s="61"/>
      <c r="CB155" s="61"/>
      <c r="CC155" s="61"/>
      <c r="CD155" s="61"/>
      <c r="CE155" s="61"/>
      <c r="CF155" s="61"/>
      <c r="CG155" s="61"/>
      <c r="CH155" s="61"/>
    </row>
    <row r="156" spans="53:86" customFormat="1">
      <c r="BA156" s="61"/>
      <c r="BB156" s="61"/>
      <c r="BC156" s="61"/>
      <c r="BD156" s="61"/>
      <c r="BE156" s="61"/>
      <c r="BF156" s="61"/>
      <c r="BG156" s="61"/>
      <c r="BH156" s="61"/>
      <c r="BI156" s="61"/>
      <c r="BJ156" s="61"/>
      <c r="BK156" s="61"/>
      <c r="BL156" s="61"/>
      <c r="BM156" s="161" t="s">
        <v>615</v>
      </c>
      <c r="BN156" s="61"/>
      <c r="BO156" s="61"/>
      <c r="BP156" s="61"/>
      <c r="BQ156" s="61"/>
      <c r="BR156" s="61"/>
      <c r="BS156" s="61"/>
      <c r="BT156" s="61"/>
      <c r="BU156" s="61"/>
      <c r="BV156" s="61"/>
      <c r="BW156" s="61"/>
      <c r="BX156" s="61"/>
      <c r="BY156" s="61"/>
      <c r="BZ156" s="61"/>
      <c r="CA156" s="61"/>
      <c r="CB156" s="61"/>
      <c r="CC156" s="61"/>
      <c r="CD156" s="61"/>
      <c r="CE156" s="61"/>
      <c r="CF156" s="61"/>
      <c r="CG156" s="61"/>
      <c r="CH156" s="61"/>
    </row>
    <row r="157" spans="53:86" customFormat="1">
      <c r="BA157" s="61"/>
      <c r="BB157" s="61"/>
      <c r="BC157" s="61"/>
      <c r="BD157" s="61"/>
      <c r="BE157" s="61"/>
      <c r="BF157" s="61"/>
      <c r="BG157" s="61"/>
      <c r="BH157" s="61"/>
      <c r="BI157" s="61"/>
      <c r="BJ157" s="61"/>
      <c r="BK157" s="61"/>
      <c r="BL157" s="61"/>
      <c r="BM157" s="161" t="s">
        <v>616</v>
      </c>
      <c r="BN157" s="61"/>
      <c r="BO157" s="61"/>
      <c r="BP157" s="61"/>
      <c r="BQ157" s="61"/>
      <c r="BR157" s="61"/>
      <c r="BS157" s="61"/>
      <c r="BT157" s="61"/>
      <c r="BU157" s="61"/>
      <c r="BV157" s="61"/>
      <c r="BW157" s="61"/>
      <c r="BX157" s="61"/>
      <c r="BY157" s="61"/>
      <c r="BZ157" s="61"/>
      <c r="CA157" s="61"/>
      <c r="CB157" s="61"/>
      <c r="CC157" s="61"/>
      <c r="CD157" s="61"/>
      <c r="CE157" s="61"/>
      <c r="CF157" s="61"/>
      <c r="CG157" s="61"/>
      <c r="CH157" s="61"/>
    </row>
    <row r="158" spans="53:86" customFormat="1">
      <c r="BA158" s="61"/>
      <c r="BB158" s="61"/>
      <c r="BC158" s="61"/>
      <c r="BD158" s="61"/>
      <c r="BE158" s="61"/>
      <c r="BF158" s="61"/>
      <c r="BG158" s="61"/>
      <c r="BH158" s="61"/>
      <c r="BI158" s="61"/>
      <c r="BJ158" s="61"/>
      <c r="BK158" s="61"/>
      <c r="BL158" s="61"/>
      <c r="BM158" s="161" t="s">
        <v>617</v>
      </c>
      <c r="BN158" s="61"/>
      <c r="BO158" s="61"/>
      <c r="BP158" s="61"/>
      <c r="BQ158" s="61"/>
      <c r="BR158" s="61"/>
      <c r="BS158" s="61"/>
      <c r="BT158" s="61"/>
      <c r="BU158" s="61"/>
      <c r="BV158" s="61"/>
      <c r="BW158" s="61"/>
      <c r="BX158" s="61"/>
      <c r="BY158" s="61"/>
      <c r="BZ158" s="61"/>
      <c r="CA158" s="61"/>
      <c r="CB158" s="61"/>
      <c r="CC158" s="61"/>
      <c r="CD158" s="61"/>
      <c r="CE158" s="61"/>
      <c r="CF158" s="61"/>
      <c r="CG158" s="61"/>
      <c r="CH158" s="61"/>
    </row>
    <row r="159" spans="53:86" customFormat="1">
      <c r="BA159" s="61"/>
      <c r="BB159" s="61"/>
      <c r="BC159" s="61"/>
      <c r="BD159" s="61"/>
      <c r="BE159" s="61"/>
      <c r="BF159" s="61"/>
      <c r="BG159" s="61"/>
      <c r="BH159" s="61"/>
      <c r="BI159" s="61"/>
      <c r="BJ159" s="61"/>
      <c r="BK159" s="61"/>
      <c r="BL159" s="61"/>
      <c r="BM159" s="161" t="s">
        <v>669</v>
      </c>
      <c r="BN159" s="61"/>
      <c r="BO159" s="61"/>
      <c r="BP159" s="61"/>
      <c r="BQ159" s="61"/>
      <c r="BR159" s="61"/>
      <c r="BS159" s="61"/>
      <c r="BT159" s="61"/>
      <c r="BU159" s="61"/>
      <c r="BV159" s="61"/>
      <c r="BW159" s="61"/>
      <c r="BX159" s="61"/>
      <c r="BY159" s="61"/>
      <c r="BZ159" s="61"/>
      <c r="CA159" s="61"/>
      <c r="CB159" s="61"/>
      <c r="CC159" s="61"/>
      <c r="CD159" s="61"/>
      <c r="CE159" s="61"/>
      <c r="CF159" s="61"/>
      <c r="CG159" s="61"/>
      <c r="CH159" s="61"/>
    </row>
    <row r="160" spans="53:86" customFormat="1">
      <c r="BA160" s="61"/>
      <c r="BB160" s="61"/>
      <c r="BC160" s="61"/>
      <c r="BD160" s="61"/>
      <c r="BE160" s="61"/>
      <c r="BF160" s="61"/>
      <c r="BG160" s="61"/>
      <c r="BH160" s="61"/>
      <c r="BI160" s="61"/>
      <c r="BJ160" s="61"/>
      <c r="BK160" s="61"/>
      <c r="BL160" s="61"/>
      <c r="BM160" s="161" t="s">
        <v>618</v>
      </c>
      <c r="BN160" s="61"/>
      <c r="BO160" s="61"/>
      <c r="BP160" s="61"/>
      <c r="BQ160" s="61"/>
      <c r="BR160" s="61"/>
      <c r="BS160" s="61"/>
      <c r="BT160" s="61"/>
      <c r="BU160" s="61"/>
      <c r="BV160" s="61"/>
      <c r="BW160" s="61"/>
      <c r="BX160" s="61"/>
      <c r="BY160" s="61"/>
      <c r="BZ160" s="61"/>
      <c r="CA160" s="61"/>
      <c r="CB160" s="61"/>
      <c r="CC160" s="61"/>
      <c r="CD160" s="61"/>
      <c r="CE160" s="61"/>
      <c r="CF160" s="61"/>
      <c r="CG160" s="61"/>
      <c r="CH160" s="61"/>
    </row>
    <row r="161" spans="53:86" customFormat="1">
      <c r="BA161" s="61"/>
      <c r="BB161" s="61"/>
      <c r="BC161" s="61"/>
      <c r="BD161" s="61"/>
      <c r="BE161" s="61"/>
      <c r="BF161" s="61"/>
      <c r="BG161" s="61"/>
      <c r="BH161" s="61"/>
      <c r="BI161" s="61"/>
      <c r="BJ161" s="61"/>
      <c r="BK161" s="61"/>
      <c r="BL161" s="61"/>
      <c r="BM161" s="161" t="s">
        <v>619</v>
      </c>
      <c r="BN161" s="61"/>
      <c r="BO161" s="61"/>
      <c r="BP161" s="61"/>
      <c r="BQ161" s="61"/>
      <c r="BR161" s="61"/>
      <c r="BS161" s="61"/>
      <c r="BT161" s="61"/>
      <c r="BU161" s="61"/>
      <c r="BV161" s="61"/>
      <c r="BW161" s="61"/>
      <c r="BX161" s="61"/>
      <c r="BY161" s="61"/>
      <c r="BZ161" s="61"/>
      <c r="CA161" s="61"/>
      <c r="CB161" s="61"/>
      <c r="CC161" s="61"/>
      <c r="CD161" s="61"/>
      <c r="CE161" s="61"/>
      <c r="CF161" s="61"/>
      <c r="CG161" s="61"/>
      <c r="CH161" s="61"/>
    </row>
    <row r="162" spans="53:86" customFormat="1">
      <c r="BA162" s="61"/>
      <c r="BB162" s="61"/>
      <c r="BC162" s="61"/>
      <c r="BD162" s="61"/>
      <c r="BE162" s="61"/>
      <c r="BF162" s="61"/>
      <c r="BG162" s="61"/>
      <c r="BH162" s="61"/>
      <c r="BI162" s="61"/>
      <c r="BJ162" s="61"/>
      <c r="BK162" s="61"/>
      <c r="BL162" s="61"/>
      <c r="BM162" s="162" t="s">
        <v>620</v>
      </c>
      <c r="BN162" s="61"/>
      <c r="BO162" s="61"/>
      <c r="BP162" s="61"/>
      <c r="BQ162" s="61"/>
      <c r="BR162" s="61"/>
      <c r="BS162" s="61"/>
      <c r="BT162" s="61"/>
      <c r="BU162" s="61"/>
      <c r="BV162" s="61"/>
      <c r="BW162" s="61"/>
      <c r="BX162" s="61"/>
      <c r="BY162" s="61"/>
      <c r="BZ162" s="61"/>
      <c r="CA162" s="61"/>
      <c r="CB162" s="61"/>
      <c r="CC162" s="61"/>
      <c r="CD162" s="61"/>
      <c r="CE162" s="61"/>
      <c r="CF162" s="61"/>
      <c r="CG162" s="61"/>
      <c r="CH162" s="61"/>
    </row>
    <row r="163" spans="53:86" customFormat="1">
      <c r="BA163" s="61"/>
      <c r="BB163" s="61"/>
      <c r="BC163" s="61"/>
      <c r="BD163" s="61"/>
      <c r="BE163" s="61"/>
      <c r="BF163" s="61"/>
      <c r="BG163" s="61"/>
      <c r="BH163" s="61"/>
      <c r="BI163" s="61"/>
      <c r="BJ163" s="61"/>
      <c r="BK163" s="61"/>
      <c r="BL163" s="61"/>
      <c r="BM163" s="161" t="s">
        <v>80</v>
      </c>
      <c r="BN163" s="61"/>
      <c r="BO163" s="61"/>
      <c r="BP163" s="61"/>
      <c r="BQ163" s="61"/>
      <c r="BR163" s="61"/>
      <c r="BS163" s="61"/>
      <c r="BT163" s="61"/>
      <c r="BU163" s="61"/>
      <c r="BV163" s="61"/>
      <c r="BW163" s="61"/>
      <c r="BX163" s="61"/>
      <c r="BY163" s="61"/>
      <c r="BZ163" s="61"/>
      <c r="CA163" s="61"/>
      <c r="CB163" s="61"/>
      <c r="CC163" s="61"/>
      <c r="CD163" s="61"/>
      <c r="CE163" s="61"/>
      <c r="CF163" s="61"/>
      <c r="CG163" s="61"/>
      <c r="CH163" s="61"/>
    </row>
    <row r="164" spans="53:86" customFormat="1">
      <c r="BA164" s="61"/>
      <c r="BB164" s="61"/>
      <c r="BC164" s="61"/>
      <c r="BD164" s="61"/>
      <c r="BE164" s="61"/>
      <c r="BF164" s="61"/>
      <c r="BG164" s="61"/>
      <c r="BH164" s="61"/>
      <c r="BI164" s="61"/>
      <c r="BJ164" s="61"/>
      <c r="BK164" s="61"/>
      <c r="BL164" s="61"/>
      <c r="BM164" s="162" t="s">
        <v>621</v>
      </c>
      <c r="BN164" s="61"/>
      <c r="BO164" s="61"/>
      <c r="BP164" s="61"/>
      <c r="BQ164" s="61"/>
      <c r="BR164" s="61"/>
      <c r="BS164" s="61"/>
      <c r="BT164" s="61"/>
      <c r="BU164" s="61"/>
      <c r="BV164" s="61"/>
      <c r="BW164" s="61"/>
      <c r="BX164" s="61"/>
      <c r="BY164" s="61"/>
      <c r="BZ164" s="61"/>
      <c r="CA164" s="61"/>
      <c r="CB164" s="61"/>
      <c r="CC164" s="61"/>
      <c r="CD164" s="61"/>
      <c r="CE164" s="61"/>
      <c r="CF164" s="61"/>
      <c r="CG164" s="61"/>
      <c r="CH164" s="61"/>
    </row>
    <row r="165" spans="53:86" customFormat="1">
      <c r="BA165" s="61"/>
      <c r="BB165" s="61"/>
      <c r="BC165" s="61"/>
      <c r="BD165" s="61"/>
      <c r="BE165" s="61"/>
      <c r="BF165" s="61"/>
      <c r="BG165" s="61"/>
      <c r="BH165" s="61"/>
      <c r="BI165" s="61"/>
      <c r="BJ165" s="61"/>
      <c r="BK165" s="61"/>
      <c r="BL165" s="61"/>
      <c r="BM165" s="161" t="s">
        <v>622</v>
      </c>
      <c r="BN165" s="61"/>
      <c r="BO165" s="61"/>
      <c r="BP165" s="61"/>
      <c r="BQ165" s="61"/>
      <c r="BR165" s="61"/>
      <c r="BS165" s="61"/>
      <c r="BT165" s="61"/>
      <c r="BU165" s="61"/>
      <c r="BV165" s="61"/>
      <c r="BW165" s="61"/>
      <c r="BX165" s="61"/>
      <c r="BY165" s="61"/>
      <c r="BZ165" s="61"/>
      <c r="CA165" s="61"/>
      <c r="CB165" s="61"/>
      <c r="CC165" s="61"/>
      <c r="CD165" s="61"/>
      <c r="CE165" s="61"/>
      <c r="CF165" s="61"/>
      <c r="CG165" s="61"/>
      <c r="CH165" s="61"/>
    </row>
    <row r="166" spans="53:86" customFormat="1">
      <c r="BA166" s="61"/>
      <c r="BB166" s="61"/>
      <c r="BC166" s="61"/>
      <c r="BD166" s="61"/>
      <c r="BE166" s="61"/>
      <c r="BF166" s="61"/>
      <c r="BG166" s="61"/>
      <c r="BH166" s="61"/>
      <c r="BI166" s="61"/>
      <c r="BJ166" s="61"/>
      <c r="BK166" s="61"/>
      <c r="BL166" s="61"/>
      <c r="BM166" s="161" t="s">
        <v>623</v>
      </c>
      <c r="BN166" s="61"/>
      <c r="BO166" s="61"/>
      <c r="BP166" s="61"/>
      <c r="BQ166" s="61"/>
      <c r="BR166" s="61"/>
      <c r="BS166" s="61"/>
      <c r="BT166" s="61"/>
      <c r="BU166" s="61"/>
      <c r="BV166" s="61"/>
      <c r="BW166" s="61"/>
      <c r="BX166" s="61"/>
      <c r="BY166" s="61"/>
      <c r="BZ166" s="61"/>
      <c r="CA166" s="61"/>
      <c r="CB166" s="61"/>
      <c r="CC166" s="61"/>
      <c r="CD166" s="61"/>
      <c r="CE166" s="61"/>
      <c r="CF166" s="61"/>
      <c r="CG166" s="61"/>
      <c r="CH166" s="61"/>
    </row>
    <row r="167" spans="53:86" customFormat="1">
      <c r="BA167" s="61"/>
      <c r="BB167" s="61"/>
      <c r="BC167" s="61"/>
      <c r="BD167" s="61"/>
      <c r="BE167" s="61"/>
      <c r="BF167" s="61"/>
      <c r="BG167" s="61"/>
      <c r="BH167" s="61"/>
      <c r="BI167" s="61"/>
      <c r="BJ167" s="61"/>
      <c r="BK167" s="61"/>
      <c r="BL167" s="61"/>
      <c r="BM167" s="161" t="s">
        <v>624</v>
      </c>
      <c r="BN167" s="61"/>
      <c r="BO167" s="61"/>
      <c r="BP167" s="61"/>
      <c r="BQ167" s="61"/>
      <c r="BR167" s="61"/>
      <c r="BS167" s="61"/>
      <c r="BT167" s="61"/>
      <c r="BU167" s="61"/>
      <c r="BV167" s="61"/>
      <c r="BW167" s="61"/>
      <c r="BX167" s="61"/>
      <c r="BY167" s="61"/>
      <c r="BZ167" s="61"/>
      <c r="CA167" s="61"/>
      <c r="CB167" s="61"/>
      <c r="CC167" s="61"/>
      <c r="CD167" s="61"/>
      <c r="CE167" s="61"/>
      <c r="CF167" s="61"/>
      <c r="CG167" s="61"/>
      <c r="CH167" s="61"/>
    </row>
    <row r="168" spans="53:86" customFormat="1">
      <c r="BA168" s="61"/>
      <c r="BB168" s="61"/>
      <c r="BC168" s="61"/>
      <c r="BD168" s="61"/>
      <c r="BE168" s="61"/>
      <c r="BF168" s="61"/>
      <c r="BG168" s="61"/>
      <c r="BH168" s="61"/>
      <c r="BI168" s="61"/>
      <c r="BJ168" s="61"/>
      <c r="BK168" s="61"/>
      <c r="BL168" s="61"/>
      <c r="BM168" s="161" t="s">
        <v>625</v>
      </c>
      <c r="BN168" s="61"/>
      <c r="BO168" s="61"/>
      <c r="BP168" s="61"/>
      <c r="BQ168" s="61"/>
      <c r="BR168" s="61"/>
      <c r="BS168" s="61"/>
      <c r="BT168" s="61"/>
      <c r="BU168" s="61"/>
      <c r="BV168" s="61"/>
      <c r="BW168" s="61"/>
      <c r="BX168" s="61"/>
      <c r="BY168" s="61"/>
      <c r="BZ168" s="61"/>
      <c r="CA168" s="61"/>
      <c r="CB168" s="61"/>
      <c r="CC168" s="61"/>
      <c r="CD168" s="61"/>
      <c r="CE168" s="61"/>
      <c r="CF168" s="61"/>
      <c r="CG168" s="61"/>
      <c r="CH168" s="61"/>
    </row>
    <row r="169" spans="53:86" customFormat="1">
      <c r="BA169" s="61"/>
      <c r="BB169" s="61"/>
      <c r="BC169" s="61"/>
      <c r="BD169" s="61"/>
      <c r="BE169" s="61"/>
      <c r="BF169" s="61"/>
      <c r="BG169" s="61"/>
      <c r="BH169" s="61"/>
      <c r="BI169" s="61"/>
      <c r="BJ169" s="61"/>
      <c r="BK169" s="61"/>
      <c r="BL169" s="61"/>
      <c r="BM169" s="161" t="s">
        <v>626</v>
      </c>
      <c r="BN169" s="61"/>
      <c r="BO169" s="61"/>
      <c r="BP169" s="61"/>
      <c r="BQ169" s="61"/>
      <c r="BR169" s="61"/>
      <c r="BS169" s="61"/>
      <c r="BT169" s="61"/>
      <c r="BU169" s="61"/>
      <c r="BV169" s="61"/>
      <c r="BW169" s="61"/>
      <c r="BX169" s="61"/>
      <c r="BY169" s="61"/>
      <c r="BZ169" s="61"/>
      <c r="CA169" s="61"/>
      <c r="CB169" s="61"/>
      <c r="CC169" s="61"/>
      <c r="CD169" s="61"/>
      <c r="CE169" s="61"/>
      <c r="CF169" s="61"/>
      <c r="CG169" s="61"/>
      <c r="CH169" s="61"/>
    </row>
    <row r="170" spans="53:86" customFormat="1">
      <c r="BA170" s="61"/>
      <c r="BB170" s="61"/>
      <c r="BC170" s="61"/>
      <c r="BD170" s="61"/>
      <c r="BE170" s="61"/>
      <c r="BF170" s="61"/>
      <c r="BG170" s="61"/>
      <c r="BH170" s="61"/>
      <c r="BI170" s="61"/>
      <c r="BJ170" s="61"/>
      <c r="BK170" s="61"/>
      <c r="BL170" s="61"/>
      <c r="BM170" s="161" t="s">
        <v>627</v>
      </c>
      <c r="BN170" s="61"/>
      <c r="BO170" s="61"/>
      <c r="BP170" s="61"/>
      <c r="BQ170" s="61"/>
      <c r="BR170" s="61"/>
      <c r="BS170" s="61"/>
      <c r="BT170" s="61"/>
      <c r="BU170" s="61"/>
      <c r="BV170" s="61"/>
      <c r="BW170" s="61"/>
      <c r="BX170" s="61"/>
      <c r="BY170" s="61"/>
      <c r="BZ170" s="61"/>
      <c r="CA170" s="61"/>
      <c r="CB170" s="61"/>
      <c r="CC170" s="61"/>
      <c r="CD170" s="61"/>
      <c r="CE170" s="61"/>
      <c r="CF170" s="61"/>
      <c r="CG170" s="61"/>
      <c r="CH170" s="61"/>
    </row>
    <row r="171" spans="53:86" customFormat="1">
      <c r="BA171" s="61"/>
      <c r="BB171" s="61"/>
      <c r="BC171" s="61"/>
      <c r="BD171" s="61"/>
      <c r="BE171" s="61"/>
      <c r="BF171" s="61"/>
      <c r="BG171" s="61"/>
      <c r="BH171" s="61"/>
      <c r="BI171" s="61"/>
      <c r="BJ171" s="61"/>
      <c r="BK171" s="61"/>
      <c r="BL171" s="61"/>
      <c r="BM171" s="161" t="s">
        <v>628</v>
      </c>
      <c r="BN171" s="61"/>
      <c r="BO171" s="61"/>
      <c r="BP171" s="61"/>
      <c r="BQ171" s="61"/>
      <c r="BR171" s="61"/>
      <c r="BS171" s="61"/>
      <c r="BT171" s="61"/>
      <c r="BU171" s="61"/>
      <c r="BV171" s="61"/>
      <c r="BW171" s="61"/>
      <c r="BX171" s="61"/>
      <c r="BY171" s="61"/>
      <c r="BZ171" s="61"/>
      <c r="CA171" s="61"/>
      <c r="CB171" s="61"/>
      <c r="CC171" s="61"/>
      <c r="CD171" s="61"/>
      <c r="CE171" s="61"/>
      <c r="CF171" s="61"/>
      <c r="CG171" s="61"/>
      <c r="CH171" s="61"/>
    </row>
    <row r="172" spans="53:86" customFormat="1">
      <c r="BA172" s="61"/>
      <c r="BB172" s="61"/>
      <c r="BC172" s="61"/>
      <c r="BD172" s="61"/>
      <c r="BE172" s="61"/>
      <c r="BF172" s="61"/>
      <c r="BG172" s="61"/>
      <c r="BH172" s="61"/>
      <c r="BI172" s="61"/>
      <c r="BJ172" s="61"/>
      <c r="BK172" s="61"/>
      <c r="BL172" s="61"/>
      <c r="BM172" s="162" t="s">
        <v>629</v>
      </c>
      <c r="BN172" s="61"/>
      <c r="BO172" s="61"/>
      <c r="BP172" s="61"/>
      <c r="BQ172" s="61"/>
      <c r="BR172" s="61"/>
      <c r="BS172" s="61"/>
      <c r="BT172" s="61"/>
      <c r="BU172" s="61"/>
      <c r="BV172" s="61"/>
      <c r="BW172" s="61"/>
      <c r="BX172" s="61"/>
      <c r="BY172" s="61"/>
      <c r="BZ172" s="61"/>
      <c r="CA172" s="61"/>
      <c r="CB172" s="61"/>
      <c r="CC172" s="61"/>
      <c r="CD172" s="61"/>
      <c r="CE172" s="61"/>
      <c r="CF172" s="61"/>
      <c r="CG172" s="61"/>
      <c r="CH172" s="61"/>
    </row>
    <row r="173" spans="53:86" customFormat="1">
      <c r="BA173" s="61"/>
      <c r="BB173" s="61"/>
      <c r="BC173" s="61"/>
      <c r="BD173" s="61"/>
      <c r="BE173" s="61"/>
      <c r="BF173" s="61"/>
      <c r="BG173" s="61"/>
      <c r="BH173" s="61"/>
      <c r="BI173" s="61"/>
      <c r="BJ173" s="61"/>
      <c r="BK173" s="61"/>
      <c r="BL173" s="61"/>
      <c r="BM173" s="161" t="s">
        <v>630</v>
      </c>
      <c r="BN173" s="61"/>
      <c r="BO173" s="61"/>
      <c r="BP173" s="61"/>
      <c r="BQ173" s="61"/>
      <c r="BR173" s="61"/>
      <c r="BS173" s="61"/>
      <c r="BT173" s="61"/>
      <c r="BU173" s="61"/>
      <c r="BV173" s="61"/>
      <c r="BW173" s="61"/>
      <c r="BX173" s="61"/>
      <c r="BY173" s="61"/>
      <c r="BZ173" s="61"/>
      <c r="CA173" s="61"/>
      <c r="CB173" s="61"/>
      <c r="CC173" s="61"/>
      <c r="CD173" s="61"/>
      <c r="CE173" s="61"/>
      <c r="CF173" s="61"/>
      <c r="CG173" s="61"/>
      <c r="CH173" s="61"/>
    </row>
    <row r="174" spans="53:86" customFormat="1">
      <c r="BA174" s="61"/>
      <c r="BB174" s="61"/>
      <c r="BC174" s="61"/>
      <c r="BD174" s="61"/>
      <c r="BE174" s="61"/>
      <c r="BF174" s="61"/>
      <c r="BG174" s="61"/>
      <c r="BH174" s="61"/>
      <c r="BI174" s="61"/>
      <c r="BJ174" s="61"/>
      <c r="BK174" s="61"/>
      <c r="BL174" s="61"/>
      <c r="BM174" s="161" t="s">
        <v>631</v>
      </c>
      <c r="BN174" s="61"/>
      <c r="BO174" s="61"/>
      <c r="BP174" s="61"/>
      <c r="BQ174" s="61"/>
      <c r="BR174" s="61"/>
      <c r="BS174" s="61"/>
      <c r="BT174" s="61"/>
      <c r="BU174" s="61"/>
      <c r="BV174" s="61"/>
      <c r="BW174" s="61"/>
      <c r="BX174" s="61"/>
      <c r="BY174" s="61"/>
      <c r="BZ174" s="61"/>
      <c r="CA174" s="61"/>
      <c r="CB174" s="61"/>
      <c r="CC174" s="61"/>
      <c r="CD174" s="61"/>
      <c r="CE174" s="61"/>
      <c r="CF174" s="61"/>
      <c r="CG174" s="61"/>
      <c r="CH174" s="61"/>
    </row>
    <row r="175" spans="53:86" customFormat="1">
      <c r="BA175" s="61"/>
      <c r="BB175" s="61"/>
      <c r="BC175" s="61"/>
      <c r="BD175" s="61"/>
      <c r="BE175" s="61"/>
      <c r="BF175" s="61"/>
      <c r="BG175" s="61"/>
      <c r="BH175" s="61"/>
      <c r="BI175" s="61"/>
      <c r="BJ175" s="61"/>
      <c r="BK175" s="61"/>
      <c r="BL175" s="61"/>
      <c r="BM175" s="161" t="s">
        <v>632</v>
      </c>
      <c r="BN175" s="61"/>
      <c r="BO175" s="61"/>
      <c r="BP175" s="61"/>
      <c r="BQ175" s="61"/>
      <c r="BR175" s="61"/>
      <c r="BS175" s="61"/>
      <c r="BT175" s="61"/>
      <c r="BU175" s="61"/>
      <c r="BV175" s="61"/>
      <c r="BW175" s="61"/>
      <c r="BX175" s="61"/>
      <c r="BY175" s="61"/>
      <c r="BZ175" s="61"/>
      <c r="CA175" s="61"/>
      <c r="CB175" s="61"/>
      <c r="CC175" s="61"/>
      <c r="CD175" s="61"/>
      <c r="CE175" s="61"/>
      <c r="CF175" s="61"/>
      <c r="CG175" s="61"/>
      <c r="CH175" s="61"/>
    </row>
    <row r="176" spans="53:86" customFormat="1">
      <c r="BA176" s="61"/>
      <c r="BB176" s="61"/>
      <c r="BC176" s="61"/>
      <c r="BD176" s="61"/>
      <c r="BE176" s="61"/>
      <c r="BF176" s="61"/>
      <c r="BG176" s="61"/>
      <c r="BH176" s="61"/>
      <c r="BI176" s="61"/>
      <c r="BJ176" s="61"/>
      <c r="BK176" s="61"/>
      <c r="BL176" s="61"/>
      <c r="BM176" s="161" t="s">
        <v>633</v>
      </c>
      <c r="BN176" s="61"/>
      <c r="BO176" s="61"/>
      <c r="BP176" s="61"/>
      <c r="BQ176" s="61"/>
      <c r="BR176" s="61"/>
      <c r="BS176" s="61"/>
      <c r="BT176" s="61"/>
      <c r="BU176" s="61"/>
      <c r="BV176" s="61"/>
      <c r="BW176" s="61"/>
      <c r="BX176" s="61"/>
      <c r="BY176" s="61"/>
      <c r="BZ176" s="61"/>
      <c r="CA176" s="61"/>
      <c r="CB176" s="61"/>
      <c r="CC176" s="61"/>
      <c r="CD176" s="61"/>
      <c r="CE176" s="61"/>
      <c r="CF176" s="61"/>
      <c r="CG176" s="61"/>
      <c r="CH176" s="61"/>
    </row>
    <row r="177" spans="53:86" customFormat="1">
      <c r="BA177" s="61"/>
      <c r="BB177" s="61"/>
      <c r="BC177" s="61"/>
      <c r="BD177" s="61"/>
      <c r="BE177" s="61"/>
      <c r="BF177" s="61"/>
      <c r="BG177" s="61"/>
      <c r="BH177" s="61"/>
      <c r="BI177" s="61"/>
      <c r="BJ177" s="61"/>
      <c r="BK177" s="61"/>
      <c r="BL177" s="61"/>
      <c r="BM177" s="161" t="s">
        <v>634</v>
      </c>
      <c r="BN177" s="61"/>
      <c r="BO177" s="61"/>
      <c r="BP177" s="61"/>
      <c r="BQ177" s="61"/>
      <c r="BR177" s="61"/>
      <c r="BS177" s="61"/>
      <c r="BT177" s="61"/>
      <c r="BU177" s="61"/>
      <c r="BV177" s="61"/>
      <c r="BW177" s="61"/>
      <c r="BX177" s="61"/>
      <c r="BY177" s="61"/>
      <c r="BZ177" s="61"/>
      <c r="CA177" s="61"/>
      <c r="CB177" s="61"/>
      <c r="CC177" s="61"/>
      <c r="CD177" s="61"/>
      <c r="CE177" s="61"/>
      <c r="CF177" s="61"/>
      <c r="CG177" s="61"/>
      <c r="CH177" s="61"/>
    </row>
    <row r="178" spans="53:86" customFormat="1">
      <c r="BA178" s="61"/>
      <c r="BB178" s="61"/>
      <c r="BC178" s="61"/>
      <c r="BD178" s="61"/>
      <c r="BE178" s="61"/>
      <c r="BF178" s="61"/>
      <c r="BG178" s="61"/>
      <c r="BH178" s="61"/>
      <c r="BI178" s="61"/>
      <c r="BJ178" s="61"/>
      <c r="BK178" s="61"/>
      <c r="BL178" s="61"/>
      <c r="BM178" s="161" t="s">
        <v>635</v>
      </c>
      <c r="BN178" s="61"/>
      <c r="BO178" s="61"/>
      <c r="BP178" s="61"/>
      <c r="BQ178" s="61"/>
      <c r="BR178" s="61"/>
      <c r="BS178" s="61"/>
      <c r="BT178" s="61"/>
      <c r="BU178" s="61"/>
      <c r="BV178" s="61"/>
      <c r="BW178" s="61"/>
      <c r="BX178" s="61"/>
      <c r="BY178" s="61"/>
      <c r="BZ178" s="61"/>
      <c r="CA178" s="61"/>
      <c r="CB178" s="61"/>
      <c r="CC178" s="61"/>
      <c r="CD178" s="61"/>
      <c r="CE178" s="61"/>
      <c r="CF178" s="61"/>
      <c r="CG178" s="61"/>
      <c r="CH178" s="61"/>
    </row>
    <row r="179" spans="53:86" customFormat="1">
      <c r="BA179" s="61"/>
      <c r="BB179" s="61"/>
      <c r="BC179" s="61"/>
      <c r="BD179" s="61"/>
      <c r="BE179" s="61"/>
      <c r="BF179" s="61"/>
      <c r="BG179" s="61"/>
      <c r="BH179" s="61"/>
      <c r="BI179" s="61"/>
      <c r="BJ179" s="61"/>
      <c r="BK179" s="61"/>
      <c r="BL179" s="61"/>
      <c r="BM179" s="161" t="s">
        <v>636</v>
      </c>
      <c r="BN179" s="61"/>
      <c r="BO179" s="61"/>
      <c r="BP179" s="61"/>
      <c r="BQ179" s="61"/>
      <c r="BR179" s="61"/>
      <c r="BS179" s="61"/>
      <c r="BT179" s="61"/>
      <c r="BU179" s="61"/>
      <c r="BV179" s="61"/>
      <c r="BW179" s="61"/>
      <c r="BX179" s="61"/>
      <c r="BY179" s="61"/>
      <c r="BZ179" s="61"/>
      <c r="CA179" s="61"/>
      <c r="CB179" s="61"/>
      <c r="CC179" s="61"/>
      <c r="CD179" s="61"/>
      <c r="CE179" s="61"/>
      <c r="CF179" s="61"/>
      <c r="CG179" s="61"/>
      <c r="CH179" s="61"/>
    </row>
    <row r="180" spans="53:86" customFormat="1">
      <c r="BA180" s="61"/>
      <c r="BB180" s="61"/>
      <c r="BC180" s="61"/>
      <c r="BD180" s="61"/>
      <c r="BE180" s="61"/>
      <c r="BF180" s="61"/>
      <c r="BG180" s="61"/>
      <c r="BH180" s="61"/>
      <c r="BI180" s="61"/>
      <c r="BJ180" s="61"/>
      <c r="BK180" s="61"/>
      <c r="BL180" s="61"/>
      <c r="BM180" s="161" t="s">
        <v>637</v>
      </c>
      <c r="BN180" s="61"/>
      <c r="BO180" s="61"/>
      <c r="BP180" s="61"/>
      <c r="BQ180" s="61"/>
      <c r="BR180" s="61"/>
      <c r="BS180" s="61"/>
      <c r="BT180" s="61"/>
      <c r="BU180" s="61"/>
      <c r="BV180" s="61"/>
      <c r="BW180" s="61"/>
      <c r="BX180" s="61"/>
      <c r="BY180" s="61"/>
      <c r="BZ180" s="61"/>
      <c r="CA180" s="61"/>
      <c r="CB180" s="61"/>
      <c r="CC180" s="61"/>
      <c r="CD180" s="61"/>
      <c r="CE180" s="61"/>
      <c r="CF180" s="61"/>
      <c r="CG180" s="61"/>
      <c r="CH180" s="61"/>
    </row>
    <row r="181" spans="53:86" customFormat="1">
      <c r="BA181" s="61"/>
      <c r="BB181" s="61"/>
      <c r="BC181" s="61"/>
      <c r="BD181" s="61"/>
      <c r="BE181" s="61"/>
      <c r="BF181" s="61"/>
      <c r="BG181" s="61"/>
      <c r="BH181" s="61"/>
      <c r="BI181" s="61"/>
      <c r="BJ181" s="61"/>
      <c r="BK181" s="61"/>
      <c r="BL181" s="61"/>
      <c r="BM181" s="161" t="s">
        <v>638</v>
      </c>
      <c r="BN181" s="61"/>
      <c r="BO181" s="61"/>
      <c r="BP181" s="61"/>
      <c r="BQ181" s="61"/>
      <c r="BR181" s="61"/>
      <c r="BS181" s="61"/>
      <c r="BT181" s="61"/>
      <c r="BU181" s="61"/>
      <c r="BV181" s="61"/>
      <c r="BW181" s="61"/>
      <c r="BX181" s="61"/>
      <c r="BY181" s="61"/>
      <c r="BZ181" s="61"/>
      <c r="CA181" s="61"/>
      <c r="CB181" s="61"/>
      <c r="CC181" s="61"/>
      <c r="CD181" s="61"/>
      <c r="CE181" s="61"/>
      <c r="CF181" s="61"/>
      <c r="CG181" s="61"/>
      <c r="CH181" s="61"/>
    </row>
    <row r="182" spans="53:86" customFormat="1">
      <c r="BA182" s="61"/>
      <c r="BB182" s="61"/>
      <c r="BC182" s="61"/>
      <c r="BD182" s="61"/>
      <c r="BE182" s="61"/>
      <c r="BF182" s="61"/>
      <c r="BG182" s="61"/>
      <c r="BH182" s="61"/>
      <c r="BI182" s="61"/>
      <c r="BJ182" s="61"/>
      <c r="BK182" s="61"/>
      <c r="BL182" s="61"/>
      <c r="BM182" s="161" t="s">
        <v>639</v>
      </c>
      <c r="BN182" s="61"/>
      <c r="BO182" s="61"/>
      <c r="BP182" s="61"/>
      <c r="BQ182" s="61"/>
      <c r="BR182" s="61"/>
      <c r="BS182" s="61"/>
      <c r="BT182" s="61"/>
      <c r="BU182" s="61"/>
      <c r="BV182" s="61"/>
      <c r="BW182" s="61"/>
      <c r="BX182" s="61"/>
      <c r="BY182" s="61"/>
      <c r="BZ182" s="61"/>
      <c r="CA182" s="61"/>
      <c r="CB182" s="61"/>
      <c r="CC182" s="61"/>
      <c r="CD182" s="61"/>
      <c r="CE182" s="61"/>
      <c r="CF182" s="61"/>
      <c r="CG182" s="61"/>
      <c r="CH182" s="61"/>
    </row>
    <row r="183" spans="53:86" customFormat="1">
      <c r="BA183" s="61"/>
      <c r="BB183" s="61"/>
      <c r="BC183" s="61"/>
      <c r="BD183" s="61"/>
      <c r="BE183" s="61"/>
      <c r="BF183" s="61"/>
      <c r="BG183" s="61"/>
      <c r="BH183" s="61"/>
      <c r="BI183" s="61"/>
      <c r="BJ183" s="61"/>
      <c r="BK183" s="61"/>
      <c r="BL183" s="61"/>
      <c r="BM183" s="161" t="s">
        <v>640</v>
      </c>
      <c r="BN183" s="61"/>
      <c r="BO183" s="61"/>
      <c r="BP183" s="61"/>
      <c r="BQ183" s="61"/>
      <c r="BR183" s="61"/>
      <c r="BS183" s="61"/>
      <c r="BT183" s="61"/>
      <c r="BU183" s="61"/>
      <c r="BV183" s="61"/>
      <c r="BW183" s="61"/>
      <c r="BX183" s="61"/>
      <c r="BY183" s="61"/>
      <c r="BZ183" s="61"/>
      <c r="CA183" s="61"/>
      <c r="CB183" s="61"/>
      <c r="CC183" s="61"/>
      <c r="CD183" s="61"/>
      <c r="CE183" s="61"/>
      <c r="CF183" s="61"/>
      <c r="CG183" s="61"/>
      <c r="CH183" s="61"/>
    </row>
    <row r="184" spans="53:86" customFormat="1">
      <c r="BA184" s="61"/>
      <c r="BB184" s="61"/>
      <c r="BC184" s="61"/>
      <c r="BD184" s="61"/>
      <c r="BE184" s="61"/>
      <c r="BF184" s="61"/>
      <c r="BG184" s="61"/>
      <c r="BH184" s="61"/>
      <c r="BI184" s="61"/>
      <c r="BJ184" s="61"/>
      <c r="BK184" s="61"/>
      <c r="BL184" s="61"/>
      <c r="BM184" s="161" t="s">
        <v>641</v>
      </c>
      <c r="BN184" s="61"/>
      <c r="BO184" s="61"/>
      <c r="BP184" s="61"/>
      <c r="BQ184" s="61"/>
      <c r="BR184" s="61"/>
      <c r="BS184" s="61"/>
      <c r="BT184" s="61"/>
      <c r="BU184" s="61"/>
      <c r="BV184" s="61"/>
      <c r="BW184" s="61"/>
      <c r="BX184" s="61"/>
      <c r="BY184" s="61"/>
      <c r="BZ184" s="61"/>
      <c r="CA184" s="61"/>
      <c r="CB184" s="61"/>
      <c r="CC184" s="61"/>
      <c r="CD184" s="61"/>
      <c r="CE184" s="61"/>
      <c r="CF184" s="61"/>
      <c r="CG184" s="61"/>
      <c r="CH184" s="61"/>
    </row>
    <row r="185" spans="53:86" customFormat="1">
      <c r="BA185" s="61"/>
      <c r="BB185" s="61"/>
      <c r="BC185" s="61"/>
      <c r="BD185" s="61"/>
      <c r="BE185" s="61"/>
      <c r="BF185" s="61"/>
      <c r="BG185" s="61"/>
      <c r="BH185" s="61"/>
      <c r="BI185" s="61"/>
      <c r="BJ185" s="61"/>
      <c r="BK185" s="61"/>
      <c r="BL185" s="61"/>
      <c r="BM185" s="161" t="s">
        <v>642</v>
      </c>
      <c r="BN185" s="61"/>
      <c r="BO185" s="61"/>
      <c r="BP185" s="61"/>
      <c r="BQ185" s="61"/>
      <c r="BR185" s="61"/>
      <c r="BS185" s="61"/>
      <c r="BT185" s="61"/>
      <c r="BU185" s="61"/>
      <c r="BV185" s="61"/>
      <c r="BW185" s="61"/>
      <c r="BX185" s="61"/>
      <c r="BY185" s="61"/>
      <c r="BZ185" s="61"/>
      <c r="CA185" s="61"/>
      <c r="CB185" s="61"/>
      <c r="CC185" s="61"/>
      <c r="CD185" s="61"/>
      <c r="CE185" s="61"/>
      <c r="CF185" s="61"/>
      <c r="CG185" s="61"/>
      <c r="CH185" s="61"/>
    </row>
    <row r="186" spans="53:86" customFormat="1">
      <c r="BA186" s="61"/>
      <c r="BB186" s="61"/>
      <c r="BC186" s="61"/>
      <c r="BD186" s="61"/>
      <c r="BE186" s="61"/>
      <c r="BF186" s="61"/>
      <c r="BG186" s="61"/>
      <c r="BH186" s="61"/>
      <c r="BI186" s="61"/>
      <c r="BJ186" s="61"/>
      <c r="BK186" s="61"/>
      <c r="BL186" s="61"/>
      <c r="BM186" s="161" t="s">
        <v>670</v>
      </c>
      <c r="BN186" s="61"/>
      <c r="BO186" s="61"/>
      <c r="BP186" s="61"/>
      <c r="BQ186" s="61"/>
      <c r="BR186" s="61"/>
      <c r="BS186" s="61"/>
      <c r="BT186" s="61"/>
      <c r="BU186" s="61"/>
      <c r="BV186" s="61"/>
      <c r="BW186" s="61"/>
      <c r="BX186" s="61"/>
      <c r="BY186" s="61"/>
      <c r="BZ186" s="61"/>
      <c r="CA186" s="61"/>
      <c r="CB186" s="61"/>
      <c r="CC186" s="61"/>
      <c r="CD186" s="61"/>
      <c r="CE186" s="61"/>
      <c r="CF186" s="61"/>
      <c r="CG186" s="61"/>
      <c r="CH186" s="61"/>
    </row>
    <row r="187" spans="53:86" customFormat="1">
      <c r="BA187" s="61"/>
      <c r="BB187" s="61"/>
      <c r="BC187" s="61"/>
      <c r="BD187" s="61"/>
      <c r="BE187" s="61"/>
      <c r="BF187" s="61"/>
      <c r="BG187" s="61"/>
      <c r="BH187" s="61"/>
      <c r="BI187" s="61"/>
      <c r="BJ187" s="61"/>
      <c r="BK187" s="61"/>
      <c r="BL187" s="61"/>
      <c r="BM187" s="161" t="s">
        <v>643</v>
      </c>
      <c r="BN187" s="61"/>
      <c r="BO187" s="61"/>
      <c r="BP187" s="61"/>
      <c r="BQ187" s="61"/>
      <c r="BR187" s="61"/>
      <c r="BS187" s="61"/>
      <c r="BT187" s="61"/>
      <c r="BU187" s="61"/>
      <c r="BV187" s="61"/>
      <c r="BW187" s="61"/>
      <c r="BX187" s="61"/>
      <c r="BY187" s="61"/>
      <c r="BZ187" s="61"/>
      <c r="CA187" s="61"/>
      <c r="CB187" s="61"/>
      <c r="CC187" s="61"/>
      <c r="CD187" s="61"/>
      <c r="CE187" s="61"/>
      <c r="CF187" s="61"/>
      <c r="CG187" s="61"/>
      <c r="CH187" s="61"/>
    </row>
    <row r="188" spans="53:86" customFormat="1">
      <c r="BA188" s="61"/>
      <c r="BB188" s="61"/>
      <c r="BC188" s="61"/>
      <c r="BD188" s="61"/>
      <c r="BE188" s="61"/>
      <c r="BF188" s="61"/>
      <c r="BG188" s="61"/>
      <c r="BH188" s="61"/>
      <c r="BI188" s="61"/>
      <c r="BJ188" s="61"/>
      <c r="BK188" s="61"/>
      <c r="BL188" s="61"/>
      <c r="BM188" s="161" t="s">
        <v>644</v>
      </c>
      <c r="BN188" s="61"/>
      <c r="BO188" s="61"/>
      <c r="BP188" s="61"/>
      <c r="BQ188" s="61"/>
      <c r="BR188" s="61"/>
      <c r="BS188" s="61"/>
      <c r="BT188" s="61"/>
      <c r="BU188" s="61"/>
      <c r="BV188" s="61"/>
      <c r="BW188" s="61"/>
      <c r="BX188" s="61"/>
      <c r="BY188" s="61"/>
      <c r="BZ188" s="61"/>
      <c r="CA188" s="61"/>
      <c r="CB188" s="61"/>
      <c r="CC188" s="61"/>
      <c r="CD188" s="61"/>
      <c r="CE188" s="61"/>
      <c r="CF188" s="61"/>
      <c r="CG188" s="61"/>
      <c r="CH188" s="61"/>
    </row>
    <row r="189" spans="53:86" customFormat="1">
      <c r="BA189" s="61"/>
      <c r="BB189" s="61"/>
      <c r="BC189" s="61"/>
      <c r="BD189" s="61"/>
      <c r="BE189" s="61"/>
      <c r="BF189" s="61"/>
      <c r="BG189" s="61"/>
      <c r="BH189" s="61"/>
      <c r="BI189" s="61"/>
      <c r="BJ189" s="61"/>
      <c r="BK189" s="61"/>
      <c r="BL189" s="61"/>
      <c r="BM189" s="161" t="s">
        <v>645</v>
      </c>
      <c r="BN189" s="61"/>
      <c r="BO189" s="61"/>
      <c r="BP189" s="61"/>
      <c r="BQ189" s="61"/>
      <c r="BR189" s="61"/>
      <c r="BS189" s="61"/>
      <c r="BT189" s="61"/>
      <c r="BU189" s="61"/>
      <c r="BV189" s="61"/>
      <c r="BW189" s="61"/>
      <c r="BX189" s="61"/>
      <c r="BY189" s="61"/>
      <c r="BZ189" s="61"/>
      <c r="CA189" s="61"/>
      <c r="CB189" s="61"/>
      <c r="CC189" s="61"/>
      <c r="CD189" s="61"/>
      <c r="CE189" s="61"/>
      <c r="CF189" s="61"/>
      <c r="CG189" s="61"/>
      <c r="CH189" s="61"/>
    </row>
    <row r="190" spans="53:86" customFormat="1">
      <c r="BA190" s="61"/>
      <c r="BB190" s="61"/>
      <c r="BC190" s="61"/>
      <c r="BD190" s="61"/>
      <c r="BE190" s="61"/>
      <c r="BF190" s="61"/>
      <c r="BG190" s="61"/>
      <c r="BH190" s="61"/>
      <c r="BI190" s="61"/>
      <c r="BJ190" s="61"/>
      <c r="BK190" s="61"/>
      <c r="BL190" s="61"/>
      <c r="BM190" s="161" t="s">
        <v>671</v>
      </c>
      <c r="BN190" s="61"/>
      <c r="BO190" s="61"/>
      <c r="BP190" s="61"/>
      <c r="BQ190" s="61"/>
      <c r="BR190" s="61"/>
      <c r="BS190" s="61"/>
      <c r="BT190" s="61"/>
      <c r="BU190" s="61"/>
      <c r="BV190" s="61"/>
      <c r="BW190" s="61"/>
      <c r="BX190" s="61"/>
      <c r="BY190" s="61"/>
      <c r="BZ190" s="61"/>
      <c r="CA190" s="61"/>
      <c r="CB190" s="61"/>
      <c r="CC190" s="61"/>
      <c r="CD190" s="61"/>
      <c r="CE190" s="61"/>
      <c r="CF190" s="61"/>
      <c r="CG190" s="61"/>
      <c r="CH190" s="61"/>
    </row>
    <row r="191" spans="53:86" customFormat="1">
      <c r="BA191" s="61"/>
      <c r="BB191" s="61"/>
      <c r="BC191" s="61"/>
      <c r="BD191" s="61"/>
      <c r="BE191" s="61"/>
      <c r="BF191" s="61"/>
      <c r="BG191" s="61"/>
      <c r="BH191" s="61"/>
      <c r="BI191" s="61"/>
      <c r="BJ191" s="61"/>
      <c r="BK191" s="61"/>
      <c r="BL191" s="61"/>
      <c r="BM191" s="162" t="s">
        <v>646</v>
      </c>
      <c r="BN191" s="61"/>
      <c r="BO191" s="61"/>
      <c r="BP191" s="61"/>
      <c r="BQ191" s="61"/>
      <c r="BR191" s="61"/>
      <c r="BS191" s="61"/>
      <c r="BT191" s="61"/>
      <c r="BU191" s="61"/>
      <c r="BV191" s="61"/>
      <c r="BW191" s="61"/>
      <c r="BX191" s="61"/>
      <c r="BY191" s="61"/>
      <c r="BZ191" s="61"/>
      <c r="CA191" s="61"/>
      <c r="CB191" s="61"/>
      <c r="CC191" s="61"/>
      <c r="CD191" s="61"/>
      <c r="CE191" s="61"/>
      <c r="CF191" s="61"/>
      <c r="CG191" s="61"/>
      <c r="CH191" s="61"/>
    </row>
    <row r="192" spans="53:86" customFormat="1">
      <c r="BA192" s="61"/>
      <c r="BB192" s="61"/>
      <c r="BC192" s="61"/>
      <c r="BD192" s="61"/>
      <c r="BE192" s="61"/>
      <c r="BF192" s="61"/>
      <c r="BG192" s="61"/>
      <c r="BH192" s="61"/>
      <c r="BI192" s="61"/>
      <c r="BJ192" s="61"/>
      <c r="BK192" s="61"/>
      <c r="BL192" s="61"/>
      <c r="BM192" s="161" t="s">
        <v>647</v>
      </c>
      <c r="BN192" s="61"/>
      <c r="BO192" s="61"/>
      <c r="BP192" s="61"/>
      <c r="BQ192" s="61"/>
      <c r="BR192" s="61"/>
      <c r="BS192" s="61"/>
      <c r="BT192" s="61"/>
      <c r="BU192" s="61"/>
      <c r="BV192" s="61"/>
      <c r="BW192" s="61"/>
      <c r="BX192" s="61"/>
      <c r="BY192" s="61"/>
      <c r="BZ192" s="61"/>
      <c r="CA192" s="61"/>
      <c r="CB192" s="61"/>
      <c r="CC192" s="61"/>
      <c r="CD192" s="61"/>
      <c r="CE192" s="61"/>
      <c r="CF192" s="61"/>
      <c r="CG192" s="61"/>
      <c r="CH192" s="61"/>
    </row>
    <row r="193" spans="53:86" customFormat="1">
      <c r="BA193" s="61"/>
      <c r="BB193" s="61"/>
      <c r="BC193" s="61"/>
      <c r="BD193" s="61"/>
      <c r="BE193" s="61"/>
      <c r="BF193" s="61"/>
      <c r="BG193" s="61"/>
      <c r="BH193" s="61"/>
      <c r="BI193" s="61"/>
      <c r="BJ193" s="61"/>
      <c r="BK193" s="61"/>
      <c r="BL193" s="61"/>
      <c r="BM193" s="161" t="s">
        <v>648</v>
      </c>
      <c r="BN193" s="61"/>
      <c r="BO193" s="61"/>
      <c r="BP193" s="61"/>
      <c r="BQ193" s="61"/>
      <c r="BR193" s="61"/>
      <c r="BS193" s="61"/>
      <c r="BT193" s="61"/>
      <c r="BU193" s="61"/>
      <c r="BV193" s="61"/>
      <c r="BW193" s="61"/>
      <c r="BX193" s="61"/>
      <c r="BY193" s="61"/>
      <c r="BZ193" s="61"/>
      <c r="CA193" s="61"/>
      <c r="CB193" s="61"/>
      <c r="CC193" s="61"/>
      <c r="CD193" s="61"/>
      <c r="CE193" s="61"/>
      <c r="CF193" s="61"/>
      <c r="CG193" s="61"/>
      <c r="CH193" s="61"/>
    </row>
    <row r="194" spans="53:86" customFormat="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row>
    <row r="195" spans="53:86" customFormat="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row>
    <row r="196" spans="53:86" customFormat="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row>
    <row r="197" spans="53:86" customFormat="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row>
    <row r="198" spans="53:86" customFormat="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row>
    <row r="199" spans="53:86" customFormat="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row>
    <row r="200" spans="53:86" customFormat="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row>
  </sheetData>
  <dataValidations count="2">
    <dataValidation type="list" allowBlank="1" showInputMessage="1" showErrorMessage="1" sqref="A4:A15">
      <formula1>$BB$2:$BB$30</formula1>
    </dataValidation>
    <dataValidation type="list" allowBlank="1" showInputMessage="1" showErrorMessage="1" sqref="H4:H8">
      <formula1>$BD$48:$BD$51</formula1>
    </dataValidation>
  </dataValidations>
  <pageMargins left="0.70866141732283472" right="0.70866141732283472" top="0.78740157480314965" bottom="0.78740157480314965" header="0.51181102362204722" footer="0.51181102362204722"/>
  <pageSetup paperSize="9" scale="71"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[1]Custom_lists!#REF!</xm:f>
          </x14:formula1>
          <xm:sqref>A4:A9 H4:H9</xm:sqref>
        </x14:dataValidation>
      </x14:dataValidations>
    </ex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92D050"/>
    <pageSetUpPr fitToPage="1"/>
  </sheetPr>
  <dimension ref="A1:CG200"/>
  <sheetViews>
    <sheetView zoomScaleSheetLayoutView="100" workbookViewId="0">
      <selection sqref="A1:XFD1048576"/>
    </sheetView>
  </sheetViews>
  <sheetFormatPr defaultColWidth="11.42578125" defaultRowHeight="12.75"/>
  <cols>
    <col min="1" max="1" width="7.85546875" style="61" customWidth="1"/>
    <col min="2" max="2" width="19.42578125" style="61" customWidth="1"/>
    <col min="3" max="3" width="12.42578125" style="61" customWidth="1"/>
    <col min="4" max="4" width="17.85546875" style="61" customWidth="1"/>
    <col min="5" max="6" width="19.85546875" style="61" customWidth="1"/>
    <col min="7" max="7" width="17.85546875" style="61" customWidth="1"/>
    <col min="8" max="8" width="45" style="61" bestFit="1" customWidth="1"/>
    <col min="9" max="51" width="11.42578125" customWidth="1"/>
  </cols>
  <sheetData>
    <row r="1" spans="1:85" ht="18.600000000000001" customHeight="1" thickBot="1">
      <c r="A1" s="93" t="s">
        <v>179</v>
      </c>
      <c r="B1" s="93"/>
      <c r="C1" s="93"/>
      <c r="D1" s="93"/>
      <c r="E1" s="93"/>
      <c r="F1" s="93"/>
      <c r="G1" s="93"/>
      <c r="H1" s="94" t="s">
        <v>50</v>
      </c>
      <c r="I1" s="883">
        <v>2015</v>
      </c>
      <c r="AZ1" s="158" t="s">
        <v>422</v>
      </c>
      <c r="BA1" s="292" t="s">
        <v>835</v>
      </c>
      <c r="BB1" s="61"/>
      <c r="BC1" s="157" t="s">
        <v>434</v>
      </c>
      <c r="BD1" s="159"/>
      <c r="BE1" s="159"/>
      <c r="BF1" s="61"/>
      <c r="BG1" s="61" t="s">
        <v>469</v>
      </c>
      <c r="BH1" s="61"/>
      <c r="BI1" s="61"/>
      <c r="BJ1" s="61"/>
      <c r="BK1" s="61"/>
      <c r="BL1" s="157" t="s">
        <v>649</v>
      </c>
      <c r="BM1" s="61"/>
      <c r="BN1" s="61" t="s">
        <v>672</v>
      </c>
      <c r="BO1" s="61"/>
      <c r="BP1" s="61"/>
      <c r="BQ1" s="61"/>
      <c r="BR1" s="61"/>
      <c r="BS1" s="61"/>
      <c r="BT1" s="157" t="s">
        <v>709</v>
      </c>
      <c r="BU1" s="61"/>
      <c r="BV1" s="61"/>
      <c r="BW1" s="61"/>
      <c r="BX1" s="61"/>
      <c r="BY1" s="61" t="s">
        <v>726</v>
      </c>
      <c r="BZ1" s="61"/>
      <c r="CA1" s="61"/>
      <c r="CB1" s="61" t="s">
        <v>754</v>
      </c>
      <c r="CC1" s="61"/>
      <c r="CD1" s="61"/>
      <c r="CE1" s="61"/>
      <c r="CF1" s="61"/>
      <c r="CG1" s="61"/>
    </row>
    <row r="2" spans="1:85" ht="20.100000000000001" customHeight="1" thickBot="1">
      <c r="A2" s="93"/>
      <c r="B2" s="93"/>
      <c r="C2" s="93"/>
      <c r="D2" s="93"/>
      <c r="E2" s="93"/>
      <c r="F2" s="93"/>
      <c r="G2" s="93"/>
      <c r="H2" s="94" t="s">
        <v>255</v>
      </c>
      <c r="I2" s="884">
        <v>2015</v>
      </c>
      <c r="AZ2" s="160" t="s">
        <v>343</v>
      </c>
      <c r="BA2" s="160" t="s">
        <v>344</v>
      </c>
      <c r="BB2" s="61"/>
      <c r="BC2" s="61" t="s">
        <v>439</v>
      </c>
      <c r="BD2" s="159"/>
      <c r="BE2" s="159"/>
      <c r="BF2" s="61"/>
      <c r="BG2" s="61" t="s">
        <v>468</v>
      </c>
      <c r="BH2" s="61"/>
      <c r="BI2" s="61"/>
      <c r="BJ2" s="61"/>
      <c r="BK2" s="61"/>
      <c r="BL2" s="161" t="s">
        <v>481</v>
      </c>
      <c r="BM2" s="61"/>
      <c r="BN2" s="61" t="s">
        <v>118</v>
      </c>
      <c r="BO2" s="61"/>
      <c r="BP2" s="61"/>
      <c r="BQ2" s="61"/>
      <c r="BR2" s="61"/>
      <c r="BS2" s="61"/>
      <c r="BT2" s="56" t="s">
        <v>712</v>
      </c>
      <c r="BU2" s="56"/>
      <c r="BV2" s="56"/>
      <c r="BW2" s="56"/>
      <c r="BX2" s="56"/>
      <c r="BY2" s="56" t="s">
        <v>181</v>
      </c>
      <c r="BZ2" s="56"/>
      <c r="CA2" s="56"/>
      <c r="CB2" s="61" t="s">
        <v>271</v>
      </c>
      <c r="CC2" s="61"/>
      <c r="CD2" s="61"/>
      <c r="CE2" s="61"/>
      <c r="CF2" s="61"/>
      <c r="CG2" s="61"/>
    </row>
    <row r="3" spans="1:85" s="220" customFormat="1" ht="63" customHeight="1" thickBot="1">
      <c r="A3" s="137" t="s">
        <v>1</v>
      </c>
      <c r="B3" s="138" t="s">
        <v>180</v>
      </c>
      <c r="C3" s="138" t="s">
        <v>209</v>
      </c>
      <c r="D3" s="138" t="s">
        <v>53</v>
      </c>
      <c r="E3" s="138" t="s">
        <v>212</v>
      </c>
      <c r="F3" s="267" t="s">
        <v>219</v>
      </c>
      <c r="G3" s="267" t="s">
        <v>213</v>
      </c>
      <c r="H3" s="138" t="s">
        <v>245</v>
      </c>
      <c r="I3" s="139" t="s">
        <v>308</v>
      </c>
      <c r="AZ3" s="160" t="s">
        <v>345</v>
      </c>
      <c r="BA3" s="160" t="s">
        <v>346</v>
      </c>
      <c r="BB3" s="206"/>
      <c r="BC3" s="206" t="s">
        <v>223</v>
      </c>
      <c r="BD3" s="216"/>
      <c r="BE3" s="216"/>
      <c r="BF3" s="206"/>
      <c r="BG3" s="206" t="s">
        <v>470</v>
      </c>
      <c r="BH3" s="206"/>
      <c r="BI3" s="206"/>
      <c r="BJ3" s="206"/>
      <c r="BK3" s="206"/>
      <c r="BL3" s="218" t="s">
        <v>482</v>
      </c>
      <c r="BM3" s="206"/>
      <c r="BN3" s="206" t="s">
        <v>120</v>
      </c>
      <c r="BO3" s="206"/>
      <c r="BP3" s="206"/>
      <c r="BQ3" s="206"/>
      <c r="BR3" s="206"/>
      <c r="BS3" s="206"/>
      <c r="BT3" s="206" t="s">
        <v>713</v>
      </c>
      <c r="BU3" s="206"/>
      <c r="BV3" s="206"/>
      <c r="BW3" s="206"/>
      <c r="BX3" s="206"/>
      <c r="BY3" s="206" t="s">
        <v>738</v>
      </c>
      <c r="BZ3" s="206"/>
      <c r="CA3" s="206"/>
      <c r="CB3" s="206" t="s">
        <v>272</v>
      </c>
      <c r="CC3" s="206"/>
      <c r="CD3" s="206"/>
      <c r="CE3" s="206"/>
      <c r="CF3" s="206"/>
      <c r="CG3" s="206"/>
    </row>
    <row r="4" spans="1:85" s="206" customFormat="1" ht="12.75" customHeight="1">
      <c r="A4" s="854" t="s">
        <v>338</v>
      </c>
      <c r="B4" s="188" t="s">
        <v>181</v>
      </c>
      <c r="C4" s="885">
        <v>2014</v>
      </c>
      <c r="D4" s="886" t="s">
        <v>1675</v>
      </c>
      <c r="E4" s="887" t="s">
        <v>1676</v>
      </c>
      <c r="F4" s="888">
        <v>1</v>
      </c>
      <c r="G4" s="888">
        <v>1</v>
      </c>
      <c r="H4" s="889" t="s">
        <v>1660</v>
      </c>
      <c r="I4" s="238"/>
      <c r="AZ4" s="160" t="s">
        <v>347</v>
      </c>
      <c r="BA4" s="160" t="s">
        <v>348</v>
      </c>
      <c r="BC4" s="206" t="s">
        <v>440</v>
      </c>
      <c r="BD4" s="216"/>
      <c r="BE4" s="216"/>
      <c r="BG4" s="206" t="s">
        <v>475</v>
      </c>
      <c r="BL4" s="218" t="s">
        <v>483</v>
      </c>
      <c r="BN4" s="206" t="s">
        <v>124</v>
      </c>
      <c r="BT4" s="206" t="s">
        <v>714</v>
      </c>
      <c r="BY4" s="206" t="s">
        <v>56</v>
      </c>
      <c r="CB4" s="206" t="s">
        <v>273</v>
      </c>
    </row>
    <row r="5" spans="1:85" s="206" customFormat="1" ht="12.75" customHeight="1">
      <c r="A5" s="854" t="s">
        <v>338</v>
      </c>
      <c r="B5" s="188" t="s">
        <v>738</v>
      </c>
      <c r="C5" s="885">
        <v>2014</v>
      </c>
      <c r="D5" s="886" t="s">
        <v>182</v>
      </c>
      <c r="E5" s="887" t="s">
        <v>1165</v>
      </c>
      <c r="F5" s="888">
        <v>0.37</v>
      </c>
      <c r="G5" s="888">
        <v>1</v>
      </c>
      <c r="H5" s="889" t="s">
        <v>1660</v>
      </c>
      <c r="I5" s="238"/>
      <c r="AZ5" s="160" t="s">
        <v>351</v>
      </c>
      <c r="BA5" s="160" t="s">
        <v>352</v>
      </c>
      <c r="BC5" s="206" t="s">
        <v>227</v>
      </c>
      <c r="BD5" s="216"/>
      <c r="BE5" s="216"/>
      <c r="BG5" s="206" t="s">
        <v>467</v>
      </c>
      <c r="BL5" s="217" t="s">
        <v>484</v>
      </c>
      <c r="BT5" s="206" t="s">
        <v>688</v>
      </c>
      <c r="BY5" s="206" t="s">
        <v>739</v>
      </c>
      <c r="CB5" s="206" t="s">
        <v>274</v>
      </c>
    </row>
    <row r="6" spans="1:85" s="206" customFormat="1" ht="12.75" customHeight="1">
      <c r="A6" s="854" t="s">
        <v>338</v>
      </c>
      <c r="B6" s="188" t="s">
        <v>56</v>
      </c>
      <c r="C6" s="885">
        <v>2014</v>
      </c>
      <c r="D6" s="886" t="s">
        <v>182</v>
      </c>
      <c r="E6" s="887" t="s">
        <v>1165</v>
      </c>
      <c r="F6" s="888">
        <v>0.37</v>
      </c>
      <c r="G6" s="888">
        <v>1</v>
      </c>
      <c r="H6" s="889" t="s">
        <v>1660</v>
      </c>
      <c r="I6" s="238"/>
      <c r="AZ6" s="160" t="s">
        <v>353</v>
      </c>
      <c r="BA6" s="160" t="s">
        <v>354</v>
      </c>
      <c r="BC6" s="206" t="s">
        <v>435</v>
      </c>
      <c r="BD6" s="216"/>
      <c r="BE6" s="216"/>
      <c r="BG6" s="206" t="s">
        <v>471</v>
      </c>
      <c r="BL6" s="218" t="s">
        <v>659</v>
      </c>
      <c r="BT6" s="206" t="s">
        <v>689</v>
      </c>
      <c r="BY6" s="206" t="s">
        <v>737</v>
      </c>
      <c r="CB6" s="206" t="s">
        <v>751</v>
      </c>
    </row>
    <row r="7" spans="1:85" s="206" customFormat="1" ht="12.75" customHeight="1">
      <c r="A7" s="854" t="s">
        <v>338</v>
      </c>
      <c r="B7" s="188" t="s">
        <v>746</v>
      </c>
      <c r="C7" s="885">
        <v>2014</v>
      </c>
      <c r="D7" s="886" t="s">
        <v>182</v>
      </c>
      <c r="E7" s="887" t="s">
        <v>1165</v>
      </c>
      <c r="F7" s="888">
        <v>0.37</v>
      </c>
      <c r="G7" s="888">
        <v>1</v>
      </c>
      <c r="H7" s="889" t="s">
        <v>1660</v>
      </c>
      <c r="I7" s="238"/>
      <c r="AZ7" s="160" t="s">
        <v>360</v>
      </c>
      <c r="BA7" s="160" t="s">
        <v>342</v>
      </c>
      <c r="BC7" s="206" t="s">
        <v>436</v>
      </c>
      <c r="BD7" s="216"/>
      <c r="BE7" s="216"/>
      <c r="BG7" s="206" t="s">
        <v>472</v>
      </c>
      <c r="BL7" s="218" t="s">
        <v>485</v>
      </c>
      <c r="BN7" s="206" t="s">
        <v>673</v>
      </c>
      <c r="BT7" s="206" t="s">
        <v>715</v>
      </c>
      <c r="BY7" s="206" t="s">
        <v>183</v>
      </c>
      <c r="CB7" s="206" t="s">
        <v>752</v>
      </c>
    </row>
    <row r="8" spans="1:85" s="206" customFormat="1" ht="12.75" customHeight="1">
      <c r="A8" s="854" t="s">
        <v>338</v>
      </c>
      <c r="B8" s="188" t="s">
        <v>1677</v>
      </c>
      <c r="C8" s="885">
        <v>2014</v>
      </c>
      <c r="D8" s="886" t="s">
        <v>1678</v>
      </c>
      <c r="E8" s="887" t="s">
        <v>1676</v>
      </c>
      <c r="F8" s="888">
        <v>1</v>
      </c>
      <c r="G8" s="888">
        <v>1</v>
      </c>
      <c r="H8" s="890" t="s">
        <v>1660</v>
      </c>
      <c r="I8" s="238"/>
      <c r="AZ8" s="160" t="s">
        <v>355</v>
      </c>
      <c r="BA8" s="160" t="s">
        <v>338</v>
      </c>
      <c r="BC8" s="206" t="s">
        <v>437</v>
      </c>
      <c r="BD8" s="216"/>
      <c r="BE8" s="216"/>
      <c r="BG8" s="206" t="s">
        <v>473</v>
      </c>
      <c r="BL8" s="218" t="s">
        <v>486</v>
      </c>
      <c r="BN8" s="206" t="s">
        <v>119</v>
      </c>
      <c r="BT8" s="206" t="s">
        <v>690</v>
      </c>
      <c r="BY8" s="206" t="s">
        <v>727</v>
      </c>
      <c r="CB8" s="206" t="s">
        <v>753</v>
      </c>
    </row>
    <row r="9" spans="1:85" s="206" customFormat="1">
      <c r="A9" s="854" t="s">
        <v>338</v>
      </c>
      <c r="B9" s="188" t="s">
        <v>183</v>
      </c>
      <c r="C9" s="885">
        <v>2014</v>
      </c>
      <c r="D9" s="886" t="s">
        <v>182</v>
      </c>
      <c r="E9" s="887" t="s">
        <v>1165</v>
      </c>
      <c r="F9" s="888">
        <v>0.37</v>
      </c>
      <c r="G9" s="888">
        <v>1</v>
      </c>
      <c r="H9" s="889" t="s">
        <v>1660</v>
      </c>
      <c r="I9" s="238"/>
      <c r="AZ9" s="160" t="s">
        <v>385</v>
      </c>
      <c r="BA9" s="160" t="s">
        <v>39</v>
      </c>
      <c r="BC9" s="206" t="s">
        <v>438</v>
      </c>
      <c r="BD9" s="216"/>
      <c r="BE9" s="216"/>
      <c r="BG9" s="206" t="s">
        <v>474</v>
      </c>
      <c r="BL9" s="218" t="s">
        <v>660</v>
      </c>
      <c r="BN9" s="206" t="s">
        <v>676</v>
      </c>
      <c r="BT9" s="206" t="s">
        <v>140</v>
      </c>
      <c r="BY9" s="206" t="s">
        <v>728</v>
      </c>
      <c r="CB9" s="206" t="s">
        <v>203</v>
      </c>
    </row>
    <row r="10" spans="1:85" s="206" customFormat="1">
      <c r="A10" s="854" t="s">
        <v>338</v>
      </c>
      <c r="B10" s="188" t="s">
        <v>727</v>
      </c>
      <c r="C10" s="885">
        <v>2014</v>
      </c>
      <c r="D10" s="886" t="s">
        <v>182</v>
      </c>
      <c r="E10" s="887" t="s">
        <v>1165</v>
      </c>
      <c r="F10" s="888">
        <v>0.37</v>
      </c>
      <c r="G10" s="888">
        <v>1</v>
      </c>
      <c r="H10" s="889" t="s">
        <v>1660</v>
      </c>
      <c r="I10" s="238"/>
      <c r="AZ10" s="160" t="s">
        <v>356</v>
      </c>
      <c r="BA10" s="160" t="s">
        <v>357</v>
      </c>
      <c r="BD10" s="216"/>
      <c r="BE10" s="216"/>
      <c r="BL10" s="218" t="s">
        <v>661</v>
      </c>
      <c r="BN10" s="206" t="s">
        <v>119</v>
      </c>
      <c r="BT10" s="206" t="s">
        <v>691</v>
      </c>
      <c r="BY10" s="206" t="s">
        <v>729</v>
      </c>
      <c r="CB10" s="206" t="s">
        <v>204</v>
      </c>
    </row>
    <row r="11" spans="1:85" s="206" customFormat="1">
      <c r="A11" s="854" t="s">
        <v>338</v>
      </c>
      <c r="B11" s="188" t="s">
        <v>728</v>
      </c>
      <c r="C11" s="885">
        <v>2014</v>
      </c>
      <c r="D11" s="886" t="s">
        <v>182</v>
      </c>
      <c r="E11" s="887" t="s">
        <v>1165</v>
      </c>
      <c r="F11" s="888">
        <v>0.37</v>
      </c>
      <c r="G11" s="888">
        <v>1</v>
      </c>
      <c r="H11" s="889" t="s">
        <v>1660</v>
      </c>
      <c r="I11" s="238"/>
      <c r="AZ11" s="160" t="s">
        <v>358</v>
      </c>
      <c r="BA11" s="160" t="s">
        <v>125</v>
      </c>
      <c r="BD11" s="216"/>
      <c r="BE11" s="216"/>
      <c r="BL11" s="218" t="s">
        <v>487</v>
      </c>
      <c r="BN11" s="206" t="s">
        <v>121</v>
      </c>
      <c r="BT11" s="206" t="s">
        <v>692</v>
      </c>
      <c r="BY11" s="206" t="s">
        <v>194</v>
      </c>
    </row>
    <row r="12" spans="1:85" s="206" customFormat="1">
      <c r="A12" s="854" t="s">
        <v>338</v>
      </c>
      <c r="B12" s="188" t="s">
        <v>729</v>
      </c>
      <c r="C12" s="885">
        <v>2014</v>
      </c>
      <c r="D12" s="886" t="s">
        <v>182</v>
      </c>
      <c r="E12" s="887" t="s">
        <v>1165</v>
      </c>
      <c r="F12" s="888">
        <v>0.37</v>
      </c>
      <c r="G12" s="888">
        <v>1</v>
      </c>
      <c r="H12" s="889" t="s">
        <v>1660</v>
      </c>
      <c r="I12" s="238"/>
      <c r="AZ12" s="160" t="s">
        <v>359</v>
      </c>
      <c r="BA12" s="160" t="s">
        <v>48</v>
      </c>
      <c r="BC12" s="219" t="s">
        <v>442</v>
      </c>
      <c r="BD12" s="216"/>
      <c r="BE12" s="216"/>
      <c r="BG12" s="219" t="s">
        <v>72</v>
      </c>
      <c r="BJ12" s="219" t="s">
        <v>828</v>
      </c>
      <c r="BL12" s="218" t="s">
        <v>488</v>
      </c>
      <c r="BN12" s="206" t="s">
        <v>122</v>
      </c>
      <c r="BT12" s="206" t="s">
        <v>716</v>
      </c>
      <c r="BY12" s="206" t="s">
        <v>730</v>
      </c>
    </row>
    <row r="13" spans="1:85" s="206" customFormat="1">
      <c r="A13" s="854" t="s">
        <v>338</v>
      </c>
      <c r="B13" s="188" t="s">
        <v>194</v>
      </c>
      <c r="C13" s="885">
        <v>2014</v>
      </c>
      <c r="D13" s="886" t="s">
        <v>182</v>
      </c>
      <c r="E13" s="887" t="s">
        <v>1165</v>
      </c>
      <c r="F13" s="888">
        <v>0.37</v>
      </c>
      <c r="G13" s="888">
        <v>1</v>
      </c>
      <c r="H13" s="889" t="s">
        <v>1660</v>
      </c>
      <c r="I13" s="238"/>
      <c r="AZ13" s="246" t="s">
        <v>387</v>
      </c>
      <c r="BA13" s="246" t="s">
        <v>339</v>
      </c>
      <c r="BC13" s="206" t="s">
        <v>54</v>
      </c>
      <c r="BD13" s="216"/>
      <c r="BE13" s="216"/>
      <c r="BG13" s="206" t="s">
        <v>64</v>
      </c>
      <c r="BJ13" s="220" t="s">
        <v>64</v>
      </c>
      <c r="BL13" s="218" t="s">
        <v>489</v>
      </c>
      <c r="BN13" s="206" t="s">
        <v>123</v>
      </c>
      <c r="BT13" s="206" t="s">
        <v>693</v>
      </c>
      <c r="BY13" s="206" t="s">
        <v>740</v>
      </c>
    </row>
    <row r="14" spans="1:85" s="206" customFormat="1">
      <c r="A14" s="854" t="s">
        <v>338</v>
      </c>
      <c r="B14" s="188" t="s">
        <v>730</v>
      </c>
      <c r="C14" s="885">
        <v>2014</v>
      </c>
      <c r="D14" s="886" t="s">
        <v>182</v>
      </c>
      <c r="E14" s="887" t="s">
        <v>1165</v>
      </c>
      <c r="F14" s="888">
        <v>0.37</v>
      </c>
      <c r="G14" s="888">
        <v>1</v>
      </c>
      <c r="H14" s="889" t="s">
        <v>1660</v>
      </c>
      <c r="I14" s="238"/>
      <c r="AZ14" s="160" t="s">
        <v>361</v>
      </c>
      <c r="BA14" s="160" t="s">
        <v>362</v>
      </c>
      <c r="BC14" s="206" t="s">
        <v>443</v>
      </c>
      <c r="BD14" s="216"/>
      <c r="BE14" s="216"/>
      <c r="BG14" s="206" t="s">
        <v>73</v>
      </c>
      <c r="BJ14" s="220" t="s">
        <v>766</v>
      </c>
      <c r="BL14" s="218" t="s">
        <v>490</v>
      </c>
      <c r="BN14" s="206" t="s">
        <v>678</v>
      </c>
      <c r="BT14" s="206" t="s">
        <v>717</v>
      </c>
      <c r="BY14" s="206" t="s">
        <v>731</v>
      </c>
    </row>
    <row r="15" spans="1:85" ht="14.25">
      <c r="A15" s="854" t="s">
        <v>338</v>
      </c>
      <c r="B15" s="188" t="s">
        <v>740</v>
      </c>
      <c r="C15" s="885">
        <v>2014</v>
      </c>
      <c r="D15" s="886" t="s">
        <v>182</v>
      </c>
      <c r="E15" s="887" t="s">
        <v>1165</v>
      </c>
      <c r="F15" s="888">
        <v>0.37</v>
      </c>
      <c r="G15" s="888">
        <v>1</v>
      </c>
      <c r="H15" s="889" t="s">
        <v>1660</v>
      </c>
      <c r="I15" s="238"/>
      <c r="J15" s="145"/>
      <c r="AZ15" s="160" t="s">
        <v>349</v>
      </c>
      <c r="BA15" s="160" t="s">
        <v>350</v>
      </c>
      <c r="BB15" s="61"/>
      <c r="BC15" s="61" t="s">
        <v>183</v>
      </c>
      <c r="BD15" s="159"/>
      <c r="BE15" s="159"/>
      <c r="BF15" s="61"/>
      <c r="BG15" s="61" t="s">
        <v>756</v>
      </c>
      <c r="BH15" s="61"/>
      <c r="BI15" s="61"/>
      <c r="BJ15" s="61"/>
      <c r="BK15" s="61"/>
      <c r="BL15" s="161" t="s">
        <v>491</v>
      </c>
      <c r="BM15" s="61"/>
      <c r="BN15" s="61" t="s">
        <v>677</v>
      </c>
      <c r="BO15" s="61"/>
      <c r="BP15" s="61"/>
      <c r="BQ15" s="61"/>
      <c r="BR15" s="61"/>
      <c r="BS15" s="61"/>
      <c r="BT15" s="56" t="s">
        <v>694</v>
      </c>
      <c r="BU15" s="56"/>
      <c r="BV15" s="56"/>
      <c r="BW15" s="56"/>
      <c r="BX15" s="56"/>
      <c r="BY15" s="56" t="s">
        <v>732</v>
      </c>
      <c r="BZ15" s="56"/>
      <c r="CA15" s="56"/>
      <c r="CB15" s="61"/>
      <c r="CC15" s="61"/>
      <c r="CD15" s="61"/>
      <c r="CE15" s="61"/>
      <c r="CF15" s="61"/>
      <c r="CG15" s="61"/>
    </row>
    <row r="16" spans="1:85" ht="14.45" customHeight="1">
      <c r="A16" s="854" t="s">
        <v>338</v>
      </c>
      <c r="B16" s="188" t="s">
        <v>1679</v>
      </c>
      <c r="C16" s="885">
        <v>2014</v>
      </c>
      <c r="D16" s="886" t="s">
        <v>182</v>
      </c>
      <c r="E16" s="887" t="s">
        <v>1165</v>
      </c>
      <c r="F16" s="888">
        <v>0.37</v>
      </c>
      <c r="G16" s="888">
        <v>1</v>
      </c>
      <c r="H16" s="889" t="s">
        <v>1660</v>
      </c>
      <c r="I16" s="238"/>
      <c r="J16" s="145"/>
      <c r="AZ16" s="160" t="s">
        <v>363</v>
      </c>
      <c r="BA16" s="160" t="s">
        <v>364</v>
      </c>
      <c r="BB16" s="61"/>
      <c r="BC16" s="61" t="s">
        <v>444</v>
      </c>
      <c r="BD16" s="159"/>
      <c r="BE16" s="159"/>
      <c r="BF16" s="61"/>
      <c r="BG16" s="61"/>
      <c r="BH16" s="61"/>
      <c r="BI16" s="61"/>
      <c r="BJ16" s="61"/>
      <c r="BK16" s="61"/>
      <c r="BL16" s="161" t="s">
        <v>662</v>
      </c>
      <c r="BM16" s="61"/>
      <c r="BN16" s="61" t="s">
        <v>679</v>
      </c>
      <c r="BO16" s="61"/>
      <c r="BP16" s="61"/>
      <c r="BQ16" s="61"/>
      <c r="BR16" s="61"/>
      <c r="BS16" s="61"/>
      <c r="BT16" s="56" t="s">
        <v>143</v>
      </c>
      <c r="BU16" s="56"/>
      <c r="BV16" s="56"/>
      <c r="BW16" s="56"/>
      <c r="BX16" s="56"/>
      <c r="BY16" s="56" t="s">
        <v>743</v>
      </c>
      <c r="BZ16" s="56"/>
      <c r="CA16" s="56"/>
      <c r="CB16" s="61"/>
      <c r="CC16" s="61"/>
      <c r="CD16" s="61"/>
      <c r="CE16" s="61"/>
      <c r="CF16" s="61"/>
      <c r="CG16" s="61"/>
    </row>
    <row r="17" spans="1:85" ht="14.25">
      <c r="A17" s="854" t="s">
        <v>338</v>
      </c>
      <c r="B17" s="188" t="s">
        <v>732</v>
      </c>
      <c r="C17" s="885">
        <v>2014</v>
      </c>
      <c r="D17" s="886" t="s">
        <v>182</v>
      </c>
      <c r="E17" s="887" t="s">
        <v>1165</v>
      </c>
      <c r="F17" s="888">
        <v>0.37</v>
      </c>
      <c r="G17" s="888">
        <v>1</v>
      </c>
      <c r="H17" s="889" t="s">
        <v>1660</v>
      </c>
      <c r="I17" s="238"/>
      <c r="J17" s="145"/>
      <c r="AZ17" s="160" t="s">
        <v>365</v>
      </c>
      <c r="BA17" s="160" t="s">
        <v>366</v>
      </c>
      <c r="BB17" s="61"/>
      <c r="BC17" s="61" t="s">
        <v>194</v>
      </c>
      <c r="BD17" s="159"/>
      <c r="BE17" s="159"/>
      <c r="BF17" s="61"/>
      <c r="BG17" s="61"/>
      <c r="BH17" s="61"/>
      <c r="BI17" s="61"/>
      <c r="BJ17" s="61"/>
      <c r="BK17" s="61"/>
      <c r="BL17" s="161" t="s">
        <v>98</v>
      </c>
      <c r="BM17" s="61"/>
      <c r="BN17" s="61" t="s">
        <v>680</v>
      </c>
      <c r="BO17" s="61"/>
      <c r="BP17" s="61"/>
      <c r="BQ17" s="61"/>
      <c r="BR17" s="61"/>
      <c r="BS17" s="61"/>
      <c r="BT17" s="56" t="s">
        <v>718</v>
      </c>
      <c r="BU17" s="56"/>
      <c r="BV17" s="56"/>
      <c r="BW17" s="56"/>
      <c r="BX17" s="56"/>
      <c r="BY17" s="56" t="s">
        <v>733</v>
      </c>
      <c r="BZ17" s="56"/>
      <c r="CA17" s="56"/>
      <c r="CB17" s="61"/>
      <c r="CC17" s="61"/>
      <c r="CD17" s="61"/>
      <c r="CE17" s="61"/>
      <c r="CF17" s="61"/>
      <c r="CG17" s="61"/>
    </row>
    <row r="18" spans="1:85" ht="14.25">
      <c r="A18" s="854" t="s">
        <v>338</v>
      </c>
      <c r="B18" s="188" t="s">
        <v>743</v>
      </c>
      <c r="C18" s="885">
        <v>2014</v>
      </c>
      <c r="D18" s="886" t="s">
        <v>182</v>
      </c>
      <c r="E18" s="887" t="s">
        <v>1165</v>
      </c>
      <c r="F18" s="888">
        <v>0.37</v>
      </c>
      <c r="G18" s="888">
        <v>1</v>
      </c>
      <c r="H18" s="889" t="s">
        <v>1660</v>
      </c>
      <c r="I18" s="238"/>
      <c r="J18" s="145"/>
      <c r="AZ18" s="160" t="s">
        <v>367</v>
      </c>
      <c r="BA18" s="160" t="s">
        <v>97</v>
      </c>
      <c r="BB18" s="61"/>
      <c r="BC18" s="61" t="s">
        <v>445</v>
      </c>
      <c r="BD18" s="159"/>
      <c r="BE18" s="159"/>
      <c r="BF18" s="61"/>
      <c r="BG18" s="61"/>
      <c r="BH18" s="61"/>
      <c r="BI18" s="61"/>
      <c r="BJ18" s="61"/>
      <c r="BK18" s="61"/>
      <c r="BL18" s="161" t="s">
        <v>492</v>
      </c>
      <c r="BM18" s="61"/>
      <c r="BN18" s="61" t="s">
        <v>681</v>
      </c>
      <c r="BO18" s="61"/>
      <c r="BP18" s="61"/>
      <c r="BQ18" s="61"/>
      <c r="BR18" s="61"/>
      <c r="BS18" s="61"/>
      <c r="BT18" s="56" t="s">
        <v>747</v>
      </c>
      <c r="BU18" s="56"/>
      <c r="BV18" s="56"/>
      <c r="BW18" s="56"/>
      <c r="BX18" s="56"/>
      <c r="BY18" s="56" t="s">
        <v>734</v>
      </c>
      <c r="BZ18" s="56"/>
      <c r="CA18" s="56"/>
      <c r="CB18" s="61"/>
      <c r="CC18" s="61"/>
      <c r="CD18" s="61"/>
      <c r="CE18" s="61"/>
      <c r="CF18" s="61"/>
      <c r="CG18" s="61"/>
    </row>
    <row r="19" spans="1:85">
      <c r="A19" s="854" t="s">
        <v>338</v>
      </c>
      <c r="B19" s="188" t="s">
        <v>733</v>
      </c>
      <c r="C19" s="885">
        <v>2014</v>
      </c>
      <c r="D19" s="886" t="s">
        <v>182</v>
      </c>
      <c r="E19" s="887" t="s">
        <v>1165</v>
      </c>
      <c r="F19" s="888">
        <v>0.37</v>
      </c>
      <c r="G19" s="888">
        <v>1</v>
      </c>
      <c r="H19" s="889" t="s">
        <v>1660</v>
      </c>
      <c r="I19" s="238"/>
      <c r="AZ19" s="160" t="s">
        <v>369</v>
      </c>
      <c r="BA19" s="160" t="s">
        <v>341</v>
      </c>
      <c r="BB19" s="61"/>
      <c r="BC19" s="61" t="s">
        <v>446</v>
      </c>
      <c r="BD19" s="159"/>
      <c r="BE19" s="159"/>
      <c r="BF19" s="61"/>
      <c r="BG19" s="61"/>
      <c r="BH19" s="61"/>
      <c r="BI19" s="61"/>
      <c r="BJ19" s="61"/>
      <c r="BK19" s="61"/>
      <c r="BL19" s="161" t="s">
        <v>493</v>
      </c>
      <c r="BM19" s="61"/>
      <c r="BN19" s="61" t="s">
        <v>682</v>
      </c>
      <c r="BO19" s="61"/>
      <c r="BP19" s="61"/>
      <c r="BQ19" s="61"/>
      <c r="BR19" s="61"/>
      <c r="BS19" s="61"/>
      <c r="BT19" s="56" t="s">
        <v>748</v>
      </c>
      <c r="BU19" s="56"/>
      <c r="BV19" s="56"/>
      <c r="BW19" s="56"/>
      <c r="BX19" s="56"/>
      <c r="BY19" s="56" t="s">
        <v>742</v>
      </c>
      <c r="BZ19" s="56"/>
      <c r="CA19" s="56"/>
      <c r="CB19" s="61"/>
      <c r="CC19" s="61"/>
      <c r="CD19" s="61"/>
      <c r="CE19" s="61"/>
      <c r="CF19" s="61"/>
      <c r="CG19" s="61"/>
    </row>
    <row r="20" spans="1:85">
      <c r="A20" s="854" t="s">
        <v>338</v>
      </c>
      <c r="B20" s="188" t="s">
        <v>734</v>
      </c>
      <c r="C20" s="885">
        <v>2014</v>
      </c>
      <c r="D20" s="886" t="s">
        <v>182</v>
      </c>
      <c r="E20" s="887" t="s">
        <v>1165</v>
      </c>
      <c r="F20" s="888">
        <v>0.37</v>
      </c>
      <c r="G20" s="888">
        <v>1</v>
      </c>
      <c r="H20" s="889" t="s">
        <v>1660</v>
      </c>
      <c r="I20" s="238"/>
      <c r="AZ20" s="160" t="s">
        <v>370</v>
      </c>
      <c r="BA20" s="160" t="s">
        <v>371</v>
      </c>
      <c r="BB20" s="61"/>
      <c r="BC20" s="61" t="s">
        <v>447</v>
      </c>
      <c r="BD20" s="159"/>
      <c r="BE20" s="159"/>
      <c r="BF20" s="61"/>
      <c r="BG20" s="61"/>
      <c r="BH20" s="61"/>
      <c r="BI20" s="61"/>
      <c r="BJ20" s="61"/>
      <c r="BK20" s="61"/>
      <c r="BL20" s="161" t="s">
        <v>494</v>
      </c>
      <c r="BM20" s="61"/>
      <c r="BN20" s="61" t="s">
        <v>683</v>
      </c>
      <c r="BO20" s="61"/>
      <c r="BP20" s="61"/>
      <c r="BQ20" s="61"/>
      <c r="BR20" s="61"/>
      <c r="BS20" s="61"/>
      <c r="BT20" s="56" t="s">
        <v>749</v>
      </c>
      <c r="BU20" s="56"/>
      <c r="BV20" s="56"/>
      <c r="BW20" s="56"/>
      <c r="BX20" s="56"/>
      <c r="BY20" s="56" t="s">
        <v>741</v>
      </c>
      <c r="BZ20" s="56"/>
      <c r="CA20" s="56"/>
      <c r="CB20" s="61"/>
      <c r="CC20" s="61"/>
      <c r="CD20" s="61"/>
      <c r="CE20" s="61"/>
      <c r="CF20" s="61"/>
      <c r="CG20" s="61"/>
    </row>
    <row r="21" spans="1:85">
      <c r="A21" s="854" t="s">
        <v>338</v>
      </c>
      <c r="B21" s="188" t="s">
        <v>1680</v>
      </c>
      <c r="C21" s="885">
        <v>2014</v>
      </c>
      <c r="D21" s="886" t="s">
        <v>182</v>
      </c>
      <c r="E21" s="887" t="s">
        <v>1165</v>
      </c>
      <c r="F21" s="888">
        <v>0.37</v>
      </c>
      <c r="G21" s="888">
        <v>1</v>
      </c>
      <c r="H21" s="889" t="s">
        <v>1660</v>
      </c>
      <c r="I21" s="238"/>
      <c r="AZ21" s="160" t="s">
        <v>368</v>
      </c>
      <c r="BA21" s="160" t="s">
        <v>337</v>
      </c>
      <c r="BB21" s="61"/>
      <c r="BC21" s="61" t="s">
        <v>448</v>
      </c>
      <c r="BD21" s="159"/>
      <c r="BE21" s="159"/>
      <c r="BF21" s="61"/>
      <c r="BG21" s="171" t="s">
        <v>762</v>
      </c>
      <c r="BH21" t="s">
        <v>817</v>
      </c>
      <c r="BI21" s="61"/>
      <c r="BJ21" s="61"/>
      <c r="BK21" s="61"/>
      <c r="BL21" s="161" t="s">
        <v>495</v>
      </c>
      <c r="BM21" s="61"/>
      <c r="BN21" s="61" t="s">
        <v>684</v>
      </c>
      <c r="BO21" s="61"/>
      <c r="BP21" s="61"/>
      <c r="BQ21" s="61"/>
      <c r="BR21" s="61"/>
      <c r="BS21" s="61"/>
      <c r="BT21" s="56" t="s">
        <v>750</v>
      </c>
      <c r="BU21" s="56"/>
      <c r="BV21" s="56"/>
      <c r="BW21" s="56"/>
      <c r="BX21" s="56"/>
      <c r="BY21" s="56" t="s">
        <v>735</v>
      </c>
      <c r="BZ21" s="56"/>
      <c r="CA21" s="56"/>
      <c r="CB21" s="61"/>
      <c r="CC21" s="61"/>
      <c r="CD21" s="61"/>
      <c r="CE21" s="61"/>
      <c r="CF21" s="61"/>
      <c r="CG21" s="61"/>
    </row>
    <row r="22" spans="1:85">
      <c r="A22" s="854" t="s">
        <v>338</v>
      </c>
      <c r="B22" s="188" t="s">
        <v>741</v>
      </c>
      <c r="C22" s="885">
        <v>2014</v>
      </c>
      <c r="D22" s="886" t="s">
        <v>1675</v>
      </c>
      <c r="E22" s="887" t="s">
        <v>1676</v>
      </c>
      <c r="F22" s="888">
        <v>1</v>
      </c>
      <c r="G22" s="888">
        <v>1</v>
      </c>
      <c r="H22" s="889" t="s">
        <v>1660</v>
      </c>
      <c r="I22" s="238"/>
      <c r="AZ22" s="160" t="s">
        <v>372</v>
      </c>
      <c r="BA22" s="160" t="s">
        <v>373</v>
      </c>
      <c r="BB22" s="61"/>
      <c r="BC22" s="61" t="s">
        <v>120</v>
      </c>
      <c r="BD22" s="159"/>
      <c r="BE22" s="159"/>
      <c r="BF22" s="61"/>
      <c r="BG22" s="61"/>
      <c r="BH22" s="61"/>
      <c r="BI22" s="61"/>
      <c r="BJ22" s="61"/>
      <c r="BK22" s="61"/>
      <c r="BL22" s="161" t="s">
        <v>496</v>
      </c>
      <c r="BM22" s="61"/>
      <c r="BN22" s="61" t="s">
        <v>685</v>
      </c>
      <c r="BO22" s="61"/>
      <c r="BP22" s="61"/>
      <c r="BQ22" s="61"/>
      <c r="BR22" s="61"/>
      <c r="BS22" s="61"/>
      <c r="BT22" s="56" t="s">
        <v>695</v>
      </c>
      <c r="BU22" s="56"/>
      <c r="BV22" s="56"/>
      <c r="BW22" s="56"/>
      <c r="BX22" s="56"/>
      <c r="BY22" s="56" t="s">
        <v>461</v>
      </c>
      <c r="BZ22" s="56"/>
      <c r="CA22" s="56"/>
      <c r="CB22" s="61"/>
      <c r="CC22" s="61"/>
      <c r="CD22" s="61"/>
      <c r="CE22" s="61"/>
      <c r="CF22" s="61"/>
      <c r="CG22" s="61"/>
    </row>
    <row r="23" spans="1:85">
      <c r="A23" s="854" t="s">
        <v>338</v>
      </c>
      <c r="B23" s="188" t="s">
        <v>735</v>
      </c>
      <c r="C23" s="885">
        <v>2014</v>
      </c>
      <c r="D23" s="886" t="s">
        <v>1675</v>
      </c>
      <c r="E23" s="887" t="s">
        <v>1676</v>
      </c>
      <c r="F23" s="888">
        <v>1</v>
      </c>
      <c r="G23" s="888">
        <v>1</v>
      </c>
      <c r="H23" s="889" t="s">
        <v>1660</v>
      </c>
      <c r="I23" s="238"/>
      <c r="AZ23" s="160" t="s">
        <v>374</v>
      </c>
      <c r="BA23" s="160" t="s">
        <v>340</v>
      </c>
      <c r="BB23" s="61"/>
      <c r="BC23" s="61" t="s">
        <v>449</v>
      </c>
      <c r="BD23" s="159"/>
      <c r="BE23" s="159"/>
      <c r="BF23" s="61"/>
      <c r="BG23" s="61"/>
      <c r="BH23" s="61"/>
      <c r="BI23" s="61"/>
      <c r="BJ23" s="61"/>
      <c r="BK23" s="61"/>
      <c r="BL23" s="161" t="s">
        <v>497</v>
      </c>
      <c r="BM23" s="61"/>
      <c r="BN23" s="61" t="s">
        <v>686</v>
      </c>
      <c r="BO23" s="61"/>
      <c r="BP23" s="61"/>
      <c r="BQ23" s="61"/>
      <c r="BR23" s="61"/>
      <c r="BS23" s="61"/>
      <c r="BT23" s="56" t="s">
        <v>696</v>
      </c>
      <c r="BU23" s="56"/>
      <c r="BV23" s="56"/>
      <c r="BW23" s="56"/>
      <c r="BX23" s="56"/>
      <c r="BY23" s="56" t="s">
        <v>736</v>
      </c>
      <c r="BZ23" s="56"/>
      <c r="CA23" s="56"/>
      <c r="CB23" s="61"/>
      <c r="CC23" s="61"/>
      <c r="CD23" s="61"/>
      <c r="CE23" s="61"/>
      <c r="CF23" s="61"/>
      <c r="CG23" s="61"/>
    </row>
    <row r="24" spans="1:85">
      <c r="A24" s="854" t="s">
        <v>338</v>
      </c>
      <c r="B24" s="188" t="s">
        <v>1681</v>
      </c>
      <c r="C24" s="885">
        <v>2014</v>
      </c>
      <c r="D24" s="886" t="s">
        <v>1675</v>
      </c>
      <c r="E24" s="887" t="s">
        <v>1676</v>
      </c>
      <c r="F24" s="888">
        <v>1</v>
      </c>
      <c r="G24" s="888">
        <v>1</v>
      </c>
      <c r="H24" s="889" t="s">
        <v>1660</v>
      </c>
      <c r="I24" s="238"/>
      <c r="AZ24" s="160" t="s">
        <v>375</v>
      </c>
      <c r="BA24" s="160" t="s">
        <v>376</v>
      </c>
      <c r="BB24" s="61"/>
      <c r="BC24" s="61"/>
      <c r="BD24" s="159"/>
      <c r="BE24" s="159"/>
      <c r="BF24" s="61"/>
      <c r="BG24" s="61"/>
      <c r="BH24" s="61"/>
      <c r="BI24" s="61"/>
      <c r="BJ24" s="61"/>
      <c r="BK24" s="61"/>
      <c r="BL24" s="161" t="s">
        <v>498</v>
      </c>
      <c r="BM24" s="61"/>
      <c r="BN24" s="61" t="s">
        <v>674</v>
      </c>
      <c r="BO24" s="61"/>
      <c r="BP24" s="61"/>
      <c r="BQ24" s="61"/>
      <c r="BR24" s="61"/>
      <c r="BS24" s="61"/>
      <c r="BT24" s="56" t="s">
        <v>697</v>
      </c>
      <c r="BU24" s="56"/>
      <c r="BV24" s="56"/>
      <c r="BW24" s="56"/>
      <c r="BX24" s="56"/>
      <c r="BY24" s="61"/>
      <c r="BZ24" s="56"/>
      <c r="CA24" s="56"/>
      <c r="CB24" s="61"/>
      <c r="CC24" s="61"/>
      <c r="CD24" s="61"/>
      <c r="CE24" s="61"/>
      <c r="CF24" s="61"/>
      <c r="CG24" s="61"/>
    </row>
    <row r="25" spans="1:85">
      <c r="A25" s="854" t="s">
        <v>338</v>
      </c>
      <c r="B25" s="188" t="s">
        <v>1682</v>
      </c>
      <c r="C25" s="885">
        <v>2014</v>
      </c>
      <c r="D25" s="886" t="s">
        <v>1675</v>
      </c>
      <c r="E25" s="887" t="s">
        <v>1676</v>
      </c>
      <c r="F25" s="888">
        <v>1</v>
      </c>
      <c r="G25" s="888">
        <v>1</v>
      </c>
      <c r="H25" s="889" t="s">
        <v>1660</v>
      </c>
      <c r="I25" s="238"/>
      <c r="AZ25" s="160" t="s">
        <v>377</v>
      </c>
      <c r="BA25" s="160" t="s">
        <v>378</v>
      </c>
      <c r="BB25" s="61"/>
      <c r="BC25" s="61"/>
      <c r="BD25" s="159"/>
      <c r="BE25" s="159"/>
      <c r="BF25" s="61"/>
      <c r="BG25" s="61"/>
      <c r="BH25" s="61"/>
      <c r="BI25" s="61"/>
      <c r="BJ25" s="61"/>
      <c r="BK25" s="61"/>
      <c r="BL25" s="161" t="s">
        <v>499</v>
      </c>
      <c r="BM25" s="61"/>
      <c r="BN25" s="61" t="s">
        <v>687</v>
      </c>
      <c r="BO25" s="61"/>
      <c r="BP25" s="61"/>
      <c r="BQ25" s="61"/>
      <c r="BR25" s="61"/>
      <c r="BS25" s="61"/>
      <c r="BT25" s="56" t="s">
        <v>698</v>
      </c>
      <c r="BU25" s="56"/>
      <c r="BV25" s="56"/>
      <c r="BW25" s="56"/>
      <c r="BX25" s="56"/>
      <c r="BY25" s="56"/>
      <c r="BZ25" s="56"/>
      <c r="CA25" s="56"/>
      <c r="CB25" s="61"/>
      <c r="CC25" s="61"/>
      <c r="CD25" s="61"/>
      <c r="CE25" s="61"/>
      <c r="CF25" s="61"/>
      <c r="CG25" s="61"/>
    </row>
    <row r="26" spans="1:85">
      <c r="A26" s="854" t="s">
        <v>338</v>
      </c>
      <c r="B26" s="188" t="s">
        <v>181</v>
      </c>
      <c r="C26" s="885">
        <v>2014</v>
      </c>
      <c r="D26" s="886" t="s">
        <v>1675</v>
      </c>
      <c r="E26" s="887" t="s">
        <v>1676</v>
      </c>
      <c r="F26" s="888">
        <v>1</v>
      </c>
      <c r="G26" s="888">
        <v>1</v>
      </c>
      <c r="H26" s="889" t="s">
        <v>1666</v>
      </c>
      <c r="I26" s="238"/>
      <c r="AZ26" s="160" t="s">
        <v>379</v>
      </c>
      <c r="BA26" s="160" t="s">
        <v>380</v>
      </c>
      <c r="BB26" s="61"/>
      <c r="BC26" s="157" t="s">
        <v>441</v>
      </c>
      <c r="BD26" s="159"/>
      <c r="BE26" s="159"/>
      <c r="BF26" s="61"/>
      <c r="BG26" s="157" t="s">
        <v>480</v>
      </c>
      <c r="BH26" s="61"/>
      <c r="BI26" s="61"/>
      <c r="BJ26" s="61"/>
      <c r="BK26" s="61"/>
      <c r="BL26" s="161" t="s">
        <v>500</v>
      </c>
      <c r="BM26" s="61"/>
      <c r="BN26" s="61" t="s">
        <v>675</v>
      </c>
      <c r="BO26" s="61"/>
      <c r="BP26" s="61"/>
      <c r="BQ26" s="61"/>
      <c r="BR26" s="61"/>
      <c r="BS26" s="61"/>
      <c r="BT26" s="56" t="s">
        <v>719</v>
      </c>
      <c r="BU26" s="56"/>
      <c r="BV26" s="56"/>
      <c r="BW26" s="56"/>
      <c r="BX26" s="56"/>
      <c r="BY26" s="56" t="s">
        <v>744</v>
      </c>
      <c r="BZ26" s="56"/>
      <c r="CA26" s="56"/>
      <c r="CB26" s="61"/>
      <c r="CC26" s="53" t="s">
        <v>220</v>
      </c>
      <c r="CD26" s="54"/>
      <c r="CE26" s="53" t="s">
        <v>221</v>
      </c>
      <c r="CF26" s="85"/>
      <c r="CG26" s="85"/>
    </row>
    <row r="27" spans="1:85">
      <c r="A27" s="854" t="s">
        <v>338</v>
      </c>
      <c r="B27" s="188" t="s">
        <v>738</v>
      </c>
      <c r="C27" s="885">
        <v>2014</v>
      </c>
      <c r="D27" s="886" t="s">
        <v>182</v>
      </c>
      <c r="E27" s="887" t="s">
        <v>1165</v>
      </c>
      <c r="F27" s="888">
        <v>0.56000000000000005</v>
      </c>
      <c r="G27" s="888">
        <v>1</v>
      </c>
      <c r="H27" s="889" t="s">
        <v>1666</v>
      </c>
      <c r="I27" s="238"/>
      <c r="AZ27" s="160" t="s">
        <v>381</v>
      </c>
      <c r="BA27" s="160" t="s">
        <v>382</v>
      </c>
      <c r="BB27" s="61"/>
      <c r="BC27" s="61" t="s">
        <v>450</v>
      </c>
      <c r="BD27" s="159"/>
      <c r="BE27" s="159"/>
      <c r="BF27" s="61"/>
      <c r="BG27" s="61" t="s">
        <v>479</v>
      </c>
      <c r="BH27" s="61"/>
      <c r="BI27" s="61"/>
      <c r="BJ27" s="61"/>
      <c r="BK27" s="61"/>
      <c r="BL27" s="161" t="s">
        <v>501</v>
      </c>
      <c r="BM27" s="61"/>
      <c r="BN27" s="61"/>
      <c r="BO27" s="61"/>
      <c r="BP27" s="61"/>
      <c r="BQ27" s="61"/>
      <c r="BR27" s="61"/>
      <c r="BS27" s="61"/>
      <c r="BT27" s="56" t="s">
        <v>699</v>
      </c>
      <c r="BU27" s="56"/>
      <c r="BV27" s="56"/>
      <c r="BW27" s="56"/>
      <c r="BX27" s="56"/>
      <c r="BY27" s="56" t="s">
        <v>181</v>
      </c>
      <c r="BZ27" s="56"/>
      <c r="CA27" s="56"/>
      <c r="CB27" s="61"/>
      <c r="CC27" s="54" t="s">
        <v>222</v>
      </c>
      <c r="CD27" s="54"/>
      <c r="CE27" s="54" t="s">
        <v>223</v>
      </c>
      <c r="CF27" s="85"/>
      <c r="CG27" s="85"/>
    </row>
    <row r="28" spans="1:85">
      <c r="A28" s="854" t="s">
        <v>338</v>
      </c>
      <c r="B28" s="188" t="s">
        <v>56</v>
      </c>
      <c r="C28" s="885">
        <v>2014</v>
      </c>
      <c r="D28" s="886" t="s">
        <v>182</v>
      </c>
      <c r="E28" s="887" t="s">
        <v>1165</v>
      </c>
      <c r="F28" s="888">
        <v>0.56000000000000005</v>
      </c>
      <c r="G28" s="888">
        <v>1</v>
      </c>
      <c r="H28" s="889" t="s">
        <v>1666</v>
      </c>
      <c r="I28" s="238"/>
      <c r="AZ28" s="160" t="s">
        <v>383</v>
      </c>
      <c r="BA28" s="160" t="s">
        <v>384</v>
      </c>
      <c r="BB28" s="61"/>
      <c r="BC28" s="61" t="s">
        <v>451</v>
      </c>
      <c r="BD28" s="159"/>
      <c r="BE28" s="159"/>
      <c r="BF28" s="61"/>
      <c r="BG28" s="61" t="s">
        <v>282</v>
      </c>
      <c r="BH28" s="61"/>
      <c r="BI28" s="61"/>
      <c r="BJ28" s="61"/>
      <c r="BK28" s="61"/>
      <c r="BL28" s="161" t="s">
        <v>502</v>
      </c>
      <c r="BM28" s="61"/>
      <c r="BN28" s="61"/>
      <c r="BO28" s="61"/>
      <c r="BP28" s="61"/>
      <c r="BQ28" s="61"/>
      <c r="BR28" s="61"/>
      <c r="BS28" s="61"/>
      <c r="BT28" s="56" t="s">
        <v>700</v>
      </c>
      <c r="BU28" s="56"/>
      <c r="BV28" s="56"/>
      <c r="BW28" s="56"/>
      <c r="BX28" s="56"/>
      <c r="BY28" s="56" t="s">
        <v>738</v>
      </c>
      <c r="BZ28" s="56"/>
      <c r="CA28" s="56"/>
      <c r="CB28" s="61"/>
      <c r="CC28" s="54" t="s">
        <v>224</v>
      </c>
      <c r="CD28" s="54"/>
      <c r="CE28" s="54" t="s">
        <v>225</v>
      </c>
      <c r="CF28" s="85"/>
      <c r="CG28" s="85"/>
    </row>
    <row r="29" spans="1:85">
      <c r="A29" s="854" t="s">
        <v>338</v>
      </c>
      <c r="B29" s="188" t="s">
        <v>746</v>
      </c>
      <c r="C29" s="885">
        <v>2014</v>
      </c>
      <c r="D29" s="886" t="s">
        <v>182</v>
      </c>
      <c r="E29" s="887" t="s">
        <v>1165</v>
      </c>
      <c r="F29" s="888">
        <v>0.56000000000000005</v>
      </c>
      <c r="G29" s="888">
        <v>1</v>
      </c>
      <c r="H29" s="889" t="s">
        <v>1666</v>
      </c>
      <c r="I29" s="238"/>
      <c r="AZ29" s="160" t="s">
        <v>386</v>
      </c>
      <c r="BA29" s="160" t="s">
        <v>4</v>
      </c>
      <c r="BB29" s="61"/>
      <c r="BC29" s="61" t="s">
        <v>56</v>
      </c>
      <c r="BD29" s="159"/>
      <c r="BE29" s="159"/>
      <c r="BF29" s="61"/>
      <c r="BG29" s="61" t="s">
        <v>478</v>
      </c>
      <c r="BH29" s="61"/>
      <c r="BI29" s="61"/>
      <c r="BJ29" s="61"/>
      <c r="BK29" s="61"/>
      <c r="BL29" s="161" t="s">
        <v>503</v>
      </c>
      <c r="BM29" s="61"/>
      <c r="BN29" s="61"/>
      <c r="BO29" s="61"/>
      <c r="BP29" s="61"/>
      <c r="BQ29" s="61"/>
      <c r="BR29" s="61"/>
      <c r="BS29" s="61"/>
      <c r="BT29" s="56" t="s">
        <v>701</v>
      </c>
      <c r="BU29" s="56"/>
      <c r="BV29" s="56"/>
      <c r="BW29" s="56"/>
      <c r="BX29" s="56"/>
      <c r="BY29" s="56" t="s">
        <v>56</v>
      </c>
      <c r="BZ29" s="56"/>
      <c r="CA29" s="56"/>
      <c r="CB29" s="61"/>
      <c r="CC29" s="54" t="s">
        <v>226</v>
      </c>
      <c r="CD29" s="54"/>
      <c r="CE29" s="54" t="s">
        <v>227</v>
      </c>
      <c r="CF29" s="85"/>
      <c r="CG29" s="85"/>
    </row>
    <row r="30" spans="1:85">
      <c r="A30" s="854" t="s">
        <v>338</v>
      </c>
      <c r="B30" s="188" t="s">
        <v>1677</v>
      </c>
      <c r="C30" s="885">
        <v>2014</v>
      </c>
      <c r="D30" s="886" t="s">
        <v>1678</v>
      </c>
      <c r="E30" s="887" t="s">
        <v>1676</v>
      </c>
      <c r="F30" s="888">
        <v>1</v>
      </c>
      <c r="G30" s="888">
        <v>1</v>
      </c>
      <c r="H30" s="889" t="s">
        <v>1666</v>
      </c>
      <c r="I30" s="238"/>
      <c r="AZ30" s="61"/>
      <c r="BA30" s="61"/>
      <c r="BB30" s="61"/>
      <c r="BC30" s="61" t="s">
        <v>452</v>
      </c>
      <c r="BD30" s="61"/>
      <c r="BE30" s="61"/>
      <c r="BF30" s="61"/>
      <c r="BG30" s="61" t="s">
        <v>476</v>
      </c>
      <c r="BH30" s="61"/>
      <c r="BI30" s="61"/>
      <c r="BJ30" s="61"/>
      <c r="BK30" s="61"/>
      <c r="BL30" s="161" t="s">
        <v>504</v>
      </c>
      <c r="BM30" s="61"/>
      <c r="BN30" s="61"/>
      <c r="BO30" s="61"/>
      <c r="BP30" s="61"/>
      <c r="BQ30" s="61"/>
      <c r="BR30" s="61"/>
      <c r="BS30" s="61"/>
      <c r="BT30" s="56" t="s">
        <v>702</v>
      </c>
      <c r="BU30" s="56"/>
      <c r="BV30" s="56"/>
      <c r="BW30" s="56"/>
      <c r="BX30" s="56"/>
      <c r="BY30" s="56" t="s">
        <v>746</v>
      </c>
      <c r="BZ30" s="56"/>
      <c r="CA30" s="56"/>
      <c r="CB30" s="61"/>
      <c r="CC30" s="54" t="s">
        <v>228</v>
      </c>
      <c r="CD30" s="54"/>
      <c r="CE30" s="54" t="s">
        <v>229</v>
      </c>
      <c r="CF30" s="85"/>
      <c r="CG30" s="85"/>
    </row>
    <row r="31" spans="1:85">
      <c r="A31" s="854" t="s">
        <v>338</v>
      </c>
      <c r="B31" s="188" t="s">
        <v>183</v>
      </c>
      <c r="C31" s="885">
        <v>2014</v>
      </c>
      <c r="D31" s="886" t="s">
        <v>182</v>
      </c>
      <c r="E31" s="887" t="s">
        <v>1165</v>
      </c>
      <c r="F31" s="888">
        <v>0.56000000000000005</v>
      </c>
      <c r="G31" s="888">
        <v>1</v>
      </c>
      <c r="H31" s="889" t="s">
        <v>1666</v>
      </c>
      <c r="I31" s="238"/>
      <c r="AZ31" s="61"/>
      <c r="BA31" s="61"/>
      <c r="BB31" s="61"/>
      <c r="BC31" s="61" t="s">
        <v>453</v>
      </c>
      <c r="BD31" s="61"/>
      <c r="BE31" s="61"/>
      <c r="BF31" s="61"/>
      <c r="BG31" s="61" t="s">
        <v>477</v>
      </c>
      <c r="BH31" s="61"/>
      <c r="BI31" s="61"/>
      <c r="BJ31" s="61"/>
      <c r="BK31" s="61"/>
      <c r="BL31" s="161" t="s">
        <v>505</v>
      </c>
      <c r="BM31" s="61"/>
      <c r="BN31" s="61"/>
      <c r="BO31" s="61"/>
      <c r="BP31" s="61"/>
      <c r="BQ31" s="61"/>
      <c r="BR31" s="61"/>
      <c r="BS31" s="61"/>
      <c r="BT31" s="56" t="s">
        <v>703</v>
      </c>
      <c r="BU31" s="56"/>
      <c r="BV31" s="56"/>
      <c r="BW31" s="56"/>
      <c r="BX31" s="56"/>
      <c r="BY31" s="56" t="s">
        <v>737</v>
      </c>
      <c r="BZ31" s="56"/>
      <c r="CA31" s="56"/>
      <c r="CB31" s="61"/>
      <c r="CC31" s="54" t="s">
        <v>230</v>
      </c>
      <c r="CD31" s="54"/>
      <c r="CE31" s="54" t="s">
        <v>216</v>
      </c>
      <c r="CF31" s="85"/>
      <c r="CG31" s="85"/>
    </row>
    <row r="32" spans="1:85">
      <c r="A32" s="854" t="s">
        <v>338</v>
      </c>
      <c r="B32" s="188" t="s">
        <v>727</v>
      </c>
      <c r="C32" s="885">
        <v>2014</v>
      </c>
      <c r="D32" s="886" t="s">
        <v>182</v>
      </c>
      <c r="E32" s="887" t="s">
        <v>1165</v>
      </c>
      <c r="F32" s="888">
        <v>0.56000000000000005</v>
      </c>
      <c r="G32" s="888">
        <v>1</v>
      </c>
      <c r="H32" s="889" t="s">
        <v>1666</v>
      </c>
      <c r="I32" s="238"/>
      <c r="AZ32" s="157" t="s">
        <v>432</v>
      </c>
      <c r="BA32" s="61"/>
      <c r="BB32" s="61"/>
      <c r="BC32" s="61" t="s">
        <v>183</v>
      </c>
      <c r="BD32" s="61"/>
      <c r="BE32" s="61"/>
      <c r="BF32" s="61"/>
      <c r="BG32" s="61" t="s">
        <v>283</v>
      </c>
      <c r="BH32" s="61"/>
      <c r="BI32" s="61"/>
      <c r="BJ32" s="61"/>
      <c r="BK32" s="61"/>
      <c r="BL32" s="161" t="s">
        <v>506</v>
      </c>
      <c r="BM32" s="61"/>
      <c r="BN32" s="61"/>
      <c r="BO32" s="61"/>
      <c r="BP32" s="61"/>
      <c r="BQ32" s="61"/>
      <c r="BR32" s="61"/>
      <c r="BS32" s="61"/>
      <c r="BT32" s="56" t="s">
        <v>720</v>
      </c>
      <c r="BU32" s="56"/>
      <c r="BV32" s="56"/>
      <c r="BW32" s="56"/>
      <c r="BX32" s="56"/>
      <c r="BY32" s="56" t="s">
        <v>183</v>
      </c>
      <c r="BZ32" s="56"/>
      <c r="CA32" s="56"/>
      <c r="CB32" s="61"/>
      <c r="CC32" s="54" t="s">
        <v>231</v>
      </c>
      <c r="CD32" s="54"/>
      <c r="CE32" s="54" t="s">
        <v>214</v>
      </c>
      <c r="CF32" s="85"/>
      <c r="CG32" s="85"/>
    </row>
    <row r="33" spans="1:85">
      <c r="A33" s="854" t="s">
        <v>338</v>
      </c>
      <c r="B33" s="188" t="s">
        <v>728</v>
      </c>
      <c r="C33" s="885">
        <v>2014</v>
      </c>
      <c r="D33" s="886" t="s">
        <v>182</v>
      </c>
      <c r="E33" s="887" t="s">
        <v>1165</v>
      </c>
      <c r="F33" s="888">
        <v>0.56000000000000005</v>
      </c>
      <c r="G33" s="888">
        <v>1</v>
      </c>
      <c r="H33" s="889" t="s">
        <v>1666</v>
      </c>
      <c r="I33" s="238"/>
      <c r="AZ33" s="61" t="s">
        <v>18</v>
      </c>
      <c r="BA33" s="61"/>
      <c r="BB33" s="61"/>
      <c r="BC33" s="61" t="s">
        <v>444</v>
      </c>
      <c r="BD33" s="61"/>
      <c r="BE33" s="61"/>
      <c r="BF33" s="61"/>
      <c r="BG33" s="61"/>
      <c r="BH33" s="61"/>
      <c r="BI33" s="61"/>
      <c r="BJ33" s="61"/>
      <c r="BK33" s="61"/>
      <c r="BL33" s="161" t="s">
        <v>507</v>
      </c>
      <c r="BM33" s="61"/>
      <c r="BN33" s="61"/>
      <c r="BO33" s="61"/>
      <c r="BP33" s="61"/>
      <c r="BQ33" s="61"/>
      <c r="BR33" s="61"/>
      <c r="BS33" s="61"/>
      <c r="BT33" s="56" t="s">
        <v>704</v>
      </c>
      <c r="BU33" s="56"/>
      <c r="BV33" s="56"/>
      <c r="BW33" s="56"/>
      <c r="BX33" s="56"/>
      <c r="BY33" s="56" t="s">
        <v>745</v>
      </c>
      <c r="BZ33" s="56"/>
      <c r="CA33" s="56"/>
      <c r="CB33" s="61"/>
      <c r="CC33" s="54" t="s">
        <v>232</v>
      </c>
      <c r="CD33" s="54"/>
      <c r="CE33" s="54" t="s">
        <v>233</v>
      </c>
      <c r="CF33" s="85"/>
      <c r="CG33" s="85"/>
    </row>
    <row r="34" spans="1:85">
      <c r="A34" s="854" t="s">
        <v>338</v>
      </c>
      <c r="B34" s="188" t="s">
        <v>729</v>
      </c>
      <c r="C34" s="885">
        <v>2014</v>
      </c>
      <c r="D34" s="886" t="s">
        <v>182</v>
      </c>
      <c r="E34" s="887" t="s">
        <v>1165</v>
      </c>
      <c r="F34" s="888">
        <v>0.56000000000000005</v>
      </c>
      <c r="G34" s="888">
        <v>1</v>
      </c>
      <c r="H34" s="889" t="s">
        <v>1666</v>
      </c>
      <c r="I34" s="238"/>
      <c r="AZ34" s="61" t="s">
        <v>20</v>
      </c>
      <c r="BA34" s="61"/>
      <c r="BB34" s="61"/>
      <c r="BC34" s="61" t="s">
        <v>454</v>
      </c>
      <c r="BD34" s="61"/>
      <c r="BE34" s="61"/>
      <c r="BF34" s="61"/>
      <c r="BG34" s="61"/>
      <c r="BH34" s="61"/>
      <c r="BI34" s="61"/>
      <c r="BJ34" s="61"/>
      <c r="BK34" s="61"/>
      <c r="BL34" s="161" t="s">
        <v>508</v>
      </c>
      <c r="BM34" s="61"/>
      <c r="BN34" s="61"/>
      <c r="BO34" s="61"/>
      <c r="BP34" s="61"/>
      <c r="BQ34" s="61"/>
      <c r="BR34" s="61"/>
      <c r="BS34" s="61"/>
      <c r="BT34" s="56" t="s">
        <v>721</v>
      </c>
      <c r="BU34" s="56"/>
      <c r="BV34" s="56"/>
      <c r="BW34" s="56"/>
      <c r="BX34" s="56"/>
      <c r="BY34" s="56" t="s">
        <v>194</v>
      </c>
      <c r="BZ34" s="56"/>
      <c r="CA34" s="56"/>
      <c r="CB34" s="61"/>
      <c r="CC34" s="54" t="s">
        <v>234</v>
      </c>
      <c r="CD34" s="54"/>
      <c r="CE34" s="54" t="s">
        <v>215</v>
      </c>
      <c r="CF34" s="85"/>
      <c r="CG34" s="85"/>
    </row>
    <row r="35" spans="1:85">
      <c r="A35" s="854" t="s">
        <v>338</v>
      </c>
      <c r="B35" s="188" t="s">
        <v>194</v>
      </c>
      <c r="C35" s="885">
        <v>2014</v>
      </c>
      <c r="D35" s="886" t="s">
        <v>182</v>
      </c>
      <c r="E35" s="887" t="s">
        <v>1165</v>
      </c>
      <c r="F35" s="888">
        <v>0.56000000000000005</v>
      </c>
      <c r="G35" s="888">
        <v>1</v>
      </c>
      <c r="H35" s="889" t="s">
        <v>1666</v>
      </c>
      <c r="I35" s="238"/>
      <c r="AZ35" s="61" t="s">
        <v>22</v>
      </c>
      <c r="BA35" s="61"/>
      <c r="BB35" s="61"/>
      <c r="BC35" s="61" t="s">
        <v>455</v>
      </c>
      <c r="BD35" s="61"/>
      <c r="BE35" s="61"/>
      <c r="BF35" s="61"/>
      <c r="BG35" s="157" t="s">
        <v>650</v>
      </c>
      <c r="BH35" s="61"/>
      <c r="BI35" s="61"/>
      <c r="BJ35" s="61"/>
      <c r="BK35" s="61"/>
      <c r="BL35" s="161" t="s">
        <v>509</v>
      </c>
      <c r="BM35" s="61"/>
      <c r="BN35" s="61"/>
      <c r="BO35" s="61"/>
      <c r="BP35" s="61"/>
      <c r="BQ35" s="61"/>
      <c r="BR35" s="61"/>
      <c r="BS35" s="61"/>
      <c r="BT35" s="56" t="s">
        <v>705</v>
      </c>
      <c r="BU35" s="56"/>
      <c r="BV35" s="56"/>
      <c r="BW35" s="56"/>
      <c r="BX35" s="56"/>
      <c r="BY35" s="56" t="s">
        <v>730</v>
      </c>
      <c r="BZ35" s="56"/>
      <c r="CA35" s="56"/>
      <c r="CB35" s="61"/>
      <c r="CC35" s="54" t="s">
        <v>235</v>
      </c>
      <c r="CD35" s="54"/>
      <c r="CE35" s="54"/>
      <c r="CF35" s="85"/>
      <c r="CG35" s="85"/>
    </row>
    <row r="36" spans="1:85">
      <c r="A36" s="854" t="s">
        <v>338</v>
      </c>
      <c r="B36" s="188" t="s">
        <v>730</v>
      </c>
      <c r="C36" s="885">
        <v>2014</v>
      </c>
      <c r="D36" s="886" t="s">
        <v>182</v>
      </c>
      <c r="E36" s="887" t="s">
        <v>1165</v>
      </c>
      <c r="F36" s="888">
        <v>0.56000000000000005</v>
      </c>
      <c r="G36" s="888">
        <v>1</v>
      </c>
      <c r="H36" s="889" t="s">
        <v>1666</v>
      </c>
      <c r="I36" s="238"/>
      <c r="AZ36" s="61" t="s">
        <v>24</v>
      </c>
      <c r="BA36" s="61"/>
      <c r="BB36" s="61"/>
      <c r="BC36" s="56" t="s">
        <v>457</v>
      </c>
      <c r="BD36" s="61"/>
      <c r="BE36" s="61"/>
      <c r="BF36" s="61"/>
      <c r="BG36" s="61" t="s">
        <v>757</v>
      </c>
      <c r="BH36" s="61"/>
      <c r="BI36" s="61"/>
      <c r="BJ36" s="61"/>
      <c r="BK36" s="61"/>
      <c r="BL36" s="161" t="s">
        <v>510</v>
      </c>
      <c r="BM36" s="61"/>
      <c r="BN36" s="61"/>
      <c r="BO36" s="61"/>
      <c r="BP36" s="61"/>
      <c r="BQ36" s="61"/>
      <c r="BR36" s="61"/>
      <c r="BS36" s="61"/>
      <c r="BT36" s="56" t="s">
        <v>722</v>
      </c>
      <c r="BU36" s="56"/>
      <c r="BV36" s="56"/>
      <c r="BW36" s="56"/>
      <c r="BX36" s="56"/>
      <c r="BY36" s="56" t="s">
        <v>740</v>
      </c>
      <c r="BZ36" s="56"/>
      <c r="CA36" s="56"/>
      <c r="CB36" s="61"/>
      <c r="CC36" s="54" t="s">
        <v>236</v>
      </c>
      <c r="CD36" s="54"/>
      <c r="CE36" s="54"/>
      <c r="CF36" s="85"/>
      <c r="CG36" s="85"/>
    </row>
    <row r="37" spans="1:85">
      <c r="A37" s="854" t="s">
        <v>338</v>
      </c>
      <c r="B37" s="188" t="s">
        <v>740</v>
      </c>
      <c r="C37" s="885">
        <v>2014</v>
      </c>
      <c r="D37" s="886" t="s">
        <v>182</v>
      </c>
      <c r="E37" s="887" t="s">
        <v>1165</v>
      </c>
      <c r="F37" s="888">
        <v>0.56000000000000005</v>
      </c>
      <c r="G37" s="888">
        <v>1</v>
      </c>
      <c r="H37" s="889" t="s">
        <v>1666</v>
      </c>
      <c r="I37" s="238"/>
      <c r="AZ37" s="61" t="s">
        <v>421</v>
      </c>
      <c r="BA37" s="61"/>
      <c r="BB37" s="61"/>
      <c r="BC37" s="56" t="s">
        <v>456</v>
      </c>
      <c r="BD37" s="61"/>
      <c r="BE37" s="61"/>
      <c r="BF37" s="61"/>
      <c r="BG37" s="61" t="s">
        <v>651</v>
      </c>
      <c r="BH37" s="61"/>
      <c r="BI37" s="61"/>
      <c r="BJ37" s="61"/>
      <c r="BK37" s="61"/>
      <c r="BL37" s="161" t="s">
        <v>511</v>
      </c>
      <c r="BM37" s="61"/>
      <c r="BN37" s="61"/>
      <c r="BO37" s="61"/>
      <c r="BP37" s="61"/>
      <c r="BQ37" s="61"/>
      <c r="BR37" s="61"/>
      <c r="BS37" s="61"/>
      <c r="BT37" s="56" t="s">
        <v>706</v>
      </c>
      <c r="BU37" s="56"/>
      <c r="BV37" s="56"/>
      <c r="BW37" s="56"/>
      <c r="BX37" s="56"/>
      <c r="BY37" s="56" t="s">
        <v>731</v>
      </c>
      <c r="BZ37" s="56"/>
      <c r="CA37" s="56"/>
      <c r="CB37" s="61"/>
      <c r="CC37" s="54" t="s">
        <v>237</v>
      </c>
      <c r="CD37" s="54"/>
      <c r="CE37" s="54"/>
      <c r="CF37" s="85"/>
      <c r="CG37" s="85"/>
    </row>
    <row r="38" spans="1:85">
      <c r="A38" s="854" t="s">
        <v>338</v>
      </c>
      <c r="B38" s="188" t="s">
        <v>1679</v>
      </c>
      <c r="C38" s="885">
        <v>2014</v>
      </c>
      <c r="D38" s="886" t="s">
        <v>182</v>
      </c>
      <c r="E38" s="887" t="s">
        <v>1165</v>
      </c>
      <c r="F38" s="888">
        <v>0.56000000000000005</v>
      </c>
      <c r="G38" s="888">
        <v>1</v>
      </c>
      <c r="H38" s="889" t="s">
        <v>1666</v>
      </c>
      <c r="I38" s="238"/>
      <c r="AZ38" s="61"/>
      <c r="BA38" s="61"/>
      <c r="BB38" s="61"/>
      <c r="BC38" s="56" t="s">
        <v>458</v>
      </c>
      <c r="BD38" s="61"/>
      <c r="BE38" s="61"/>
      <c r="BF38" s="61"/>
      <c r="BG38" s="61" t="s">
        <v>652</v>
      </c>
      <c r="BH38" s="61"/>
      <c r="BI38" s="61"/>
      <c r="BJ38" s="61"/>
      <c r="BK38" s="61"/>
      <c r="BL38" s="161" t="s">
        <v>512</v>
      </c>
      <c r="BM38" s="61"/>
      <c r="BN38" s="61"/>
      <c r="BO38" s="61"/>
      <c r="BP38" s="61"/>
      <c r="BQ38" s="61"/>
      <c r="BR38" s="61"/>
      <c r="BS38" s="61"/>
      <c r="BT38" s="56" t="s">
        <v>723</v>
      </c>
      <c r="BU38" s="56"/>
      <c r="BV38" s="56"/>
      <c r="BW38" s="56"/>
      <c r="BX38" s="56"/>
      <c r="BY38" s="56" t="s">
        <v>732</v>
      </c>
      <c r="BZ38" s="56"/>
      <c r="CA38" s="56"/>
      <c r="CB38" s="61"/>
      <c r="CC38" s="54" t="s">
        <v>238</v>
      </c>
      <c r="CD38" s="54"/>
      <c r="CE38" s="54"/>
      <c r="CF38" s="85"/>
      <c r="CG38" s="85"/>
    </row>
    <row r="39" spans="1:85">
      <c r="A39" s="854" t="s">
        <v>338</v>
      </c>
      <c r="B39" s="188" t="s">
        <v>732</v>
      </c>
      <c r="C39" s="885">
        <v>2014</v>
      </c>
      <c r="D39" s="886" t="s">
        <v>182</v>
      </c>
      <c r="E39" s="887" t="s">
        <v>1165</v>
      </c>
      <c r="F39" s="888">
        <v>0.56000000000000005</v>
      </c>
      <c r="G39" s="888">
        <v>1</v>
      </c>
      <c r="H39" s="889" t="s">
        <v>1666</v>
      </c>
      <c r="I39" s="238"/>
      <c r="AZ39" s="61"/>
      <c r="BA39" s="61"/>
      <c r="BB39" s="61"/>
      <c r="BC39" s="56" t="s">
        <v>459</v>
      </c>
      <c r="BD39" s="61"/>
      <c r="BE39" s="61"/>
      <c r="BF39" s="61"/>
      <c r="BG39" s="61" t="s">
        <v>653</v>
      </c>
      <c r="BH39" s="61"/>
      <c r="BI39" s="61"/>
      <c r="BJ39" s="61"/>
      <c r="BK39" s="61"/>
      <c r="BL39" s="161" t="s">
        <v>513</v>
      </c>
      <c r="BM39" s="61"/>
      <c r="BN39" s="61"/>
      <c r="BO39" s="61"/>
      <c r="BP39" s="61"/>
      <c r="BQ39" s="61"/>
      <c r="BR39" s="61"/>
      <c r="BS39" s="61"/>
      <c r="BT39" s="56" t="s">
        <v>724</v>
      </c>
      <c r="BU39" s="56"/>
      <c r="BV39" s="56"/>
      <c r="BW39" s="56"/>
      <c r="BX39" s="56"/>
      <c r="BY39" s="56" t="s">
        <v>743</v>
      </c>
      <c r="BZ39" s="56"/>
      <c r="CA39" s="56"/>
      <c r="CB39" s="61"/>
      <c r="CC39" s="54" t="s">
        <v>239</v>
      </c>
      <c r="CD39" s="54"/>
      <c r="CE39" s="54"/>
      <c r="CF39" s="85"/>
      <c r="CG39" s="85"/>
    </row>
    <row r="40" spans="1:85">
      <c r="A40" s="854" t="s">
        <v>338</v>
      </c>
      <c r="B40" s="188" t="s">
        <v>743</v>
      </c>
      <c r="C40" s="885">
        <v>2014</v>
      </c>
      <c r="D40" s="886" t="s">
        <v>182</v>
      </c>
      <c r="E40" s="887" t="s">
        <v>1165</v>
      </c>
      <c r="F40" s="888">
        <v>0.56000000000000005</v>
      </c>
      <c r="G40" s="888">
        <v>1</v>
      </c>
      <c r="H40" s="889" t="s">
        <v>1666</v>
      </c>
      <c r="I40" s="238"/>
      <c r="AZ40" s="61" t="s">
        <v>433</v>
      </c>
      <c r="BA40" s="61"/>
      <c r="BB40" s="61"/>
      <c r="BC40" s="56" t="s">
        <v>460</v>
      </c>
      <c r="BD40" s="61"/>
      <c r="BE40" s="61"/>
      <c r="BF40" s="61"/>
      <c r="BG40" s="61" t="s">
        <v>654</v>
      </c>
      <c r="BH40" s="61"/>
      <c r="BI40" s="61"/>
      <c r="BJ40" s="61"/>
      <c r="BK40" s="61"/>
      <c r="BL40" s="161" t="s">
        <v>514</v>
      </c>
      <c r="BM40" s="61"/>
      <c r="BN40" s="61"/>
      <c r="BO40" s="61"/>
      <c r="BP40" s="61"/>
      <c r="BQ40" s="61"/>
      <c r="BR40" s="61"/>
      <c r="BS40" s="61"/>
      <c r="BT40" s="56" t="s">
        <v>725</v>
      </c>
      <c r="BU40" s="56"/>
      <c r="BV40" s="56"/>
      <c r="BW40" s="56"/>
      <c r="BX40" s="56"/>
      <c r="BY40" s="56" t="s">
        <v>733</v>
      </c>
      <c r="BZ40" s="56"/>
      <c r="CA40" s="56"/>
      <c r="CB40" s="61"/>
      <c r="CC40" s="61"/>
      <c r="CD40" s="61"/>
      <c r="CE40" s="61"/>
      <c r="CF40" s="61"/>
      <c r="CG40" s="61"/>
    </row>
    <row r="41" spans="1:85">
      <c r="A41" s="854" t="s">
        <v>338</v>
      </c>
      <c r="B41" s="188" t="s">
        <v>733</v>
      </c>
      <c r="C41" s="885">
        <v>2014</v>
      </c>
      <c r="D41" s="886" t="s">
        <v>182</v>
      </c>
      <c r="E41" s="887" t="s">
        <v>1165</v>
      </c>
      <c r="F41" s="888">
        <v>0.56000000000000005</v>
      </c>
      <c r="G41" s="888">
        <v>1</v>
      </c>
      <c r="H41" s="889" t="s">
        <v>1666</v>
      </c>
      <c r="I41" s="238"/>
      <c r="AZ41" s="61" t="s">
        <v>40</v>
      </c>
      <c r="BA41" s="61"/>
      <c r="BB41" s="61"/>
      <c r="BC41" s="56" t="s">
        <v>461</v>
      </c>
      <c r="BD41" s="61"/>
      <c r="BE41" s="61"/>
      <c r="BF41" s="61"/>
      <c r="BG41" s="61" t="s">
        <v>655</v>
      </c>
      <c r="BH41" s="61"/>
      <c r="BI41" s="61"/>
      <c r="BJ41" s="61"/>
      <c r="BK41" s="61"/>
      <c r="BL41" s="161" t="s">
        <v>515</v>
      </c>
      <c r="BM41" s="61"/>
      <c r="BN41" s="61"/>
      <c r="BO41" s="61"/>
      <c r="BP41" s="61"/>
      <c r="BQ41" s="61"/>
      <c r="BR41" s="61"/>
      <c r="BS41" s="61"/>
      <c r="BT41" s="56" t="s">
        <v>707</v>
      </c>
      <c r="BU41" s="56"/>
      <c r="BV41" s="56"/>
      <c r="BW41" s="56"/>
      <c r="BX41" s="56"/>
      <c r="BY41" s="56" t="s">
        <v>735</v>
      </c>
      <c r="BZ41" s="56"/>
      <c r="CA41" s="56"/>
      <c r="CB41" s="61"/>
      <c r="CC41" s="61"/>
      <c r="CD41" s="61"/>
      <c r="CE41" s="61"/>
      <c r="CF41" s="61"/>
      <c r="CG41" s="61"/>
    </row>
    <row r="42" spans="1:85">
      <c r="A42" s="854" t="s">
        <v>338</v>
      </c>
      <c r="B42" s="188" t="s">
        <v>734</v>
      </c>
      <c r="C42" s="885">
        <v>2014</v>
      </c>
      <c r="D42" s="886" t="s">
        <v>182</v>
      </c>
      <c r="E42" s="887" t="s">
        <v>1165</v>
      </c>
      <c r="F42" s="888">
        <v>0.56000000000000005</v>
      </c>
      <c r="G42" s="888">
        <v>1</v>
      </c>
      <c r="H42" s="889" t="s">
        <v>1666</v>
      </c>
      <c r="I42" s="238"/>
      <c r="AZ42" s="61" t="s">
        <v>24</v>
      </c>
      <c r="BA42" s="61"/>
      <c r="BB42" s="61"/>
      <c r="BC42" s="56" t="s">
        <v>462</v>
      </c>
      <c r="BD42" s="61"/>
      <c r="BE42" s="61"/>
      <c r="BF42" s="61"/>
      <c r="BG42" s="61" t="s">
        <v>656</v>
      </c>
      <c r="BH42" s="61"/>
      <c r="BI42" s="61"/>
      <c r="BJ42" s="61"/>
      <c r="BK42" s="61"/>
      <c r="BL42" s="161" t="s">
        <v>516</v>
      </c>
      <c r="BM42" s="61"/>
      <c r="BN42" s="61"/>
      <c r="BO42" s="61"/>
      <c r="BP42" s="61"/>
      <c r="BQ42" s="61"/>
      <c r="BR42" s="61"/>
      <c r="BS42" s="61"/>
      <c r="BT42" s="56" t="s">
        <v>708</v>
      </c>
      <c r="BU42" s="56"/>
      <c r="BV42" s="56"/>
      <c r="BW42" s="56"/>
      <c r="BX42" s="56"/>
      <c r="BY42" s="56" t="s">
        <v>461</v>
      </c>
      <c r="BZ42" s="56"/>
      <c r="CA42" s="56"/>
      <c r="CB42" s="61"/>
      <c r="CC42" s="61"/>
      <c r="CD42" s="61"/>
      <c r="CE42" s="61"/>
      <c r="CF42" s="61"/>
      <c r="CG42" s="61"/>
    </row>
    <row r="43" spans="1:85">
      <c r="A43" s="854" t="s">
        <v>338</v>
      </c>
      <c r="B43" s="188" t="s">
        <v>1680</v>
      </c>
      <c r="C43" s="885">
        <v>2014</v>
      </c>
      <c r="D43" s="886" t="s">
        <v>182</v>
      </c>
      <c r="E43" s="887" t="s">
        <v>1165</v>
      </c>
      <c r="F43" s="888">
        <v>0.56000000000000005</v>
      </c>
      <c r="G43" s="888">
        <v>1</v>
      </c>
      <c r="H43" s="889" t="s">
        <v>1666</v>
      </c>
      <c r="I43" s="238"/>
      <c r="AZ43" s="61" t="s">
        <v>421</v>
      </c>
      <c r="BA43" s="61"/>
      <c r="BB43" s="61"/>
      <c r="BC43" s="56" t="s">
        <v>463</v>
      </c>
      <c r="BD43" s="61"/>
      <c r="BE43" s="61"/>
      <c r="BF43" s="61"/>
      <c r="BG43" s="61" t="s">
        <v>657</v>
      </c>
      <c r="BH43" s="61"/>
      <c r="BI43" s="61"/>
      <c r="BJ43" s="61"/>
      <c r="BK43" s="61"/>
      <c r="BL43" s="161" t="s">
        <v>517</v>
      </c>
      <c r="BM43" s="61"/>
      <c r="BN43" s="61"/>
      <c r="BO43" s="61"/>
      <c r="BP43" s="61"/>
      <c r="BQ43" s="61"/>
      <c r="BR43" s="61"/>
      <c r="BS43" s="61"/>
      <c r="BT43" s="56" t="s">
        <v>710</v>
      </c>
      <c r="BU43" s="56"/>
      <c r="BV43" s="56"/>
      <c r="BW43" s="56"/>
      <c r="BX43" s="56"/>
      <c r="BY43" s="56" t="s">
        <v>736</v>
      </c>
      <c r="BZ43" s="56"/>
      <c r="CA43" s="56"/>
      <c r="CB43" s="61"/>
      <c r="CC43" s="61"/>
      <c r="CD43" s="61"/>
      <c r="CE43" s="61"/>
      <c r="CF43" s="61"/>
      <c r="CG43" s="61"/>
    </row>
    <row r="44" spans="1:85">
      <c r="A44" s="854" t="s">
        <v>338</v>
      </c>
      <c r="B44" s="188" t="s">
        <v>741</v>
      </c>
      <c r="C44" s="885">
        <v>2014</v>
      </c>
      <c r="D44" s="886" t="s">
        <v>1675</v>
      </c>
      <c r="E44" s="887" t="s">
        <v>1676</v>
      </c>
      <c r="F44" s="888">
        <v>1</v>
      </c>
      <c r="G44" s="888">
        <v>1</v>
      </c>
      <c r="H44" s="889" t="s">
        <v>1666</v>
      </c>
      <c r="I44" s="238"/>
      <c r="AZ44" s="61"/>
      <c r="BA44" s="61"/>
      <c r="BB44" s="61"/>
      <c r="BC44" s="61" t="s">
        <v>449</v>
      </c>
      <c r="BD44" s="61"/>
      <c r="BE44" s="61"/>
      <c r="BF44" s="61"/>
      <c r="BG44" s="61" t="s">
        <v>658</v>
      </c>
      <c r="BH44" s="61"/>
      <c r="BI44" s="61"/>
      <c r="BJ44" s="61"/>
      <c r="BK44" s="61"/>
      <c r="BL44" s="161" t="s">
        <v>518</v>
      </c>
      <c r="BM44" s="61"/>
      <c r="BN44" s="61"/>
      <c r="BO44" s="61"/>
      <c r="BP44" s="61"/>
      <c r="BQ44" s="61"/>
      <c r="BR44" s="61"/>
      <c r="BS44" s="61"/>
      <c r="BT44" s="56" t="s">
        <v>711</v>
      </c>
      <c r="BU44" s="56"/>
      <c r="BV44" s="56"/>
      <c r="BW44" s="56"/>
      <c r="BX44" s="56"/>
      <c r="BY44" s="61"/>
      <c r="BZ44" s="56"/>
      <c r="CA44" s="56"/>
      <c r="CB44" s="61"/>
      <c r="CC44" s="61"/>
      <c r="CD44" s="61"/>
      <c r="CE44" s="61"/>
      <c r="CF44" s="61"/>
      <c r="CG44" s="61"/>
    </row>
    <row r="45" spans="1:85">
      <c r="A45" s="854" t="s">
        <v>338</v>
      </c>
      <c r="B45" s="188" t="s">
        <v>735</v>
      </c>
      <c r="C45" s="885">
        <v>2014</v>
      </c>
      <c r="D45" s="886" t="s">
        <v>1675</v>
      </c>
      <c r="E45" s="887" t="s">
        <v>1676</v>
      </c>
      <c r="F45" s="888">
        <v>1</v>
      </c>
      <c r="G45" s="888">
        <v>1</v>
      </c>
      <c r="H45" s="889" t="s">
        <v>1666</v>
      </c>
      <c r="I45" s="238"/>
      <c r="AZ45" s="61"/>
      <c r="BA45" s="61"/>
      <c r="BB45" s="61"/>
      <c r="BC45" s="61"/>
      <c r="BD45" s="61"/>
      <c r="BE45" s="61"/>
      <c r="BF45" s="61"/>
      <c r="BG45" s="61" t="s">
        <v>114</v>
      </c>
      <c r="BH45" s="61"/>
      <c r="BI45" s="61"/>
      <c r="BJ45" s="61"/>
      <c r="BK45" s="61"/>
      <c r="BL45" s="161" t="s">
        <v>519</v>
      </c>
      <c r="BM45" s="61"/>
      <c r="BN45" s="61"/>
      <c r="BO45" s="61"/>
      <c r="BP45" s="61"/>
      <c r="BQ45" s="61"/>
      <c r="BR45" s="61"/>
      <c r="BS45" s="61"/>
      <c r="BT45" s="61"/>
      <c r="BU45" s="56"/>
      <c r="BV45" s="56"/>
      <c r="BW45" s="56"/>
      <c r="BX45" s="56"/>
      <c r="BY45" s="61"/>
      <c r="BZ45" s="56"/>
      <c r="CA45" s="56"/>
      <c r="CB45" s="61"/>
      <c r="CC45" s="61"/>
      <c r="CD45" s="61"/>
      <c r="CE45" s="61"/>
      <c r="CF45" s="61"/>
      <c r="CG45" s="61"/>
    </row>
    <row r="46" spans="1:85">
      <c r="A46" s="854" t="s">
        <v>338</v>
      </c>
      <c r="B46" s="188" t="s">
        <v>1681</v>
      </c>
      <c r="C46" s="885">
        <v>2014</v>
      </c>
      <c r="D46" s="886" t="s">
        <v>1675</v>
      </c>
      <c r="E46" s="887" t="s">
        <v>1676</v>
      </c>
      <c r="F46" s="888">
        <v>1</v>
      </c>
      <c r="G46" s="888">
        <v>1</v>
      </c>
      <c r="H46" s="889" t="s">
        <v>1666</v>
      </c>
      <c r="I46" s="238"/>
      <c r="AZ46" s="157" t="s">
        <v>305</v>
      </c>
      <c r="BA46" s="61"/>
      <c r="BB46" s="61"/>
      <c r="BC46" s="61"/>
      <c r="BD46" s="61"/>
      <c r="BE46" s="61"/>
      <c r="BF46" s="61"/>
      <c r="BG46" s="61" t="s">
        <v>115</v>
      </c>
      <c r="BH46" s="61"/>
      <c r="BI46" s="61"/>
      <c r="BJ46" s="61"/>
      <c r="BK46" s="61"/>
      <c r="BL46" s="161" t="s">
        <v>520</v>
      </c>
      <c r="BM46" s="61"/>
      <c r="BN46" s="61"/>
      <c r="BO46" s="61"/>
      <c r="BP46" s="61"/>
      <c r="BQ46" s="61"/>
      <c r="BR46" s="61"/>
      <c r="BS46" s="61"/>
      <c r="BT46" s="61"/>
      <c r="BU46" s="56"/>
      <c r="BV46" s="56"/>
      <c r="BW46" s="56"/>
      <c r="BX46" s="56"/>
      <c r="BY46" s="56"/>
      <c r="BZ46" s="56"/>
      <c r="CA46" s="56"/>
      <c r="CB46" s="61"/>
      <c r="CC46" s="61"/>
      <c r="CD46" s="61"/>
      <c r="CE46" s="61"/>
      <c r="CF46" s="61"/>
      <c r="CG46" s="61"/>
    </row>
    <row r="47" spans="1:85">
      <c r="A47" s="854" t="s">
        <v>338</v>
      </c>
      <c r="B47" s="188" t="s">
        <v>1682</v>
      </c>
      <c r="C47" s="885">
        <v>2014</v>
      </c>
      <c r="D47" s="886" t="s">
        <v>1675</v>
      </c>
      <c r="E47" s="887" t="s">
        <v>1676</v>
      </c>
      <c r="F47" s="888">
        <v>1</v>
      </c>
      <c r="G47" s="888">
        <v>1</v>
      </c>
      <c r="H47" s="889" t="s">
        <v>1666</v>
      </c>
      <c r="I47" s="238"/>
      <c r="AZ47" s="61" t="s">
        <v>7</v>
      </c>
      <c r="BA47" s="61"/>
      <c r="BB47" s="61"/>
      <c r="BC47" s="157" t="s">
        <v>290</v>
      </c>
      <c r="BD47" s="61"/>
      <c r="BE47" s="61"/>
      <c r="BF47" s="61"/>
      <c r="BG47" s="61" t="s">
        <v>116</v>
      </c>
      <c r="BH47" s="61"/>
      <c r="BI47" s="61"/>
      <c r="BJ47" s="61"/>
      <c r="BK47" s="61"/>
      <c r="BL47" s="161" t="s">
        <v>521</v>
      </c>
      <c r="BM47" s="61"/>
      <c r="BN47" s="61"/>
      <c r="BO47" s="61"/>
      <c r="BP47" s="61"/>
      <c r="BQ47" s="61"/>
      <c r="BR47" s="61"/>
      <c r="BS47" s="61"/>
      <c r="BT47" s="56"/>
      <c r="BU47" s="56"/>
      <c r="BV47" s="56"/>
      <c r="BW47" s="56"/>
      <c r="BX47" s="56"/>
      <c r="BY47" s="56"/>
      <c r="BZ47" s="56"/>
      <c r="CA47" s="56"/>
      <c r="CB47" s="61"/>
      <c r="CC47" s="61"/>
      <c r="CD47" s="61"/>
      <c r="CE47" s="61"/>
      <c r="CF47" s="61"/>
      <c r="CG47" s="61"/>
    </row>
    <row r="48" spans="1:85">
      <c r="A48" s="854" t="s">
        <v>338</v>
      </c>
      <c r="B48" s="188" t="s">
        <v>181</v>
      </c>
      <c r="C48" s="885">
        <v>2014</v>
      </c>
      <c r="D48" s="886" t="s">
        <v>1675</v>
      </c>
      <c r="E48" s="887" t="s">
        <v>1676</v>
      </c>
      <c r="F48" s="888">
        <v>1</v>
      </c>
      <c r="G48" s="888">
        <v>1</v>
      </c>
      <c r="H48" s="889" t="s">
        <v>1669</v>
      </c>
      <c r="I48" s="238"/>
      <c r="AZ48" s="61" t="s">
        <v>99</v>
      </c>
      <c r="BA48" s="61"/>
      <c r="BB48" s="61"/>
      <c r="BC48" s="61" t="s">
        <v>464</v>
      </c>
      <c r="BD48" s="61"/>
      <c r="BE48" s="61"/>
      <c r="BF48" s="61"/>
      <c r="BG48" s="61"/>
      <c r="BH48" s="61"/>
      <c r="BI48" s="61"/>
      <c r="BJ48" s="61"/>
      <c r="BK48" s="61"/>
      <c r="BL48" s="161" t="s">
        <v>522</v>
      </c>
      <c r="BM48" s="61"/>
      <c r="BN48" s="61"/>
      <c r="BO48" s="61"/>
      <c r="BP48" s="61"/>
      <c r="BQ48" s="61"/>
      <c r="BR48" s="61"/>
      <c r="BS48" s="61"/>
      <c r="BT48" s="61"/>
      <c r="BU48" s="56"/>
      <c r="BV48" s="56"/>
      <c r="BW48" s="56"/>
      <c r="BX48" s="56"/>
      <c r="BY48" s="56"/>
      <c r="BZ48" s="56"/>
      <c r="CA48" s="56"/>
      <c r="CB48" s="61"/>
      <c r="CC48" s="61"/>
      <c r="CD48" s="61"/>
      <c r="CE48" s="61"/>
      <c r="CF48" s="61"/>
      <c r="CG48" s="61"/>
    </row>
    <row r="49" spans="1:85">
      <c r="A49" s="854" t="s">
        <v>338</v>
      </c>
      <c r="B49" s="188" t="s">
        <v>738</v>
      </c>
      <c r="C49" s="885">
        <v>2014</v>
      </c>
      <c r="D49" s="886" t="s">
        <v>182</v>
      </c>
      <c r="E49" s="887" t="s">
        <v>1165</v>
      </c>
      <c r="F49" s="888">
        <v>0.71</v>
      </c>
      <c r="G49" s="888">
        <v>1</v>
      </c>
      <c r="H49" s="889" t="s">
        <v>1669</v>
      </c>
      <c r="I49" s="238"/>
      <c r="AZ49" s="61" t="s">
        <v>211</v>
      </c>
      <c r="BA49" s="61"/>
      <c r="BB49" s="61"/>
      <c r="BC49" s="61" t="s">
        <v>465</v>
      </c>
      <c r="BD49" s="61"/>
      <c r="BE49" s="61"/>
      <c r="BF49" s="61"/>
      <c r="BG49" s="61"/>
      <c r="BH49" s="61"/>
      <c r="BI49" s="61"/>
      <c r="BJ49" s="61"/>
      <c r="BK49" s="61"/>
      <c r="BL49" s="161" t="s">
        <v>523</v>
      </c>
      <c r="BM49" s="61"/>
      <c r="BN49" s="61"/>
      <c r="BO49" s="61"/>
      <c r="BP49" s="61"/>
      <c r="BQ49" s="61"/>
      <c r="BR49" s="61"/>
      <c r="BS49" s="61"/>
      <c r="BT49" s="61"/>
      <c r="BU49" s="56"/>
      <c r="BV49" s="56"/>
      <c r="BW49" s="56"/>
      <c r="BX49" s="56"/>
      <c r="BY49" s="56"/>
      <c r="BZ49" s="56"/>
      <c r="CA49" s="56"/>
      <c r="CB49" s="61"/>
      <c r="CC49" s="61"/>
      <c r="CD49" s="61"/>
      <c r="CE49" s="61"/>
      <c r="CF49" s="61"/>
      <c r="CG49" s="61"/>
    </row>
    <row r="50" spans="1:85">
      <c r="A50" s="854" t="s">
        <v>338</v>
      </c>
      <c r="B50" s="188" t="s">
        <v>56</v>
      </c>
      <c r="C50" s="885">
        <v>2014</v>
      </c>
      <c r="D50" s="886" t="s">
        <v>182</v>
      </c>
      <c r="E50" s="887" t="s">
        <v>1165</v>
      </c>
      <c r="F50" s="888">
        <v>0.71</v>
      </c>
      <c r="G50" s="888">
        <v>1</v>
      </c>
      <c r="H50" s="889" t="s">
        <v>1669</v>
      </c>
      <c r="I50" s="238"/>
      <c r="AZ50" s="61" t="s">
        <v>423</v>
      </c>
      <c r="BA50" s="61"/>
      <c r="BB50" s="61"/>
      <c r="BC50" s="61" t="s">
        <v>466</v>
      </c>
      <c r="BD50" s="61"/>
      <c r="BE50" s="61"/>
      <c r="BF50" s="61"/>
      <c r="BG50" s="61"/>
      <c r="BH50" s="61"/>
      <c r="BI50" s="61"/>
      <c r="BJ50" s="61"/>
      <c r="BK50" s="61"/>
      <c r="BL50" s="161" t="s">
        <v>524</v>
      </c>
      <c r="BM50" s="61"/>
      <c r="BN50" s="61"/>
      <c r="BO50" s="61"/>
      <c r="BP50" s="61"/>
      <c r="BQ50" s="61"/>
      <c r="BR50" s="61"/>
      <c r="BS50" s="61"/>
      <c r="BT50" s="61"/>
      <c r="BU50" s="56"/>
      <c r="BV50" s="56"/>
      <c r="BW50" s="56"/>
      <c r="BX50" s="56"/>
      <c r="BY50" s="56"/>
      <c r="BZ50" s="56"/>
      <c r="CA50" s="56"/>
      <c r="CB50" s="61"/>
      <c r="CC50" s="61"/>
      <c r="CD50" s="61"/>
      <c r="CE50" s="61"/>
      <c r="CF50" s="61"/>
      <c r="CG50" s="61"/>
    </row>
    <row r="51" spans="1:85">
      <c r="A51" s="854" t="s">
        <v>338</v>
      </c>
      <c r="B51" s="188" t="s">
        <v>746</v>
      </c>
      <c r="C51" s="885">
        <v>2014</v>
      </c>
      <c r="D51" s="886" t="s">
        <v>182</v>
      </c>
      <c r="E51" s="887" t="s">
        <v>1165</v>
      </c>
      <c r="F51" s="888">
        <v>0.71</v>
      </c>
      <c r="G51" s="888">
        <v>1</v>
      </c>
      <c r="H51" s="889" t="s">
        <v>1669</v>
      </c>
      <c r="I51" s="238"/>
      <c r="AZ51" s="61" t="s">
        <v>424</v>
      </c>
      <c r="BA51" s="61"/>
      <c r="BB51" s="61"/>
      <c r="BC51" s="61"/>
      <c r="BD51" s="61"/>
      <c r="BE51" s="61"/>
      <c r="BF51" s="61"/>
      <c r="BG51" s="61"/>
      <c r="BH51" s="61"/>
      <c r="BI51" s="61"/>
      <c r="BJ51" s="61"/>
      <c r="BK51" s="61"/>
      <c r="BL51" s="161" t="s">
        <v>93</v>
      </c>
      <c r="BM51" s="61"/>
      <c r="BN51" s="61"/>
      <c r="BO51" s="61"/>
      <c r="BP51" s="61"/>
      <c r="BQ51" s="61"/>
      <c r="BR51" s="61"/>
      <c r="BS51" s="61"/>
      <c r="BT51" s="61"/>
      <c r="BU51" s="56"/>
      <c r="BV51" s="56"/>
      <c r="BW51" s="56"/>
      <c r="BX51" s="56"/>
      <c r="BY51" s="56"/>
      <c r="BZ51" s="56"/>
      <c r="CA51" s="56"/>
      <c r="CB51" s="61"/>
      <c r="CC51" s="61"/>
      <c r="CD51" s="61"/>
      <c r="CE51" s="61"/>
      <c r="CF51" s="61"/>
      <c r="CG51" s="61"/>
    </row>
    <row r="52" spans="1:85">
      <c r="A52" s="854" t="s">
        <v>338</v>
      </c>
      <c r="B52" s="188" t="s">
        <v>1677</v>
      </c>
      <c r="C52" s="885">
        <v>2014</v>
      </c>
      <c r="D52" s="886" t="s">
        <v>1678</v>
      </c>
      <c r="E52" s="887" t="s">
        <v>1676</v>
      </c>
      <c r="F52" s="888">
        <v>1</v>
      </c>
      <c r="G52" s="888">
        <v>1</v>
      </c>
      <c r="H52" s="889" t="s">
        <v>1669</v>
      </c>
      <c r="I52" s="238"/>
      <c r="AZ52" s="61" t="s">
        <v>276</v>
      </c>
      <c r="BA52" s="61"/>
      <c r="BB52" s="61"/>
      <c r="BC52" s="61"/>
      <c r="BD52" s="61"/>
      <c r="BE52" s="61"/>
      <c r="BF52" s="61"/>
      <c r="BG52" s="61"/>
      <c r="BH52" s="61"/>
      <c r="BI52" s="61"/>
      <c r="BJ52" s="61"/>
      <c r="BK52" s="61"/>
      <c r="BL52" s="161" t="s">
        <v>525</v>
      </c>
      <c r="BM52" s="61"/>
      <c r="BN52" s="61"/>
      <c r="BO52" s="61"/>
      <c r="BP52" s="61"/>
      <c r="BQ52" s="61"/>
      <c r="BR52" s="61"/>
      <c r="BS52" s="61"/>
      <c r="BT52" s="61"/>
      <c r="BU52" s="61"/>
      <c r="BV52" s="61"/>
      <c r="BW52" s="61"/>
      <c r="BX52" s="61"/>
      <c r="BY52" s="61"/>
      <c r="BZ52" s="61"/>
      <c r="CA52" s="61"/>
      <c r="CB52" s="61"/>
      <c r="CC52" s="61"/>
      <c r="CD52" s="61"/>
      <c r="CE52" s="61"/>
      <c r="CF52" s="61"/>
      <c r="CG52" s="61"/>
    </row>
    <row r="53" spans="1:85">
      <c r="A53" s="854" t="s">
        <v>338</v>
      </c>
      <c r="B53" s="188" t="s">
        <v>183</v>
      </c>
      <c r="C53" s="885">
        <v>2014</v>
      </c>
      <c r="D53" s="886" t="s">
        <v>182</v>
      </c>
      <c r="E53" s="887" t="s">
        <v>1165</v>
      </c>
      <c r="F53" s="888">
        <v>0.71</v>
      </c>
      <c r="G53" s="888">
        <v>1</v>
      </c>
      <c r="H53" s="889" t="s">
        <v>1669</v>
      </c>
      <c r="I53" s="238"/>
      <c r="AZ53" s="61" t="s">
        <v>425</v>
      </c>
      <c r="BA53" s="61"/>
      <c r="BB53" s="61"/>
      <c r="BC53" s="61"/>
      <c r="BD53" s="61"/>
      <c r="BE53" s="61"/>
      <c r="BF53" s="61"/>
      <c r="BG53" s="61"/>
      <c r="BH53" s="61"/>
      <c r="BI53" s="61"/>
      <c r="BJ53" s="61"/>
      <c r="BK53" s="61"/>
      <c r="BL53" s="161" t="s">
        <v>526</v>
      </c>
      <c r="BM53" s="61"/>
      <c r="BN53" s="61"/>
      <c r="BO53" s="61"/>
      <c r="BP53" s="61"/>
      <c r="BQ53" s="61"/>
      <c r="BR53" s="61"/>
      <c r="BS53" s="61"/>
      <c r="BT53" s="61"/>
      <c r="BU53" s="61"/>
      <c r="BV53" s="61"/>
      <c r="BW53" s="61"/>
      <c r="BX53" s="61"/>
      <c r="BY53" s="61"/>
      <c r="BZ53" s="61"/>
      <c r="CA53" s="61"/>
      <c r="CB53" s="61"/>
      <c r="CC53" s="61"/>
      <c r="CD53" s="61"/>
      <c r="CE53" s="61"/>
      <c r="CF53" s="61"/>
      <c r="CG53" s="61"/>
    </row>
    <row r="54" spans="1:85">
      <c r="A54" s="854" t="s">
        <v>338</v>
      </c>
      <c r="B54" s="188" t="s">
        <v>727</v>
      </c>
      <c r="C54" s="885">
        <v>2014</v>
      </c>
      <c r="D54" s="886" t="s">
        <v>182</v>
      </c>
      <c r="E54" s="887" t="s">
        <v>1165</v>
      </c>
      <c r="F54" s="888">
        <v>0.71</v>
      </c>
      <c r="G54" s="888">
        <v>1</v>
      </c>
      <c r="H54" s="889" t="s">
        <v>1669</v>
      </c>
      <c r="I54" s="238"/>
      <c r="AZ54" s="61" t="s">
        <v>426</v>
      </c>
      <c r="BA54" s="61"/>
      <c r="BB54" s="61"/>
      <c r="BC54" s="61"/>
      <c r="BD54" s="61"/>
      <c r="BE54" s="61"/>
      <c r="BF54" s="61"/>
      <c r="BG54" s="61"/>
      <c r="BH54" s="61"/>
      <c r="BI54" s="61"/>
      <c r="BJ54" s="61"/>
      <c r="BK54" s="61"/>
      <c r="BL54" s="161" t="s">
        <v>527</v>
      </c>
      <c r="BM54" s="61"/>
      <c r="BN54" s="61"/>
      <c r="BO54" s="61"/>
      <c r="BP54" s="61"/>
      <c r="BQ54" s="61"/>
      <c r="BR54" s="61"/>
      <c r="BS54" s="61"/>
      <c r="BT54" s="61"/>
      <c r="BU54" s="61"/>
      <c r="BV54" s="61"/>
      <c r="BW54" s="61"/>
      <c r="BX54" s="61"/>
      <c r="BY54" s="61"/>
      <c r="BZ54" s="61"/>
      <c r="CA54" s="61"/>
      <c r="CB54" s="61"/>
      <c r="CC54" s="61"/>
      <c r="CD54" s="61"/>
      <c r="CE54" s="61"/>
      <c r="CF54" s="61"/>
      <c r="CG54" s="61"/>
    </row>
    <row r="55" spans="1:85">
      <c r="A55" s="854" t="s">
        <v>338</v>
      </c>
      <c r="B55" s="188" t="s">
        <v>728</v>
      </c>
      <c r="C55" s="885">
        <v>2014</v>
      </c>
      <c r="D55" s="886" t="s">
        <v>182</v>
      </c>
      <c r="E55" s="887" t="s">
        <v>1165</v>
      </c>
      <c r="F55" s="888">
        <v>0.71</v>
      </c>
      <c r="G55" s="888">
        <v>1</v>
      </c>
      <c r="H55" s="889" t="s">
        <v>1669</v>
      </c>
      <c r="I55" s="238"/>
      <c r="AZ55" s="61" t="s">
        <v>427</v>
      </c>
      <c r="BA55" s="61"/>
      <c r="BB55" s="61"/>
      <c r="BC55" s="61"/>
      <c r="BD55" s="61"/>
      <c r="BE55" s="61"/>
      <c r="BF55" s="61"/>
      <c r="BG55" s="61"/>
      <c r="BH55" s="61"/>
      <c r="BI55" s="61"/>
      <c r="BJ55" s="61"/>
      <c r="BK55" s="61"/>
      <c r="BL55" s="161" t="s">
        <v>528</v>
      </c>
      <c r="BM55" s="61"/>
      <c r="BN55" s="61"/>
      <c r="BO55" s="61"/>
      <c r="BP55" s="61"/>
      <c r="BQ55" s="61"/>
      <c r="BR55" s="61"/>
      <c r="BS55" s="61"/>
      <c r="BT55" s="61"/>
      <c r="BU55" s="61"/>
      <c r="BV55" s="61"/>
      <c r="BW55" s="61"/>
      <c r="BX55" s="61"/>
      <c r="BY55" s="61"/>
      <c r="BZ55" s="61"/>
      <c r="CA55" s="61"/>
      <c r="CB55" s="61"/>
      <c r="CC55" s="61"/>
      <c r="CD55" s="61"/>
      <c r="CE55" s="61"/>
      <c r="CF55" s="61"/>
      <c r="CG55" s="61"/>
    </row>
    <row r="56" spans="1:85">
      <c r="A56" s="854" t="s">
        <v>338</v>
      </c>
      <c r="B56" s="188" t="s">
        <v>729</v>
      </c>
      <c r="C56" s="885">
        <v>2014</v>
      </c>
      <c r="D56" s="886" t="s">
        <v>182</v>
      </c>
      <c r="E56" s="887" t="s">
        <v>1165</v>
      </c>
      <c r="F56" s="888">
        <v>0.71</v>
      </c>
      <c r="G56" s="888">
        <v>1</v>
      </c>
      <c r="H56" s="889" t="s">
        <v>1669</v>
      </c>
      <c r="I56" s="238"/>
      <c r="AZ56" s="61" t="s">
        <v>428</v>
      </c>
      <c r="BA56" s="61"/>
      <c r="BB56" s="61"/>
      <c r="BC56" s="61"/>
      <c r="BD56" s="61"/>
      <c r="BE56" s="61"/>
      <c r="BF56" s="61"/>
      <c r="BG56" s="61"/>
      <c r="BH56" s="61"/>
      <c r="BI56" s="61"/>
      <c r="BJ56" s="61"/>
      <c r="BK56" s="61"/>
      <c r="BL56" s="161" t="s">
        <v>529</v>
      </c>
      <c r="BM56" s="61"/>
      <c r="BN56" s="61"/>
      <c r="BO56" s="61"/>
      <c r="BP56" s="61"/>
      <c r="BQ56" s="61"/>
      <c r="BR56" s="61"/>
      <c r="BS56" s="61"/>
      <c r="BT56" s="61"/>
      <c r="BU56" s="61"/>
      <c r="BV56" s="61"/>
      <c r="BW56" s="61"/>
      <c r="BX56" s="61"/>
      <c r="BY56" s="61"/>
      <c r="BZ56" s="61"/>
      <c r="CA56" s="61"/>
      <c r="CB56" s="61"/>
      <c r="CC56" s="61"/>
      <c r="CD56" s="61"/>
      <c r="CE56" s="61"/>
      <c r="CF56" s="61"/>
      <c r="CG56" s="61"/>
    </row>
    <row r="57" spans="1:85">
      <c r="A57" s="854" t="s">
        <v>338</v>
      </c>
      <c r="B57" s="188" t="s">
        <v>194</v>
      </c>
      <c r="C57" s="885">
        <v>2014</v>
      </c>
      <c r="D57" s="886" t="s">
        <v>182</v>
      </c>
      <c r="E57" s="887" t="s">
        <v>1165</v>
      </c>
      <c r="F57" s="888">
        <v>0.71</v>
      </c>
      <c r="G57" s="888">
        <v>1</v>
      </c>
      <c r="H57" s="889" t="s">
        <v>1669</v>
      </c>
      <c r="I57" s="238"/>
      <c r="AZ57" s="61" t="s">
        <v>429</v>
      </c>
      <c r="BA57" s="61"/>
      <c r="BB57" s="61"/>
      <c r="BC57" s="61"/>
      <c r="BD57" s="61"/>
      <c r="BE57" s="61"/>
      <c r="BF57" s="61"/>
      <c r="BG57" s="61"/>
      <c r="BH57" s="61"/>
      <c r="BI57" s="61"/>
      <c r="BJ57" s="61"/>
      <c r="BK57" s="61"/>
      <c r="BL57" s="161" t="s">
        <v>530</v>
      </c>
      <c r="BM57" s="61"/>
      <c r="BN57" s="61"/>
      <c r="BO57" s="61"/>
      <c r="BP57" s="61"/>
      <c r="BQ57" s="61"/>
      <c r="BR57" s="61"/>
      <c r="BS57" s="61"/>
      <c r="BT57" s="61"/>
      <c r="BU57" s="61"/>
      <c r="BV57" s="61"/>
      <c r="BW57" s="61"/>
      <c r="BX57" s="61"/>
      <c r="BY57" s="61"/>
      <c r="BZ57" s="61"/>
      <c r="CA57" s="61"/>
      <c r="CB57" s="61"/>
      <c r="CC57" s="61"/>
      <c r="CD57" s="61"/>
      <c r="CE57" s="61"/>
      <c r="CF57" s="61"/>
      <c r="CG57" s="61"/>
    </row>
    <row r="58" spans="1:85">
      <c r="A58" s="854" t="s">
        <v>338</v>
      </c>
      <c r="B58" s="188" t="s">
        <v>730</v>
      </c>
      <c r="C58" s="885">
        <v>2014</v>
      </c>
      <c r="D58" s="886" t="s">
        <v>182</v>
      </c>
      <c r="E58" s="887" t="s">
        <v>1165</v>
      </c>
      <c r="F58" s="888">
        <v>0.71</v>
      </c>
      <c r="G58" s="888">
        <v>1</v>
      </c>
      <c r="H58" s="889" t="s">
        <v>1669</v>
      </c>
      <c r="I58" s="238"/>
      <c r="AZ58" s="61" t="s">
        <v>430</v>
      </c>
      <c r="BA58" s="61"/>
      <c r="BB58" s="61"/>
      <c r="BC58" s="61"/>
      <c r="BD58" s="61"/>
      <c r="BE58" s="61"/>
      <c r="BF58" s="61"/>
      <c r="BG58" s="61"/>
      <c r="BH58" s="61"/>
      <c r="BI58" s="61"/>
      <c r="BJ58" s="61"/>
      <c r="BK58" s="61"/>
      <c r="BL58" s="161" t="s">
        <v>531</v>
      </c>
      <c r="BM58" s="61"/>
      <c r="BN58" s="61"/>
      <c r="BO58" s="61"/>
      <c r="BP58" s="61"/>
      <c r="BQ58" s="61"/>
      <c r="BR58" s="61"/>
      <c r="BS58" s="61"/>
      <c r="BT58" s="61"/>
      <c r="BU58" s="61"/>
      <c r="BV58" s="61"/>
      <c r="BW58" s="61"/>
      <c r="BX58" s="61"/>
      <c r="BY58" s="61"/>
      <c r="BZ58" s="61"/>
      <c r="CA58" s="61"/>
      <c r="CB58" s="61"/>
      <c r="CC58" s="61"/>
      <c r="CD58" s="61"/>
      <c r="CE58" s="61"/>
      <c r="CF58" s="61"/>
      <c r="CG58" s="61"/>
    </row>
    <row r="59" spans="1:85">
      <c r="A59" s="854" t="s">
        <v>338</v>
      </c>
      <c r="B59" s="188" t="s">
        <v>740</v>
      </c>
      <c r="C59" s="885">
        <v>2014</v>
      </c>
      <c r="D59" s="886" t="s">
        <v>182</v>
      </c>
      <c r="E59" s="887" t="s">
        <v>1165</v>
      </c>
      <c r="F59" s="888">
        <v>0.71</v>
      </c>
      <c r="G59" s="888">
        <v>1</v>
      </c>
      <c r="H59" s="889" t="s">
        <v>1669</v>
      </c>
      <c r="I59" s="238"/>
      <c r="AZ59" s="61" t="s">
        <v>431</v>
      </c>
      <c r="BA59" s="61"/>
      <c r="BB59" s="61"/>
      <c r="BC59" s="61"/>
      <c r="BD59" s="61"/>
      <c r="BE59" s="61"/>
      <c r="BF59" s="61"/>
      <c r="BG59" s="61"/>
      <c r="BH59" s="61"/>
      <c r="BI59" s="61"/>
      <c r="BJ59" s="61"/>
      <c r="BK59" s="61"/>
      <c r="BL59" s="161" t="s">
        <v>532</v>
      </c>
      <c r="BM59" s="61"/>
      <c r="BN59" s="61"/>
      <c r="BO59" s="61"/>
      <c r="BP59" s="61"/>
      <c r="BQ59" s="61"/>
      <c r="BR59" s="61"/>
      <c r="BS59" s="61"/>
      <c r="BT59" s="61"/>
      <c r="BU59" s="61"/>
      <c r="BV59" s="61"/>
      <c r="BW59" s="61"/>
      <c r="BX59" s="61"/>
      <c r="BY59" s="61"/>
      <c r="BZ59" s="61"/>
      <c r="CA59" s="61"/>
      <c r="CB59" s="61"/>
      <c r="CC59" s="61"/>
      <c r="CD59" s="61"/>
      <c r="CE59" s="61"/>
      <c r="CF59" s="61"/>
      <c r="CG59" s="61"/>
    </row>
    <row r="60" spans="1:85">
      <c r="A60" s="854" t="s">
        <v>338</v>
      </c>
      <c r="B60" s="188" t="s">
        <v>1679</v>
      </c>
      <c r="C60" s="885">
        <v>2014</v>
      </c>
      <c r="D60" s="886" t="s">
        <v>182</v>
      </c>
      <c r="E60" s="887" t="s">
        <v>1165</v>
      </c>
      <c r="F60" s="888">
        <v>0.71</v>
      </c>
      <c r="G60" s="888">
        <v>1</v>
      </c>
      <c r="H60" s="889" t="s">
        <v>1669</v>
      </c>
      <c r="I60" s="238"/>
      <c r="AZ60" s="61"/>
      <c r="BA60" s="61"/>
      <c r="BB60" s="61"/>
      <c r="BC60" s="61"/>
      <c r="BD60" s="61"/>
      <c r="BE60" s="61"/>
      <c r="BF60" s="61"/>
      <c r="BG60" s="61"/>
      <c r="BH60" s="61"/>
      <c r="BI60" s="61"/>
      <c r="BJ60" s="61"/>
      <c r="BK60" s="61"/>
      <c r="BL60" s="161" t="s">
        <v>533</v>
      </c>
      <c r="BM60" s="61"/>
      <c r="BN60" s="61"/>
      <c r="BO60" s="61"/>
      <c r="BP60" s="61"/>
      <c r="BQ60" s="61"/>
      <c r="BR60" s="61"/>
      <c r="BS60" s="61"/>
      <c r="BT60" s="61"/>
      <c r="BU60" s="61"/>
      <c r="BV60" s="61"/>
      <c r="BW60" s="61"/>
      <c r="BX60" s="61"/>
      <c r="BY60" s="61"/>
      <c r="BZ60" s="61"/>
      <c r="CA60" s="61"/>
      <c r="CB60" s="61"/>
      <c r="CC60" s="61"/>
      <c r="CD60" s="61"/>
      <c r="CE60" s="61"/>
      <c r="CF60" s="61"/>
      <c r="CG60" s="61"/>
    </row>
    <row r="61" spans="1:85">
      <c r="A61" s="854" t="s">
        <v>338</v>
      </c>
      <c r="B61" s="188" t="s">
        <v>732</v>
      </c>
      <c r="C61" s="885">
        <v>2014</v>
      </c>
      <c r="D61" s="886" t="s">
        <v>182</v>
      </c>
      <c r="E61" s="887" t="s">
        <v>1165</v>
      </c>
      <c r="F61" s="888">
        <v>0.71</v>
      </c>
      <c r="G61" s="888">
        <v>1</v>
      </c>
      <c r="H61" s="889" t="s">
        <v>1669</v>
      </c>
      <c r="I61" s="238"/>
      <c r="AZ61" s="61"/>
      <c r="BA61" s="61"/>
      <c r="BB61" s="61"/>
      <c r="BC61" s="61"/>
      <c r="BD61" s="61"/>
      <c r="BE61" s="61"/>
      <c r="BF61" s="61"/>
      <c r="BG61" s="61"/>
      <c r="BH61" s="61"/>
      <c r="BI61" s="61"/>
      <c r="BJ61" s="61"/>
      <c r="BK61" s="61"/>
      <c r="BL61" s="161" t="s">
        <v>534</v>
      </c>
      <c r="BM61" s="61"/>
      <c r="BN61" s="61"/>
      <c r="BO61" s="61"/>
      <c r="BP61" s="61"/>
      <c r="BQ61" s="61"/>
      <c r="BR61" s="61"/>
      <c r="BS61" s="61"/>
      <c r="BT61" s="61"/>
      <c r="BU61" s="61"/>
      <c r="BV61" s="61"/>
      <c r="BW61" s="61"/>
      <c r="BX61" s="61"/>
      <c r="BY61" s="61"/>
      <c r="BZ61" s="61"/>
      <c r="CA61" s="61"/>
      <c r="CB61" s="61"/>
      <c r="CC61" s="61"/>
      <c r="CD61" s="61"/>
      <c r="CE61" s="61"/>
      <c r="CF61" s="61"/>
      <c r="CG61" s="61"/>
    </row>
    <row r="62" spans="1:85">
      <c r="A62" s="854" t="s">
        <v>338</v>
      </c>
      <c r="B62" s="188" t="s">
        <v>743</v>
      </c>
      <c r="C62" s="885">
        <v>2014</v>
      </c>
      <c r="D62" s="886" t="s">
        <v>182</v>
      </c>
      <c r="E62" s="887" t="s">
        <v>1165</v>
      </c>
      <c r="F62" s="888">
        <v>0.71</v>
      </c>
      <c r="G62" s="888">
        <v>1</v>
      </c>
      <c r="H62" s="889" t="s">
        <v>1669</v>
      </c>
      <c r="I62" s="238"/>
      <c r="AZ62" s="174" t="s">
        <v>767</v>
      </c>
      <c r="BA62" s="61"/>
      <c r="BB62" s="61"/>
      <c r="BC62" s="61"/>
      <c r="BD62" s="61"/>
      <c r="BE62" s="61"/>
      <c r="BF62" s="61"/>
      <c r="BG62" s="61"/>
      <c r="BH62" s="61"/>
      <c r="BI62" s="61"/>
      <c r="BJ62" s="61"/>
      <c r="BK62" s="61"/>
      <c r="BL62" s="161" t="s">
        <v>663</v>
      </c>
      <c r="BM62" s="61"/>
      <c r="BN62" s="61"/>
      <c r="BO62" s="61"/>
      <c r="BP62" s="61"/>
      <c r="BQ62" s="61"/>
      <c r="BR62" s="61"/>
      <c r="BS62" s="61"/>
      <c r="BT62" s="61"/>
      <c r="BU62" s="61"/>
      <c r="BV62" s="61"/>
      <c r="BW62" s="61"/>
      <c r="BX62" s="61"/>
      <c r="BY62" s="61"/>
      <c r="BZ62" s="61"/>
      <c r="CA62" s="61"/>
      <c r="CB62" s="61"/>
      <c r="CC62" s="61"/>
      <c r="CD62" s="61"/>
      <c r="CE62" s="61"/>
      <c r="CF62" s="61"/>
      <c r="CG62" s="61"/>
    </row>
    <row r="63" spans="1:85" ht="15">
      <c r="A63" s="854" t="s">
        <v>338</v>
      </c>
      <c r="B63" s="188" t="s">
        <v>733</v>
      </c>
      <c r="C63" s="885">
        <v>2014</v>
      </c>
      <c r="D63" s="886" t="s">
        <v>182</v>
      </c>
      <c r="E63" s="887" t="s">
        <v>1165</v>
      </c>
      <c r="F63" s="888">
        <v>0.71</v>
      </c>
      <c r="G63" s="888">
        <v>1</v>
      </c>
      <c r="H63" s="889" t="s">
        <v>1669</v>
      </c>
      <c r="I63" s="238"/>
      <c r="AZ63" s="175" t="s">
        <v>768</v>
      </c>
      <c r="BA63" s="61"/>
      <c r="BB63" s="61"/>
      <c r="BC63" s="61"/>
      <c r="BD63" s="61"/>
      <c r="BE63" s="61"/>
      <c r="BF63" s="61"/>
      <c r="BG63" s="61"/>
      <c r="BH63" s="61"/>
      <c r="BI63" s="61"/>
      <c r="BJ63" s="61"/>
      <c r="BK63" s="61"/>
      <c r="BL63" s="162" t="s">
        <v>535</v>
      </c>
      <c r="BM63" s="61"/>
      <c r="BN63" s="61"/>
      <c r="BO63" s="61"/>
      <c r="BP63" s="61"/>
      <c r="BQ63" s="61"/>
      <c r="BR63" s="61"/>
      <c r="BS63" s="61"/>
      <c r="BT63" s="61"/>
      <c r="BU63" s="61"/>
      <c r="BV63" s="61"/>
      <c r="BW63" s="61"/>
      <c r="BX63" s="61"/>
      <c r="BY63" s="61"/>
      <c r="BZ63" s="61"/>
      <c r="CA63" s="61"/>
      <c r="CB63" s="61"/>
      <c r="CC63" s="61"/>
      <c r="CD63" s="61"/>
      <c r="CE63" s="61"/>
      <c r="CF63" s="61"/>
      <c r="CG63" s="61"/>
    </row>
    <row r="64" spans="1:85">
      <c r="A64" s="854" t="s">
        <v>338</v>
      </c>
      <c r="B64" s="188" t="s">
        <v>734</v>
      </c>
      <c r="C64" s="885">
        <v>2014</v>
      </c>
      <c r="D64" s="886" t="s">
        <v>182</v>
      </c>
      <c r="E64" s="887" t="s">
        <v>1165</v>
      </c>
      <c r="F64" s="888">
        <v>0.71</v>
      </c>
      <c r="G64" s="888">
        <v>1</v>
      </c>
      <c r="H64" s="889" t="s">
        <v>1669</v>
      </c>
      <c r="I64" s="238"/>
      <c r="AZ64" s="692" t="s">
        <v>210</v>
      </c>
      <c r="BA64" s="61"/>
      <c r="BB64" s="61"/>
      <c r="BC64" s="61"/>
      <c r="BD64" s="61"/>
      <c r="BE64" s="61"/>
      <c r="BF64" s="61"/>
      <c r="BG64" s="61"/>
      <c r="BH64" s="61"/>
      <c r="BI64" s="61"/>
      <c r="BJ64" s="61"/>
      <c r="BK64" s="61"/>
      <c r="BL64" s="161" t="s">
        <v>536</v>
      </c>
      <c r="BM64" s="61"/>
      <c r="BN64" s="61"/>
      <c r="BO64" s="61"/>
      <c r="BP64" s="61"/>
      <c r="BQ64" s="61"/>
      <c r="BR64" s="61"/>
      <c r="BS64" s="61"/>
      <c r="BT64" s="61"/>
      <c r="BU64" s="61"/>
      <c r="BV64" s="61"/>
      <c r="BW64" s="61"/>
      <c r="BX64" s="61"/>
      <c r="BY64" s="61"/>
      <c r="BZ64" s="61"/>
      <c r="CA64" s="61"/>
      <c r="CB64" s="61"/>
      <c r="CC64" s="61"/>
      <c r="CD64" s="61"/>
      <c r="CE64" s="61"/>
      <c r="CF64" s="61"/>
      <c r="CG64" s="61"/>
    </row>
    <row r="65" spans="1:85" ht="12.75" customHeight="1">
      <c r="A65" s="854" t="s">
        <v>338</v>
      </c>
      <c r="B65" s="188" t="s">
        <v>1680</v>
      </c>
      <c r="C65" s="885">
        <v>2014</v>
      </c>
      <c r="D65" s="886" t="s">
        <v>182</v>
      </c>
      <c r="E65" s="887" t="s">
        <v>1165</v>
      </c>
      <c r="F65" s="888">
        <v>0.71</v>
      </c>
      <c r="G65" s="888">
        <v>1</v>
      </c>
      <c r="H65" s="889" t="s">
        <v>1669</v>
      </c>
      <c r="I65" s="238"/>
      <c r="AZ65" s="692" t="s">
        <v>825</v>
      </c>
      <c r="BA65" s="61"/>
      <c r="BB65" s="61"/>
      <c r="BC65" s="61"/>
      <c r="BD65" s="61"/>
      <c r="BE65" s="61"/>
      <c r="BF65" s="61"/>
      <c r="BG65" s="61"/>
      <c r="BH65" s="61"/>
      <c r="BI65" s="61"/>
      <c r="BJ65" s="61"/>
      <c r="BK65" s="61"/>
      <c r="BL65" s="161" t="s">
        <v>537</v>
      </c>
      <c r="BM65" s="61"/>
      <c r="BN65" s="61"/>
      <c r="BO65" s="61"/>
      <c r="BP65" s="61"/>
      <c r="BQ65" s="61"/>
      <c r="BR65" s="61"/>
      <c r="BS65" s="61"/>
      <c r="BT65" s="61"/>
      <c r="BU65" s="61"/>
      <c r="BV65" s="61"/>
      <c r="BW65" s="61"/>
      <c r="BX65" s="61"/>
      <c r="BY65" s="61"/>
      <c r="BZ65" s="61"/>
      <c r="CA65" s="61"/>
      <c r="CB65" s="61"/>
      <c r="CC65" s="61"/>
      <c r="CD65" s="61"/>
      <c r="CE65" s="61"/>
      <c r="CF65" s="61"/>
      <c r="CG65" s="61"/>
    </row>
    <row r="66" spans="1:85">
      <c r="A66" s="854" t="s">
        <v>338</v>
      </c>
      <c r="B66" s="188" t="s">
        <v>741</v>
      </c>
      <c r="C66" s="885">
        <v>2014</v>
      </c>
      <c r="D66" s="886" t="s">
        <v>1675</v>
      </c>
      <c r="E66" s="887" t="s">
        <v>1676</v>
      </c>
      <c r="F66" s="888">
        <v>1</v>
      </c>
      <c r="G66" s="888">
        <v>1</v>
      </c>
      <c r="H66" s="889" t="s">
        <v>1669</v>
      </c>
      <c r="I66" s="238"/>
      <c r="AZ66" s="692" t="s">
        <v>826</v>
      </c>
      <c r="BA66" s="61"/>
      <c r="BB66" s="61"/>
      <c r="BC66" s="61"/>
      <c r="BD66" s="61"/>
      <c r="BE66" s="61"/>
      <c r="BF66" s="61"/>
      <c r="BG66" s="61"/>
      <c r="BH66" s="61"/>
      <c r="BI66" s="61"/>
      <c r="BJ66" s="61"/>
      <c r="BK66" s="61"/>
      <c r="BL66" s="161" t="s">
        <v>538</v>
      </c>
      <c r="BM66" s="61"/>
      <c r="BN66" s="61"/>
      <c r="BO66" s="61"/>
      <c r="BP66" s="61"/>
      <c r="BQ66" s="61"/>
      <c r="BR66" s="61"/>
      <c r="BS66" s="61"/>
      <c r="BT66" s="61"/>
      <c r="BU66" s="61"/>
      <c r="BV66" s="61"/>
      <c r="BW66" s="61"/>
      <c r="BX66" s="61"/>
      <c r="BY66" s="61"/>
      <c r="BZ66" s="61"/>
      <c r="CA66" s="61"/>
      <c r="CB66" s="61"/>
      <c r="CC66" s="61"/>
      <c r="CD66" s="61"/>
      <c r="CE66" s="61"/>
      <c r="CF66" s="61"/>
      <c r="CG66" s="61"/>
    </row>
    <row r="67" spans="1:85">
      <c r="A67" s="854" t="s">
        <v>338</v>
      </c>
      <c r="B67" s="188" t="s">
        <v>735</v>
      </c>
      <c r="C67" s="885">
        <v>2014</v>
      </c>
      <c r="D67" s="886" t="s">
        <v>1675</v>
      </c>
      <c r="E67" s="887" t="s">
        <v>1676</v>
      </c>
      <c r="F67" s="888">
        <v>1</v>
      </c>
      <c r="G67" s="888">
        <v>1</v>
      </c>
      <c r="H67" s="889" t="s">
        <v>1669</v>
      </c>
      <c r="I67" s="238"/>
      <c r="AZ67" s="692" t="s">
        <v>63</v>
      </c>
      <c r="BA67" s="61"/>
      <c r="BB67" s="61"/>
      <c r="BC67" s="61"/>
      <c r="BD67" s="61"/>
      <c r="BE67" s="61"/>
      <c r="BF67" s="61"/>
      <c r="BG67" s="61"/>
      <c r="BH67" s="61"/>
      <c r="BI67" s="61"/>
      <c r="BJ67" s="61"/>
      <c r="BK67" s="61"/>
      <c r="BL67" s="161" t="s">
        <v>539</v>
      </c>
      <c r="BM67" s="61"/>
      <c r="BN67" s="61"/>
      <c r="BO67" s="61"/>
      <c r="BP67" s="61"/>
      <c r="BQ67" s="61"/>
      <c r="BR67" s="61"/>
      <c r="BS67" s="61"/>
      <c r="BT67" s="61"/>
      <c r="BU67" s="61"/>
      <c r="BV67" s="61"/>
      <c r="BW67" s="61"/>
      <c r="BX67" s="61"/>
      <c r="BY67" s="61"/>
      <c r="BZ67" s="61"/>
      <c r="CA67" s="61"/>
      <c r="CB67" s="61"/>
      <c r="CC67" s="61"/>
      <c r="CD67" s="61"/>
      <c r="CE67" s="61"/>
      <c r="CF67" s="61"/>
      <c r="CG67" s="61"/>
    </row>
    <row r="68" spans="1:85">
      <c r="A68" s="854" t="s">
        <v>338</v>
      </c>
      <c r="B68" s="188" t="s">
        <v>1681</v>
      </c>
      <c r="C68" s="885">
        <v>2014</v>
      </c>
      <c r="D68" s="886" t="s">
        <v>1675</v>
      </c>
      <c r="E68" s="887" t="s">
        <v>1676</v>
      </c>
      <c r="F68" s="888">
        <v>1</v>
      </c>
      <c r="G68" s="888">
        <v>1</v>
      </c>
      <c r="H68" s="889" t="s">
        <v>1669</v>
      </c>
      <c r="I68" s="238"/>
      <c r="AZ68" s="692" t="s">
        <v>827</v>
      </c>
      <c r="BA68" s="61"/>
      <c r="BB68" s="61"/>
      <c r="BC68" s="61"/>
      <c r="BD68" s="61"/>
      <c r="BE68" s="61"/>
      <c r="BF68" s="61"/>
      <c r="BG68" s="61"/>
      <c r="BH68" s="61"/>
      <c r="BI68" s="61"/>
      <c r="BJ68" s="61"/>
      <c r="BK68" s="61"/>
      <c r="BL68" s="161" t="s">
        <v>540</v>
      </c>
      <c r="BM68" s="61"/>
      <c r="BN68" s="61"/>
      <c r="BO68" s="61"/>
      <c r="BP68" s="61"/>
      <c r="BQ68" s="61"/>
      <c r="BR68" s="61"/>
      <c r="BS68" s="61"/>
      <c r="BT68" s="61"/>
      <c r="BU68" s="61"/>
      <c r="BV68" s="61"/>
      <c r="BW68" s="61"/>
      <c r="BX68" s="61"/>
      <c r="BY68" s="61"/>
      <c r="BZ68" s="61"/>
      <c r="CA68" s="61"/>
      <c r="CB68" s="61"/>
      <c r="CC68" s="61"/>
      <c r="CD68" s="61"/>
      <c r="CE68" s="61"/>
      <c r="CF68" s="61"/>
      <c r="CG68" s="61"/>
    </row>
    <row r="69" spans="1:85" ht="15">
      <c r="A69" s="854" t="s">
        <v>338</v>
      </c>
      <c r="B69" s="188" t="s">
        <v>1682</v>
      </c>
      <c r="C69" s="885">
        <v>2014</v>
      </c>
      <c r="D69" s="886" t="s">
        <v>1675</v>
      </c>
      <c r="E69" s="887" t="s">
        <v>1676</v>
      </c>
      <c r="F69" s="888">
        <v>1</v>
      </c>
      <c r="G69" s="888">
        <v>1</v>
      </c>
      <c r="H69" s="889" t="s">
        <v>1669</v>
      </c>
      <c r="I69" s="238"/>
      <c r="AZ69" s="175" t="s">
        <v>769</v>
      </c>
      <c r="BA69" s="61"/>
      <c r="BB69" s="61"/>
      <c r="BC69" s="61"/>
      <c r="BD69" s="61"/>
      <c r="BE69" s="61"/>
      <c r="BF69" s="61"/>
      <c r="BG69" s="61"/>
      <c r="BH69" s="61"/>
      <c r="BI69" s="61"/>
      <c r="BJ69" s="61"/>
      <c r="BK69" s="61"/>
      <c r="BL69" s="161" t="s">
        <v>541</v>
      </c>
      <c r="BM69" s="61"/>
      <c r="BN69" s="61"/>
      <c r="BO69" s="61"/>
      <c r="BP69" s="61"/>
      <c r="BQ69" s="61"/>
      <c r="BR69" s="61"/>
      <c r="BS69" s="61"/>
      <c r="BT69" s="61"/>
      <c r="BU69" s="61"/>
      <c r="BV69" s="61"/>
      <c r="BW69" s="61"/>
      <c r="BX69" s="61"/>
      <c r="BY69" s="61"/>
      <c r="BZ69" s="61"/>
      <c r="CA69" s="61"/>
      <c r="CB69" s="61"/>
      <c r="CC69" s="61"/>
      <c r="CD69" s="61"/>
      <c r="CE69" s="61"/>
      <c r="CF69" s="61"/>
      <c r="CG69" s="61"/>
    </row>
    <row r="70" spans="1:85">
      <c r="A70" s="854" t="s">
        <v>338</v>
      </c>
      <c r="B70" s="188" t="s">
        <v>181</v>
      </c>
      <c r="C70" s="885">
        <v>2014</v>
      </c>
      <c r="D70" s="886" t="s">
        <v>1675</v>
      </c>
      <c r="E70" s="887" t="s">
        <v>1676</v>
      </c>
      <c r="F70" s="888">
        <v>1</v>
      </c>
      <c r="G70" s="888">
        <v>1</v>
      </c>
      <c r="H70" s="889" t="s">
        <v>1672</v>
      </c>
      <c r="I70" s="238"/>
      <c r="AZ70" t="s">
        <v>770</v>
      </c>
      <c r="BA70" s="61"/>
      <c r="BB70" s="61"/>
      <c r="BC70" s="61"/>
      <c r="BD70" s="61"/>
      <c r="BE70" s="61"/>
      <c r="BF70" s="61"/>
      <c r="BG70" s="61"/>
      <c r="BH70" s="61"/>
      <c r="BI70" s="61"/>
      <c r="BJ70" s="61"/>
      <c r="BK70" s="61"/>
      <c r="BL70" s="161" t="s">
        <v>542</v>
      </c>
      <c r="BM70" s="61"/>
      <c r="BN70" s="61"/>
      <c r="BO70" s="61"/>
      <c r="BP70" s="61"/>
      <c r="BQ70" s="61"/>
      <c r="BR70" s="61"/>
      <c r="BS70" s="61"/>
      <c r="BT70" s="61"/>
      <c r="BU70" s="61"/>
      <c r="BV70" s="61"/>
      <c r="BW70" s="61"/>
      <c r="BX70" s="61"/>
      <c r="BY70" s="61"/>
      <c r="BZ70" s="61"/>
      <c r="CA70" s="61"/>
      <c r="CB70" s="61"/>
      <c r="CC70" s="61"/>
      <c r="CD70" s="61"/>
      <c r="CE70" s="61"/>
      <c r="CF70" s="61"/>
      <c r="CG70" s="61"/>
    </row>
    <row r="71" spans="1:85">
      <c r="A71" s="854" t="s">
        <v>338</v>
      </c>
      <c r="B71" s="188" t="s">
        <v>738</v>
      </c>
      <c r="C71" s="885">
        <v>2014</v>
      </c>
      <c r="D71" s="886" t="s">
        <v>182</v>
      </c>
      <c r="E71" s="887" t="s">
        <v>1165</v>
      </c>
      <c r="F71" s="888">
        <v>0.5</v>
      </c>
      <c r="G71" s="888">
        <v>1</v>
      </c>
      <c r="H71" s="889" t="s">
        <v>1672</v>
      </c>
      <c r="I71" s="238"/>
      <c r="AZ71" t="s">
        <v>771</v>
      </c>
      <c r="BA71" s="61"/>
      <c r="BB71" s="61"/>
      <c r="BC71" s="61"/>
      <c r="BD71" s="61"/>
      <c r="BE71" s="61"/>
      <c r="BF71" s="61"/>
      <c r="BG71" s="61"/>
      <c r="BH71" s="61"/>
      <c r="BI71" s="61"/>
      <c r="BJ71" s="61"/>
      <c r="BK71" s="61"/>
      <c r="BL71" s="161" t="s">
        <v>543</v>
      </c>
      <c r="BM71" s="61"/>
      <c r="BN71" s="61"/>
      <c r="BO71" s="61"/>
      <c r="BP71" s="61"/>
      <c r="BQ71" s="61"/>
      <c r="BR71" s="61"/>
      <c r="BS71" s="61"/>
      <c r="BT71" s="61"/>
      <c r="BU71" s="61"/>
      <c r="BV71" s="61"/>
      <c r="BW71" s="61"/>
      <c r="BX71" s="61"/>
      <c r="BY71" s="61"/>
      <c r="BZ71" s="61"/>
      <c r="CA71" s="61"/>
      <c r="CB71" s="61"/>
      <c r="CC71" s="61"/>
      <c r="CD71" s="61"/>
      <c r="CE71" s="61"/>
      <c r="CF71" s="61"/>
      <c r="CG71" s="61"/>
    </row>
    <row r="72" spans="1:85">
      <c r="A72" s="854" t="s">
        <v>338</v>
      </c>
      <c r="B72" s="188" t="s">
        <v>56</v>
      </c>
      <c r="C72" s="885">
        <v>2014</v>
      </c>
      <c r="D72" s="886" t="s">
        <v>182</v>
      </c>
      <c r="E72" s="887" t="s">
        <v>1165</v>
      </c>
      <c r="F72" s="888">
        <v>0.5</v>
      </c>
      <c r="G72" s="888">
        <v>1</v>
      </c>
      <c r="H72" s="889" t="s">
        <v>1672</v>
      </c>
      <c r="I72" s="238"/>
      <c r="AZ72" t="s">
        <v>772</v>
      </c>
      <c r="BA72" s="61"/>
      <c r="BB72" s="61"/>
      <c r="BC72" s="61"/>
      <c r="BD72" s="61"/>
      <c r="BE72" s="61"/>
      <c r="BF72" s="61"/>
      <c r="BG72" s="61"/>
      <c r="BH72" s="61"/>
      <c r="BI72" s="61"/>
      <c r="BJ72" s="61"/>
      <c r="BK72" s="61"/>
      <c r="BL72" s="161" t="s">
        <v>544</v>
      </c>
      <c r="BM72" s="61"/>
      <c r="BN72" s="61"/>
      <c r="BO72" s="61"/>
      <c r="BP72" s="61"/>
      <c r="BQ72" s="61"/>
      <c r="BR72" s="61"/>
      <c r="BS72" s="61"/>
      <c r="BT72" s="61"/>
      <c r="BU72" s="61"/>
      <c r="BV72" s="61"/>
      <c r="BW72" s="61"/>
      <c r="BX72" s="61"/>
      <c r="BY72" s="61"/>
      <c r="BZ72" s="61"/>
      <c r="CA72" s="61"/>
      <c r="CB72" s="61"/>
      <c r="CC72" s="61"/>
      <c r="CD72" s="61"/>
      <c r="CE72" s="61"/>
      <c r="CF72" s="61"/>
      <c r="CG72" s="61"/>
    </row>
    <row r="73" spans="1:85">
      <c r="A73" s="854" t="s">
        <v>338</v>
      </c>
      <c r="B73" s="188" t="s">
        <v>746</v>
      </c>
      <c r="C73" s="885">
        <v>2014</v>
      </c>
      <c r="D73" s="886" t="s">
        <v>182</v>
      </c>
      <c r="E73" s="887" t="s">
        <v>1165</v>
      </c>
      <c r="F73" s="888">
        <v>0.5</v>
      </c>
      <c r="G73" s="888">
        <v>1</v>
      </c>
      <c r="H73" s="889" t="s">
        <v>1672</v>
      </c>
      <c r="I73" s="238"/>
      <c r="AZ73" t="s">
        <v>773</v>
      </c>
      <c r="BA73" s="61"/>
      <c r="BB73" s="61"/>
      <c r="BC73" s="61"/>
      <c r="BD73" s="61"/>
      <c r="BE73" s="61"/>
      <c r="BF73" s="61"/>
      <c r="BG73" s="61"/>
      <c r="BH73" s="61"/>
      <c r="BI73" s="61"/>
      <c r="BJ73" s="61"/>
      <c r="BK73" s="61"/>
      <c r="BL73" s="161" t="s">
        <v>545</v>
      </c>
      <c r="BM73" s="61"/>
      <c r="BN73" s="61"/>
      <c r="BO73" s="61"/>
      <c r="BP73" s="61"/>
      <c r="BQ73" s="61"/>
      <c r="BR73" s="61"/>
      <c r="BS73" s="61"/>
      <c r="BT73" s="61"/>
      <c r="BU73" s="61"/>
      <c r="BV73" s="61"/>
      <c r="BW73" s="61"/>
      <c r="BX73" s="61"/>
      <c r="BY73" s="61"/>
      <c r="BZ73" s="61"/>
      <c r="CA73" s="61"/>
      <c r="CB73" s="61"/>
      <c r="CC73" s="61"/>
      <c r="CD73" s="61"/>
      <c r="CE73" s="61"/>
      <c r="CF73" s="61"/>
      <c r="CG73" s="61"/>
    </row>
    <row r="74" spans="1:85">
      <c r="A74" s="854" t="s">
        <v>338</v>
      </c>
      <c r="B74" s="188" t="s">
        <v>1677</v>
      </c>
      <c r="C74" s="885">
        <v>2014</v>
      </c>
      <c r="D74" s="886" t="s">
        <v>1678</v>
      </c>
      <c r="E74" s="887" t="s">
        <v>1676</v>
      </c>
      <c r="F74" s="888">
        <v>1</v>
      </c>
      <c r="G74" s="888">
        <v>1</v>
      </c>
      <c r="H74" s="889" t="s">
        <v>1672</v>
      </c>
      <c r="I74" s="238"/>
      <c r="AZ74" t="s">
        <v>774</v>
      </c>
      <c r="BA74" s="61"/>
      <c r="BB74" s="61"/>
      <c r="BC74" s="61"/>
      <c r="BD74" s="61"/>
      <c r="BE74" s="61"/>
      <c r="BF74" s="61"/>
      <c r="BG74" s="61"/>
      <c r="BH74" s="61"/>
      <c r="BI74" s="61"/>
      <c r="BJ74" s="61"/>
      <c r="BK74" s="61"/>
      <c r="BL74" s="161" t="s">
        <v>546</v>
      </c>
      <c r="BM74" s="61"/>
      <c r="BN74" s="61"/>
      <c r="BO74" s="61"/>
      <c r="BP74" s="61"/>
      <c r="BQ74" s="61"/>
      <c r="BR74" s="61"/>
      <c r="BS74" s="61"/>
      <c r="BT74" s="61"/>
      <c r="BU74" s="61"/>
      <c r="BV74" s="61"/>
      <c r="BW74" s="61"/>
      <c r="BX74" s="61"/>
      <c r="BY74" s="61"/>
      <c r="BZ74" s="61"/>
      <c r="CA74" s="61"/>
      <c r="CB74" s="61"/>
      <c r="CC74" s="61"/>
      <c r="CD74" s="61"/>
      <c r="CE74" s="61"/>
      <c r="CF74" s="61"/>
      <c r="CG74" s="61"/>
    </row>
    <row r="75" spans="1:85">
      <c r="A75" s="854" t="s">
        <v>338</v>
      </c>
      <c r="B75" s="188" t="s">
        <v>183</v>
      </c>
      <c r="C75" s="885">
        <v>2014</v>
      </c>
      <c r="D75" s="886" t="s">
        <v>182</v>
      </c>
      <c r="E75" s="887" t="s">
        <v>1165</v>
      </c>
      <c r="F75" s="888">
        <v>0.5</v>
      </c>
      <c r="G75" s="888">
        <v>1</v>
      </c>
      <c r="H75" s="889" t="s">
        <v>1672</v>
      </c>
      <c r="I75" s="238"/>
      <c r="AZ75" t="s">
        <v>775</v>
      </c>
      <c r="BA75" s="61"/>
      <c r="BB75" s="61"/>
      <c r="BC75" s="61"/>
      <c r="BD75" s="61"/>
      <c r="BE75" s="61"/>
      <c r="BF75" s="61"/>
      <c r="BG75" s="61"/>
      <c r="BH75" s="61"/>
      <c r="BI75" s="61"/>
      <c r="BJ75" s="61"/>
      <c r="BK75" s="61"/>
      <c r="BL75" s="161" t="s">
        <v>547</v>
      </c>
      <c r="BM75" s="61"/>
      <c r="BN75" s="61"/>
      <c r="BO75" s="61"/>
      <c r="BP75" s="61"/>
      <c r="BQ75" s="61"/>
      <c r="BR75" s="61"/>
      <c r="BS75" s="61"/>
      <c r="BT75" s="61"/>
      <c r="BU75" s="61"/>
      <c r="BV75" s="61"/>
      <c r="BW75" s="61"/>
      <c r="BX75" s="61"/>
      <c r="BY75" s="61"/>
      <c r="BZ75" s="61"/>
      <c r="CA75" s="61"/>
      <c r="CB75" s="61"/>
      <c r="CC75" s="61"/>
      <c r="CD75" s="61"/>
      <c r="CE75" s="61"/>
      <c r="CF75" s="61"/>
      <c r="CG75" s="61"/>
    </row>
    <row r="76" spans="1:85">
      <c r="A76" s="854" t="s">
        <v>338</v>
      </c>
      <c r="B76" s="188" t="s">
        <v>727</v>
      </c>
      <c r="C76" s="885">
        <v>2014</v>
      </c>
      <c r="D76" s="886" t="s">
        <v>182</v>
      </c>
      <c r="E76" s="887" t="s">
        <v>1165</v>
      </c>
      <c r="F76" s="888">
        <v>0.5</v>
      </c>
      <c r="G76" s="888">
        <v>1</v>
      </c>
      <c r="H76" s="889" t="s">
        <v>1672</v>
      </c>
      <c r="I76" s="238"/>
      <c r="AZ76" t="s">
        <v>776</v>
      </c>
      <c r="BA76" s="61"/>
      <c r="BB76" s="61"/>
      <c r="BC76" s="61"/>
      <c r="BD76" s="61"/>
      <c r="BE76" s="61"/>
      <c r="BF76" s="61"/>
      <c r="BG76" s="61"/>
      <c r="BH76" s="61"/>
      <c r="BI76" s="61"/>
      <c r="BJ76" s="61"/>
      <c r="BK76" s="61"/>
      <c r="BL76" s="161" t="s">
        <v>548</v>
      </c>
      <c r="BM76" s="61"/>
      <c r="BN76" s="61"/>
      <c r="BO76" s="61"/>
      <c r="BP76" s="61"/>
      <c r="BQ76" s="61"/>
      <c r="BR76" s="61"/>
      <c r="BS76" s="61"/>
      <c r="BT76" s="61"/>
      <c r="BU76" s="61"/>
      <c r="BV76" s="61"/>
      <c r="BW76" s="61"/>
      <c r="BX76" s="61"/>
      <c r="BY76" s="61"/>
      <c r="BZ76" s="61"/>
      <c r="CA76" s="61"/>
      <c r="CB76" s="61"/>
      <c r="CC76" s="61"/>
      <c r="CD76" s="61"/>
      <c r="CE76" s="61"/>
      <c r="CF76" s="61"/>
      <c r="CG76" s="61"/>
    </row>
    <row r="77" spans="1:85">
      <c r="A77" s="854" t="s">
        <v>338</v>
      </c>
      <c r="B77" s="188" t="s">
        <v>728</v>
      </c>
      <c r="C77" s="885">
        <v>2014</v>
      </c>
      <c r="D77" s="886" t="s">
        <v>182</v>
      </c>
      <c r="E77" s="887" t="s">
        <v>1165</v>
      </c>
      <c r="F77" s="888">
        <v>0.5</v>
      </c>
      <c r="G77" s="888">
        <v>1</v>
      </c>
      <c r="H77" s="889" t="s">
        <v>1672</v>
      </c>
      <c r="I77" s="238"/>
      <c r="AZ77" t="s">
        <v>777</v>
      </c>
      <c r="BA77" s="61"/>
      <c r="BB77" s="61"/>
      <c r="BC77" s="61"/>
      <c r="BD77" s="61"/>
      <c r="BE77" s="61"/>
      <c r="BF77" s="61"/>
      <c r="BG77" s="61"/>
      <c r="BH77" s="61"/>
      <c r="BI77" s="61"/>
      <c r="BJ77" s="61"/>
      <c r="BK77" s="61"/>
      <c r="BL77" s="161" t="s">
        <v>549</v>
      </c>
      <c r="BM77" s="61"/>
      <c r="BN77" s="61"/>
      <c r="BO77" s="61"/>
      <c r="BP77" s="61"/>
      <c r="BQ77" s="61"/>
      <c r="BR77" s="61"/>
      <c r="BS77" s="61"/>
      <c r="BT77" s="61"/>
      <c r="BU77" s="61"/>
      <c r="BV77" s="61"/>
      <c r="BW77" s="61"/>
      <c r="BX77" s="61"/>
      <c r="BY77" s="61"/>
      <c r="BZ77" s="61"/>
      <c r="CA77" s="61"/>
      <c r="CB77" s="61"/>
      <c r="CC77" s="61"/>
      <c r="CD77" s="61"/>
      <c r="CE77" s="61"/>
      <c r="CF77" s="61"/>
      <c r="CG77" s="61"/>
    </row>
    <row r="78" spans="1:85">
      <c r="A78" s="854" t="s">
        <v>338</v>
      </c>
      <c r="B78" s="188" t="s">
        <v>729</v>
      </c>
      <c r="C78" s="885">
        <v>2014</v>
      </c>
      <c r="D78" s="886" t="s">
        <v>182</v>
      </c>
      <c r="E78" s="887" t="s">
        <v>1165</v>
      </c>
      <c r="F78" s="888">
        <v>0.5</v>
      </c>
      <c r="G78" s="888">
        <v>1</v>
      </c>
      <c r="H78" s="889" t="s">
        <v>1672</v>
      </c>
      <c r="I78" s="238"/>
      <c r="AZ78" t="s">
        <v>778</v>
      </c>
      <c r="BA78" s="61"/>
      <c r="BB78" s="61"/>
      <c r="BC78" s="61"/>
      <c r="BD78" s="61"/>
      <c r="BE78" s="61"/>
      <c r="BF78" s="61"/>
      <c r="BG78" s="61"/>
      <c r="BH78" s="61"/>
      <c r="BI78" s="61"/>
      <c r="BJ78" s="61"/>
      <c r="BK78" s="61"/>
      <c r="BL78" s="161" t="s">
        <v>550</v>
      </c>
      <c r="BM78" s="61"/>
      <c r="BN78" s="61"/>
      <c r="BO78" s="61"/>
      <c r="BP78" s="61"/>
      <c r="BQ78" s="61"/>
      <c r="BR78" s="61"/>
      <c r="BS78" s="61"/>
      <c r="BT78" s="61"/>
      <c r="BU78" s="61"/>
      <c r="BV78" s="61"/>
      <c r="BW78" s="61"/>
      <c r="BX78" s="61"/>
      <c r="BY78" s="61"/>
      <c r="BZ78" s="61"/>
      <c r="CA78" s="61"/>
      <c r="CB78" s="61"/>
      <c r="CC78" s="61"/>
      <c r="CD78" s="61"/>
      <c r="CE78" s="61"/>
      <c r="CF78" s="61"/>
      <c r="CG78" s="61"/>
    </row>
    <row r="79" spans="1:85" ht="15">
      <c r="A79" s="854" t="s">
        <v>338</v>
      </c>
      <c r="B79" s="188" t="s">
        <v>194</v>
      </c>
      <c r="C79" s="885">
        <v>2014</v>
      </c>
      <c r="D79" s="886" t="s">
        <v>182</v>
      </c>
      <c r="E79" s="887" t="s">
        <v>1165</v>
      </c>
      <c r="F79" s="888">
        <v>0.5</v>
      </c>
      <c r="G79" s="888">
        <v>1</v>
      </c>
      <c r="H79" s="889" t="s">
        <v>1672</v>
      </c>
      <c r="I79" s="238"/>
      <c r="AZ79" s="175" t="s">
        <v>821</v>
      </c>
      <c r="BA79" s="61"/>
      <c r="BB79" s="61"/>
      <c r="BC79" s="61"/>
      <c r="BD79" s="61"/>
      <c r="BE79" s="61"/>
      <c r="BF79" s="61"/>
      <c r="BG79" s="61"/>
      <c r="BH79" s="61"/>
      <c r="BI79" s="61"/>
      <c r="BJ79" s="61"/>
      <c r="BK79" s="61"/>
      <c r="BL79" s="161"/>
      <c r="BM79" s="61"/>
      <c r="BN79" s="61"/>
      <c r="BO79" s="61"/>
      <c r="BP79" s="61"/>
      <c r="BQ79" s="61"/>
      <c r="BR79" s="61"/>
      <c r="BS79" s="61"/>
      <c r="BT79" s="61"/>
      <c r="BU79" s="61"/>
      <c r="BV79" s="61"/>
      <c r="BW79" s="61"/>
      <c r="BX79" s="61"/>
      <c r="BY79" s="61"/>
      <c r="BZ79" s="61"/>
      <c r="CA79" s="61"/>
      <c r="CB79" s="61"/>
      <c r="CC79" s="61"/>
      <c r="CD79" s="61"/>
      <c r="CE79" s="61"/>
      <c r="CF79" s="61"/>
      <c r="CG79" s="61"/>
    </row>
    <row r="80" spans="1:85">
      <c r="A80" s="854" t="s">
        <v>338</v>
      </c>
      <c r="B80" s="188" t="s">
        <v>730</v>
      </c>
      <c r="C80" s="885">
        <v>2014</v>
      </c>
      <c r="D80" s="886" t="s">
        <v>182</v>
      </c>
      <c r="E80" s="887" t="s">
        <v>1165</v>
      </c>
      <c r="F80" s="888">
        <v>0.5</v>
      </c>
      <c r="G80" s="888">
        <v>1</v>
      </c>
      <c r="H80" s="889" t="s">
        <v>1672</v>
      </c>
      <c r="I80" s="238"/>
      <c r="AZ80" t="s">
        <v>818</v>
      </c>
      <c r="BA80" s="61"/>
      <c r="BB80" s="61"/>
      <c r="BC80" s="61"/>
      <c r="BD80" s="61"/>
      <c r="BE80" s="61"/>
      <c r="BF80" s="61"/>
      <c r="BG80" s="61"/>
      <c r="BH80" s="61"/>
      <c r="BI80" s="61"/>
      <c r="BJ80" s="61"/>
      <c r="BK80" s="61"/>
      <c r="BL80" s="161"/>
      <c r="BM80" s="61"/>
      <c r="BN80" s="61"/>
      <c r="BO80" s="61"/>
      <c r="BP80" s="61"/>
      <c r="BQ80" s="61"/>
      <c r="BR80" s="61"/>
      <c r="BS80" s="61"/>
      <c r="BT80" s="61"/>
      <c r="BU80" s="61"/>
      <c r="BV80" s="61"/>
      <c r="BW80" s="61"/>
      <c r="BX80" s="61"/>
      <c r="BY80" s="61"/>
      <c r="BZ80" s="61"/>
      <c r="CA80" s="61"/>
      <c r="CB80" s="61"/>
      <c r="CC80" s="61"/>
      <c r="CD80" s="61"/>
      <c r="CE80" s="61"/>
      <c r="CF80" s="61"/>
      <c r="CG80" s="61"/>
    </row>
    <row r="81" spans="1:85">
      <c r="A81" s="854" t="s">
        <v>338</v>
      </c>
      <c r="B81" s="188" t="s">
        <v>740</v>
      </c>
      <c r="C81" s="885">
        <v>2014</v>
      </c>
      <c r="D81" s="886" t="s">
        <v>182</v>
      </c>
      <c r="E81" s="887" t="s">
        <v>1165</v>
      </c>
      <c r="F81" s="888">
        <v>0.5</v>
      </c>
      <c r="G81" s="888">
        <v>1</v>
      </c>
      <c r="H81" s="889" t="s">
        <v>1672</v>
      </c>
      <c r="I81" s="238"/>
      <c r="AZ81" t="s">
        <v>819</v>
      </c>
      <c r="BA81" s="61"/>
      <c r="BB81" s="61"/>
      <c r="BC81" s="61"/>
      <c r="BD81" s="61"/>
      <c r="BE81" s="61"/>
      <c r="BF81" s="61"/>
      <c r="BG81" s="61"/>
      <c r="BH81" s="61"/>
      <c r="BI81" s="61"/>
      <c r="BJ81" s="61"/>
      <c r="BK81" s="61"/>
      <c r="BL81" s="161"/>
      <c r="BM81" s="61"/>
      <c r="BN81" s="61"/>
      <c r="BO81" s="61"/>
      <c r="BP81" s="61"/>
      <c r="BQ81" s="61"/>
      <c r="BR81" s="61"/>
      <c r="BS81" s="61"/>
      <c r="BT81" s="61"/>
      <c r="BU81" s="61"/>
      <c r="BV81" s="61"/>
      <c r="BW81" s="61"/>
      <c r="BX81" s="61"/>
      <c r="BY81" s="61"/>
      <c r="BZ81" s="61"/>
      <c r="CA81" s="61"/>
      <c r="CB81" s="61"/>
      <c r="CC81" s="61"/>
      <c r="CD81" s="61"/>
      <c r="CE81" s="61"/>
      <c r="CF81" s="61"/>
      <c r="CG81" s="61"/>
    </row>
    <row r="82" spans="1:85">
      <c r="A82" s="854" t="s">
        <v>338</v>
      </c>
      <c r="B82" s="188" t="s">
        <v>1679</v>
      </c>
      <c r="C82" s="885">
        <v>2014</v>
      </c>
      <c r="D82" s="886" t="s">
        <v>182</v>
      </c>
      <c r="E82" s="887" t="s">
        <v>1165</v>
      </c>
      <c r="F82" s="888">
        <v>0.5</v>
      </c>
      <c r="G82" s="888">
        <v>1</v>
      </c>
      <c r="H82" s="889" t="s">
        <v>1672</v>
      </c>
      <c r="I82" s="238"/>
      <c r="AZ82" t="s">
        <v>820</v>
      </c>
      <c r="BA82" s="61"/>
      <c r="BB82" s="61"/>
      <c r="BC82" s="61"/>
      <c r="BD82" s="61"/>
      <c r="BE82" s="61"/>
      <c r="BF82" s="61"/>
      <c r="BG82" s="61"/>
      <c r="BH82" s="61"/>
      <c r="BI82" s="61"/>
      <c r="BJ82" s="61"/>
      <c r="BK82" s="61"/>
      <c r="BL82" s="161"/>
      <c r="BM82" s="61"/>
      <c r="BN82" s="61"/>
      <c r="BO82" s="61"/>
      <c r="BP82" s="61"/>
      <c r="BQ82" s="61"/>
      <c r="BR82" s="61"/>
      <c r="BS82" s="61"/>
      <c r="BT82" s="61"/>
      <c r="BU82" s="61"/>
      <c r="BV82" s="61"/>
      <c r="BW82" s="61"/>
      <c r="BX82" s="61"/>
      <c r="BY82" s="61"/>
      <c r="BZ82" s="61"/>
      <c r="CA82" s="61"/>
      <c r="CB82" s="61"/>
      <c r="CC82" s="61"/>
      <c r="CD82" s="61"/>
      <c r="CE82" s="61"/>
      <c r="CF82" s="61"/>
      <c r="CG82" s="61"/>
    </row>
    <row r="83" spans="1:85" ht="15">
      <c r="A83" s="854" t="s">
        <v>338</v>
      </c>
      <c r="B83" s="188" t="s">
        <v>732</v>
      </c>
      <c r="C83" s="885">
        <v>2014</v>
      </c>
      <c r="D83" s="886" t="s">
        <v>182</v>
      </c>
      <c r="E83" s="887" t="s">
        <v>1165</v>
      </c>
      <c r="F83" s="888">
        <v>0.5</v>
      </c>
      <c r="G83" s="888">
        <v>1</v>
      </c>
      <c r="H83" s="889" t="s">
        <v>1672</v>
      </c>
      <c r="I83" s="238"/>
      <c r="AZ83" s="175" t="s">
        <v>779</v>
      </c>
      <c r="BA83" s="61"/>
      <c r="BB83" s="61"/>
      <c r="BC83" s="61"/>
      <c r="BD83" s="61"/>
      <c r="BE83" s="61"/>
      <c r="BF83" s="61"/>
      <c r="BG83" s="61"/>
      <c r="BH83" s="61"/>
      <c r="BI83" s="61"/>
      <c r="BJ83" s="61"/>
      <c r="BK83" s="61"/>
      <c r="BL83" s="162" t="s">
        <v>551</v>
      </c>
      <c r="BM83" s="61"/>
      <c r="BN83" s="61"/>
      <c r="BO83" s="61"/>
      <c r="BP83" s="61"/>
      <c r="BQ83" s="61"/>
      <c r="BR83" s="61"/>
      <c r="BS83" s="61"/>
      <c r="BT83" s="61"/>
      <c r="BU83" s="61"/>
      <c r="BV83" s="61"/>
      <c r="BW83" s="61"/>
      <c r="BX83" s="61"/>
      <c r="BY83" s="61"/>
      <c r="BZ83" s="61"/>
      <c r="CA83" s="61"/>
      <c r="CB83" s="61"/>
      <c r="CC83" s="61"/>
      <c r="CD83" s="61"/>
      <c r="CE83" s="61"/>
      <c r="CF83" s="61"/>
      <c r="CG83" s="61"/>
    </row>
    <row r="84" spans="1:85">
      <c r="A84" s="854" t="s">
        <v>338</v>
      </c>
      <c r="B84" s="188" t="s">
        <v>743</v>
      </c>
      <c r="C84" s="885">
        <v>2014</v>
      </c>
      <c r="D84" s="886" t="s">
        <v>182</v>
      </c>
      <c r="E84" s="887" t="s">
        <v>1165</v>
      </c>
      <c r="F84" s="888">
        <v>0.5</v>
      </c>
      <c r="G84" s="888">
        <v>1</v>
      </c>
      <c r="H84" s="889" t="s">
        <v>1672</v>
      </c>
      <c r="I84" s="238"/>
      <c r="AZ84" t="s">
        <v>780</v>
      </c>
      <c r="BA84" s="61"/>
      <c r="BB84" s="61"/>
      <c r="BC84" s="61"/>
      <c r="BD84" s="61"/>
      <c r="BE84" s="61"/>
      <c r="BF84" s="61"/>
      <c r="BG84" s="61"/>
      <c r="BH84" s="61"/>
      <c r="BI84" s="61"/>
      <c r="BJ84" s="61"/>
      <c r="BK84" s="61"/>
      <c r="BL84" s="161" t="s">
        <v>552</v>
      </c>
      <c r="BM84" s="61"/>
      <c r="BN84" s="61"/>
      <c r="BO84" s="61"/>
      <c r="BP84" s="61"/>
      <c r="BQ84" s="61"/>
      <c r="BR84" s="61"/>
      <c r="BS84" s="61"/>
      <c r="BT84" s="61"/>
      <c r="BU84" s="61"/>
      <c r="BV84" s="61"/>
      <c r="BW84" s="61"/>
      <c r="BX84" s="61"/>
      <c r="BY84" s="61"/>
      <c r="BZ84" s="61"/>
      <c r="CA84" s="61"/>
      <c r="CB84" s="61"/>
      <c r="CC84" s="61"/>
      <c r="CD84" s="61"/>
      <c r="CE84" s="61"/>
      <c r="CF84" s="61"/>
      <c r="CG84" s="61"/>
    </row>
    <row r="85" spans="1:85">
      <c r="A85" s="854" t="s">
        <v>338</v>
      </c>
      <c r="B85" s="188" t="s">
        <v>733</v>
      </c>
      <c r="C85" s="885">
        <v>2014</v>
      </c>
      <c r="D85" s="886" t="s">
        <v>182</v>
      </c>
      <c r="E85" s="887" t="s">
        <v>1165</v>
      </c>
      <c r="F85" s="888">
        <v>0.5</v>
      </c>
      <c r="G85" s="888">
        <v>1</v>
      </c>
      <c r="H85" s="889" t="s">
        <v>1672</v>
      </c>
      <c r="I85" s="238"/>
      <c r="AZ85" t="s">
        <v>781</v>
      </c>
      <c r="BA85" s="61"/>
      <c r="BB85" s="61"/>
      <c r="BC85" s="61"/>
      <c r="BD85" s="61"/>
      <c r="BE85" s="61"/>
      <c r="BF85" s="61"/>
      <c r="BG85" s="61"/>
      <c r="BH85" s="61"/>
      <c r="BI85" s="61"/>
      <c r="BJ85" s="61"/>
      <c r="BK85" s="61"/>
      <c r="BL85" s="161" t="s">
        <v>553</v>
      </c>
      <c r="BM85" s="61"/>
      <c r="BN85" s="61"/>
      <c r="BO85" s="61"/>
      <c r="BP85" s="61"/>
      <c r="BQ85" s="61"/>
      <c r="BR85" s="61"/>
      <c r="BS85" s="61"/>
      <c r="BT85" s="61"/>
      <c r="BU85" s="61"/>
      <c r="BV85" s="61"/>
      <c r="BW85" s="61"/>
      <c r="BX85" s="61"/>
      <c r="BY85" s="61"/>
      <c r="BZ85" s="61"/>
      <c r="CA85" s="61"/>
      <c r="CB85" s="61"/>
      <c r="CC85" s="61"/>
      <c r="CD85" s="61"/>
      <c r="CE85" s="61"/>
      <c r="CF85" s="61"/>
      <c r="CG85" s="61"/>
    </row>
    <row r="86" spans="1:85">
      <c r="A86" s="854" t="s">
        <v>338</v>
      </c>
      <c r="B86" s="188" t="s">
        <v>734</v>
      </c>
      <c r="C86" s="885">
        <v>2014</v>
      </c>
      <c r="D86" s="886" t="s">
        <v>182</v>
      </c>
      <c r="E86" s="887" t="s">
        <v>1165</v>
      </c>
      <c r="F86" s="888">
        <v>0.5</v>
      </c>
      <c r="G86" s="888">
        <v>1</v>
      </c>
      <c r="H86" s="889" t="s">
        <v>1672</v>
      </c>
      <c r="I86" s="238"/>
      <c r="AZ86" t="s">
        <v>782</v>
      </c>
      <c r="BA86" s="61"/>
      <c r="BB86" s="61"/>
      <c r="BC86" s="61"/>
      <c r="BD86" s="61"/>
      <c r="BE86" s="61"/>
      <c r="BF86" s="61"/>
      <c r="BG86" s="61"/>
      <c r="BH86" s="61"/>
      <c r="BI86" s="61"/>
      <c r="BJ86" s="61"/>
      <c r="BK86" s="61"/>
      <c r="BL86" s="161" t="s">
        <v>554</v>
      </c>
      <c r="BM86" s="61"/>
      <c r="BN86" s="61"/>
      <c r="BO86" s="61"/>
      <c r="BP86" s="61"/>
      <c r="BQ86" s="61"/>
      <c r="BR86" s="61"/>
      <c r="BS86" s="61"/>
      <c r="BT86" s="61"/>
      <c r="BU86" s="61"/>
      <c r="BV86" s="61"/>
      <c r="BW86" s="61"/>
      <c r="BX86" s="61"/>
      <c r="BY86" s="61"/>
      <c r="BZ86" s="61"/>
      <c r="CA86" s="61"/>
      <c r="CB86" s="61"/>
      <c r="CC86" s="61"/>
      <c r="CD86" s="61"/>
      <c r="CE86" s="61"/>
      <c r="CF86" s="61"/>
      <c r="CG86" s="61"/>
    </row>
    <row r="87" spans="1:85">
      <c r="A87" s="854" t="s">
        <v>338</v>
      </c>
      <c r="B87" s="188" t="s">
        <v>1680</v>
      </c>
      <c r="C87" s="885">
        <v>2014</v>
      </c>
      <c r="D87" s="886" t="s">
        <v>182</v>
      </c>
      <c r="E87" s="887" t="s">
        <v>1165</v>
      </c>
      <c r="F87" s="888">
        <v>0.5</v>
      </c>
      <c r="G87" s="888">
        <v>1</v>
      </c>
      <c r="H87" s="889" t="s">
        <v>1672</v>
      </c>
      <c r="I87" s="238"/>
      <c r="AZ87" t="s">
        <v>783</v>
      </c>
      <c r="BA87" s="61"/>
      <c r="BB87" s="61"/>
      <c r="BC87" s="61"/>
      <c r="BD87" s="61"/>
      <c r="BE87" s="61"/>
      <c r="BF87" s="61"/>
      <c r="BG87" s="61"/>
      <c r="BH87" s="61"/>
      <c r="BI87" s="61"/>
      <c r="BJ87" s="61"/>
      <c r="BK87" s="61"/>
      <c r="BL87" s="161" t="s">
        <v>555</v>
      </c>
      <c r="BM87" s="61"/>
      <c r="BN87" s="61"/>
      <c r="BO87" s="61"/>
      <c r="BP87" s="61"/>
      <c r="BQ87" s="61"/>
      <c r="BR87" s="61"/>
      <c r="BS87" s="61"/>
      <c r="BT87" s="61"/>
      <c r="BU87" s="61"/>
      <c r="BV87" s="61"/>
      <c r="BW87" s="61"/>
      <c r="BX87" s="61"/>
      <c r="BY87" s="61"/>
      <c r="BZ87" s="61"/>
      <c r="CA87" s="61"/>
      <c r="CB87" s="61"/>
      <c r="CC87" s="61"/>
      <c r="CD87" s="61"/>
      <c r="CE87" s="61"/>
      <c r="CF87" s="61"/>
      <c r="CG87" s="61"/>
    </row>
    <row r="88" spans="1:85">
      <c r="A88" s="854" t="s">
        <v>338</v>
      </c>
      <c r="B88" s="188" t="s">
        <v>741</v>
      </c>
      <c r="C88" s="885">
        <v>2014</v>
      </c>
      <c r="D88" s="886" t="s">
        <v>1675</v>
      </c>
      <c r="E88" s="887" t="s">
        <v>1676</v>
      </c>
      <c r="F88" s="888">
        <v>1</v>
      </c>
      <c r="G88" s="888">
        <v>1</v>
      </c>
      <c r="H88" s="889" t="s">
        <v>1672</v>
      </c>
      <c r="I88" s="238"/>
      <c r="AZ88" t="s">
        <v>81</v>
      </c>
      <c r="BA88" s="61"/>
      <c r="BB88" s="61"/>
      <c r="BC88" s="61"/>
      <c r="BD88" s="61"/>
      <c r="BE88" s="61"/>
      <c r="BF88" s="61"/>
      <c r="BG88" s="61"/>
      <c r="BH88" s="61"/>
      <c r="BI88" s="61"/>
      <c r="BJ88" s="61"/>
      <c r="BK88" s="61"/>
      <c r="BL88" s="161" t="s">
        <v>100</v>
      </c>
      <c r="BM88" s="61"/>
      <c r="BN88" s="61"/>
      <c r="BO88" s="61"/>
      <c r="BP88" s="61"/>
      <c r="BQ88" s="61"/>
      <c r="BR88" s="61"/>
      <c r="BS88" s="61"/>
      <c r="BT88" s="61"/>
      <c r="BU88" s="61"/>
      <c r="BV88" s="61"/>
      <c r="BW88" s="61"/>
      <c r="BX88" s="61"/>
      <c r="BY88" s="61"/>
      <c r="BZ88" s="61"/>
      <c r="CA88" s="61"/>
      <c r="CB88" s="61"/>
      <c r="CC88" s="61"/>
      <c r="CD88" s="61"/>
      <c r="CE88" s="61"/>
      <c r="CF88" s="61"/>
      <c r="CG88" s="61"/>
    </row>
    <row r="89" spans="1:85">
      <c r="A89" s="854" t="s">
        <v>338</v>
      </c>
      <c r="B89" s="188" t="s">
        <v>735</v>
      </c>
      <c r="C89" s="885">
        <v>2014</v>
      </c>
      <c r="D89" s="886" t="s">
        <v>1675</v>
      </c>
      <c r="E89" s="887" t="s">
        <v>1676</v>
      </c>
      <c r="F89" s="888">
        <v>1</v>
      </c>
      <c r="G89" s="888">
        <v>1</v>
      </c>
      <c r="H89" s="889" t="s">
        <v>1672</v>
      </c>
      <c r="I89" s="238"/>
      <c r="AZ89" t="s">
        <v>784</v>
      </c>
      <c r="BA89" s="61"/>
      <c r="BB89" s="61"/>
      <c r="BC89" s="61"/>
      <c r="BD89" s="61"/>
      <c r="BE89" s="61"/>
      <c r="BF89" s="61"/>
      <c r="BG89" s="61"/>
      <c r="BH89" s="61"/>
      <c r="BI89" s="61"/>
      <c r="BJ89" s="61"/>
      <c r="BK89" s="61"/>
      <c r="BL89" s="161" t="s">
        <v>664</v>
      </c>
      <c r="BM89" s="61"/>
      <c r="BN89" s="61"/>
      <c r="BO89" s="61"/>
      <c r="BP89" s="61"/>
      <c r="BQ89" s="61"/>
      <c r="BR89" s="61"/>
      <c r="BS89" s="61"/>
      <c r="BT89" s="61"/>
      <c r="BU89" s="61"/>
      <c r="BV89" s="61"/>
      <c r="BW89" s="61"/>
      <c r="BX89" s="61"/>
      <c r="BY89" s="61"/>
      <c r="BZ89" s="61"/>
      <c r="CA89" s="61"/>
      <c r="CB89" s="61"/>
      <c r="CC89" s="61"/>
      <c r="CD89" s="61"/>
      <c r="CE89" s="61"/>
      <c r="CF89" s="61"/>
      <c r="CG89" s="61"/>
    </row>
    <row r="90" spans="1:85">
      <c r="A90" s="854" t="s">
        <v>338</v>
      </c>
      <c r="B90" s="188" t="s">
        <v>1681</v>
      </c>
      <c r="C90" s="885">
        <v>2014</v>
      </c>
      <c r="D90" s="886" t="s">
        <v>1675</v>
      </c>
      <c r="E90" s="887" t="s">
        <v>1676</v>
      </c>
      <c r="F90" s="888">
        <v>1</v>
      </c>
      <c r="G90" s="888">
        <v>1</v>
      </c>
      <c r="H90" s="889" t="s">
        <v>1672</v>
      </c>
      <c r="I90" s="238"/>
      <c r="AZ90" t="s">
        <v>785</v>
      </c>
      <c r="BA90" s="61"/>
      <c r="BB90" s="61"/>
      <c r="BC90" s="61"/>
      <c r="BD90" s="61"/>
      <c r="BE90" s="61"/>
      <c r="BF90" s="61"/>
      <c r="BG90" s="61"/>
      <c r="BH90" s="61"/>
      <c r="BI90" s="61"/>
      <c r="BJ90" s="61"/>
      <c r="BK90" s="61"/>
      <c r="BL90" s="161" t="s">
        <v>556</v>
      </c>
      <c r="BM90" s="61"/>
      <c r="BN90" s="61"/>
      <c r="BO90" s="61"/>
      <c r="BP90" s="61"/>
      <c r="BQ90" s="61"/>
      <c r="BR90" s="61"/>
      <c r="BS90" s="61"/>
      <c r="BT90" s="61"/>
      <c r="BU90" s="61"/>
      <c r="BV90" s="61"/>
      <c r="BW90" s="61"/>
      <c r="BX90" s="61"/>
      <c r="BY90" s="61"/>
      <c r="BZ90" s="61"/>
      <c r="CA90" s="61"/>
      <c r="CB90" s="61"/>
      <c r="CC90" s="61"/>
      <c r="CD90" s="61"/>
      <c r="CE90" s="61"/>
      <c r="CF90" s="61"/>
      <c r="CG90" s="61"/>
    </row>
    <row r="91" spans="1:85" ht="13.5" thickBot="1">
      <c r="A91" s="891" t="s">
        <v>338</v>
      </c>
      <c r="B91" s="892" t="s">
        <v>1682</v>
      </c>
      <c r="C91" s="893">
        <v>2014</v>
      </c>
      <c r="D91" s="894" t="s">
        <v>1675</v>
      </c>
      <c r="E91" s="895" t="s">
        <v>1676</v>
      </c>
      <c r="F91" s="896">
        <v>1</v>
      </c>
      <c r="G91" s="896">
        <v>1</v>
      </c>
      <c r="H91" s="895" t="s">
        <v>1672</v>
      </c>
      <c r="I91" s="897"/>
      <c r="AZ91" t="s">
        <v>786</v>
      </c>
      <c r="BA91" s="61"/>
      <c r="BB91" s="61"/>
      <c r="BC91" s="61"/>
      <c r="BD91" s="61"/>
      <c r="BE91" s="61"/>
      <c r="BF91" s="61"/>
      <c r="BG91" s="61"/>
      <c r="BH91" s="61"/>
      <c r="BI91" s="61"/>
      <c r="BJ91" s="61"/>
      <c r="BK91" s="61"/>
      <c r="BL91" s="161" t="s">
        <v>557</v>
      </c>
      <c r="BM91" s="61"/>
      <c r="BN91" s="61"/>
      <c r="BO91" s="61"/>
      <c r="BP91" s="61"/>
      <c r="BQ91" s="61"/>
      <c r="BR91" s="61"/>
      <c r="BS91" s="61"/>
      <c r="BT91" s="61"/>
      <c r="BU91" s="61"/>
      <c r="BV91" s="61"/>
      <c r="BW91" s="61"/>
      <c r="BX91" s="61"/>
      <c r="BY91" s="61"/>
      <c r="BZ91" s="61"/>
      <c r="CA91" s="61"/>
      <c r="CB91" s="61"/>
      <c r="CC91" s="61"/>
      <c r="CD91" s="61"/>
      <c r="CE91" s="61"/>
      <c r="CF91" s="61"/>
      <c r="CG91" s="61"/>
    </row>
    <row r="92" spans="1:85" ht="14.25">
      <c r="A92" s="146" t="s">
        <v>391</v>
      </c>
      <c r="B92" s="147"/>
      <c r="C92" s="148"/>
      <c r="D92" s="149"/>
      <c r="E92" s="149"/>
      <c r="F92" s="149"/>
      <c r="G92" s="149"/>
      <c r="H92" s="148"/>
      <c r="I92" s="150"/>
      <c r="AZ92" t="s">
        <v>787</v>
      </c>
      <c r="BA92" s="61"/>
      <c r="BB92" s="61"/>
      <c r="BC92" s="61"/>
      <c r="BD92" s="61"/>
      <c r="BE92" s="61"/>
      <c r="BF92" s="61"/>
      <c r="BG92" s="61"/>
      <c r="BH92" s="61"/>
      <c r="BI92" s="61"/>
      <c r="BJ92" s="61"/>
      <c r="BK92" s="61"/>
      <c r="BL92" s="161" t="s">
        <v>558</v>
      </c>
      <c r="BM92" s="61"/>
      <c r="BN92" s="61"/>
      <c r="BO92" s="61"/>
      <c r="BP92" s="61"/>
      <c r="BQ92" s="61"/>
      <c r="BR92" s="61"/>
      <c r="BS92" s="61"/>
      <c r="BT92" s="61"/>
      <c r="BU92" s="61"/>
      <c r="BV92" s="61"/>
      <c r="BW92" s="61"/>
      <c r="BX92" s="61"/>
      <c r="BY92" s="61"/>
      <c r="BZ92" s="61"/>
      <c r="CA92" s="61"/>
      <c r="CB92" s="61"/>
      <c r="CC92" s="61"/>
      <c r="CD92" s="61"/>
      <c r="CE92" s="61"/>
      <c r="CF92" s="61"/>
      <c r="CG92" s="61"/>
    </row>
    <row r="93" spans="1:85" ht="14.25">
      <c r="A93" s="147" t="s">
        <v>246</v>
      </c>
      <c r="B93" s="147"/>
      <c r="C93" s="147"/>
      <c r="D93" s="147"/>
      <c r="E93" s="147"/>
      <c r="F93" s="147"/>
      <c r="G93" s="147"/>
      <c r="H93" s="145"/>
      <c r="I93" s="150"/>
      <c r="AZ93" t="s">
        <v>788</v>
      </c>
      <c r="BA93" s="61"/>
      <c r="BB93" s="61"/>
      <c r="BC93" s="61"/>
      <c r="BD93" s="61"/>
      <c r="BE93" s="61"/>
      <c r="BF93" s="61"/>
      <c r="BG93" s="61"/>
      <c r="BH93" s="61"/>
      <c r="BI93" s="61"/>
      <c r="BJ93" s="61"/>
      <c r="BK93" s="61"/>
      <c r="BL93" s="161" t="s">
        <v>559</v>
      </c>
      <c r="BM93" s="61"/>
      <c r="BN93" s="61"/>
      <c r="BO93" s="61"/>
      <c r="BP93" s="61"/>
      <c r="BQ93" s="61"/>
      <c r="BR93" s="61"/>
      <c r="BS93" s="61"/>
      <c r="BT93" s="61"/>
      <c r="BU93" s="61"/>
      <c r="BV93" s="61"/>
      <c r="BW93" s="61"/>
      <c r="BX93" s="61"/>
      <c r="BY93" s="61"/>
      <c r="BZ93" s="61"/>
      <c r="CA93" s="61"/>
      <c r="CB93" s="61"/>
      <c r="CC93" s="61"/>
      <c r="CD93" s="61"/>
      <c r="CE93" s="61"/>
      <c r="CF93" s="61"/>
      <c r="CG93" s="61"/>
    </row>
    <row r="94" spans="1:85" ht="14.25">
      <c r="A94" s="147" t="s">
        <v>252</v>
      </c>
      <c r="B94" s="147"/>
      <c r="C94" s="147"/>
      <c r="D94" s="147"/>
      <c r="E94" s="147"/>
      <c r="F94" s="147"/>
      <c r="G94" s="147"/>
      <c r="H94" s="145"/>
      <c r="I94" s="150"/>
      <c r="AZ94" t="s">
        <v>789</v>
      </c>
      <c r="BA94" s="61"/>
      <c r="BB94" s="61"/>
      <c r="BC94" s="61"/>
      <c r="BD94" s="61"/>
      <c r="BE94" s="61"/>
      <c r="BF94" s="61"/>
      <c r="BG94" s="61"/>
      <c r="BH94" s="61"/>
      <c r="BI94" s="61"/>
      <c r="BJ94" s="61"/>
      <c r="BK94" s="61"/>
      <c r="BL94" s="161" t="s">
        <v>560</v>
      </c>
      <c r="BM94" s="61"/>
      <c r="BN94" s="61"/>
      <c r="BO94" s="61"/>
      <c r="BP94" s="61"/>
      <c r="BQ94" s="61"/>
      <c r="BR94" s="61"/>
      <c r="BS94" s="61"/>
      <c r="BT94" s="61"/>
      <c r="BU94" s="61"/>
      <c r="BV94" s="61"/>
      <c r="BW94" s="61"/>
      <c r="BX94" s="61"/>
      <c r="BY94" s="61"/>
      <c r="BZ94" s="61"/>
      <c r="CA94" s="61"/>
      <c r="CB94" s="61"/>
      <c r="CC94" s="61"/>
      <c r="CD94" s="61"/>
      <c r="CE94" s="61"/>
      <c r="CF94" s="61"/>
      <c r="CG94" s="61"/>
    </row>
    <row r="95" spans="1:85">
      <c r="AZ95" t="s">
        <v>790</v>
      </c>
      <c r="BA95" s="61"/>
      <c r="BB95" s="61"/>
      <c r="BC95" s="61"/>
      <c r="BD95" s="61"/>
      <c r="BE95" s="61"/>
      <c r="BF95" s="61"/>
      <c r="BG95" s="61"/>
      <c r="BH95" s="61"/>
      <c r="BI95" s="61"/>
      <c r="BJ95" s="61"/>
      <c r="BK95" s="61"/>
      <c r="BL95" s="162" t="s">
        <v>561</v>
      </c>
      <c r="BM95" s="61"/>
      <c r="BN95" s="61"/>
      <c r="BO95" s="61"/>
      <c r="BP95" s="61"/>
      <c r="BQ95" s="61"/>
      <c r="BR95" s="61"/>
      <c r="BS95" s="61"/>
      <c r="BT95" s="61"/>
      <c r="BU95" s="61"/>
      <c r="BV95" s="61"/>
      <c r="BW95" s="61"/>
      <c r="BX95" s="61"/>
      <c r="BY95" s="61"/>
      <c r="BZ95" s="61"/>
      <c r="CA95" s="61"/>
      <c r="CB95" s="61"/>
      <c r="CC95" s="61"/>
      <c r="CD95" s="61"/>
      <c r="CE95" s="61"/>
      <c r="CF95" s="61"/>
      <c r="CG95" s="61"/>
    </row>
    <row r="96" spans="1:85">
      <c r="AZ96" t="s">
        <v>791</v>
      </c>
      <c r="BA96" s="61"/>
      <c r="BB96" s="61"/>
      <c r="BC96" s="61"/>
      <c r="BD96" s="61"/>
      <c r="BE96" s="61"/>
      <c r="BF96" s="61"/>
      <c r="BG96" s="61"/>
      <c r="BH96" s="61"/>
      <c r="BI96" s="61"/>
      <c r="BJ96" s="61"/>
      <c r="BK96" s="61"/>
      <c r="BL96" s="161" t="s">
        <v>562</v>
      </c>
      <c r="BM96" s="61"/>
      <c r="BN96" s="61"/>
      <c r="BO96" s="61"/>
      <c r="BP96" s="61"/>
      <c r="BQ96" s="61"/>
      <c r="BR96" s="61"/>
      <c r="BS96" s="61"/>
      <c r="BT96" s="61"/>
      <c r="BU96" s="61"/>
      <c r="BV96" s="61"/>
      <c r="BW96" s="61"/>
      <c r="BX96" s="61"/>
      <c r="BY96" s="61"/>
      <c r="BZ96" s="61"/>
      <c r="CA96" s="61"/>
      <c r="CB96" s="61"/>
      <c r="CC96" s="61"/>
      <c r="CD96" s="61"/>
      <c r="CE96" s="61"/>
      <c r="CF96" s="61"/>
      <c r="CG96" s="61"/>
    </row>
    <row r="97" spans="52:85" customFormat="1">
      <c r="AZ97" t="s">
        <v>792</v>
      </c>
      <c r="BA97" s="61"/>
      <c r="BB97" s="61"/>
      <c r="BC97" s="61"/>
      <c r="BD97" s="61"/>
      <c r="BE97" s="61"/>
      <c r="BF97" s="61"/>
      <c r="BG97" s="61"/>
      <c r="BH97" s="61"/>
      <c r="BI97" s="61"/>
      <c r="BJ97" s="61"/>
      <c r="BK97" s="61"/>
      <c r="BL97" s="161" t="s">
        <v>563</v>
      </c>
      <c r="BM97" s="61"/>
      <c r="BN97" s="61"/>
      <c r="BO97" s="61"/>
      <c r="BP97" s="61"/>
      <c r="BQ97" s="61"/>
      <c r="BR97" s="61"/>
      <c r="BS97" s="61"/>
      <c r="BT97" s="61"/>
      <c r="BU97" s="61"/>
      <c r="BV97" s="61"/>
      <c r="BW97" s="61"/>
      <c r="BX97" s="61"/>
      <c r="BY97" s="61"/>
      <c r="BZ97" s="61"/>
      <c r="CA97" s="61"/>
      <c r="CB97" s="61"/>
      <c r="CC97" s="61"/>
      <c r="CD97" s="61"/>
      <c r="CE97" s="61"/>
      <c r="CF97" s="61"/>
      <c r="CG97" s="61"/>
    </row>
    <row r="98" spans="52:85" customFormat="1">
      <c r="AZ98" t="s">
        <v>793</v>
      </c>
      <c r="BA98" s="61"/>
      <c r="BB98" s="61"/>
      <c r="BC98" s="61"/>
      <c r="BD98" s="61"/>
      <c r="BE98" s="61"/>
      <c r="BF98" s="61"/>
      <c r="BG98" s="61"/>
      <c r="BH98" s="61"/>
      <c r="BI98" s="61"/>
      <c r="BJ98" s="61"/>
      <c r="BK98" s="61"/>
      <c r="BL98" s="161" t="s">
        <v>564</v>
      </c>
      <c r="BM98" s="61"/>
      <c r="BN98" s="61"/>
      <c r="BO98" s="61"/>
      <c r="BP98" s="61"/>
      <c r="BQ98" s="61"/>
      <c r="BR98" s="61"/>
      <c r="BS98" s="61"/>
      <c r="BT98" s="61"/>
      <c r="BU98" s="61"/>
      <c r="BV98" s="61"/>
      <c r="BW98" s="61"/>
      <c r="BX98" s="61"/>
      <c r="BY98" s="61"/>
      <c r="BZ98" s="61"/>
      <c r="CA98" s="61"/>
      <c r="CB98" s="61"/>
      <c r="CC98" s="61"/>
      <c r="CD98" s="61"/>
      <c r="CE98" s="61"/>
      <c r="CF98" s="61"/>
      <c r="CG98" s="61"/>
    </row>
    <row r="99" spans="52:85" customFormat="1">
      <c r="AZ99" t="s">
        <v>794</v>
      </c>
      <c r="BA99" s="61"/>
      <c r="BB99" s="61"/>
      <c r="BC99" s="61"/>
      <c r="BD99" s="61"/>
      <c r="BE99" s="61"/>
      <c r="BF99" s="61"/>
      <c r="BG99" s="61"/>
      <c r="BH99" s="61"/>
      <c r="BI99" s="61"/>
      <c r="BJ99" s="61"/>
      <c r="BK99" s="61"/>
      <c r="BL99" s="161" t="s">
        <v>565</v>
      </c>
      <c r="BM99" s="61"/>
      <c r="BN99" s="61"/>
      <c r="BO99" s="61"/>
      <c r="BP99" s="61"/>
      <c r="BQ99" s="61"/>
      <c r="BR99" s="61"/>
      <c r="BS99" s="61"/>
      <c r="BT99" s="61"/>
      <c r="BU99" s="61"/>
      <c r="BV99" s="61"/>
      <c r="BW99" s="61"/>
      <c r="BX99" s="61"/>
      <c r="BY99" s="61"/>
      <c r="BZ99" s="61"/>
      <c r="CA99" s="61"/>
      <c r="CB99" s="61"/>
      <c r="CC99" s="61"/>
      <c r="CD99" s="61"/>
      <c r="CE99" s="61"/>
      <c r="CF99" s="61"/>
      <c r="CG99" s="61"/>
    </row>
    <row r="100" spans="52:85" customFormat="1">
      <c r="AZ100" t="s">
        <v>795</v>
      </c>
      <c r="BA100" s="61"/>
      <c r="BB100" s="61"/>
      <c r="BC100" s="61"/>
      <c r="BD100" s="61"/>
      <c r="BE100" s="61"/>
      <c r="BF100" s="61"/>
      <c r="BG100" s="61"/>
      <c r="BH100" s="61"/>
      <c r="BI100" s="61"/>
      <c r="BJ100" s="61"/>
      <c r="BK100" s="61"/>
      <c r="BL100" s="161" t="s">
        <v>566</v>
      </c>
      <c r="BM100" s="61"/>
      <c r="BN100" s="61"/>
      <c r="BO100" s="61"/>
      <c r="BP100" s="61"/>
      <c r="BQ100" s="61"/>
      <c r="BR100" s="61"/>
      <c r="BS100" s="61"/>
      <c r="BT100" s="61"/>
      <c r="BU100" s="61"/>
      <c r="BV100" s="61"/>
      <c r="BW100" s="61"/>
      <c r="BX100" s="61"/>
      <c r="BY100" s="61"/>
      <c r="BZ100" s="61"/>
      <c r="CA100" s="61"/>
      <c r="CB100" s="61"/>
      <c r="CC100" s="61"/>
      <c r="CD100" s="61"/>
      <c r="CE100" s="61"/>
      <c r="CF100" s="61"/>
      <c r="CG100" s="61"/>
    </row>
    <row r="101" spans="52:85" customFormat="1">
      <c r="AZ101" t="s">
        <v>796</v>
      </c>
      <c r="BA101" s="61"/>
      <c r="BB101" s="61"/>
      <c r="BC101" s="61"/>
      <c r="BD101" s="61"/>
      <c r="BE101" s="61"/>
      <c r="BF101" s="61"/>
      <c r="BG101" s="61"/>
      <c r="BH101" s="61"/>
      <c r="BI101" s="61"/>
      <c r="BJ101" s="61"/>
      <c r="BK101" s="61"/>
      <c r="BL101" s="161" t="s">
        <v>665</v>
      </c>
      <c r="BM101" s="61"/>
      <c r="BN101" s="61"/>
      <c r="BO101" s="61"/>
      <c r="BP101" s="61"/>
      <c r="BQ101" s="61"/>
      <c r="BR101" s="61"/>
      <c r="BS101" s="61"/>
      <c r="BT101" s="61"/>
      <c r="BU101" s="61"/>
      <c r="BV101" s="61"/>
      <c r="BW101" s="61"/>
      <c r="BX101" s="61"/>
      <c r="BY101" s="61"/>
      <c r="BZ101" s="61"/>
      <c r="CA101" s="61"/>
      <c r="CB101" s="61"/>
      <c r="CC101" s="61"/>
      <c r="CD101" s="61"/>
      <c r="CE101" s="61"/>
      <c r="CF101" s="61"/>
      <c r="CG101" s="61"/>
    </row>
    <row r="102" spans="52:85" customFormat="1">
      <c r="AZ102" t="s">
        <v>797</v>
      </c>
      <c r="BA102" s="61"/>
      <c r="BB102" s="61"/>
      <c r="BC102" s="61"/>
      <c r="BD102" s="61"/>
      <c r="BE102" s="61"/>
      <c r="BF102" s="61"/>
      <c r="BG102" s="61"/>
      <c r="BH102" s="61"/>
      <c r="BI102" s="61"/>
      <c r="BJ102" s="61"/>
      <c r="BK102" s="61"/>
      <c r="BL102" s="161" t="s">
        <v>567</v>
      </c>
      <c r="BM102" s="61"/>
      <c r="BN102" s="61"/>
      <c r="BO102" s="61"/>
      <c r="BP102" s="61"/>
      <c r="BQ102" s="61"/>
      <c r="BR102" s="61"/>
      <c r="BS102" s="61"/>
      <c r="BT102" s="61"/>
      <c r="BU102" s="61"/>
      <c r="BV102" s="61"/>
      <c r="BW102" s="61"/>
      <c r="BX102" s="61"/>
      <c r="BY102" s="61"/>
      <c r="BZ102" s="61"/>
      <c r="CA102" s="61"/>
      <c r="CB102" s="61"/>
      <c r="CC102" s="61"/>
      <c r="CD102" s="61"/>
      <c r="CE102" s="61"/>
      <c r="CF102" s="61"/>
      <c r="CG102" s="61"/>
    </row>
    <row r="103" spans="52:85" customFormat="1" ht="15">
      <c r="AZ103" s="175" t="s">
        <v>798</v>
      </c>
      <c r="BA103" s="61"/>
      <c r="BB103" s="61"/>
      <c r="BC103" s="61"/>
      <c r="BD103" s="61"/>
      <c r="BE103" s="61"/>
      <c r="BF103" s="61"/>
      <c r="BG103" s="61"/>
      <c r="BH103" s="61"/>
      <c r="BI103" s="61"/>
      <c r="BJ103" s="61"/>
      <c r="BK103" s="61"/>
      <c r="BL103" s="161" t="s">
        <v>96</v>
      </c>
      <c r="BM103" s="61"/>
      <c r="BN103" s="61"/>
      <c r="BO103" s="61"/>
      <c r="BP103" s="61"/>
      <c r="BQ103" s="61"/>
      <c r="BR103" s="61"/>
      <c r="BS103" s="61"/>
      <c r="BT103" s="61"/>
      <c r="BU103" s="61"/>
      <c r="BV103" s="61"/>
      <c r="BW103" s="61"/>
      <c r="BX103" s="61"/>
      <c r="BY103" s="61"/>
      <c r="BZ103" s="61"/>
      <c r="CA103" s="61"/>
      <c r="CB103" s="61"/>
      <c r="CC103" s="61"/>
      <c r="CD103" s="61"/>
      <c r="CE103" s="61"/>
      <c r="CF103" s="61"/>
      <c r="CG103" s="61"/>
    </row>
    <row r="104" spans="52:85" customFormat="1">
      <c r="AZ104" t="s">
        <v>822</v>
      </c>
      <c r="BA104" s="61"/>
      <c r="BB104" s="61"/>
      <c r="BC104" s="61"/>
      <c r="BD104" s="61"/>
      <c r="BE104" s="61"/>
      <c r="BF104" s="61"/>
      <c r="BG104" s="61"/>
      <c r="BH104" s="61"/>
      <c r="BI104" s="61"/>
      <c r="BJ104" s="61"/>
      <c r="BK104" s="61"/>
      <c r="BL104" s="161" t="s">
        <v>568</v>
      </c>
      <c r="BM104" s="61"/>
      <c r="BN104" s="61"/>
      <c r="BO104" s="61"/>
      <c r="BP104" s="61"/>
      <c r="BQ104" s="61"/>
      <c r="BR104" s="61"/>
      <c r="BS104" s="61"/>
      <c r="BT104" s="61"/>
      <c r="BU104" s="61"/>
      <c r="BV104" s="61"/>
      <c r="BW104" s="61"/>
      <c r="BX104" s="61"/>
      <c r="BY104" s="61"/>
      <c r="BZ104" s="61"/>
      <c r="CA104" s="61"/>
      <c r="CB104" s="61"/>
      <c r="CC104" s="61"/>
      <c r="CD104" s="61"/>
      <c r="CE104" s="61"/>
      <c r="CF104" s="61"/>
      <c r="CG104" s="61"/>
    </row>
    <row r="105" spans="52:85" customFormat="1">
      <c r="AZ105" t="s">
        <v>823</v>
      </c>
      <c r="BA105" s="61"/>
      <c r="BB105" s="61"/>
      <c r="BC105" s="61"/>
      <c r="BD105" s="61"/>
      <c r="BE105" s="61"/>
      <c r="BF105" s="61"/>
      <c r="BG105" s="61"/>
      <c r="BH105" s="61"/>
      <c r="BI105" s="61"/>
      <c r="BJ105" s="61"/>
      <c r="BK105" s="61"/>
      <c r="BL105" s="161" t="s">
        <v>569</v>
      </c>
      <c r="BM105" s="61"/>
      <c r="BN105" s="61"/>
      <c r="BO105" s="61"/>
      <c r="BP105" s="61"/>
      <c r="BQ105" s="61"/>
      <c r="BR105" s="61"/>
      <c r="BS105" s="61"/>
      <c r="BT105" s="61"/>
      <c r="BU105" s="61"/>
      <c r="BV105" s="61"/>
      <c r="BW105" s="61"/>
      <c r="BX105" s="61"/>
      <c r="BY105" s="61"/>
      <c r="BZ105" s="61"/>
      <c r="CA105" s="61"/>
      <c r="CB105" s="61"/>
      <c r="CC105" s="61"/>
      <c r="CD105" s="61"/>
      <c r="CE105" s="61"/>
      <c r="CF105" s="61"/>
      <c r="CG105" s="61"/>
    </row>
    <row r="106" spans="52:85" customFormat="1">
      <c r="AZ106" t="s">
        <v>824</v>
      </c>
      <c r="BA106" s="61"/>
      <c r="BB106" s="61"/>
      <c r="BC106" s="61"/>
      <c r="BD106" s="61"/>
      <c r="BE106" s="61"/>
      <c r="BF106" s="61"/>
      <c r="BG106" s="61"/>
      <c r="BH106" s="61"/>
      <c r="BI106" s="61"/>
      <c r="BJ106" s="61"/>
      <c r="BK106" s="61"/>
      <c r="BL106" s="161" t="s">
        <v>570</v>
      </c>
      <c r="BM106" s="61"/>
      <c r="BN106" s="61"/>
      <c r="BO106" s="61"/>
      <c r="BP106" s="61"/>
      <c r="BQ106" s="61"/>
      <c r="BR106" s="61"/>
      <c r="BS106" s="61"/>
      <c r="BT106" s="61"/>
      <c r="BU106" s="61"/>
      <c r="BV106" s="61"/>
      <c r="BW106" s="61"/>
      <c r="BX106" s="61"/>
      <c r="BY106" s="61"/>
      <c r="BZ106" s="61"/>
      <c r="CA106" s="61"/>
      <c r="CB106" s="61"/>
      <c r="CC106" s="61"/>
      <c r="CD106" s="61"/>
      <c r="CE106" s="61"/>
      <c r="CF106" s="61"/>
      <c r="CG106" s="61"/>
    </row>
    <row r="107" spans="52:85" customFormat="1" ht="15">
      <c r="AZ107" s="175" t="s">
        <v>799</v>
      </c>
      <c r="BA107" s="61"/>
      <c r="BB107" s="61"/>
      <c r="BC107" s="61"/>
      <c r="BD107" s="61"/>
      <c r="BE107" s="61"/>
      <c r="BF107" s="61"/>
      <c r="BG107" s="61"/>
      <c r="BH107" s="61"/>
      <c r="BI107" s="61"/>
      <c r="BJ107" s="61"/>
      <c r="BK107" s="61"/>
      <c r="BL107" s="161" t="s">
        <v>571</v>
      </c>
      <c r="BM107" s="61"/>
      <c r="BN107" s="61"/>
      <c r="BO107" s="61"/>
      <c r="BP107" s="61"/>
      <c r="BQ107" s="61"/>
      <c r="BR107" s="61"/>
      <c r="BS107" s="61"/>
      <c r="BT107" s="61"/>
      <c r="BU107" s="61"/>
      <c r="BV107" s="61"/>
      <c r="BW107" s="61"/>
      <c r="BX107" s="61"/>
      <c r="BY107" s="61"/>
      <c r="BZ107" s="61"/>
      <c r="CA107" s="61"/>
      <c r="CB107" s="61"/>
      <c r="CC107" s="61"/>
      <c r="CD107" s="61"/>
      <c r="CE107" s="61"/>
      <c r="CF107" s="61"/>
      <c r="CG107" s="61"/>
    </row>
    <row r="108" spans="52:85" customFormat="1">
      <c r="AZ108" t="s">
        <v>800</v>
      </c>
      <c r="BA108" s="61"/>
      <c r="BB108" s="61"/>
      <c r="BC108" s="61"/>
      <c r="BD108" s="61"/>
      <c r="BE108" s="61"/>
      <c r="BF108" s="61"/>
      <c r="BG108" s="61"/>
      <c r="BH108" s="61"/>
      <c r="BI108" s="61"/>
      <c r="BJ108" s="61"/>
      <c r="BK108" s="61"/>
      <c r="BL108" s="161" t="s">
        <v>572</v>
      </c>
      <c r="BM108" s="61"/>
      <c r="BN108" s="61"/>
      <c r="BO108" s="61"/>
      <c r="BP108" s="61"/>
      <c r="BQ108" s="61"/>
      <c r="BR108" s="61"/>
      <c r="BS108" s="61"/>
      <c r="BT108" s="61"/>
      <c r="BU108" s="61"/>
      <c r="BV108" s="61"/>
      <c r="BW108" s="61"/>
      <c r="BX108" s="61"/>
      <c r="BY108" s="61"/>
      <c r="BZ108" s="61"/>
      <c r="CA108" s="61"/>
      <c r="CB108" s="61"/>
      <c r="CC108" s="61"/>
      <c r="CD108" s="61"/>
      <c r="CE108" s="61"/>
      <c r="CF108" s="61"/>
      <c r="CG108" s="61"/>
    </row>
    <row r="109" spans="52:85" customFormat="1" ht="15">
      <c r="AZ109" s="175" t="s">
        <v>801</v>
      </c>
      <c r="BA109" s="61"/>
      <c r="BB109" s="61"/>
      <c r="BC109" s="61"/>
      <c r="BD109" s="61"/>
      <c r="BE109" s="61"/>
      <c r="BF109" s="61"/>
      <c r="BG109" s="61"/>
      <c r="BH109" s="61"/>
      <c r="BI109" s="61"/>
      <c r="BJ109" s="61"/>
      <c r="BK109" s="61"/>
      <c r="BL109" s="161" t="s">
        <v>573</v>
      </c>
      <c r="BM109" s="61"/>
      <c r="BN109" s="61"/>
      <c r="BO109" s="61"/>
      <c r="BP109" s="61"/>
      <c r="BQ109" s="61"/>
      <c r="BR109" s="61"/>
      <c r="BS109" s="61"/>
      <c r="BT109" s="61"/>
      <c r="BU109" s="61"/>
      <c r="BV109" s="61"/>
      <c r="BW109" s="61"/>
      <c r="BX109" s="61"/>
      <c r="BY109" s="61"/>
      <c r="BZ109" s="61"/>
      <c r="CA109" s="61"/>
      <c r="CB109" s="61"/>
      <c r="CC109" s="61"/>
      <c r="CD109" s="61"/>
      <c r="CE109" s="61"/>
      <c r="CF109" s="61"/>
      <c r="CG109" s="61"/>
    </row>
    <row r="110" spans="52:85" customFormat="1">
      <c r="AZ110" t="s">
        <v>802</v>
      </c>
      <c r="BA110" s="61"/>
      <c r="BB110" s="61"/>
      <c r="BC110" s="61"/>
      <c r="BD110" s="61"/>
      <c r="BE110" s="61"/>
      <c r="BF110" s="61"/>
      <c r="BG110" s="61"/>
      <c r="BH110" s="61"/>
      <c r="BI110" s="61"/>
      <c r="BJ110" s="61"/>
      <c r="BK110" s="61"/>
      <c r="BL110" s="161" t="s">
        <v>666</v>
      </c>
      <c r="BM110" s="61"/>
      <c r="BN110" s="61"/>
      <c r="BO110" s="61"/>
      <c r="BP110" s="61"/>
      <c r="BQ110" s="61"/>
      <c r="BR110" s="61"/>
      <c r="BS110" s="61"/>
      <c r="BT110" s="61"/>
      <c r="BU110" s="61"/>
      <c r="BV110" s="61"/>
      <c r="BW110" s="61"/>
      <c r="BX110" s="61"/>
      <c r="BY110" s="61"/>
      <c r="BZ110" s="61"/>
      <c r="CA110" s="61"/>
      <c r="CB110" s="61"/>
      <c r="CC110" s="61"/>
      <c r="CD110" s="61"/>
      <c r="CE110" s="61"/>
      <c r="CF110" s="61"/>
      <c r="CG110" s="61"/>
    </row>
    <row r="111" spans="52:85" customFormat="1">
      <c r="AZ111" t="s">
        <v>803</v>
      </c>
      <c r="BA111" s="61"/>
      <c r="BB111" s="61"/>
      <c r="BC111" s="61"/>
      <c r="BD111" s="61"/>
      <c r="BE111" s="61"/>
      <c r="BF111" s="61"/>
      <c r="BG111" s="61"/>
      <c r="BH111" s="61"/>
      <c r="BI111" s="61"/>
      <c r="BJ111" s="61"/>
      <c r="BK111" s="61"/>
      <c r="BL111" s="161" t="s">
        <v>82</v>
      </c>
      <c r="BM111" s="61"/>
      <c r="BN111" s="61"/>
      <c r="BO111" s="61"/>
      <c r="BP111" s="61"/>
      <c r="BQ111" s="61"/>
      <c r="BR111" s="61"/>
      <c r="BS111" s="61"/>
      <c r="BT111" s="61"/>
      <c r="BU111" s="61"/>
      <c r="BV111" s="61"/>
      <c r="BW111" s="61"/>
      <c r="BX111" s="61"/>
      <c r="BY111" s="61"/>
      <c r="BZ111" s="61"/>
      <c r="CA111" s="61"/>
      <c r="CB111" s="61"/>
      <c r="CC111" s="61"/>
      <c r="CD111" s="61"/>
      <c r="CE111" s="61"/>
      <c r="CF111" s="61"/>
      <c r="CG111" s="61"/>
    </row>
    <row r="112" spans="52:85" customFormat="1">
      <c r="AZ112" t="s">
        <v>804</v>
      </c>
      <c r="BA112" s="61"/>
      <c r="BB112" s="61"/>
      <c r="BC112" s="61"/>
      <c r="BD112" s="61"/>
      <c r="BE112" s="61"/>
      <c r="BF112" s="61"/>
      <c r="BG112" s="61"/>
      <c r="BH112" s="61"/>
      <c r="BI112" s="61"/>
      <c r="BJ112" s="61"/>
      <c r="BK112" s="61"/>
      <c r="BL112" s="161" t="s">
        <v>574</v>
      </c>
      <c r="BM112" s="61"/>
      <c r="BN112" s="61"/>
      <c r="BO112" s="61"/>
      <c r="BP112" s="61"/>
      <c r="BQ112" s="61"/>
      <c r="BR112" s="61"/>
      <c r="BS112" s="61"/>
      <c r="BT112" s="61"/>
      <c r="BU112" s="61"/>
      <c r="BV112" s="61"/>
      <c r="BW112" s="61"/>
      <c r="BX112" s="61"/>
      <c r="BY112" s="61"/>
      <c r="BZ112" s="61"/>
      <c r="CA112" s="61"/>
      <c r="CB112" s="61"/>
      <c r="CC112" s="61"/>
      <c r="CD112" s="61"/>
      <c r="CE112" s="61"/>
      <c r="CF112" s="61"/>
      <c r="CG112" s="61"/>
    </row>
    <row r="113" spans="52:85" customFormat="1">
      <c r="AZ113" t="s">
        <v>805</v>
      </c>
      <c r="BA113" s="61"/>
      <c r="BB113" s="61"/>
      <c r="BC113" s="61"/>
      <c r="BD113" s="61"/>
      <c r="BE113" s="61"/>
      <c r="BF113" s="61"/>
      <c r="BG113" s="61"/>
      <c r="BH113" s="61"/>
      <c r="BI113" s="61"/>
      <c r="BJ113" s="61"/>
      <c r="BK113" s="61"/>
      <c r="BL113" s="161" t="s">
        <v>575</v>
      </c>
      <c r="BM113" s="61"/>
      <c r="BN113" s="61"/>
      <c r="BO113" s="61"/>
      <c r="BP113" s="61"/>
      <c r="BQ113" s="61"/>
      <c r="BR113" s="61"/>
      <c r="BS113" s="61"/>
      <c r="BT113" s="61"/>
      <c r="BU113" s="61"/>
      <c r="BV113" s="61"/>
      <c r="BW113" s="61"/>
      <c r="BX113" s="61"/>
      <c r="BY113" s="61"/>
      <c r="BZ113" s="61"/>
      <c r="CA113" s="61"/>
      <c r="CB113" s="61"/>
      <c r="CC113" s="61"/>
      <c r="CD113" s="61"/>
      <c r="CE113" s="61"/>
      <c r="CF113" s="61"/>
      <c r="CG113" s="61"/>
    </row>
    <row r="114" spans="52:85" customFormat="1" ht="15">
      <c r="AZ114" s="175" t="s">
        <v>806</v>
      </c>
      <c r="BA114" s="61"/>
      <c r="BB114" s="61"/>
      <c r="BC114" s="61"/>
      <c r="BD114" s="61"/>
      <c r="BE114" s="61"/>
      <c r="BF114" s="61"/>
      <c r="BG114" s="61"/>
      <c r="BH114" s="61"/>
      <c r="BI114" s="61"/>
      <c r="BJ114" s="61"/>
      <c r="BK114" s="61"/>
      <c r="BL114" s="161" t="s">
        <v>576</v>
      </c>
      <c r="BM114" s="61"/>
      <c r="BN114" s="61"/>
      <c r="BO114" s="61"/>
      <c r="BP114" s="61"/>
      <c r="BQ114" s="61"/>
      <c r="BR114" s="61"/>
      <c r="BS114" s="61"/>
      <c r="BT114" s="61"/>
      <c r="BU114" s="61"/>
      <c r="BV114" s="61"/>
      <c r="BW114" s="61"/>
      <c r="BX114" s="61"/>
      <c r="BY114" s="61"/>
      <c r="BZ114" s="61"/>
      <c r="CA114" s="61"/>
      <c r="CB114" s="61"/>
      <c r="CC114" s="61"/>
      <c r="CD114" s="61"/>
      <c r="CE114" s="61"/>
      <c r="CF114" s="61"/>
      <c r="CG114" s="61"/>
    </row>
    <row r="115" spans="52:85" customFormat="1">
      <c r="AZ115" t="s">
        <v>807</v>
      </c>
      <c r="BA115" s="61"/>
      <c r="BB115" s="61"/>
      <c r="BC115" s="61"/>
      <c r="BD115" s="61"/>
      <c r="BE115" s="61"/>
      <c r="BF115" s="61"/>
      <c r="BG115" s="61"/>
      <c r="BH115" s="61"/>
      <c r="BI115" s="61"/>
      <c r="BJ115" s="61"/>
      <c r="BK115" s="61"/>
      <c r="BL115" s="161" t="s">
        <v>577</v>
      </c>
      <c r="BM115" s="61"/>
      <c r="BN115" s="61"/>
      <c r="BO115" s="61"/>
      <c r="BP115" s="61"/>
      <c r="BQ115" s="61"/>
      <c r="BR115" s="61"/>
      <c r="BS115" s="61"/>
      <c r="BT115" s="61"/>
      <c r="BU115" s="61"/>
      <c r="BV115" s="61"/>
      <c r="BW115" s="61"/>
      <c r="BX115" s="61"/>
      <c r="BY115" s="61"/>
      <c r="BZ115" s="61"/>
      <c r="CA115" s="61"/>
      <c r="CB115" s="61"/>
      <c r="CC115" s="61"/>
      <c r="CD115" s="61"/>
      <c r="CE115" s="61"/>
      <c r="CF115" s="61"/>
      <c r="CG115" s="61"/>
    </row>
    <row r="116" spans="52:85" customFormat="1">
      <c r="AZ116" t="s">
        <v>808</v>
      </c>
      <c r="BA116" s="61"/>
      <c r="BB116" s="61"/>
      <c r="BC116" s="61"/>
      <c r="BD116" s="61"/>
      <c r="BE116" s="61"/>
      <c r="BF116" s="61"/>
      <c r="BG116" s="61"/>
      <c r="BH116" s="61"/>
      <c r="BI116" s="61"/>
      <c r="BJ116" s="61"/>
      <c r="BK116" s="61"/>
      <c r="BL116" s="161" t="s">
        <v>578</v>
      </c>
      <c r="BM116" s="61"/>
      <c r="BN116" s="61"/>
      <c r="BO116" s="61"/>
      <c r="BP116" s="61"/>
      <c r="BQ116" s="61"/>
      <c r="BR116" s="61"/>
      <c r="BS116" s="61"/>
      <c r="BT116" s="61"/>
      <c r="BU116" s="61"/>
      <c r="BV116" s="61"/>
      <c r="BW116" s="61"/>
      <c r="BX116" s="61"/>
      <c r="BY116" s="61"/>
      <c r="BZ116" s="61"/>
      <c r="CA116" s="61"/>
      <c r="CB116" s="61"/>
      <c r="CC116" s="61"/>
      <c r="CD116" s="61"/>
      <c r="CE116" s="61"/>
      <c r="CF116" s="61"/>
      <c r="CG116" s="61"/>
    </row>
    <row r="117" spans="52:85" customFormat="1">
      <c r="AZ117" t="s">
        <v>809</v>
      </c>
      <c r="BA117" s="61"/>
      <c r="BB117" s="61"/>
      <c r="BC117" s="61"/>
      <c r="BD117" s="61"/>
      <c r="BE117" s="61"/>
      <c r="BF117" s="61"/>
      <c r="BG117" s="61"/>
      <c r="BH117" s="61"/>
      <c r="BI117" s="61"/>
      <c r="BJ117" s="61"/>
      <c r="BK117" s="61"/>
      <c r="BL117" s="161" t="s">
        <v>579</v>
      </c>
      <c r="BM117" s="61"/>
      <c r="BN117" s="61"/>
      <c r="BO117" s="61"/>
      <c r="BP117" s="61"/>
      <c r="BQ117" s="61"/>
      <c r="BR117" s="61"/>
      <c r="BS117" s="61"/>
      <c r="BT117" s="61"/>
      <c r="BU117" s="61"/>
      <c r="BV117" s="61"/>
      <c r="BW117" s="61"/>
      <c r="BX117" s="61"/>
      <c r="BY117" s="61"/>
      <c r="BZ117" s="61"/>
      <c r="CA117" s="61"/>
      <c r="CB117" s="61"/>
      <c r="CC117" s="61"/>
      <c r="CD117" s="61"/>
      <c r="CE117" s="61"/>
      <c r="CF117" s="61"/>
      <c r="CG117" s="61"/>
    </row>
    <row r="118" spans="52:85" customFormat="1">
      <c r="AZ118" t="s">
        <v>810</v>
      </c>
      <c r="BA118" s="61"/>
      <c r="BB118" s="61"/>
      <c r="BC118" s="61"/>
      <c r="BD118" s="61"/>
      <c r="BE118" s="61"/>
      <c r="BF118" s="61"/>
      <c r="BG118" s="61"/>
      <c r="BH118" s="61"/>
      <c r="BI118" s="61"/>
      <c r="BJ118" s="61"/>
      <c r="BK118" s="61"/>
      <c r="BL118" s="161" t="s">
        <v>580</v>
      </c>
      <c r="BM118" s="61"/>
      <c r="BN118" s="61"/>
      <c r="BO118" s="61"/>
      <c r="BP118" s="61"/>
      <c r="BQ118" s="61"/>
      <c r="BR118" s="61"/>
      <c r="BS118" s="61"/>
      <c r="BT118" s="61"/>
      <c r="BU118" s="61"/>
      <c r="BV118" s="61"/>
      <c r="BW118" s="61"/>
      <c r="BX118" s="61"/>
      <c r="BY118" s="61"/>
      <c r="BZ118" s="61"/>
      <c r="CA118" s="61"/>
      <c r="CB118" s="61"/>
      <c r="CC118" s="61"/>
      <c r="CD118" s="61"/>
      <c r="CE118" s="61"/>
      <c r="CF118" s="61"/>
      <c r="CG118" s="61"/>
    </row>
    <row r="119" spans="52:85" customFormat="1">
      <c r="AZ119" t="s">
        <v>811</v>
      </c>
      <c r="BA119" s="61"/>
      <c r="BB119" s="61"/>
      <c r="BC119" s="61"/>
      <c r="BD119" s="61"/>
      <c r="BE119" s="61"/>
      <c r="BF119" s="61"/>
      <c r="BG119" s="61"/>
      <c r="BH119" s="61"/>
      <c r="BI119" s="61"/>
      <c r="BJ119" s="61"/>
      <c r="BK119" s="61"/>
      <c r="BL119" s="161" t="s">
        <v>83</v>
      </c>
      <c r="BM119" s="61"/>
      <c r="BN119" s="61"/>
      <c r="BO119" s="61"/>
      <c r="BP119" s="61"/>
      <c r="BQ119" s="61"/>
      <c r="BR119" s="61"/>
      <c r="BS119" s="61"/>
      <c r="BT119" s="61"/>
      <c r="BU119" s="61"/>
      <c r="BV119" s="61"/>
      <c r="BW119" s="61"/>
      <c r="BX119" s="61"/>
      <c r="BY119" s="61"/>
      <c r="BZ119" s="61"/>
      <c r="CA119" s="61"/>
      <c r="CB119" s="61"/>
      <c r="CC119" s="61"/>
      <c r="CD119" s="61"/>
      <c r="CE119" s="61"/>
      <c r="CF119" s="61"/>
      <c r="CG119" s="61"/>
    </row>
    <row r="120" spans="52:85" customFormat="1">
      <c r="AZ120" t="s">
        <v>812</v>
      </c>
      <c r="BA120" s="61"/>
      <c r="BB120" s="61"/>
      <c r="BC120" s="61"/>
      <c r="BD120" s="61"/>
      <c r="BE120" s="61"/>
      <c r="BF120" s="61"/>
      <c r="BG120" s="61"/>
      <c r="BH120" s="61"/>
      <c r="BI120" s="61"/>
      <c r="BJ120" s="61"/>
      <c r="BK120" s="61"/>
      <c r="BL120" s="161" t="s">
        <v>581</v>
      </c>
      <c r="BM120" s="61"/>
      <c r="BN120" s="61"/>
      <c r="BO120" s="61"/>
      <c r="BP120" s="61"/>
      <c r="BQ120" s="61"/>
      <c r="BR120" s="61"/>
      <c r="BS120" s="61"/>
      <c r="BT120" s="61"/>
      <c r="BU120" s="61"/>
      <c r="BV120" s="61"/>
      <c r="BW120" s="61"/>
      <c r="BX120" s="61"/>
      <c r="BY120" s="61"/>
      <c r="BZ120" s="61"/>
      <c r="CA120" s="61"/>
      <c r="CB120" s="61"/>
      <c r="CC120" s="61"/>
      <c r="CD120" s="61"/>
      <c r="CE120" s="61"/>
      <c r="CF120" s="61"/>
      <c r="CG120" s="61"/>
    </row>
    <row r="121" spans="52:85" customFormat="1" ht="15">
      <c r="AZ121" s="175" t="s">
        <v>813</v>
      </c>
      <c r="BA121" s="61"/>
      <c r="BB121" s="61"/>
      <c r="BC121" s="61"/>
      <c r="BD121" s="61"/>
      <c r="BE121" s="61"/>
      <c r="BF121" s="61"/>
      <c r="BG121" s="61"/>
      <c r="BH121" s="61"/>
      <c r="BI121" s="61"/>
      <c r="BJ121" s="61"/>
      <c r="BK121" s="61"/>
      <c r="BL121" s="161" t="s">
        <v>582</v>
      </c>
      <c r="BM121" s="61"/>
      <c r="BN121" s="61"/>
      <c r="BO121" s="61"/>
      <c r="BP121" s="61"/>
      <c r="BQ121" s="61"/>
      <c r="BR121" s="61"/>
      <c r="BS121" s="61"/>
      <c r="BT121" s="61"/>
      <c r="BU121" s="61"/>
      <c r="BV121" s="61"/>
      <c r="BW121" s="61"/>
      <c r="BX121" s="61"/>
      <c r="BY121" s="61"/>
      <c r="BZ121" s="61"/>
      <c r="CA121" s="61"/>
      <c r="CB121" s="61"/>
      <c r="CC121" s="61"/>
      <c r="CD121" s="61"/>
      <c r="CE121" s="61"/>
      <c r="CF121" s="61"/>
      <c r="CG121" s="61"/>
    </row>
    <row r="122" spans="52:85" customFormat="1">
      <c r="AZ122" t="s">
        <v>814</v>
      </c>
      <c r="BA122" s="61"/>
      <c r="BB122" s="61"/>
      <c r="BC122" s="61"/>
      <c r="BD122" s="61"/>
      <c r="BE122" s="61"/>
      <c r="BF122" s="61"/>
      <c r="BG122" s="61"/>
      <c r="BH122" s="61"/>
      <c r="BI122" s="61"/>
      <c r="BJ122" s="61"/>
      <c r="BK122" s="61"/>
      <c r="BL122" s="161" t="s">
        <v>583</v>
      </c>
      <c r="BM122" s="61"/>
      <c r="BN122" s="61"/>
      <c r="BO122" s="61"/>
      <c r="BP122" s="61"/>
      <c r="BQ122" s="61"/>
      <c r="BR122" s="61"/>
      <c r="BS122" s="61"/>
      <c r="BT122" s="61"/>
      <c r="BU122" s="61"/>
      <c r="BV122" s="61"/>
      <c r="BW122" s="61"/>
      <c r="BX122" s="61"/>
      <c r="BY122" s="61"/>
      <c r="BZ122" s="61"/>
      <c r="CA122" s="61"/>
      <c r="CB122" s="61"/>
      <c r="CC122" s="61"/>
      <c r="CD122" s="61"/>
      <c r="CE122" s="61"/>
      <c r="CF122" s="61"/>
      <c r="CG122" s="61"/>
    </row>
    <row r="123" spans="52:85" customFormat="1" ht="15">
      <c r="AZ123" s="175" t="s">
        <v>815</v>
      </c>
      <c r="BA123" s="61"/>
      <c r="BB123" s="61"/>
      <c r="BC123" s="61"/>
      <c r="BD123" s="61"/>
      <c r="BE123" s="61"/>
      <c r="BF123" s="61"/>
      <c r="BG123" s="61"/>
      <c r="BH123" s="61"/>
      <c r="BI123" s="61"/>
      <c r="BJ123" s="61"/>
      <c r="BK123" s="61"/>
      <c r="BL123" s="161" t="s">
        <v>584</v>
      </c>
      <c r="BM123" s="61"/>
      <c r="BN123" s="61"/>
      <c r="BO123" s="61"/>
      <c r="BP123" s="61"/>
      <c r="BQ123" s="61"/>
      <c r="BR123" s="61"/>
      <c r="BS123" s="61"/>
      <c r="BT123" s="61"/>
      <c r="BU123" s="61"/>
      <c r="BV123" s="61"/>
      <c r="BW123" s="61"/>
      <c r="BX123" s="61"/>
      <c r="BY123" s="61"/>
      <c r="BZ123" s="61"/>
      <c r="CA123" s="61"/>
      <c r="CB123" s="61"/>
      <c r="CC123" s="61"/>
      <c r="CD123" s="61"/>
      <c r="CE123" s="61"/>
      <c r="CF123" s="61"/>
      <c r="CG123" s="61"/>
    </row>
    <row r="124" spans="52:85" customFormat="1">
      <c r="AZ124" t="s">
        <v>816</v>
      </c>
      <c r="BA124" s="61"/>
      <c r="BB124" s="61"/>
      <c r="BC124" s="61"/>
      <c r="BD124" s="61"/>
      <c r="BE124" s="61"/>
      <c r="BF124" s="61"/>
      <c r="BG124" s="61"/>
      <c r="BH124" s="61"/>
      <c r="BI124" s="61"/>
      <c r="BJ124" s="61"/>
      <c r="BK124" s="61"/>
      <c r="BL124" s="161" t="s">
        <v>585</v>
      </c>
      <c r="BM124" s="61"/>
      <c r="BN124" s="61"/>
      <c r="BO124" s="61"/>
      <c r="BP124" s="61"/>
      <c r="BQ124" s="61"/>
      <c r="BR124" s="61"/>
      <c r="BS124" s="61"/>
      <c r="BT124" s="61"/>
      <c r="BU124" s="61"/>
      <c r="BV124" s="61"/>
      <c r="BW124" s="61"/>
      <c r="BX124" s="61"/>
      <c r="BY124" s="61"/>
      <c r="BZ124" s="61"/>
      <c r="CA124" s="61"/>
      <c r="CB124" s="61"/>
      <c r="CC124" s="61"/>
      <c r="CD124" s="61"/>
      <c r="CE124" s="61"/>
      <c r="CF124" s="61"/>
      <c r="CG124" s="61"/>
    </row>
    <row r="125" spans="52:85" customFormat="1">
      <c r="AZ125" s="61"/>
      <c r="BA125" s="61"/>
      <c r="BB125" s="61"/>
      <c r="BC125" s="61"/>
      <c r="BD125" s="61"/>
      <c r="BE125" s="61"/>
      <c r="BF125" s="61"/>
      <c r="BG125" s="61"/>
      <c r="BH125" s="61"/>
      <c r="BI125" s="61"/>
      <c r="BJ125" s="61"/>
      <c r="BK125" s="61"/>
      <c r="BL125" s="161" t="s">
        <v>586</v>
      </c>
      <c r="BM125" s="61"/>
      <c r="BN125" s="61"/>
      <c r="BO125" s="61"/>
      <c r="BP125" s="61"/>
      <c r="BQ125" s="61"/>
      <c r="BR125" s="61"/>
      <c r="BS125" s="61"/>
      <c r="BT125" s="61"/>
      <c r="BU125" s="61"/>
      <c r="BV125" s="61"/>
      <c r="BW125" s="61"/>
      <c r="BX125" s="61"/>
      <c r="BY125" s="61"/>
      <c r="BZ125" s="61"/>
      <c r="CA125" s="61"/>
      <c r="CB125" s="61"/>
      <c r="CC125" s="61"/>
      <c r="CD125" s="61"/>
      <c r="CE125" s="61"/>
      <c r="CF125" s="61"/>
      <c r="CG125" s="61"/>
    </row>
    <row r="126" spans="52:85" customFormat="1">
      <c r="AZ126" s="61"/>
      <c r="BA126" s="61"/>
      <c r="BB126" s="61"/>
      <c r="BC126" s="61"/>
      <c r="BD126" s="61"/>
      <c r="BE126" s="61"/>
      <c r="BF126" s="61"/>
      <c r="BG126" s="61"/>
      <c r="BH126" s="61"/>
      <c r="BI126" s="61"/>
      <c r="BJ126" s="61"/>
      <c r="BK126" s="61"/>
      <c r="BL126" s="161" t="s">
        <v>587</v>
      </c>
      <c r="BM126" s="61"/>
      <c r="BN126" s="61"/>
      <c r="BO126" s="61"/>
      <c r="BP126" s="61"/>
      <c r="BQ126" s="61"/>
      <c r="BR126" s="61"/>
      <c r="BS126" s="61"/>
      <c r="BT126" s="61"/>
      <c r="BU126" s="61"/>
      <c r="BV126" s="61"/>
      <c r="BW126" s="61"/>
      <c r="BX126" s="61"/>
      <c r="BY126" s="61"/>
      <c r="BZ126" s="61"/>
      <c r="CA126" s="61"/>
      <c r="CB126" s="61"/>
      <c r="CC126" s="61"/>
      <c r="CD126" s="61"/>
      <c r="CE126" s="61"/>
      <c r="CF126" s="61"/>
      <c r="CG126" s="61"/>
    </row>
    <row r="127" spans="52:85" customFormat="1">
      <c r="AZ127" s="61"/>
      <c r="BA127" s="61"/>
      <c r="BB127" s="61"/>
      <c r="BC127" s="61"/>
      <c r="BD127" s="61"/>
      <c r="BE127" s="61"/>
      <c r="BF127" s="61"/>
      <c r="BG127" s="61"/>
      <c r="BH127" s="61"/>
      <c r="BI127" s="61"/>
      <c r="BJ127" s="61"/>
      <c r="BK127" s="61"/>
      <c r="BL127" s="161" t="s">
        <v>588</v>
      </c>
      <c r="BM127" s="61"/>
      <c r="BN127" s="61"/>
      <c r="BO127" s="61"/>
      <c r="BP127" s="61"/>
      <c r="BQ127" s="61"/>
      <c r="BR127" s="61"/>
      <c r="BS127" s="61"/>
      <c r="BT127" s="61"/>
      <c r="BU127" s="61"/>
      <c r="BV127" s="61"/>
      <c r="BW127" s="61"/>
      <c r="BX127" s="61"/>
      <c r="BY127" s="61"/>
      <c r="BZ127" s="61"/>
      <c r="CA127" s="61"/>
      <c r="CB127" s="61"/>
      <c r="CC127" s="61"/>
      <c r="CD127" s="61"/>
      <c r="CE127" s="61"/>
      <c r="CF127" s="61"/>
      <c r="CG127" s="61"/>
    </row>
    <row r="128" spans="52:85" customFormat="1">
      <c r="AZ128" s="61"/>
      <c r="BA128" s="61"/>
      <c r="BB128" s="61"/>
      <c r="BC128" s="61"/>
      <c r="BD128" s="61"/>
      <c r="BE128" s="61"/>
      <c r="BF128" s="61"/>
      <c r="BG128" s="61"/>
      <c r="BH128" s="61"/>
      <c r="BI128" s="61"/>
      <c r="BJ128" s="61"/>
      <c r="BK128" s="61"/>
      <c r="BL128" s="161" t="s">
        <v>589</v>
      </c>
      <c r="BM128" s="61"/>
      <c r="BN128" s="61"/>
      <c r="BO128" s="61"/>
      <c r="BP128" s="61"/>
      <c r="BQ128" s="61"/>
      <c r="BR128" s="61"/>
      <c r="BS128" s="61"/>
      <c r="BT128" s="61"/>
      <c r="BU128" s="61"/>
      <c r="BV128" s="61"/>
      <c r="BW128" s="61"/>
      <c r="BX128" s="61"/>
      <c r="BY128" s="61"/>
      <c r="BZ128" s="61"/>
      <c r="CA128" s="61"/>
      <c r="CB128" s="61"/>
      <c r="CC128" s="61"/>
      <c r="CD128" s="61"/>
      <c r="CE128" s="61"/>
      <c r="CF128" s="61"/>
      <c r="CG128" s="61"/>
    </row>
    <row r="129" spans="52:85" customFormat="1">
      <c r="AZ129" s="61"/>
      <c r="BA129" s="61"/>
      <c r="BB129" s="61"/>
      <c r="BC129" s="61"/>
      <c r="BD129" s="61"/>
      <c r="BE129" s="61"/>
      <c r="BF129" s="61"/>
      <c r="BG129" s="61"/>
      <c r="BH129" s="61"/>
      <c r="BI129" s="61"/>
      <c r="BJ129" s="61"/>
      <c r="BK129" s="61"/>
      <c r="BL129" s="161" t="s">
        <v>590</v>
      </c>
      <c r="BM129" s="61"/>
      <c r="BN129" s="61"/>
      <c r="BO129" s="61"/>
      <c r="BP129" s="61"/>
      <c r="BQ129" s="61"/>
      <c r="BR129" s="61"/>
      <c r="BS129" s="61"/>
      <c r="BT129" s="61"/>
      <c r="BU129" s="61"/>
      <c r="BV129" s="61"/>
      <c r="BW129" s="61"/>
      <c r="BX129" s="61"/>
      <c r="BY129" s="61"/>
      <c r="BZ129" s="61"/>
      <c r="CA129" s="61"/>
      <c r="CB129" s="61"/>
      <c r="CC129" s="61"/>
      <c r="CD129" s="61"/>
      <c r="CE129" s="61"/>
      <c r="CF129" s="61"/>
      <c r="CG129" s="61"/>
    </row>
    <row r="130" spans="52:85" customFormat="1">
      <c r="AZ130" s="61"/>
      <c r="BA130" s="61"/>
      <c r="BB130" s="61"/>
      <c r="BC130" s="61"/>
      <c r="BD130" s="61"/>
      <c r="BE130" s="61"/>
      <c r="BF130" s="61"/>
      <c r="BG130" s="61"/>
      <c r="BH130" s="61"/>
      <c r="BI130" s="61"/>
      <c r="BJ130" s="61"/>
      <c r="BK130" s="61"/>
      <c r="BL130" s="161" t="s">
        <v>591</v>
      </c>
      <c r="BM130" s="61"/>
      <c r="BN130" s="61"/>
      <c r="BO130" s="61"/>
      <c r="BP130" s="61"/>
      <c r="BQ130" s="61"/>
      <c r="BR130" s="61"/>
      <c r="BS130" s="61"/>
      <c r="BT130" s="61"/>
      <c r="BU130" s="61"/>
      <c r="BV130" s="61"/>
      <c r="BW130" s="61"/>
      <c r="BX130" s="61"/>
      <c r="BY130" s="61"/>
      <c r="BZ130" s="61"/>
      <c r="CA130" s="61"/>
      <c r="CB130" s="61"/>
      <c r="CC130" s="61"/>
      <c r="CD130" s="61"/>
      <c r="CE130" s="61"/>
      <c r="CF130" s="61"/>
      <c r="CG130" s="61"/>
    </row>
    <row r="131" spans="52:85" customFormat="1">
      <c r="AZ131" s="61"/>
      <c r="BA131" s="61"/>
      <c r="BB131" s="61"/>
      <c r="BC131" s="61"/>
      <c r="BD131" s="61"/>
      <c r="BE131" s="61"/>
      <c r="BF131" s="61"/>
      <c r="BG131" s="61"/>
      <c r="BH131" s="61"/>
      <c r="BI131" s="61"/>
      <c r="BJ131" s="61"/>
      <c r="BK131" s="61"/>
      <c r="BL131" s="161" t="s">
        <v>592</v>
      </c>
      <c r="BM131" s="61"/>
      <c r="BN131" s="61"/>
      <c r="BO131" s="61"/>
      <c r="BP131" s="61"/>
      <c r="BQ131" s="61"/>
      <c r="BR131" s="61"/>
      <c r="BS131" s="61"/>
      <c r="BT131" s="61"/>
      <c r="BU131" s="61"/>
      <c r="BV131" s="61"/>
      <c r="BW131" s="61"/>
      <c r="BX131" s="61"/>
      <c r="BY131" s="61"/>
      <c r="BZ131" s="61"/>
      <c r="CA131" s="61"/>
      <c r="CB131" s="61"/>
      <c r="CC131" s="61"/>
      <c r="CD131" s="61"/>
      <c r="CE131" s="61"/>
      <c r="CF131" s="61"/>
      <c r="CG131" s="61"/>
    </row>
    <row r="132" spans="52:85" customFormat="1">
      <c r="AZ132" s="61"/>
      <c r="BA132" s="61"/>
      <c r="BB132" s="61"/>
      <c r="BC132" s="61"/>
      <c r="BD132" s="61"/>
      <c r="BE132" s="61"/>
      <c r="BF132" s="61"/>
      <c r="BG132" s="61"/>
      <c r="BH132" s="61"/>
      <c r="BI132" s="61"/>
      <c r="BJ132" s="61"/>
      <c r="BK132" s="61"/>
      <c r="BL132" s="161" t="s">
        <v>593</v>
      </c>
      <c r="BM132" s="61"/>
      <c r="BN132" s="61"/>
      <c r="BO132" s="61"/>
      <c r="BP132" s="61"/>
      <c r="BQ132" s="61"/>
      <c r="BR132" s="61"/>
      <c r="BS132" s="61"/>
      <c r="BT132" s="61"/>
      <c r="BU132" s="61"/>
      <c r="BV132" s="61"/>
      <c r="BW132" s="61"/>
      <c r="BX132" s="61"/>
      <c r="BY132" s="61"/>
      <c r="BZ132" s="61"/>
      <c r="CA132" s="61"/>
      <c r="CB132" s="61"/>
      <c r="CC132" s="61"/>
      <c r="CD132" s="61"/>
      <c r="CE132" s="61"/>
      <c r="CF132" s="61"/>
      <c r="CG132" s="61"/>
    </row>
    <row r="133" spans="52:85" customFormat="1">
      <c r="AZ133" s="61"/>
      <c r="BA133" s="61"/>
      <c r="BB133" s="61"/>
      <c r="BC133" s="61"/>
      <c r="BD133" s="61"/>
      <c r="BE133" s="61"/>
      <c r="BF133" s="61"/>
      <c r="BG133" s="61"/>
      <c r="BH133" s="61"/>
      <c r="BI133" s="61"/>
      <c r="BJ133" s="61"/>
      <c r="BK133" s="61"/>
      <c r="BL133" s="161" t="s">
        <v>594</v>
      </c>
      <c r="BM133" s="61"/>
      <c r="BN133" s="61"/>
      <c r="BO133" s="61"/>
      <c r="BP133" s="61"/>
      <c r="BQ133" s="61"/>
      <c r="BR133" s="61"/>
      <c r="BS133" s="61"/>
      <c r="BT133" s="61"/>
      <c r="BU133" s="61"/>
      <c r="BV133" s="61"/>
      <c r="BW133" s="61"/>
      <c r="BX133" s="61"/>
      <c r="BY133" s="61"/>
      <c r="BZ133" s="61"/>
      <c r="CA133" s="61"/>
      <c r="CB133" s="61"/>
      <c r="CC133" s="61"/>
      <c r="CD133" s="61"/>
      <c r="CE133" s="61"/>
      <c r="CF133" s="61"/>
      <c r="CG133" s="61"/>
    </row>
    <row r="134" spans="52:85" customFormat="1">
      <c r="AZ134" s="61"/>
      <c r="BA134" s="61"/>
      <c r="BB134" s="61"/>
      <c r="BC134" s="61"/>
      <c r="BD134" s="61"/>
      <c r="BE134" s="61"/>
      <c r="BF134" s="61"/>
      <c r="BG134" s="61"/>
      <c r="BH134" s="61"/>
      <c r="BI134" s="61"/>
      <c r="BJ134" s="61"/>
      <c r="BK134" s="61"/>
      <c r="BL134" s="161" t="s">
        <v>595</v>
      </c>
      <c r="BM134" s="61"/>
      <c r="BN134" s="61"/>
      <c r="BO134" s="61"/>
      <c r="BP134" s="61"/>
      <c r="BQ134" s="61"/>
      <c r="BR134" s="61"/>
      <c r="BS134" s="61"/>
      <c r="BT134" s="61"/>
      <c r="BU134" s="61"/>
      <c r="BV134" s="61"/>
      <c r="BW134" s="61"/>
      <c r="BX134" s="61"/>
      <c r="BY134" s="61"/>
      <c r="BZ134" s="61"/>
      <c r="CA134" s="61"/>
      <c r="CB134" s="61"/>
      <c r="CC134" s="61"/>
      <c r="CD134" s="61"/>
      <c r="CE134" s="61"/>
      <c r="CF134" s="61"/>
      <c r="CG134" s="61"/>
    </row>
    <row r="135" spans="52:85" customFormat="1">
      <c r="AZ135" s="61"/>
      <c r="BA135" s="61"/>
      <c r="BB135" s="61"/>
      <c r="BC135" s="61"/>
      <c r="BD135" s="61"/>
      <c r="BE135" s="61"/>
      <c r="BF135" s="61"/>
      <c r="BG135" s="61"/>
      <c r="BH135" s="61"/>
      <c r="BI135" s="61"/>
      <c r="BJ135" s="61"/>
      <c r="BK135" s="61"/>
      <c r="BL135" s="161" t="s">
        <v>596</v>
      </c>
      <c r="BM135" s="61"/>
      <c r="BN135" s="61"/>
      <c r="BO135" s="61"/>
      <c r="BP135" s="61"/>
      <c r="BQ135" s="61"/>
      <c r="BR135" s="61"/>
      <c r="BS135" s="61"/>
      <c r="BT135" s="61"/>
      <c r="BU135" s="61"/>
      <c r="BV135" s="61"/>
      <c r="BW135" s="61"/>
      <c r="BX135" s="61"/>
      <c r="BY135" s="61"/>
      <c r="BZ135" s="61"/>
      <c r="CA135" s="61"/>
      <c r="CB135" s="61"/>
      <c r="CC135" s="61"/>
      <c r="CD135" s="61"/>
      <c r="CE135" s="61"/>
      <c r="CF135" s="61"/>
      <c r="CG135" s="61"/>
    </row>
    <row r="136" spans="52:85" customFormat="1">
      <c r="AZ136" s="61"/>
      <c r="BA136" s="61"/>
      <c r="BB136" s="61"/>
      <c r="BC136" s="61"/>
      <c r="BD136" s="61"/>
      <c r="BE136" s="61"/>
      <c r="BF136" s="61"/>
      <c r="BG136" s="61"/>
      <c r="BH136" s="61"/>
      <c r="BI136" s="61"/>
      <c r="BJ136" s="61"/>
      <c r="BK136" s="61"/>
      <c r="BL136" s="161" t="s">
        <v>597</v>
      </c>
      <c r="BM136" s="61"/>
      <c r="BN136" s="61"/>
      <c r="BO136" s="61"/>
      <c r="BP136" s="61"/>
      <c r="BQ136" s="61"/>
      <c r="BR136" s="61"/>
      <c r="BS136" s="61"/>
      <c r="BT136" s="61"/>
      <c r="BU136" s="61"/>
      <c r="BV136" s="61"/>
      <c r="BW136" s="61"/>
      <c r="BX136" s="61"/>
      <c r="BY136" s="61"/>
      <c r="BZ136" s="61"/>
      <c r="CA136" s="61"/>
      <c r="CB136" s="61"/>
      <c r="CC136" s="61"/>
      <c r="CD136" s="61"/>
      <c r="CE136" s="61"/>
      <c r="CF136" s="61"/>
      <c r="CG136" s="61"/>
    </row>
    <row r="137" spans="52:85" customFormat="1">
      <c r="AZ137" s="61"/>
      <c r="BA137" s="61"/>
      <c r="BB137" s="61"/>
      <c r="BC137" s="61"/>
      <c r="BD137" s="61"/>
      <c r="BE137" s="61"/>
      <c r="BF137" s="61"/>
      <c r="BG137" s="61"/>
      <c r="BH137" s="61"/>
      <c r="BI137" s="61"/>
      <c r="BJ137" s="61"/>
      <c r="BK137" s="61"/>
      <c r="BL137" s="161" t="s">
        <v>667</v>
      </c>
      <c r="BM137" s="61"/>
      <c r="BN137" s="61"/>
      <c r="BO137" s="61"/>
      <c r="BP137" s="61"/>
      <c r="BQ137" s="61"/>
      <c r="BR137" s="61"/>
      <c r="BS137" s="61"/>
      <c r="BT137" s="61"/>
      <c r="BU137" s="61"/>
      <c r="BV137" s="61"/>
      <c r="BW137" s="61"/>
      <c r="BX137" s="61"/>
      <c r="BY137" s="61"/>
      <c r="BZ137" s="61"/>
      <c r="CA137" s="61"/>
      <c r="CB137" s="61"/>
      <c r="CC137" s="61"/>
      <c r="CD137" s="61"/>
      <c r="CE137" s="61"/>
      <c r="CF137" s="61"/>
      <c r="CG137" s="61"/>
    </row>
    <row r="138" spans="52:85" customFormat="1">
      <c r="AZ138" s="61"/>
      <c r="BA138" s="61"/>
      <c r="BB138" s="61"/>
      <c r="BC138" s="61"/>
      <c r="BD138" s="61"/>
      <c r="BE138" s="61"/>
      <c r="BF138" s="61"/>
      <c r="BG138" s="61"/>
      <c r="BH138" s="61"/>
      <c r="BI138" s="61"/>
      <c r="BJ138" s="61"/>
      <c r="BK138" s="61"/>
      <c r="BL138" s="161" t="s">
        <v>598</v>
      </c>
      <c r="BM138" s="61"/>
      <c r="BN138" s="61"/>
      <c r="BO138" s="61"/>
      <c r="BP138" s="61"/>
      <c r="BQ138" s="61"/>
      <c r="BR138" s="61"/>
      <c r="BS138" s="61"/>
      <c r="BT138" s="61"/>
      <c r="BU138" s="61"/>
      <c r="BV138" s="61"/>
      <c r="BW138" s="61"/>
      <c r="BX138" s="61"/>
      <c r="BY138" s="61"/>
      <c r="BZ138" s="61"/>
      <c r="CA138" s="61"/>
      <c r="CB138" s="61"/>
      <c r="CC138" s="61"/>
      <c r="CD138" s="61"/>
      <c r="CE138" s="61"/>
      <c r="CF138" s="61"/>
      <c r="CG138" s="61"/>
    </row>
    <row r="139" spans="52:85" customFormat="1">
      <c r="AZ139" s="61"/>
      <c r="BA139" s="61"/>
      <c r="BB139" s="61"/>
      <c r="BC139" s="61"/>
      <c r="BD139" s="61"/>
      <c r="BE139" s="61"/>
      <c r="BF139" s="61"/>
      <c r="BG139" s="61"/>
      <c r="BH139" s="61"/>
      <c r="BI139" s="61"/>
      <c r="BJ139" s="61"/>
      <c r="BK139" s="61"/>
      <c r="BL139" s="162" t="s">
        <v>599</v>
      </c>
      <c r="BM139" s="61"/>
      <c r="BN139" s="61"/>
      <c r="BO139" s="61"/>
      <c r="BP139" s="61"/>
      <c r="BQ139" s="61"/>
      <c r="BR139" s="61"/>
      <c r="BS139" s="61"/>
      <c r="BT139" s="61"/>
      <c r="BU139" s="61"/>
      <c r="BV139" s="61"/>
      <c r="BW139" s="61"/>
      <c r="BX139" s="61"/>
      <c r="BY139" s="61"/>
      <c r="BZ139" s="61"/>
      <c r="CA139" s="61"/>
      <c r="CB139" s="61"/>
      <c r="CC139" s="61"/>
      <c r="CD139" s="61"/>
      <c r="CE139" s="61"/>
      <c r="CF139" s="61"/>
      <c r="CG139" s="61"/>
    </row>
    <row r="140" spans="52:85" customFormat="1">
      <c r="AZ140" s="61"/>
      <c r="BA140" s="61"/>
      <c r="BB140" s="61"/>
      <c r="BC140" s="61"/>
      <c r="BD140" s="61"/>
      <c r="BE140" s="61"/>
      <c r="BF140" s="61"/>
      <c r="BG140" s="61"/>
      <c r="BH140" s="61"/>
      <c r="BI140" s="61"/>
      <c r="BJ140" s="61"/>
      <c r="BK140" s="61"/>
      <c r="BL140" s="161" t="s">
        <v>600</v>
      </c>
      <c r="BM140" s="61"/>
      <c r="BN140" s="61"/>
      <c r="BO140" s="61"/>
      <c r="BP140" s="61"/>
      <c r="BQ140" s="61"/>
      <c r="BR140" s="61"/>
      <c r="BS140" s="61"/>
      <c r="BT140" s="61"/>
      <c r="BU140" s="61"/>
      <c r="BV140" s="61"/>
      <c r="BW140" s="61"/>
      <c r="BX140" s="61"/>
      <c r="BY140" s="61"/>
      <c r="BZ140" s="61"/>
      <c r="CA140" s="61"/>
      <c r="CB140" s="61"/>
      <c r="CC140" s="61"/>
      <c r="CD140" s="61"/>
      <c r="CE140" s="61"/>
      <c r="CF140" s="61"/>
      <c r="CG140" s="61"/>
    </row>
    <row r="141" spans="52:85" customFormat="1">
      <c r="AZ141" s="61"/>
      <c r="BA141" s="61"/>
      <c r="BB141" s="61"/>
      <c r="BC141" s="61"/>
      <c r="BD141" s="61"/>
      <c r="BE141" s="61"/>
      <c r="BF141" s="61"/>
      <c r="BG141" s="61"/>
      <c r="BH141" s="61"/>
      <c r="BI141" s="61"/>
      <c r="BJ141" s="61"/>
      <c r="BK141" s="61"/>
      <c r="BL141" s="161" t="s">
        <v>601</v>
      </c>
      <c r="BM141" s="61"/>
      <c r="BN141" s="61"/>
      <c r="BO141" s="61"/>
      <c r="BP141" s="61"/>
      <c r="BQ141" s="61"/>
      <c r="BR141" s="61"/>
      <c r="BS141" s="61"/>
      <c r="BT141" s="61"/>
      <c r="BU141" s="61"/>
      <c r="BV141" s="61"/>
      <c r="BW141" s="61"/>
      <c r="BX141" s="61"/>
      <c r="BY141" s="61"/>
      <c r="BZ141" s="61"/>
      <c r="CA141" s="61"/>
      <c r="CB141" s="61"/>
      <c r="CC141" s="61"/>
      <c r="CD141" s="61"/>
      <c r="CE141" s="61"/>
      <c r="CF141" s="61"/>
      <c r="CG141" s="61"/>
    </row>
    <row r="142" spans="52:85" customFormat="1">
      <c r="AZ142" s="61"/>
      <c r="BA142" s="61"/>
      <c r="BB142" s="61"/>
      <c r="BC142" s="61"/>
      <c r="BD142" s="61"/>
      <c r="BE142" s="61"/>
      <c r="BF142" s="61"/>
      <c r="BG142" s="61"/>
      <c r="BH142" s="61"/>
      <c r="BI142" s="61"/>
      <c r="BJ142" s="61"/>
      <c r="BK142" s="61"/>
      <c r="BL142" s="161" t="s">
        <v>602</v>
      </c>
      <c r="BM142" s="61"/>
      <c r="BN142" s="61"/>
      <c r="BO142" s="61"/>
      <c r="BP142" s="61"/>
      <c r="BQ142" s="61"/>
      <c r="BR142" s="61"/>
      <c r="BS142" s="61"/>
      <c r="BT142" s="61"/>
      <c r="BU142" s="61"/>
      <c r="BV142" s="61"/>
      <c r="BW142" s="61"/>
      <c r="BX142" s="61"/>
      <c r="BY142" s="61"/>
      <c r="BZ142" s="61"/>
      <c r="CA142" s="61"/>
      <c r="CB142" s="61"/>
      <c r="CC142" s="61"/>
      <c r="CD142" s="61"/>
      <c r="CE142" s="61"/>
      <c r="CF142" s="61"/>
      <c r="CG142" s="61"/>
    </row>
    <row r="143" spans="52:85" customFormat="1">
      <c r="AZ143" s="61"/>
      <c r="BA143" s="61"/>
      <c r="BB143" s="61"/>
      <c r="BC143" s="61"/>
      <c r="BD143" s="61"/>
      <c r="BE143" s="61"/>
      <c r="BF143" s="61"/>
      <c r="BG143" s="61"/>
      <c r="BH143" s="61"/>
      <c r="BI143" s="61"/>
      <c r="BJ143" s="61"/>
      <c r="BK143" s="61"/>
      <c r="BL143" s="161" t="s">
        <v>603</v>
      </c>
      <c r="BM143" s="61"/>
      <c r="BN143" s="61"/>
      <c r="BO143" s="61"/>
      <c r="BP143" s="61"/>
      <c r="BQ143" s="61"/>
      <c r="BR143" s="61"/>
      <c r="BS143" s="61"/>
      <c r="BT143" s="61"/>
      <c r="BU143" s="61"/>
      <c r="BV143" s="61"/>
      <c r="BW143" s="61"/>
      <c r="BX143" s="61"/>
      <c r="BY143" s="61"/>
      <c r="BZ143" s="61"/>
      <c r="CA143" s="61"/>
      <c r="CB143" s="61"/>
      <c r="CC143" s="61"/>
      <c r="CD143" s="61"/>
      <c r="CE143" s="61"/>
      <c r="CF143" s="61"/>
      <c r="CG143" s="61"/>
    </row>
    <row r="144" spans="52:85" customFormat="1">
      <c r="AZ144" s="61"/>
      <c r="BA144" s="61"/>
      <c r="BB144" s="61"/>
      <c r="BC144" s="61"/>
      <c r="BD144" s="61"/>
      <c r="BE144" s="61"/>
      <c r="BF144" s="61"/>
      <c r="BG144" s="61"/>
      <c r="BH144" s="61"/>
      <c r="BI144" s="61"/>
      <c r="BJ144" s="61"/>
      <c r="BK144" s="61"/>
      <c r="BL144" s="161" t="s">
        <v>604</v>
      </c>
      <c r="BM144" s="61"/>
      <c r="BN144" s="61"/>
      <c r="BO144" s="61"/>
      <c r="BP144" s="61"/>
      <c r="BQ144" s="61"/>
      <c r="BR144" s="61"/>
      <c r="BS144" s="61"/>
      <c r="BT144" s="61"/>
      <c r="BU144" s="61"/>
      <c r="BV144" s="61"/>
      <c r="BW144" s="61"/>
      <c r="BX144" s="61"/>
      <c r="BY144" s="61"/>
      <c r="BZ144" s="61"/>
      <c r="CA144" s="61"/>
      <c r="CB144" s="61"/>
      <c r="CC144" s="61"/>
      <c r="CD144" s="61"/>
      <c r="CE144" s="61"/>
      <c r="CF144" s="61"/>
      <c r="CG144" s="61"/>
    </row>
    <row r="145" spans="52:85" customFormat="1">
      <c r="AZ145" s="61"/>
      <c r="BA145" s="61"/>
      <c r="BB145" s="61"/>
      <c r="BC145" s="61"/>
      <c r="BD145" s="61"/>
      <c r="BE145" s="61"/>
      <c r="BF145" s="61"/>
      <c r="BG145" s="61"/>
      <c r="BH145" s="61"/>
      <c r="BI145" s="61"/>
      <c r="BJ145" s="61"/>
      <c r="BK145" s="61"/>
      <c r="BL145" s="161" t="s">
        <v>605</v>
      </c>
      <c r="BM145" s="61"/>
      <c r="BN145" s="61"/>
      <c r="BO145" s="61"/>
      <c r="BP145" s="61"/>
      <c r="BQ145" s="61"/>
      <c r="BR145" s="61"/>
      <c r="BS145" s="61"/>
      <c r="BT145" s="61"/>
      <c r="BU145" s="61"/>
      <c r="BV145" s="61"/>
      <c r="BW145" s="61"/>
      <c r="BX145" s="61"/>
      <c r="BY145" s="61"/>
      <c r="BZ145" s="61"/>
      <c r="CA145" s="61"/>
      <c r="CB145" s="61"/>
      <c r="CC145" s="61"/>
      <c r="CD145" s="61"/>
      <c r="CE145" s="61"/>
      <c r="CF145" s="61"/>
      <c r="CG145" s="61"/>
    </row>
    <row r="146" spans="52:85" customFormat="1">
      <c r="AZ146" s="61"/>
      <c r="BA146" s="61"/>
      <c r="BB146" s="61"/>
      <c r="BC146" s="61"/>
      <c r="BD146" s="61"/>
      <c r="BE146" s="61"/>
      <c r="BF146" s="61"/>
      <c r="BG146" s="61"/>
      <c r="BH146" s="61"/>
      <c r="BI146" s="61"/>
      <c r="BJ146" s="61"/>
      <c r="BK146" s="61"/>
      <c r="BL146" s="161" t="s">
        <v>606</v>
      </c>
      <c r="BM146" s="61"/>
      <c r="BN146" s="61"/>
      <c r="BO146" s="61"/>
      <c r="BP146" s="61"/>
      <c r="BQ146" s="61"/>
      <c r="BR146" s="61"/>
      <c r="BS146" s="61"/>
      <c r="BT146" s="61"/>
      <c r="BU146" s="61"/>
      <c r="BV146" s="61"/>
      <c r="BW146" s="61"/>
      <c r="BX146" s="61"/>
      <c r="BY146" s="61"/>
      <c r="BZ146" s="61"/>
      <c r="CA146" s="61"/>
      <c r="CB146" s="61"/>
      <c r="CC146" s="61"/>
      <c r="CD146" s="61"/>
      <c r="CE146" s="61"/>
      <c r="CF146" s="61"/>
      <c r="CG146" s="61"/>
    </row>
    <row r="147" spans="52:85" customFormat="1">
      <c r="AZ147" s="61"/>
      <c r="BA147" s="61"/>
      <c r="BB147" s="61"/>
      <c r="BC147" s="61"/>
      <c r="BD147" s="61"/>
      <c r="BE147" s="61"/>
      <c r="BF147" s="61"/>
      <c r="BG147" s="61"/>
      <c r="BH147" s="61"/>
      <c r="BI147" s="61"/>
      <c r="BJ147" s="61"/>
      <c r="BK147" s="61"/>
      <c r="BL147" s="161" t="s">
        <v>607</v>
      </c>
      <c r="BM147" s="61"/>
      <c r="BN147" s="61"/>
      <c r="BO147" s="61"/>
      <c r="BP147" s="61"/>
      <c r="BQ147" s="61"/>
      <c r="BR147" s="61"/>
      <c r="BS147" s="61"/>
      <c r="BT147" s="61"/>
      <c r="BU147" s="61"/>
      <c r="BV147" s="61"/>
      <c r="BW147" s="61"/>
      <c r="BX147" s="61"/>
      <c r="BY147" s="61"/>
      <c r="BZ147" s="61"/>
      <c r="CA147" s="61"/>
      <c r="CB147" s="61"/>
      <c r="CC147" s="61"/>
      <c r="CD147" s="61"/>
      <c r="CE147" s="61"/>
      <c r="CF147" s="61"/>
      <c r="CG147" s="61"/>
    </row>
    <row r="148" spans="52:85" customFormat="1">
      <c r="AZ148" s="61"/>
      <c r="BA148" s="61"/>
      <c r="BB148" s="61"/>
      <c r="BC148" s="61"/>
      <c r="BD148" s="61"/>
      <c r="BE148" s="61"/>
      <c r="BF148" s="61"/>
      <c r="BG148" s="61"/>
      <c r="BH148" s="61"/>
      <c r="BI148" s="61"/>
      <c r="BJ148" s="61"/>
      <c r="BK148" s="61"/>
      <c r="BL148" s="161" t="s">
        <v>608</v>
      </c>
      <c r="BM148" s="61"/>
      <c r="BN148" s="61"/>
      <c r="BO148" s="61"/>
      <c r="BP148" s="61"/>
      <c r="BQ148" s="61"/>
      <c r="BR148" s="61"/>
      <c r="BS148" s="61"/>
      <c r="BT148" s="61"/>
      <c r="BU148" s="61"/>
      <c r="BV148" s="61"/>
      <c r="BW148" s="61"/>
      <c r="BX148" s="61"/>
      <c r="BY148" s="61"/>
      <c r="BZ148" s="61"/>
      <c r="CA148" s="61"/>
      <c r="CB148" s="61"/>
      <c r="CC148" s="61"/>
      <c r="CD148" s="61"/>
      <c r="CE148" s="61"/>
      <c r="CF148" s="61"/>
      <c r="CG148" s="61"/>
    </row>
    <row r="149" spans="52:85" customFormat="1">
      <c r="AZ149" s="61"/>
      <c r="BA149" s="61"/>
      <c r="BB149" s="61"/>
      <c r="BC149" s="61"/>
      <c r="BD149" s="61"/>
      <c r="BE149" s="61"/>
      <c r="BF149" s="61"/>
      <c r="BG149" s="61"/>
      <c r="BH149" s="61"/>
      <c r="BI149" s="61"/>
      <c r="BJ149" s="61"/>
      <c r="BK149" s="61"/>
      <c r="BL149" s="161" t="s">
        <v>609</v>
      </c>
      <c r="BM149" s="61"/>
      <c r="BN149" s="61"/>
      <c r="BO149" s="61"/>
      <c r="BP149" s="61"/>
      <c r="BQ149" s="61"/>
      <c r="BR149" s="61"/>
      <c r="BS149" s="61"/>
      <c r="BT149" s="61"/>
      <c r="BU149" s="61"/>
      <c r="BV149" s="61"/>
      <c r="BW149" s="61"/>
      <c r="BX149" s="61"/>
      <c r="BY149" s="61"/>
      <c r="BZ149" s="61"/>
      <c r="CA149" s="61"/>
      <c r="CB149" s="61"/>
      <c r="CC149" s="61"/>
      <c r="CD149" s="61"/>
      <c r="CE149" s="61"/>
      <c r="CF149" s="61"/>
      <c r="CG149" s="61"/>
    </row>
    <row r="150" spans="52:85" customFormat="1">
      <c r="AZ150" s="61"/>
      <c r="BA150" s="61"/>
      <c r="BB150" s="61"/>
      <c r="BC150" s="61"/>
      <c r="BD150" s="61"/>
      <c r="BE150" s="61"/>
      <c r="BF150" s="61"/>
      <c r="BG150" s="61"/>
      <c r="BH150" s="61"/>
      <c r="BI150" s="61"/>
      <c r="BJ150" s="61"/>
      <c r="BK150" s="61"/>
      <c r="BL150" s="161" t="s">
        <v>610</v>
      </c>
      <c r="BM150" s="61"/>
      <c r="BN150" s="61"/>
      <c r="BO150" s="61"/>
      <c r="BP150" s="61"/>
      <c r="BQ150" s="61"/>
      <c r="BR150" s="61"/>
      <c r="BS150" s="61"/>
      <c r="BT150" s="61"/>
      <c r="BU150" s="61"/>
      <c r="BV150" s="61"/>
      <c r="BW150" s="61"/>
      <c r="BX150" s="61"/>
      <c r="BY150" s="61"/>
      <c r="BZ150" s="61"/>
      <c r="CA150" s="61"/>
      <c r="CB150" s="61"/>
      <c r="CC150" s="61"/>
      <c r="CD150" s="61"/>
      <c r="CE150" s="61"/>
      <c r="CF150" s="61"/>
      <c r="CG150" s="61"/>
    </row>
    <row r="151" spans="52:85" customFormat="1">
      <c r="AZ151" s="61"/>
      <c r="BA151" s="61"/>
      <c r="BB151" s="61"/>
      <c r="BC151" s="61"/>
      <c r="BD151" s="61"/>
      <c r="BE151" s="61"/>
      <c r="BF151" s="61"/>
      <c r="BG151" s="61"/>
      <c r="BH151" s="61"/>
      <c r="BI151" s="61"/>
      <c r="BJ151" s="61"/>
      <c r="BK151" s="61"/>
      <c r="BL151" s="161" t="s">
        <v>611</v>
      </c>
      <c r="BM151" s="61"/>
      <c r="BN151" s="61"/>
      <c r="BO151" s="61"/>
      <c r="BP151" s="61"/>
      <c r="BQ151" s="61"/>
      <c r="BR151" s="61"/>
      <c r="BS151" s="61"/>
      <c r="BT151" s="61"/>
      <c r="BU151" s="61"/>
      <c r="BV151" s="61"/>
      <c r="BW151" s="61"/>
      <c r="BX151" s="61"/>
      <c r="BY151" s="61"/>
      <c r="BZ151" s="61"/>
      <c r="CA151" s="61"/>
      <c r="CB151" s="61"/>
      <c r="CC151" s="61"/>
      <c r="CD151" s="61"/>
      <c r="CE151" s="61"/>
      <c r="CF151" s="61"/>
      <c r="CG151" s="61"/>
    </row>
    <row r="152" spans="52:85" customFormat="1">
      <c r="AZ152" s="61"/>
      <c r="BA152" s="61"/>
      <c r="BB152" s="61"/>
      <c r="BC152" s="61"/>
      <c r="BD152" s="61"/>
      <c r="BE152" s="61"/>
      <c r="BF152" s="61"/>
      <c r="BG152" s="61"/>
      <c r="BH152" s="61"/>
      <c r="BI152" s="61"/>
      <c r="BJ152" s="61"/>
      <c r="BK152" s="61"/>
      <c r="BL152" s="161" t="s">
        <v>612</v>
      </c>
      <c r="BM152" s="61"/>
      <c r="BN152" s="61"/>
      <c r="BO152" s="61"/>
      <c r="BP152" s="61"/>
      <c r="BQ152" s="61"/>
      <c r="BR152" s="61"/>
      <c r="BS152" s="61"/>
      <c r="BT152" s="61"/>
      <c r="BU152" s="61"/>
      <c r="BV152" s="61"/>
      <c r="BW152" s="61"/>
      <c r="BX152" s="61"/>
      <c r="BY152" s="61"/>
      <c r="BZ152" s="61"/>
      <c r="CA152" s="61"/>
      <c r="CB152" s="61"/>
      <c r="CC152" s="61"/>
      <c r="CD152" s="61"/>
      <c r="CE152" s="61"/>
      <c r="CF152" s="61"/>
      <c r="CG152" s="61"/>
    </row>
    <row r="153" spans="52:85" customFormat="1">
      <c r="AZ153" s="61"/>
      <c r="BA153" s="61"/>
      <c r="BB153" s="61"/>
      <c r="BC153" s="61"/>
      <c r="BD153" s="61"/>
      <c r="BE153" s="61"/>
      <c r="BF153" s="61"/>
      <c r="BG153" s="61"/>
      <c r="BH153" s="61"/>
      <c r="BI153" s="61"/>
      <c r="BJ153" s="61"/>
      <c r="BK153" s="61"/>
      <c r="BL153" s="161" t="s">
        <v>668</v>
      </c>
      <c r="BM153" s="61"/>
      <c r="BN153" s="61"/>
      <c r="BO153" s="61"/>
      <c r="BP153" s="61"/>
      <c r="BQ153" s="61"/>
      <c r="BR153" s="61"/>
      <c r="BS153" s="61"/>
      <c r="BT153" s="61"/>
      <c r="BU153" s="61"/>
      <c r="BV153" s="61"/>
      <c r="BW153" s="61"/>
      <c r="BX153" s="61"/>
      <c r="BY153" s="61"/>
      <c r="BZ153" s="61"/>
      <c r="CA153" s="61"/>
      <c r="CB153" s="61"/>
      <c r="CC153" s="61"/>
      <c r="CD153" s="61"/>
      <c r="CE153" s="61"/>
      <c r="CF153" s="61"/>
      <c r="CG153" s="61"/>
    </row>
    <row r="154" spans="52:85" customFormat="1">
      <c r="AZ154" s="61"/>
      <c r="BA154" s="61"/>
      <c r="BB154" s="61"/>
      <c r="BC154" s="61"/>
      <c r="BD154" s="61"/>
      <c r="BE154" s="61"/>
      <c r="BF154" s="61"/>
      <c r="BG154" s="61"/>
      <c r="BH154" s="61"/>
      <c r="BI154" s="61"/>
      <c r="BJ154" s="61"/>
      <c r="BK154" s="61"/>
      <c r="BL154" s="161" t="s">
        <v>613</v>
      </c>
      <c r="BM154" s="61"/>
      <c r="BN154" s="61"/>
      <c r="BO154" s="61"/>
      <c r="BP154" s="61"/>
      <c r="BQ154" s="61"/>
      <c r="BR154" s="61"/>
      <c r="BS154" s="61"/>
      <c r="BT154" s="61"/>
      <c r="BU154" s="61"/>
      <c r="BV154" s="61"/>
      <c r="BW154" s="61"/>
      <c r="BX154" s="61"/>
      <c r="BY154" s="61"/>
      <c r="BZ154" s="61"/>
      <c r="CA154" s="61"/>
      <c r="CB154" s="61"/>
      <c r="CC154" s="61"/>
      <c r="CD154" s="61"/>
      <c r="CE154" s="61"/>
      <c r="CF154" s="61"/>
      <c r="CG154" s="61"/>
    </row>
    <row r="155" spans="52:85" customFormat="1">
      <c r="AZ155" s="61"/>
      <c r="BA155" s="61"/>
      <c r="BB155" s="61"/>
      <c r="BC155" s="61"/>
      <c r="BD155" s="61"/>
      <c r="BE155" s="61"/>
      <c r="BF155" s="61"/>
      <c r="BG155" s="61"/>
      <c r="BH155" s="61"/>
      <c r="BI155" s="61"/>
      <c r="BJ155" s="61"/>
      <c r="BK155" s="61"/>
      <c r="BL155" s="161" t="s">
        <v>614</v>
      </c>
      <c r="BM155" s="61"/>
      <c r="BN155" s="61"/>
      <c r="BO155" s="61"/>
      <c r="BP155" s="61"/>
      <c r="BQ155" s="61"/>
      <c r="BR155" s="61"/>
      <c r="BS155" s="61"/>
      <c r="BT155" s="61"/>
      <c r="BU155" s="61"/>
      <c r="BV155" s="61"/>
      <c r="BW155" s="61"/>
      <c r="BX155" s="61"/>
      <c r="BY155" s="61"/>
      <c r="BZ155" s="61"/>
      <c r="CA155" s="61"/>
      <c r="CB155" s="61"/>
      <c r="CC155" s="61"/>
      <c r="CD155" s="61"/>
      <c r="CE155" s="61"/>
      <c r="CF155" s="61"/>
      <c r="CG155" s="61"/>
    </row>
    <row r="156" spans="52:85" customFormat="1">
      <c r="AZ156" s="61"/>
      <c r="BA156" s="61"/>
      <c r="BB156" s="61"/>
      <c r="BC156" s="61"/>
      <c r="BD156" s="61"/>
      <c r="BE156" s="61"/>
      <c r="BF156" s="61"/>
      <c r="BG156" s="61"/>
      <c r="BH156" s="61"/>
      <c r="BI156" s="61"/>
      <c r="BJ156" s="61"/>
      <c r="BK156" s="61"/>
      <c r="BL156" s="161" t="s">
        <v>615</v>
      </c>
      <c r="BM156" s="61"/>
      <c r="BN156" s="61"/>
      <c r="BO156" s="61"/>
      <c r="BP156" s="61"/>
      <c r="BQ156" s="61"/>
      <c r="BR156" s="61"/>
      <c r="BS156" s="61"/>
      <c r="BT156" s="61"/>
      <c r="BU156" s="61"/>
      <c r="BV156" s="61"/>
      <c r="BW156" s="61"/>
      <c r="BX156" s="61"/>
      <c r="BY156" s="61"/>
      <c r="BZ156" s="61"/>
      <c r="CA156" s="61"/>
      <c r="CB156" s="61"/>
      <c r="CC156" s="61"/>
      <c r="CD156" s="61"/>
      <c r="CE156" s="61"/>
      <c r="CF156" s="61"/>
      <c r="CG156" s="61"/>
    </row>
    <row r="157" spans="52:85" customFormat="1">
      <c r="AZ157" s="61"/>
      <c r="BA157" s="61"/>
      <c r="BB157" s="61"/>
      <c r="BC157" s="61"/>
      <c r="BD157" s="61"/>
      <c r="BE157" s="61"/>
      <c r="BF157" s="61"/>
      <c r="BG157" s="61"/>
      <c r="BH157" s="61"/>
      <c r="BI157" s="61"/>
      <c r="BJ157" s="61"/>
      <c r="BK157" s="61"/>
      <c r="BL157" s="161" t="s">
        <v>616</v>
      </c>
      <c r="BM157" s="61"/>
      <c r="BN157" s="61"/>
      <c r="BO157" s="61"/>
      <c r="BP157" s="61"/>
      <c r="BQ157" s="61"/>
      <c r="BR157" s="61"/>
      <c r="BS157" s="61"/>
      <c r="BT157" s="61"/>
      <c r="BU157" s="61"/>
      <c r="BV157" s="61"/>
      <c r="BW157" s="61"/>
      <c r="BX157" s="61"/>
      <c r="BY157" s="61"/>
      <c r="BZ157" s="61"/>
      <c r="CA157" s="61"/>
      <c r="CB157" s="61"/>
      <c r="CC157" s="61"/>
      <c r="CD157" s="61"/>
      <c r="CE157" s="61"/>
      <c r="CF157" s="61"/>
      <c r="CG157" s="61"/>
    </row>
    <row r="158" spans="52:85" customFormat="1">
      <c r="AZ158" s="61"/>
      <c r="BA158" s="61"/>
      <c r="BB158" s="61"/>
      <c r="BC158" s="61"/>
      <c r="BD158" s="61"/>
      <c r="BE158" s="61"/>
      <c r="BF158" s="61"/>
      <c r="BG158" s="61"/>
      <c r="BH158" s="61"/>
      <c r="BI158" s="61"/>
      <c r="BJ158" s="61"/>
      <c r="BK158" s="61"/>
      <c r="BL158" s="161" t="s">
        <v>617</v>
      </c>
      <c r="BM158" s="61"/>
      <c r="BN158" s="61"/>
      <c r="BO158" s="61"/>
      <c r="BP158" s="61"/>
      <c r="BQ158" s="61"/>
      <c r="BR158" s="61"/>
      <c r="BS158" s="61"/>
      <c r="BT158" s="61"/>
      <c r="BU158" s="61"/>
      <c r="BV158" s="61"/>
      <c r="BW158" s="61"/>
      <c r="BX158" s="61"/>
      <c r="BY158" s="61"/>
      <c r="BZ158" s="61"/>
      <c r="CA158" s="61"/>
      <c r="CB158" s="61"/>
      <c r="CC158" s="61"/>
      <c r="CD158" s="61"/>
      <c r="CE158" s="61"/>
      <c r="CF158" s="61"/>
      <c r="CG158" s="61"/>
    </row>
    <row r="159" spans="52:85" customFormat="1">
      <c r="AZ159" s="61"/>
      <c r="BA159" s="61"/>
      <c r="BB159" s="61"/>
      <c r="BC159" s="61"/>
      <c r="BD159" s="61"/>
      <c r="BE159" s="61"/>
      <c r="BF159" s="61"/>
      <c r="BG159" s="61"/>
      <c r="BH159" s="61"/>
      <c r="BI159" s="61"/>
      <c r="BJ159" s="61"/>
      <c r="BK159" s="61"/>
      <c r="BL159" s="161" t="s">
        <v>669</v>
      </c>
      <c r="BM159" s="61"/>
      <c r="BN159" s="61"/>
      <c r="BO159" s="61"/>
      <c r="BP159" s="61"/>
      <c r="BQ159" s="61"/>
      <c r="BR159" s="61"/>
      <c r="BS159" s="61"/>
      <c r="BT159" s="61"/>
      <c r="BU159" s="61"/>
      <c r="BV159" s="61"/>
      <c r="BW159" s="61"/>
      <c r="BX159" s="61"/>
      <c r="BY159" s="61"/>
      <c r="BZ159" s="61"/>
      <c r="CA159" s="61"/>
      <c r="CB159" s="61"/>
      <c r="CC159" s="61"/>
      <c r="CD159" s="61"/>
      <c r="CE159" s="61"/>
      <c r="CF159" s="61"/>
      <c r="CG159" s="61"/>
    </row>
    <row r="160" spans="52:85" customFormat="1">
      <c r="AZ160" s="61"/>
      <c r="BA160" s="61"/>
      <c r="BB160" s="61"/>
      <c r="BC160" s="61"/>
      <c r="BD160" s="61"/>
      <c r="BE160" s="61"/>
      <c r="BF160" s="61"/>
      <c r="BG160" s="61"/>
      <c r="BH160" s="61"/>
      <c r="BI160" s="61"/>
      <c r="BJ160" s="61"/>
      <c r="BK160" s="61"/>
      <c r="BL160" s="161" t="s">
        <v>618</v>
      </c>
      <c r="BM160" s="61"/>
      <c r="BN160" s="61"/>
      <c r="BO160" s="61"/>
      <c r="BP160" s="61"/>
      <c r="BQ160" s="61"/>
      <c r="BR160" s="61"/>
      <c r="BS160" s="61"/>
      <c r="BT160" s="61"/>
      <c r="BU160" s="61"/>
      <c r="BV160" s="61"/>
      <c r="BW160" s="61"/>
      <c r="BX160" s="61"/>
      <c r="BY160" s="61"/>
      <c r="BZ160" s="61"/>
      <c r="CA160" s="61"/>
      <c r="CB160" s="61"/>
      <c r="CC160" s="61"/>
      <c r="CD160" s="61"/>
      <c r="CE160" s="61"/>
      <c r="CF160" s="61"/>
      <c r="CG160" s="61"/>
    </row>
    <row r="161" spans="52:85" customFormat="1">
      <c r="AZ161" s="61"/>
      <c r="BA161" s="61"/>
      <c r="BB161" s="61"/>
      <c r="BC161" s="61"/>
      <c r="BD161" s="61"/>
      <c r="BE161" s="61"/>
      <c r="BF161" s="61"/>
      <c r="BG161" s="61"/>
      <c r="BH161" s="61"/>
      <c r="BI161" s="61"/>
      <c r="BJ161" s="61"/>
      <c r="BK161" s="61"/>
      <c r="BL161" s="161" t="s">
        <v>619</v>
      </c>
      <c r="BM161" s="61"/>
      <c r="BN161" s="61"/>
      <c r="BO161" s="61"/>
      <c r="BP161" s="61"/>
      <c r="BQ161" s="61"/>
      <c r="BR161" s="61"/>
      <c r="BS161" s="61"/>
      <c r="BT161" s="61"/>
      <c r="BU161" s="61"/>
      <c r="BV161" s="61"/>
      <c r="BW161" s="61"/>
      <c r="BX161" s="61"/>
      <c r="BY161" s="61"/>
      <c r="BZ161" s="61"/>
      <c r="CA161" s="61"/>
      <c r="CB161" s="61"/>
      <c r="CC161" s="61"/>
      <c r="CD161" s="61"/>
      <c r="CE161" s="61"/>
      <c r="CF161" s="61"/>
      <c r="CG161" s="61"/>
    </row>
    <row r="162" spans="52:85" customFormat="1">
      <c r="AZ162" s="61"/>
      <c r="BA162" s="61"/>
      <c r="BB162" s="61"/>
      <c r="BC162" s="61"/>
      <c r="BD162" s="61"/>
      <c r="BE162" s="61"/>
      <c r="BF162" s="61"/>
      <c r="BG162" s="61"/>
      <c r="BH162" s="61"/>
      <c r="BI162" s="61"/>
      <c r="BJ162" s="61"/>
      <c r="BK162" s="61"/>
      <c r="BL162" s="162" t="s">
        <v>620</v>
      </c>
      <c r="BM162" s="61"/>
      <c r="BN162" s="61"/>
      <c r="BO162" s="61"/>
      <c r="BP162" s="61"/>
      <c r="BQ162" s="61"/>
      <c r="BR162" s="61"/>
      <c r="BS162" s="61"/>
      <c r="BT162" s="61"/>
      <c r="BU162" s="61"/>
      <c r="BV162" s="61"/>
      <c r="BW162" s="61"/>
      <c r="BX162" s="61"/>
      <c r="BY162" s="61"/>
      <c r="BZ162" s="61"/>
      <c r="CA162" s="61"/>
      <c r="CB162" s="61"/>
      <c r="CC162" s="61"/>
      <c r="CD162" s="61"/>
      <c r="CE162" s="61"/>
      <c r="CF162" s="61"/>
      <c r="CG162" s="61"/>
    </row>
    <row r="163" spans="52:85" customFormat="1">
      <c r="AZ163" s="61"/>
      <c r="BA163" s="61"/>
      <c r="BB163" s="61"/>
      <c r="BC163" s="61"/>
      <c r="BD163" s="61"/>
      <c r="BE163" s="61"/>
      <c r="BF163" s="61"/>
      <c r="BG163" s="61"/>
      <c r="BH163" s="61"/>
      <c r="BI163" s="61"/>
      <c r="BJ163" s="61"/>
      <c r="BK163" s="61"/>
      <c r="BL163" s="161" t="s">
        <v>80</v>
      </c>
      <c r="BM163" s="61"/>
      <c r="BN163" s="61"/>
      <c r="BO163" s="61"/>
      <c r="BP163" s="61"/>
      <c r="BQ163" s="61"/>
      <c r="BR163" s="61"/>
      <c r="BS163" s="61"/>
      <c r="BT163" s="61"/>
      <c r="BU163" s="61"/>
      <c r="BV163" s="61"/>
      <c r="BW163" s="61"/>
      <c r="BX163" s="61"/>
      <c r="BY163" s="61"/>
      <c r="BZ163" s="61"/>
      <c r="CA163" s="61"/>
      <c r="CB163" s="61"/>
      <c r="CC163" s="61"/>
      <c r="CD163" s="61"/>
      <c r="CE163" s="61"/>
      <c r="CF163" s="61"/>
      <c r="CG163" s="61"/>
    </row>
    <row r="164" spans="52:85" customFormat="1">
      <c r="AZ164" s="61"/>
      <c r="BA164" s="61"/>
      <c r="BB164" s="61"/>
      <c r="BC164" s="61"/>
      <c r="BD164" s="61"/>
      <c r="BE164" s="61"/>
      <c r="BF164" s="61"/>
      <c r="BG164" s="61"/>
      <c r="BH164" s="61"/>
      <c r="BI164" s="61"/>
      <c r="BJ164" s="61"/>
      <c r="BK164" s="61"/>
      <c r="BL164" s="162" t="s">
        <v>621</v>
      </c>
      <c r="BM164" s="61"/>
      <c r="BN164" s="61"/>
      <c r="BO164" s="61"/>
      <c r="BP164" s="61"/>
      <c r="BQ164" s="61"/>
      <c r="BR164" s="61"/>
      <c r="BS164" s="61"/>
      <c r="BT164" s="61"/>
      <c r="BU164" s="61"/>
      <c r="BV164" s="61"/>
      <c r="BW164" s="61"/>
      <c r="BX164" s="61"/>
      <c r="BY164" s="61"/>
      <c r="BZ164" s="61"/>
      <c r="CA164" s="61"/>
      <c r="CB164" s="61"/>
      <c r="CC164" s="61"/>
      <c r="CD164" s="61"/>
      <c r="CE164" s="61"/>
      <c r="CF164" s="61"/>
      <c r="CG164" s="61"/>
    </row>
    <row r="165" spans="52:85" customFormat="1">
      <c r="AZ165" s="61"/>
      <c r="BA165" s="61"/>
      <c r="BB165" s="61"/>
      <c r="BC165" s="61"/>
      <c r="BD165" s="61"/>
      <c r="BE165" s="61"/>
      <c r="BF165" s="61"/>
      <c r="BG165" s="61"/>
      <c r="BH165" s="61"/>
      <c r="BI165" s="61"/>
      <c r="BJ165" s="61"/>
      <c r="BK165" s="61"/>
      <c r="BL165" s="161" t="s">
        <v>622</v>
      </c>
      <c r="BM165" s="61"/>
      <c r="BN165" s="61"/>
      <c r="BO165" s="61"/>
      <c r="BP165" s="61"/>
      <c r="BQ165" s="61"/>
      <c r="BR165" s="61"/>
      <c r="BS165" s="61"/>
      <c r="BT165" s="61"/>
      <c r="BU165" s="61"/>
      <c r="BV165" s="61"/>
      <c r="BW165" s="61"/>
      <c r="BX165" s="61"/>
      <c r="BY165" s="61"/>
      <c r="BZ165" s="61"/>
      <c r="CA165" s="61"/>
      <c r="CB165" s="61"/>
      <c r="CC165" s="61"/>
      <c r="CD165" s="61"/>
      <c r="CE165" s="61"/>
      <c r="CF165" s="61"/>
      <c r="CG165" s="61"/>
    </row>
    <row r="166" spans="52:85" customFormat="1">
      <c r="AZ166" s="61"/>
      <c r="BA166" s="61"/>
      <c r="BB166" s="61"/>
      <c r="BC166" s="61"/>
      <c r="BD166" s="61"/>
      <c r="BE166" s="61"/>
      <c r="BF166" s="61"/>
      <c r="BG166" s="61"/>
      <c r="BH166" s="61"/>
      <c r="BI166" s="61"/>
      <c r="BJ166" s="61"/>
      <c r="BK166" s="61"/>
      <c r="BL166" s="161" t="s">
        <v>623</v>
      </c>
      <c r="BM166" s="61"/>
      <c r="BN166" s="61"/>
      <c r="BO166" s="61"/>
      <c r="BP166" s="61"/>
      <c r="BQ166" s="61"/>
      <c r="BR166" s="61"/>
      <c r="BS166" s="61"/>
      <c r="BT166" s="61"/>
      <c r="BU166" s="61"/>
      <c r="BV166" s="61"/>
      <c r="BW166" s="61"/>
      <c r="BX166" s="61"/>
      <c r="BY166" s="61"/>
      <c r="BZ166" s="61"/>
      <c r="CA166" s="61"/>
      <c r="CB166" s="61"/>
      <c r="CC166" s="61"/>
      <c r="CD166" s="61"/>
      <c r="CE166" s="61"/>
      <c r="CF166" s="61"/>
      <c r="CG166" s="61"/>
    </row>
    <row r="167" spans="52:85" customFormat="1">
      <c r="AZ167" s="61"/>
      <c r="BA167" s="61"/>
      <c r="BB167" s="61"/>
      <c r="BC167" s="61"/>
      <c r="BD167" s="61"/>
      <c r="BE167" s="61"/>
      <c r="BF167" s="61"/>
      <c r="BG167" s="61"/>
      <c r="BH167" s="61"/>
      <c r="BI167" s="61"/>
      <c r="BJ167" s="61"/>
      <c r="BK167" s="61"/>
      <c r="BL167" s="161" t="s">
        <v>624</v>
      </c>
      <c r="BM167" s="61"/>
      <c r="BN167" s="61"/>
      <c r="BO167" s="61"/>
      <c r="BP167" s="61"/>
      <c r="BQ167" s="61"/>
      <c r="BR167" s="61"/>
      <c r="BS167" s="61"/>
      <c r="BT167" s="61"/>
      <c r="BU167" s="61"/>
      <c r="BV167" s="61"/>
      <c r="BW167" s="61"/>
      <c r="BX167" s="61"/>
      <c r="BY167" s="61"/>
      <c r="BZ167" s="61"/>
      <c r="CA167" s="61"/>
      <c r="CB167" s="61"/>
      <c r="CC167" s="61"/>
      <c r="CD167" s="61"/>
      <c r="CE167" s="61"/>
      <c r="CF167" s="61"/>
      <c r="CG167" s="61"/>
    </row>
    <row r="168" spans="52:85" customFormat="1">
      <c r="AZ168" s="61"/>
      <c r="BA168" s="61"/>
      <c r="BB168" s="61"/>
      <c r="BC168" s="61"/>
      <c r="BD168" s="61"/>
      <c r="BE168" s="61"/>
      <c r="BF168" s="61"/>
      <c r="BG168" s="61"/>
      <c r="BH168" s="61"/>
      <c r="BI168" s="61"/>
      <c r="BJ168" s="61"/>
      <c r="BK168" s="61"/>
      <c r="BL168" s="161" t="s">
        <v>625</v>
      </c>
      <c r="BM168" s="61"/>
      <c r="BN168" s="61"/>
      <c r="BO168" s="61"/>
      <c r="BP168" s="61"/>
      <c r="BQ168" s="61"/>
      <c r="BR168" s="61"/>
      <c r="BS168" s="61"/>
      <c r="BT168" s="61"/>
      <c r="BU168" s="61"/>
      <c r="BV168" s="61"/>
      <c r="BW168" s="61"/>
      <c r="BX168" s="61"/>
      <c r="BY168" s="61"/>
      <c r="BZ168" s="61"/>
      <c r="CA168" s="61"/>
      <c r="CB168" s="61"/>
      <c r="CC168" s="61"/>
      <c r="CD168" s="61"/>
      <c r="CE168" s="61"/>
      <c r="CF168" s="61"/>
      <c r="CG168" s="61"/>
    </row>
    <row r="169" spans="52:85" customFormat="1">
      <c r="AZ169" s="61"/>
      <c r="BA169" s="61"/>
      <c r="BB169" s="61"/>
      <c r="BC169" s="61"/>
      <c r="BD169" s="61"/>
      <c r="BE169" s="61"/>
      <c r="BF169" s="61"/>
      <c r="BG169" s="61"/>
      <c r="BH169" s="61"/>
      <c r="BI169" s="61"/>
      <c r="BJ169" s="61"/>
      <c r="BK169" s="61"/>
      <c r="BL169" s="161" t="s">
        <v>626</v>
      </c>
      <c r="BM169" s="61"/>
      <c r="BN169" s="61"/>
      <c r="BO169" s="61"/>
      <c r="BP169" s="61"/>
      <c r="BQ169" s="61"/>
      <c r="BR169" s="61"/>
      <c r="BS169" s="61"/>
      <c r="BT169" s="61"/>
      <c r="BU169" s="61"/>
      <c r="BV169" s="61"/>
      <c r="BW169" s="61"/>
      <c r="BX169" s="61"/>
      <c r="BY169" s="61"/>
      <c r="BZ169" s="61"/>
      <c r="CA169" s="61"/>
      <c r="CB169" s="61"/>
      <c r="CC169" s="61"/>
      <c r="CD169" s="61"/>
      <c r="CE169" s="61"/>
      <c r="CF169" s="61"/>
      <c r="CG169" s="61"/>
    </row>
    <row r="170" spans="52:85" customFormat="1">
      <c r="AZ170" s="61"/>
      <c r="BA170" s="61"/>
      <c r="BB170" s="61"/>
      <c r="BC170" s="61"/>
      <c r="BD170" s="61"/>
      <c r="BE170" s="61"/>
      <c r="BF170" s="61"/>
      <c r="BG170" s="61"/>
      <c r="BH170" s="61"/>
      <c r="BI170" s="61"/>
      <c r="BJ170" s="61"/>
      <c r="BK170" s="61"/>
      <c r="BL170" s="161" t="s">
        <v>627</v>
      </c>
      <c r="BM170" s="61"/>
      <c r="BN170" s="61"/>
      <c r="BO170" s="61"/>
      <c r="BP170" s="61"/>
      <c r="BQ170" s="61"/>
      <c r="BR170" s="61"/>
      <c r="BS170" s="61"/>
      <c r="BT170" s="61"/>
      <c r="BU170" s="61"/>
      <c r="BV170" s="61"/>
      <c r="BW170" s="61"/>
      <c r="BX170" s="61"/>
      <c r="BY170" s="61"/>
      <c r="BZ170" s="61"/>
      <c r="CA170" s="61"/>
      <c r="CB170" s="61"/>
      <c r="CC170" s="61"/>
      <c r="CD170" s="61"/>
      <c r="CE170" s="61"/>
      <c r="CF170" s="61"/>
      <c r="CG170" s="61"/>
    </row>
    <row r="171" spans="52:85" customFormat="1">
      <c r="AZ171" s="61"/>
      <c r="BA171" s="61"/>
      <c r="BB171" s="61"/>
      <c r="BC171" s="61"/>
      <c r="BD171" s="61"/>
      <c r="BE171" s="61"/>
      <c r="BF171" s="61"/>
      <c r="BG171" s="61"/>
      <c r="BH171" s="61"/>
      <c r="BI171" s="61"/>
      <c r="BJ171" s="61"/>
      <c r="BK171" s="61"/>
      <c r="BL171" s="161" t="s">
        <v>628</v>
      </c>
      <c r="BM171" s="61"/>
      <c r="BN171" s="61"/>
      <c r="BO171" s="61"/>
      <c r="BP171" s="61"/>
      <c r="BQ171" s="61"/>
      <c r="BR171" s="61"/>
      <c r="BS171" s="61"/>
      <c r="BT171" s="61"/>
      <c r="BU171" s="61"/>
      <c r="BV171" s="61"/>
      <c r="BW171" s="61"/>
      <c r="BX171" s="61"/>
      <c r="BY171" s="61"/>
      <c r="BZ171" s="61"/>
      <c r="CA171" s="61"/>
      <c r="CB171" s="61"/>
      <c r="CC171" s="61"/>
      <c r="CD171" s="61"/>
      <c r="CE171" s="61"/>
      <c r="CF171" s="61"/>
      <c r="CG171" s="61"/>
    </row>
    <row r="172" spans="52:85" customFormat="1">
      <c r="AZ172" s="61"/>
      <c r="BA172" s="61"/>
      <c r="BB172" s="61"/>
      <c r="BC172" s="61"/>
      <c r="BD172" s="61"/>
      <c r="BE172" s="61"/>
      <c r="BF172" s="61"/>
      <c r="BG172" s="61"/>
      <c r="BH172" s="61"/>
      <c r="BI172" s="61"/>
      <c r="BJ172" s="61"/>
      <c r="BK172" s="61"/>
      <c r="BL172" s="162" t="s">
        <v>629</v>
      </c>
      <c r="BM172" s="61"/>
      <c r="BN172" s="61"/>
      <c r="BO172" s="61"/>
      <c r="BP172" s="61"/>
      <c r="BQ172" s="61"/>
      <c r="BR172" s="61"/>
      <c r="BS172" s="61"/>
      <c r="BT172" s="61"/>
      <c r="BU172" s="61"/>
      <c r="BV172" s="61"/>
      <c r="BW172" s="61"/>
      <c r="BX172" s="61"/>
      <c r="BY172" s="61"/>
      <c r="BZ172" s="61"/>
      <c r="CA172" s="61"/>
      <c r="CB172" s="61"/>
      <c r="CC172" s="61"/>
      <c r="CD172" s="61"/>
      <c r="CE172" s="61"/>
      <c r="CF172" s="61"/>
      <c r="CG172" s="61"/>
    </row>
    <row r="173" spans="52:85" customFormat="1">
      <c r="AZ173" s="61"/>
      <c r="BA173" s="61"/>
      <c r="BB173" s="61"/>
      <c r="BC173" s="61"/>
      <c r="BD173" s="61"/>
      <c r="BE173" s="61"/>
      <c r="BF173" s="61"/>
      <c r="BG173" s="61"/>
      <c r="BH173" s="61"/>
      <c r="BI173" s="61"/>
      <c r="BJ173" s="61"/>
      <c r="BK173" s="61"/>
      <c r="BL173" s="161" t="s">
        <v>630</v>
      </c>
      <c r="BM173" s="61"/>
      <c r="BN173" s="61"/>
      <c r="BO173" s="61"/>
      <c r="BP173" s="61"/>
      <c r="BQ173" s="61"/>
      <c r="BR173" s="61"/>
      <c r="BS173" s="61"/>
      <c r="BT173" s="61"/>
      <c r="BU173" s="61"/>
      <c r="BV173" s="61"/>
      <c r="BW173" s="61"/>
      <c r="BX173" s="61"/>
      <c r="BY173" s="61"/>
      <c r="BZ173" s="61"/>
      <c r="CA173" s="61"/>
      <c r="CB173" s="61"/>
      <c r="CC173" s="61"/>
      <c r="CD173" s="61"/>
      <c r="CE173" s="61"/>
      <c r="CF173" s="61"/>
      <c r="CG173" s="61"/>
    </row>
    <row r="174" spans="52:85" customFormat="1">
      <c r="AZ174" s="61"/>
      <c r="BA174" s="61"/>
      <c r="BB174" s="61"/>
      <c r="BC174" s="61"/>
      <c r="BD174" s="61"/>
      <c r="BE174" s="61"/>
      <c r="BF174" s="61"/>
      <c r="BG174" s="61"/>
      <c r="BH174" s="61"/>
      <c r="BI174" s="61"/>
      <c r="BJ174" s="61"/>
      <c r="BK174" s="61"/>
      <c r="BL174" s="161" t="s">
        <v>631</v>
      </c>
      <c r="BM174" s="61"/>
      <c r="BN174" s="61"/>
      <c r="BO174" s="61"/>
      <c r="BP174" s="61"/>
      <c r="BQ174" s="61"/>
      <c r="BR174" s="61"/>
      <c r="BS174" s="61"/>
      <c r="BT174" s="61"/>
      <c r="BU174" s="61"/>
      <c r="BV174" s="61"/>
      <c r="BW174" s="61"/>
      <c r="BX174" s="61"/>
      <c r="BY174" s="61"/>
      <c r="BZ174" s="61"/>
      <c r="CA174" s="61"/>
      <c r="CB174" s="61"/>
      <c r="CC174" s="61"/>
      <c r="CD174" s="61"/>
      <c r="CE174" s="61"/>
      <c r="CF174" s="61"/>
      <c r="CG174" s="61"/>
    </row>
    <row r="175" spans="52:85" customFormat="1">
      <c r="AZ175" s="61"/>
      <c r="BA175" s="61"/>
      <c r="BB175" s="61"/>
      <c r="BC175" s="61"/>
      <c r="BD175" s="61"/>
      <c r="BE175" s="61"/>
      <c r="BF175" s="61"/>
      <c r="BG175" s="61"/>
      <c r="BH175" s="61"/>
      <c r="BI175" s="61"/>
      <c r="BJ175" s="61"/>
      <c r="BK175" s="61"/>
      <c r="BL175" s="161" t="s">
        <v>632</v>
      </c>
      <c r="BM175" s="61"/>
      <c r="BN175" s="61"/>
      <c r="BO175" s="61"/>
      <c r="BP175" s="61"/>
      <c r="BQ175" s="61"/>
      <c r="BR175" s="61"/>
      <c r="BS175" s="61"/>
      <c r="BT175" s="61"/>
      <c r="BU175" s="61"/>
      <c r="BV175" s="61"/>
      <c r="BW175" s="61"/>
      <c r="BX175" s="61"/>
      <c r="BY175" s="61"/>
      <c r="BZ175" s="61"/>
      <c r="CA175" s="61"/>
      <c r="CB175" s="61"/>
      <c r="CC175" s="61"/>
      <c r="CD175" s="61"/>
      <c r="CE175" s="61"/>
      <c r="CF175" s="61"/>
      <c r="CG175" s="61"/>
    </row>
    <row r="176" spans="52:85" customFormat="1">
      <c r="AZ176" s="61"/>
      <c r="BA176" s="61"/>
      <c r="BB176" s="61"/>
      <c r="BC176" s="61"/>
      <c r="BD176" s="61"/>
      <c r="BE176" s="61"/>
      <c r="BF176" s="61"/>
      <c r="BG176" s="61"/>
      <c r="BH176" s="61"/>
      <c r="BI176" s="61"/>
      <c r="BJ176" s="61"/>
      <c r="BK176" s="61"/>
      <c r="BL176" s="161" t="s">
        <v>633</v>
      </c>
      <c r="BM176" s="61"/>
      <c r="BN176" s="61"/>
      <c r="BO176" s="61"/>
      <c r="BP176" s="61"/>
      <c r="BQ176" s="61"/>
      <c r="BR176" s="61"/>
      <c r="BS176" s="61"/>
      <c r="BT176" s="61"/>
      <c r="BU176" s="61"/>
      <c r="BV176" s="61"/>
      <c r="BW176" s="61"/>
      <c r="BX176" s="61"/>
      <c r="BY176" s="61"/>
      <c r="BZ176" s="61"/>
      <c r="CA176" s="61"/>
      <c r="CB176" s="61"/>
      <c r="CC176" s="61"/>
      <c r="CD176" s="61"/>
      <c r="CE176" s="61"/>
      <c r="CF176" s="61"/>
      <c r="CG176" s="61"/>
    </row>
    <row r="177" spans="52:85" customFormat="1">
      <c r="AZ177" s="61"/>
      <c r="BA177" s="61"/>
      <c r="BB177" s="61"/>
      <c r="BC177" s="61"/>
      <c r="BD177" s="61"/>
      <c r="BE177" s="61"/>
      <c r="BF177" s="61"/>
      <c r="BG177" s="61"/>
      <c r="BH177" s="61"/>
      <c r="BI177" s="61"/>
      <c r="BJ177" s="61"/>
      <c r="BK177" s="61"/>
      <c r="BL177" s="161" t="s">
        <v>634</v>
      </c>
      <c r="BM177" s="61"/>
      <c r="BN177" s="61"/>
      <c r="BO177" s="61"/>
      <c r="BP177" s="61"/>
      <c r="BQ177" s="61"/>
      <c r="BR177" s="61"/>
      <c r="BS177" s="61"/>
      <c r="BT177" s="61"/>
      <c r="BU177" s="61"/>
      <c r="BV177" s="61"/>
      <c r="BW177" s="61"/>
      <c r="BX177" s="61"/>
      <c r="BY177" s="61"/>
      <c r="BZ177" s="61"/>
      <c r="CA177" s="61"/>
      <c r="CB177" s="61"/>
      <c r="CC177" s="61"/>
      <c r="CD177" s="61"/>
      <c r="CE177" s="61"/>
      <c r="CF177" s="61"/>
      <c r="CG177" s="61"/>
    </row>
    <row r="178" spans="52:85" customFormat="1">
      <c r="AZ178" s="61"/>
      <c r="BA178" s="61"/>
      <c r="BB178" s="61"/>
      <c r="BC178" s="61"/>
      <c r="BD178" s="61"/>
      <c r="BE178" s="61"/>
      <c r="BF178" s="61"/>
      <c r="BG178" s="61"/>
      <c r="BH178" s="61"/>
      <c r="BI178" s="61"/>
      <c r="BJ178" s="61"/>
      <c r="BK178" s="61"/>
      <c r="BL178" s="161" t="s">
        <v>635</v>
      </c>
      <c r="BM178" s="61"/>
      <c r="BN178" s="61"/>
      <c r="BO178" s="61"/>
      <c r="BP178" s="61"/>
      <c r="BQ178" s="61"/>
      <c r="BR178" s="61"/>
      <c r="BS178" s="61"/>
      <c r="BT178" s="61"/>
      <c r="BU178" s="61"/>
      <c r="BV178" s="61"/>
      <c r="BW178" s="61"/>
      <c r="BX178" s="61"/>
      <c r="BY178" s="61"/>
      <c r="BZ178" s="61"/>
      <c r="CA178" s="61"/>
      <c r="CB178" s="61"/>
      <c r="CC178" s="61"/>
      <c r="CD178" s="61"/>
      <c r="CE178" s="61"/>
      <c r="CF178" s="61"/>
      <c r="CG178" s="61"/>
    </row>
    <row r="179" spans="52:85" customFormat="1">
      <c r="AZ179" s="61"/>
      <c r="BA179" s="61"/>
      <c r="BB179" s="61"/>
      <c r="BC179" s="61"/>
      <c r="BD179" s="61"/>
      <c r="BE179" s="61"/>
      <c r="BF179" s="61"/>
      <c r="BG179" s="61"/>
      <c r="BH179" s="61"/>
      <c r="BI179" s="61"/>
      <c r="BJ179" s="61"/>
      <c r="BK179" s="61"/>
      <c r="BL179" s="161" t="s">
        <v>636</v>
      </c>
      <c r="BM179" s="61"/>
      <c r="BN179" s="61"/>
      <c r="BO179" s="61"/>
      <c r="BP179" s="61"/>
      <c r="BQ179" s="61"/>
      <c r="BR179" s="61"/>
      <c r="BS179" s="61"/>
      <c r="BT179" s="61"/>
      <c r="BU179" s="61"/>
      <c r="BV179" s="61"/>
      <c r="BW179" s="61"/>
      <c r="BX179" s="61"/>
      <c r="BY179" s="61"/>
      <c r="BZ179" s="61"/>
      <c r="CA179" s="61"/>
      <c r="CB179" s="61"/>
      <c r="CC179" s="61"/>
      <c r="CD179" s="61"/>
      <c r="CE179" s="61"/>
      <c r="CF179" s="61"/>
      <c r="CG179" s="61"/>
    </row>
    <row r="180" spans="52:85" customFormat="1">
      <c r="AZ180" s="61"/>
      <c r="BA180" s="61"/>
      <c r="BB180" s="61"/>
      <c r="BC180" s="61"/>
      <c r="BD180" s="61"/>
      <c r="BE180" s="61"/>
      <c r="BF180" s="61"/>
      <c r="BG180" s="61"/>
      <c r="BH180" s="61"/>
      <c r="BI180" s="61"/>
      <c r="BJ180" s="61"/>
      <c r="BK180" s="61"/>
      <c r="BL180" s="161" t="s">
        <v>637</v>
      </c>
      <c r="BM180" s="61"/>
      <c r="BN180" s="61"/>
      <c r="BO180" s="61"/>
      <c r="BP180" s="61"/>
      <c r="BQ180" s="61"/>
      <c r="BR180" s="61"/>
      <c r="BS180" s="61"/>
      <c r="BT180" s="61"/>
      <c r="BU180" s="61"/>
      <c r="BV180" s="61"/>
      <c r="BW180" s="61"/>
      <c r="BX180" s="61"/>
      <c r="BY180" s="61"/>
      <c r="BZ180" s="61"/>
      <c r="CA180" s="61"/>
      <c r="CB180" s="61"/>
      <c r="CC180" s="61"/>
      <c r="CD180" s="61"/>
      <c r="CE180" s="61"/>
      <c r="CF180" s="61"/>
      <c r="CG180" s="61"/>
    </row>
    <row r="181" spans="52:85" customFormat="1">
      <c r="AZ181" s="61"/>
      <c r="BA181" s="61"/>
      <c r="BB181" s="61"/>
      <c r="BC181" s="61"/>
      <c r="BD181" s="61"/>
      <c r="BE181" s="61"/>
      <c r="BF181" s="61"/>
      <c r="BG181" s="61"/>
      <c r="BH181" s="61"/>
      <c r="BI181" s="61"/>
      <c r="BJ181" s="61"/>
      <c r="BK181" s="61"/>
      <c r="BL181" s="161" t="s">
        <v>638</v>
      </c>
      <c r="BM181" s="61"/>
      <c r="BN181" s="61"/>
      <c r="BO181" s="61"/>
      <c r="BP181" s="61"/>
      <c r="BQ181" s="61"/>
      <c r="BR181" s="61"/>
      <c r="BS181" s="61"/>
      <c r="BT181" s="61"/>
      <c r="BU181" s="61"/>
      <c r="BV181" s="61"/>
      <c r="BW181" s="61"/>
      <c r="BX181" s="61"/>
      <c r="BY181" s="61"/>
      <c r="BZ181" s="61"/>
      <c r="CA181" s="61"/>
      <c r="CB181" s="61"/>
      <c r="CC181" s="61"/>
      <c r="CD181" s="61"/>
      <c r="CE181" s="61"/>
      <c r="CF181" s="61"/>
      <c r="CG181" s="61"/>
    </row>
    <row r="182" spans="52:85" customFormat="1">
      <c r="AZ182" s="61"/>
      <c r="BA182" s="61"/>
      <c r="BB182" s="61"/>
      <c r="BC182" s="61"/>
      <c r="BD182" s="61"/>
      <c r="BE182" s="61"/>
      <c r="BF182" s="61"/>
      <c r="BG182" s="61"/>
      <c r="BH182" s="61"/>
      <c r="BI182" s="61"/>
      <c r="BJ182" s="61"/>
      <c r="BK182" s="61"/>
      <c r="BL182" s="161" t="s">
        <v>639</v>
      </c>
      <c r="BM182" s="61"/>
      <c r="BN182" s="61"/>
      <c r="BO182" s="61"/>
      <c r="BP182" s="61"/>
      <c r="BQ182" s="61"/>
      <c r="BR182" s="61"/>
      <c r="BS182" s="61"/>
      <c r="BT182" s="61"/>
      <c r="BU182" s="61"/>
      <c r="BV182" s="61"/>
      <c r="BW182" s="61"/>
      <c r="BX182" s="61"/>
      <c r="BY182" s="61"/>
      <c r="BZ182" s="61"/>
      <c r="CA182" s="61"/>
      <c r="CB182" s="61"/>
      <c r="CC182" s="61"/>
      <c r="CD182" s="61"/>
      <c r="CE182" s="61"/>
      <c r="CF182" s="61"/>
      <c r="CG182" s="61"/>
    </row>
    <row r="183" spans="52:85" customFormat="1">
      <c r="AZ183" s="61"/>
      <c r="BA183" s="61"/>
      <c r="BB183" s="61"/>
      <c r="BC183" s="61"/>
      <c r="BD183" s="61"/>
      <c r="BE183" s="61"/>
      <c r="BF183" s="61"/>
      <c r="BG183" s="61"/>
      <c r="BH183" s="61"/>
      <c r="BI183" s="61"/>
      <c r="BJ183" s="61"/>
      <c r="BK183" s="61"/>
      <c r="BL183" s="161" t="s">
        <v>640</v>
      </c>
      <c r="BM183" s="61"/>
      <c r="BN183" s="61"/>
      <c r="BO183" s="61"/>
      <c r="BP183" s="61"/>
      <c r="BQ183" s="61"/>
      <c r="BR183" s="61"/>
      <c r="BS183" s="61"/>
      <c r="BT183" s="61"/>
      <c r="BU183" s="61"/>
      <c r="BV183" s="61"/>
      <c r="BW183" s="61"/>
      <c r="BX183" s="61"/>
      <c r="BY183" s="61"/>
      <c r="BZ183" s="61"/>
      <c r="CA183" s="61"/>
      <c r="CB183" s="61"/>
      <c r="CC183" s="61"/>
      <c r="CD183" s="61"/>
      <c r="CE183" s="61"/>
      <c r="CF183" s="61"/>
      <c r="CG183" s="61"/>
    </row>
    <row r="184" spans="52:85" customFormat="1">
      <c r="AZ184" s="61"/>
      <c r="BA184" s="61"/>
      <c r="BB184" s="61"/>
      <c r="BC184" s="61"/>
      <c r="BD184" s="61"/>
      <c r="BE184" s="61"/>
      <c r="BF184" s="61"/>
      <c r="BG184" s="61"/>
      <c r="BH184" s="61"/>
      <c r="BI184" s="61"/>
      <c r="BJ184" s="61"/>
      <c r="BK184" s="61"/>
      <c r="BL184" s="161" t="s">
        <v>641</v>
      </c>
      <c r="BM184" s="61"/>
      <c r="BN184" s="61"/>
      <c r="BO184" s="61"/>
      <c r="BP184" s="61"/>
      <c r="BQ184" s="61"/>
      <c r="BR184" s="61"/>
      <c r="BS184" s="61"/>
      <c r="BT184" s="61"/>
      <c r="BU184" s="61"/>
      <c r="BV184" s="61"/>
      <c r="BW184" s="61"/>
      <c r="BX184" s="61"/>
      <c r="BY184" s="61"/>
      <c r="BZ184" s="61"/>
      <c r="CA184" s="61"/>
      <c r="CB184" s="61"/>
      <c r="CC184" s="61"/>
      <c r="CD184" s="61"/>
      <c r="CE184" s="61"/>
      <c r="CF184" s="61"/>
      <c r="CG184" s="61"/>
    </row>
    <row r="185" spans="52:85" customFormat="1">
      <c r="AZ185" s="61"/>
      <c r="BA185" s="61"/>
      <c r="BB185" s="61"/>
      <c r="BC185" s="61"/>
      <c r="BD185" s="61"/>
      <c r="BE185" s="61"/>
      <c r="BF185" s="61"/>
      <c r="BG185" s="61"/>
      <c r="BH185" s="61"/>
      <c r="BI185" s="61"/>
      <c r="BJ185" s="61"/>
      <c r="BK185" s="61"/>
      <c r="BL185" s="161" t="s">
        <v>642</v>
      </c>
      <c r="BM185" s="61"/>
      <c r="BN185" s="61"/>
      <c r="BO185" s="61"/>
      <c r="BP185" s="61"/>
      <c r="BQ185" s="61"/>
      <c r="BR185" s="61"/>
      <c r="BS185" s="61"/>
      <c r="BT185" s="61"/>
      <c r="BU185" s="61"/>
      <c r="BV185" s="61"/>
      <c r="BW185" s="61"/>
      <c r="BX185" s="61"/>
      <c r="BY185" s="61"/>
      <c r="BZ185" s="61"/>
      <c r="CA185" s="61"/>
      <c r="CB185" s="61"/>
      <c r="CC185" s="61"/>
      <c r="CD185" s="61"/>
      <c r="CE185" s="61"/>
      <c r="CF185" s="61"/>
      <c r="CG185" s="61"/>
    </row>
    <row r="186" spans="52:85" customFormat="1">
      <c r="AZ186" s="61"/>
      <c r="BA186" s="61"/>
      <c r="BB186" s="61"/>
      <c r="BC186" s="61"/>
      <c r="BD186" s="61"/>
      <c r="BE186" s="61"/>
      <c r="BF186" s="61"/>
      <c r="BG186" s="61"/>
      <c r="BH186" s="61"/>
      <c r="BI186" s="61"/>
      <c r="BJ186" s="61"/>
      <c r="BK186" s="61"/>
      <c r="BL186" s="161" t="s">
        <v>670</v>
      </c>
      <c r="BM186" s="61"/>
      <c r="BN186" s="61"/>
      <c r="BO186" s="61"/>
      <c r="BP186" s="61"/>
      <c r="BQ186" s="61"/>
      <c r="BR186" s="61"/>
      <c r="BS186" s="61"/>
      <c r="BT186" s="61"/>
      <c r="BU186" s="61"/>
      <c r="BV186" s="61"/>
      <c r="BW186" s="61"/>
      <c r="BX186" s="61"/>
      <c r="BY186" s="61"/>
      <c r="BZ186" s="61"/>
      <c r="CA186" s="61"/>
      <c r="CB186" s="61"/>
      <c r="CC186" s="61"/>
      <c r="CD186" s="61"/>
      <c r="CE186" s="61"/>
      <c r="CF186" s="61"/>
      <c r="CG186" s="61"/>
    </row>
    <row r="187" spans="52:85" customFormat="1">
      <c r="AZ187" s="61"/>
      <c r="BA187" s="61"/>
      <c r="BB187" s="61"/>
      <c r="BC187" s="61"/>
      <c r="BD187" s="61"/>
      <c r="BE187" s="61"/>
      <c r="BF187" s="61"/>
      <c r="BG187" s="61"/>
      <c r="BH187" s="61"/>
      <c r="BI187" s="61"/>
      <c r="BJ187" s="61"/>
      <c r="BK187" s="61"/>
      <c r="BL187" s="161" t="s">
        <v>643</v>
      </c>
      <c r="BM187" s="61"/>
      <c r="BN187" s="61"/>
      <c r="BO187" s="61"/>
      <c r="BP187" s="61"/>
      <c r="BQ187" s="61"/>
      <c r="BR187" s="61"/>
      <c r="BS187" s="61"/>
      <c r="BT187" s="61"/>
      <c r="BU187" s="61"/>
      <c r="BV187" s="61"/>
      <c r="BW187" s="61"/>
      <c r="BX187" s="61"/>
      <c r="BY187" s="61"/>
      <c r="BZ187" s="61"/>
      <c r="CA187" s="61"/>
      <c r="CB187" s="61"/>
      <c r="CC187" s="61"/>
      <c r="CD187" s="61"/>
      <c r="CE187" s="61"/>
      <c r="CF187" s="61"/>
      <c r="CG187" s="61"/>
    </row>
    <row r="188" spans="52:85" customFormat="1">
      <c r="AZ188" s="61"/>
      <c r="BA188" s="61"/>
      <c r="BB188" s="61"/>
      <c r="BC188" s="61"/>
      <c r="BD188" s="61"/>
      <c r="BE188" s="61"/>
      <c r="BF188" s="61"/>
      <c r="BG188" s="61"/>
      <c r="BH188" s="61"/>
      <c r="BI188" s="61"/>
      <c r="BJ188" s="61"/>
      <c r="BK188" s="61"/>
      <c r="BL188" s="161" t="s">
        <v>644</v>
      </c>
      <c r="BM188" s="61"/>
      <c r="BN188" s="61"/>
      <c r="BO188" s="61"/>
      <c r="BP188" s="61"/>
      <c r="BQ188" s="61"/>
      <c r="BR188" s="61"/>
      <c r="BS188" s="61"/>
      <c r="BT188" s="61"/>
      <c r="BU188" s="61"/>
      <c r="BV188" s="61"/>
      <c r="BW188" s="61"/>
      <c r="BX188" s="61"/>
      <c r="BY188" s="61"/>
      <c r="BZ188" s="61"/>
      <c r="CA188" s="61"/>
      <c r="CB188" s="61"/>
      <c r="CC188" s="61"/>
      <c r="CD188" s="61"/>
      <c r="CE188" s="61"/>
      <c r="CF188" s="61"/>
      <c r="CG188" s="61"/>
    </row>
    <row r="189" spans="52:85" customFormat="1">
      <c r="AZ189" s="61"/>
      <c r="BA189" s="61"/>
      <c r="BB189" s="61"/>
      <c r="BC189" s="61"/>
      <c r="BD189" s="61"/>
      <c r="BE189" s="61"/>
      <c r="BF189" s="61"/>
      <c r="BG189" s="61"/>
      <c r="BH189" s="61"/>
      <c r="BI189" s="61"/>
      <c r="BJ189" s="61"/>
      <c r="BK189" s="61"/>
      <c r="BL189" s="161" t="s">
        <v>645</v>
      </c>
      <c r="BM189" s="61"/>
      <c r="BN189" s="61"/>
      <c r="BO189" s="61"/>
      <c r="BP189" s="61"/>
      <c r="BQ189" s="61"/>
      <c r="BR189" s="61"/>
      <c r="BS189" s="61"/>
      <c r="BT189" s="61"/>
      <c r="BU189" s="61"/>
      <c r="BV189" s="61"/>
      <c r="BW189" s="61"/>
      <c r="BX189" s="61"/>
      <c r="BY189" s="61"/>
      <c r="BZ189" s="61"/>
      <c r="CA189" s="61"/>
      <c r="CB189" s="61"/>
      <c r="CC189" s="61"/>
      <c r="CD189" s="61"/>
      <c r="CE189" s="61"/>
      <c r="CF189" s="61"/>
      <c r="CG189" s="61"/>
    </row>
    <row r="190" spans="52:85" customFormat="1">
      <c r="AZ190" s="61"/>
      <c r="BA190" s="61"/>
      <c r="BB190" s="61"/>
      <c r="BC190" s="61"/>
      <c r="BD190" s="61"/>
      <c r="BE190" s="61"/>
      <c r="BF190" s="61"/>
      <c r="BG190" s="61"/>
      <c r="BH190" s="61"/>
      <c r="BI190" s="61"/>
      <c r="BJ190" s="61"/>
      <c r="BK190" s="61"/>
      <c r="BL190" s="161" t="s">
        <v>671</v>
      </c>
      <c r="BM190" s="61"/>
      <c r="BN190" s="61"/>
      <c r="BO190" s="61"/>
      <c r="BP190" s="61"/>
      <c r="BQ190" s="61"/>
      <c r="BR190" s="61"/>
      <c r="BS190" s="61"/>
      <c r="BT190" s="61"/>
      <c r="BU190" s="61"/>
      <c r="BV190" s="61"/>
      <c r="BW190" s="61"/>
      <c r="BX190" s="61"/>
      <c r="BY190" s="61"/>
      <c r="BZ190" s="61"/>
      <c r="CA190" s="61"/>
      <c r="CB190" s="61"/>
      <c r="CC190" s="61"/>
      <c r="CD190" s="61"/>
      <c r="CE190" s="61"/>
      <c r="CF190" s="61"/>
      <c r="CG190" s="61"/>
    </row>
    <row r="191" spans="52:85" customFormat="1">
      <c r="AZ191" s="61"/>
      <c r="BA191" s="61"/>
      <c r="BB191" s="61"/>
      <c r="BC191" s="61"/>
      <c r="BD191" s="61"/>
      <c r="BE191" s="61"/>
      <c r="BF191" s="61"/>
      <c r="BG191" s="61"/>
      <c r="BH191" s="61"/>
      <c r="BI191" s="61"/>
      <c r="BJ191" s="61"/>
      <c r="BK191" s="61"/>
      <c r="BL191" s="162" t="s">
        <v>646</v>
      </c>
      <c r="BM191" s="61"/>
      <c r="BN191" s="61"/>
      <c r="BO191" s="61"/>
      <c r="BP191" s="61"/>
      <c r="BQ191" s="61"/>
      <c r="BR191" s="61"/>
      <c r="BS191" s="61"/>
      <c r="BT191" s="61"/>
      <c r="BU191" s="61"/>
      <c r="BV191" s="61"/>
      <c r="BW191" s="61"/>
      <c r="BX191" s="61"/>
      <c r="BY191" s="61"/>
      <c r="BZ191" s="61"/>
      <c r="CA191" s="61"/>
      <c r="CB191" s="61"/>
      <c r="CC191" s="61"/>
      <c r="CD191" s="61"/>
      <c r="CE191" s="61"/>
      <c r="CF191" s="61"/>
      <c r="CG191" s="61"/>
    </row>
    <row r="192" spans="52:85" customFormat="1">
      <c r="AZ192" s="61"/>
      <c r="BA192" s="61"/>
      <c r="BB192" s="61"/>
      <c r="BC192" s="61"/>
      <c r="BD192" s="61"/>
      <c r="BE192" s="61"/>
      <c r="BF192" s="61"/>
      <c r="BG192" s="61"/>
      <c r="BH192" s="61"/>
      <c r="BI192" s="61"/>
      <c r="BJ192" s="61"/>
      <c r="BK192" s="61"/>
      <c r="BL192" s="161" t="s">
        <v>647</v>
      </c>
      <c r="BM192" s="61"/>
      <c r="BN192" s="61"/>
      <c r="BO192" s="61"/>
      <c r="BP192" s="61"/>
      <c r="BQ192" s="61"/>
      <c r="BR192" s="61"/>
      <c r="BS192" s="61"/>
      <c r="BT192" s="61"/>
      <c r="BU192" s="61"/>
      <c r="BV192" s="61"/>
      <c r="BW192" s="61"/>
      <c r="BX192" s="61"/>
      <c r="BY192" s="61"/>
      <c r="BZ192" s="61"/>
      <c r="CA192" s="61"/>
      <c r="CB192" s="61"/>
      <c r="CC192" s="61"/>
      <c r="CD192" s="61"/>
      <c r="CE192" s="61"/>
      <c r="CF192" s="61"/>
      <c r="CG192" s="61"/>
    </row>
    <row r="193" spans="52:85" customFormat="1">
      <c r="AZ193" s="61"/>
      <c r="BA193" s="61"/>
      <c r="BB193" s="61"/>
      <c r="BC193" s="61"/>
      <c r="BD193" s="61"/>
      <c r="BE193" s="61"/>
      <c r="BF193" s="61"/>
      <c r="BG193" s="61"/>
      <c r="BH193" s="61"/>
      <c r="BI193" s="61"/>
      <c r="BJ193" s="61"/>
      <c r="BK193" s="61"/>
      <c r="BL193" s="161" t="s">
        <v>648</v>
      </c>
      <c r="BM193" s="61"/>
      <c r="BN193" s="61"/>
      <c r="BO193" s="61"/>
      <c r="BP193" s="61"/>
      <c r="BQ193" s="61"/>
      <c r="BR193" s="61"/>
      <c r="BS193" s="61"/>
      <c r="BT193" s="61"/>
      <c r="BU193" s="61"/>
      <c r="BV193" s="61"/>
      <c r="BW193" s="61"/>
      <c r="BX193" s="61"/>
      <c r="BY193" s="61"/>
      <c r="BZ193" s="61"/>
      <c r="CA193" s="61"/>
      <c r="CB193" s="61"/>
      <c r="CC193" s="61"/>
      <c r="CD193" s="61"/>
      <c r="CE193" s="61"/>
      <c r="CF193" s="61"/>
      <c r="CG193" s="61"/>
    </row>
    <row r="194" spans="52:85" customFormat="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row>
    <row r="195" spans="52:85" customFormat="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row>
    <row r="196" spans="52:85" customFormat="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row>
    <row r="197" spans="52:85" customFormat="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row>
    <row r="198" spans="52:85" customFormat="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row>
    <row r="199" spans="52:85" customFormat="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row>
    <row r="200" spans="52:85" customFormat="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row>
  </sheetData>
  <dataValidations count="3">
    <dataValidation type="list" allowBlank="1" showInputMessage="1" showErrorMessage="1" sqref="E4:E90">
      <formula1>$BC$126:$BC$129</formula1>
    </dataValidation>
    <dataValidation type="list" allowBlank="1" showInputMessage="1" showErrorMessage="1" sqref="B4:B90">
      <formula1>$BY$2:$BY$101</formula1>
    </dataValidation>
    <dataValidation type="list" allowBlank="1" showInputMessage="1" showErrorMessage="1" sqref="A4:A91">
      <formula1>$BA$2:$BA$108</formula1>
    </dataValidation>
  </dataValidations>
  <pageMargins left="0.70866141732283472" right="0.70866141732283472" top="0.78740157480314965" bottom="0.78740157480314965" header="0.51181102362204722" footer="0.51181102362204722"/>
  <pageSetup paperSize="9" scale="76"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[1]Custom_lists!#REF!</xm:f>
          </x14:formula1>
          <xm:sqref>A4:B7 E4:E7</xm:sqref>
        </x14:dataValidation>
      </x14:dataValidations>
    </ex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enableFormatConditionsCalculation="0">
    <tabColor rgb="FF92D050"/>
    <pageSetUpPr fitToPage="1"/>
  </sheetPr>
  <dimension ref="A1:CH201"/>
  <sheetViews>
    <sheetView zoomScaleSheetLayoutView="100" workbookViewId="0">
      <selection sqref="A1:XFD1048576"/>
    </sheetView>
  </sheetViews>
  <sheetFormatPr defaultColWidth="11.42578125" defaultRowHeight="12.75"/>
  <cols>
    <col min="1" max="1" width="7.7109375" style="61" customWidth="1"/>
    <col min="2" max="2" width="81.28515625" style="61" bestFit="1" customWidth="1"/>
    <col min="3" max="3" width="15.85546875" style="61" customWidth="1"/>
    <col min="4" max="4" width="15.140625" style="61" customWidth="1"/>
    <col min="5" max="6" width="14.7109375" style="61" customWidth="1"/>
    <col min="7" max="7" width="14.85546875" style="61" customWidth="1"/>
    <col min="8" max="8" width="17.7109375" style="61" customWidth="1"/>
    <col min="9" max="10" width="11.42578125" style="61" customWidth="1"/>
    <col min="11" max="11" width="18.85546875" style="61" customWidth="1"/>
    <col min="12" max="12" width="34.85546875" bestFit="1" customWidth="1"/>
    <col min="13" max="13" width="12.28515625" customWidth="1"/>
    <col min="14" max="52" width="11.42578125" customWidth="1"/>
  </cols>
  <sheetData>
    <row r="1" spans="1:86" ht="21" customHeight="1" thickBot="1">
      <c r="A1" s="40" t="s">
        <v>184</v>
      </c>
      <c r="B1" s="40"/>
      <c r="C1" s="40"/>
      <c r="D1" s="40"/>
      <c r="E1" s="40"/>
      <c r="F1" s="40"/>
      <c r="G1"/>
      <c r="H1"/>
      <c r="I1"/>
      <c r="J1"/>
      <c r="K1" s="143" t="s">
        <v>0</v>
      </c>
      <c r="L1" s="201">
        <v>2015</v>
      </c>
      <c r="M1" s="202"/>
      <c r="BA1" s="158" t="s">
        <v>422</v>
      </c>
      <c r="BB1" s="292" t="s">
        <v>835</v>
      </c>
      <c r="BC1" s="61"/>
      <c r="BD1" s="157" t="s">
        <v>434</v>
      </c>
      <c r="BE1" s="159"/>
      <c r="BF1" s="159"/>
      <c r="BG1" s="61"/>
      <c r="BH1" s="61" t="s">
        <v>469</v>
      </c>
      <c r="BI1" s="61"/>
      <c r="BJ1" s="61"/>
      <c r="BK1" s="61"/>
      <c r="BL1" s="61"/>
      <c r="BM1" s="157" t="s">
        <v>649</v>
      </c>
      <c r="BN1" s="61"/>
      <c r="BO1" s="61" t="s">
        <v>672</v>
      </c>
      <c r="BP1" s="61"/>
      <c r="BQ1" s="61"/>
      <c r="BR1" s="61"/>
      <c r="BS1" s="61"/>
      <c r="BT1" s="61"/>
      <c r="BU1" s="157" t="s">
        <v>709</v>
      </c>
      <c r="BV1" s="61"/>
      <c r="BW1" s="61"/>
      <c r="BX1" s="61"/>
      <c r="BY1" s="61"/>
      <c r="BZ1" s="61" t="s">
        <v>726</v>
      </c>
      <c r="CA1" s="61"/>
      <c r="CB1" s="61"/>
      <c r="CC1" s="61" t="s">
        <v>754</v>
      </c>
      <c r="CD1" s="61"/>
      <c r="CE1" s="61"/>
      <c r="CF1" s="61"/>
      <c r="CG1" s="61"/>
      <c r="CH1" s="61"/>
    </row>
    <row r="2" spans="1:86" ht="25.35" customHeight="1" thickBot="1">
      <c r="A2" s="172" t="s">
        <v>413</v>
      </c>
      <c r="C2" s="255"/>
      <c r="D2" s="255"/>
      <c r="E2" s="40"/>
      <c r="F2" s="40"/>
      <c r="G2" s="29"/>
      <c r="H2" s="29"/>
      <c r="I2" s="29"/>
      <c r="J2" s="29"/>
      <c r="K2" s="256" t="s">
        <v>254</v>
      </c>
      <c r="L2" s="257">
        <v>2015</v>
      </c>
      <c r="M2" s="258"/>
      <c r="BA2" s="160" t="s">
        <v>343</v>
      </c>
      <c r="BB2" s="160" t="s">
        <v>344</v>
      </c>
      <c r="BC2" s="61"/>
      <c r="BD2" s="61" t="s">
        <v>439</v>
      </c>
      <c r="BE2" s="159"/>
      <c r="BF2" s="159"/>
      <c r="BG2" s="61"/>
      <c r="BH2" s="61" t="s">
        <v>468</v>
      </c>
      <c r="BI2" s="61"/>
      <c r="BJ2" s="61"/>
      <c r="BK2" s="61"/>
      <c r="BL2" s="61"/>
      <c r="BM2" s="161" t="s">
        <v>481</v>
      </c>
      <c r="BN2" s="61"/>
      <c r="BO2" s="61" t="s">
        <v>118</v>
      </c>
      <c r="BP2" s="61"/>
      <c r="BQ2" s="61"/>
      <c r="BR2" s="61"/>
      <c r="BS2" s="61"/>
      <c r="BT2" s="61"/>
      <c r="BU2" s="56" t="s">
        <v>712</v>
      </c>
      <c r="BV2" s="56"/>
      <c r="BW2" s="56"/>
      <c r="BX2" s="56"/>
      <c r="BY2" s="56"/>
      <c r="BZ2" s="56" t="s">
        <v>181</v>
      </c>
      <c r="CA2" s="56"/>
      <c r="CB2" s="56"/>
      <c r="CC2" s="61" t="s">
        <v>271</v>
      </c>
      <c r="CD2" s="61"/>
      <c r="CE2" s="61"/>
      <c r="CF2" s="61"/>
      <c r="CG2" s="61"/>
      <c r="CH2" s="61"/>
    </row>
    <row r="3" spans="1:86" s="220" customFormat="1" ht="64.5" thickBot="1">
      <c r="A3" s="735" t="s">
        <v>1</v>
      </c>
      <c r="B3" s="254" t="s">
        <v>268</v>
      </c>
      <c r="C3" s="259" t="s">
        <v>209</v>
      </c>
      <c r="D3" s="260" t="s">
        <v>185</v>
      </c>
      <c r="E3" s="261" t="s">
        <v>176</v>
      </c>
      <c r="F3" s="260" t="s">
        <v>266</v>
      </c>
      <c r="G3" s="260" t="s">
        <v>267</v>
      </c>
      <c r="H3" s="261" t="s">
        <v>264</v>
      </c>
      <c r="I3" s="261" t="s">
        <v>187</v>
      </c>
      <c r="J3" s="261" t="s">
        <v>278</v>
      </c>
      <c r="K3" s="262" t="s">
        <v>178</v>
      </c>
      <c r="L3" s="263" t="s">
        <v>257</v>
      </c>
      <c r="M3" s="264" t="s">
        <v>308</v>
      </c>
      <c r="BA3" s="160" t="s">
        <v>345</v>
      </c>
      <c r="BB3" s="160" t="s">
        <v>346</v>
      </c>
      <c r="BC3" s="206"/>
      <c r="BD3" s="206" t="s">
        <v>223</v>
      </c>
      <c r="BE3" s="216"/>
      <c r="BF3" s="216"/>
      <c r="BG3" s="206"/>
      <c r="BH3" s="206" t="s">
        <v>470</v>
      </c>
      <c r="BI3" s="206"/>
      <c r="BJ3" s="206"/>
      <c r="BK3" s="206"/>
      <c r="BL3" s="206"/>
      <c r="BM3" s="218" t="s">
        <v>482</v>
      </c>
      <c r="BN3" s="206"/>
      <c r="BO3" s="206" t="s">
        <v>120</v>
      </c>
      <c r="BP3" s="206"/>
      <c r="BQ3" s="206"/>
      <c r="BR3" s="206"/>
      <c r="BS3" s="206"/>
      <c r="BT3" s="206"/>
      <c r="BU3" s="206" t="s">
        <v>713</v>
      </c>
      <c r="BV3" s="206"/>
      <c r="BW3" s="206"/>
      <c r="BX3" s="206"/>
      <c r="BY3" s="206"/>
      <c r="BZ3" s="206" t="s">
        <v>738</v>
      </c>
      <c r="CA3" s="206"/>
      <c r="CB3" s="206"/>
      <c r="CC3" s="206" t="s">
        <v>272</v>
      </c>
      <c r="CD3" s="206"/>
      <c r="CE3" s="206"/>
      <c r="CF3" s="206"/>
      <c r="CG3" s="206"/>
      <c r="CH3" s="206"/>
    </row>
    <row r="4" spans="1:86" s="206" customFormat="1">
      <c r="A4" s="273" t="s">
        <v>338</v>
      </c>
      <c r="B4" s="736" t="s">
        <v>188</v>
      </c>
      <c r="C4" s="281">
        <v>2013</v>
      </c>
      <c r="D4" s="282">
        <v>53</v>
      </c>
      <c r="E4" s="282">
        <v>53</v>
      </c>
      <c r="F4" s="282">
        <v>53</v>
      </c>
      <c r="G4" s="283">
        <f>F4/E4</f>
        <v>1</v>
      </c>
      <c r="H4" s="277" t="s">
        <v>464</v>
      </c>
      <c r="I4" s="284">
        <v>53</v>
      </c>
      <c r="J4" s="285">
        <f>I4/E4</f>
        <v>1</v>
      </c>
      <c r="K4" s="285">
        <f>I4/F4</f>
        <v>1</v>
      </c>
      <c r="L4" s="737" t="s">
        <v>1591</v>
      </c>
      <c r="M4" s="738"/>
      <c r="BA4" s="160" t="s">
        <v>347</v>
      </c>
      <c r="BB4" s="160" t="s">
        <v>348</v>
      </c>
      <c r="BD4" s="206" t="s">
        <v>440</v>
      </c>
      <c r="BE4" s="216"/>
      <c r="BF4" s="216"/>
      <c r="BH4" s="206" t="s">
        <v>475</v>
      </c>
      <c r="BM4" s="218" t="s">
        <v>483</v>
      </c>
      <c r="BO4" s="206" t="s">
        <v>124</v>
      </c>
      <c r="BU4" s="206" t="s">
        <v>714</v>
      </c>
      <c r="BZ4" s="206" t="s">
        <v>56</v>
      </c>
      <c r="CC4" s="206" t="s">
        <v>273</v>
      </c>
    </row>
    <row r="5" spans="1:86" s="206" customFormat="1">
      <c r="A5" s="273" t="s">
        <v>338</v>
      </c>
      <c r="B5" s="736" t="s">
        <v>189</v>
      </c>
      <c r="C5" s="739">
        <v>2013</v>
      </c>
      <c r="D5" s="740">
        <v>29</v>
      </c>
      <c r="E5" s="740">
        <v>29</v>
      </c>
      <c r="F5" s="740">
        <v>29</v>
      </c>
      <c r="G5" s="283">
        <f t="shared" ref="G5:G16" si="0">F5/E5</f>
        <v>1</v>
      </c>
      <c r="H5" s="279" t="s">
        <v>464</v>
      </c>
      <c r="I5" s="741">
        <v>29</v>
      </c>
      <c r="J5" s="285">
        <f t="shared" ref="J5:J6" si="1">I5/E5</f>
        <v>1</v>
      </c>
      <c r="K5" s="285">
        <f t="shared" ref="K5:K6" si="2">I5/F5</f>
        <v>1</v>
      </c>
      <c r="L5" s="737" t="s">
        <v>1591</v>
      </c>
      <c r="M5" s="738"/>
      <c r="BA5" s="160" t="s">
        <v>351</v>
      </c>
      <c r="BB5" s="160" t="s">
        <v>352</v>
      </c>
      <c r="BD5" s="206" t="s">
        <v>227</v>
      </c>
      <c r="BE5" s="216"/>
      <c r="BF5" s="216"/>
      <c r="BH5" s="206" t="s">
        <v>467</v>
      </c>
      <c r="BM5" s="217" t="s">
        <v>484</v>
      </c>
      <c r="BU5" s="206" t="s">
        <v>688</v>
      </c>
      <c r="BZ5" s="206" t="s">
        <v>739</v>
      </c>
      <c r="CC5" s="206" t="s">
        <v>274</v>
      </c>
    </row>
    <row r="6" spans="1:86" s="206" customFormat="1" ht="13.35" customHeight="1">
      <c r="A6" s="273" t="s">
        <v>338</v>
      </c>
      <c r="B6" s="736" t="s">
        <v>1592</v>
      </c>
      <c r="C6" s="739">
        <v>2013</v>
      </c>
      <c r="D6" s="740">
        <v>21</v>
      </c>
      <c r="E6" s="740">
        <v>21</v>
      </c>
      <c r="F6" s="740">
        <v>21</v>
      </c>
      <c r="G6" s="283">
        <f t="shared" si="0"/>
        <v>1</v>
      </c>
      <c r="H6" s="279" t="s">
        <v>464</v>
      </c>
      <c r="I6" s="741">
        <v>21</v>
      </c>
      <c r="J6" s="285">
        <f t="shared" si="1"/>
        <v>1</v>
      </c>
      <c r="K6" s="285">
        <f t="shared" si="2"/>
        <v>1</v>
      </c>
      <c r="L6" s="737" t="s">
        <v>1591</v>
      </c>
      <c r="M6" s="738"/>
      <c r="BA6" s="160" t="s">
        <v>353</v>
      </c>
      <c r="BB6" s="160" t="s">
        <v>354</v>
      </c>
      <c r="BD6" s="206" t="s">
        <v>435</v>
      </c>
      <c r="BE6" s="216"/>
      <c r="BF6" s="216"/>
      <c r="BH6" s="206" t="s">
        <v>471</v>
      </c>
      <c r="BM6" s="218" t="s">
        <v>659</v>
      </c>
      <c r="BU6" s="206" t="s">
        <v>689</v>
      </c>
      <c r="BZ6" s="206" t="s">
        <v>737</v>
      </c>
      <c r="CC6" s="206" t="s">
        <v>751</v>
      </c>
    </row>
    <row r="7" spans="1:86" s="206" customFormat="1">
      <c r="A7" s="273" t="s">
        <v>338</v>
      </c>
      <c r="B7" s="736" t="s">
        <v>1593</v>
      </c>
      <c r="C7" s="739">
        <v>2013</v>
      </c>
      <c r="D7" s="740">
        <v>0</v>
      </c>
      <c r="E7" s="740">
        <v>0</v>
      </c>
      <c r="F7" s="740">
        <v>0</v>
      </c>
      <c r="G7" s="283" t="s">
        <v>844</v>
      </c>
      <c r="H7" s="279" t="s">
        <v>464</v>
      </c>
      <c r="I7" s="741">
        <v>0</v>
      </c>
      <c r="J7" s="742" t="s">
        <v>844</v>
      </c>
      <c r="K7" s="742" t="s">
        <v>844</v>
      </c>
      <c r="L7" s="737" t="s">
        <v>1591</v>
      </c>
      <c r="M7" s="738"/>
      <c r="BA7" s="160" t="s">
        <v>360</v>
      </c>
      <c r="BB7" s="160" t="s">
        <v>342</v>
      </c>
      <c r="BD7" s="206" t="s">
        <v>436</v>
      </c>
      <c r="BE7" s="216"/>
      <c r="BF7" s="216"/>
      <c r="BH7" s="206" t="s">
        <v>472</v>
      </c>
      <c r="BM7" s="218" t="s">
        <v>485</v>
      </c>
      <c r="BO7" s="206" t="s">
        <v>673</v>
      </c>
      <c r="BU7" s="206" t="s">
        <v>715</v>
      </c>
      <c r="BZ7" s="206" t="s">
        <v>183</v>
      </c>
      <c r="CC7" s="206" t="s">
        <v>752</v>
      </c>
    </row>
    <row r="8" spans="1:86" s="206" customFormat="1">
      <c r="A8" s="203"/>
      <c r="B8" s="743"/>
      <c r="C8" s="744"/>
      <c r="D8" s="745"/>
      <c r="E8" s="746"/>
      <c r="F8" s="745"/>
      <c r="G8" s="283"/>
      <c r="H8" s="189"/>
      <c r="I8" s="747"/>
      <c r="J8" s="285"/>
      <c r="K8" s="285"/>
      <c r="L8" s="737"/>
      <c r="M8" s="748"/>
      <c r="BA8" s="160" t="s">
        <v>355</v>
      </c>
      <c r="BB8" s="160" t="s">
        <v>338</v>
      </c>
      <c r="BD8" s="206" t="s">
        <v>437</v>
      </c>
      <c r="BE8" s="216"/>
      <c r="BF8" s="216"/>
      <c r="BH8" s="206" t="s">
        <v>473</v>
      </c>
      <c r="BM8" s="218" t="s">
        <v>486</v>
      </c>
      <c r="BO8" s="206" t="s">
        <v>119</v>
      </c>
      <c r="BU8" s="206" t="s">
        <v>690</v>
      </c>
      <c r="BZ8" s="206" t="s">
        <v>727</v>
      </c>
      <c r="CC8" s="206" t="s">
        <v>753</v>
      </c>
    </row>
    <row r="9" spans="1:86" s="206" customFormat="1" ht="13.5" thickBot="1">
      <c r="A9" s="203"/>
      <c r="B9" s="743"/>
      <c r="C9" s="744"/>
      <c r="D9" s="745"/>
      <c r="E9" s="746"/>
      <c r="F9" s="745"/>
      <c r="G9" s="283"/>
      <c r="H9" s="189"/>
      <c r="I9" s="747"/>
      <c r="J9" s="285"/>
      <c r="K9" s="285"/>
      <c r="L9" s="737"/>
      <c r="M9" s="748"/>
      <c r="BA9" s="160"/>
      <c r="BB9" s="160"/>
      <c r="BE9" s="216"/>
      <c r="BF9" s="216"/>
      <c r="BM9" s="218"/>
    </row>
    <row r="10" spans="1:86" s="206" customFormat="1" ht="13.5" thickBot="1">
      <c r="A10" s="749"/>
      <c r="B10" s="750" t="s">
        <v>1594</v>
      </c>
      <c r="C10" s="744"/>
      <c r="D10" s="745"/>
      <c r="E10" s="746"/>
      <c r="F10" s="745"/>
      <c r="G10" s="283"/>
      <c r="H10" s="189"/>
      <c r="I10" s="747"/>
      <c r="J10" s="285"/>
      <c r="K10" s="285"/>
      <c r="L10" s="737"/>
      <c r="M10" s="748"/>
      <c r="BA10" s="160"/>
      <c r="BB10" s="160"/>
      <c r="BE10" s="216"/>
      <c r="BF10" s="216"/>
      <c r="BM10" s="218"/>
    </row>
    <row r="11" spans="1:86" s="206" customFormat="1">
      <c r="A11" s="751" t="s">
        <v>338</v>
      </c>
      <c r="B11" s="751" t="s">
        <v>1595</v>
      </c>
      <c r="C11" s="281" t="s">
        <v>1596</v>
      </c>
      <c r="D11" s="282">
        <v>11</v>
      </c>
      <c r="E11" s="282">
        <v>11</v>
      </c>
      <c r="F11" s="282">
        <v>11</v>
      </c>
      <c r="G11" s="283">
        <f t="shared" si="0"/>
        <v>1</v>
      </c>
      <c r="H11" s="279" t="s">
        <v>464</v>
      </c>
      <c r="I11" s="284">
        <v>11</v>
      </c>
      <c r="J11" s="285">
        <f t="shared" ref="J11:J16" si="3">I11/E11</f>
        <v>1</v>
      </c>
      <c r="K11" s="285">
        <f t="shared" ref="K11:K16" si="4">I11/F11</f>
        <v>1</v>
      </c>
      <c r="L11" s="737" t="s">
        <v>1591</v>
      </c>
      <c r="M11" s="748"/>
      <c r="BA11" s="160"/>
      <c r="BB11" s="160"/>
      <c r="BE11" s="216"/>
      <c r="BF11" s="216"/>
      <c r="BM11" s="218"/>
    </row>
    <row r="12" spans="1:86" s="206" customFormat="1">
      <c r="A12" s="752" t="s">
        <v>338</v>
      </c>
      <c r="B12" s="752" t="s">
        <v>1597</v>
      </c>
      <c r="C12" s="739" t="s">
        <v>1596</v>
      </c>
      <c r="D12" s="740">
        <v>9</v>
      </c>
      <c r="E12" s="740">
        <v>9</v>
      </c>
      <c r="F12" s="740">
        <v>9</v>
      </c>
      <c r="G12" s="283">
        <f t="shared" si="0"/>
        <v>1</v>
      </c>
      <c r="H12" s="279" t="s">
        <v>464</v>
      </c>
      <c r="I12" s="741">
        <v>9</v>
      </c>
      <c r="J12" s="285">
        <f t="shared" si="3"/>
        <v>1</v>
      </c>
      <c r="K12" s="285">
        <f t="shared" si="4"/>
        <v>1</v>
      </c>
      <c r="L12" s="737" t="s">
        <v>1591</v>
      </c>
      <c r="M12" s="748"/>
      <c r="BA12" s="160"/>
      <c r="BB12" s="160"/>
      <c r="BE12" s="216"/>
      <c r="BF12" s="216"/>
      <c r="BM12" s="218"/>
    </row>
    <row r="13" spans="1:86" s="206" customFormat="1">
      <c r="A13" s="752" t="s">
        <v>338</v>
      </c>
      <c r="B13" s="752" t="s">
        <v>1598</v>
      </c>
      <c r="C13" s="739" t="s">
        <v>1596</v>
      </c>
      <c r="D13" s="740">
        <v>11</v>
      </c>
      <c r="E13" s="740">
        <v>11</v>
      </c>
      <c r="F13" s="740">
        <v>11</v>
      </c>
      <c r="G13" s="283">
        <f t="shared" si="0"/>
        <v>1</v>
      </c>
      <c r="H13" s="279" t="s">
        <v>464</v>
      </c>
      <c r="I13" s="741">
        <v>11</v>
      </c>
      <c r="J13" s="285">
        <f t="shared" si="3"/>
        <v>1</v>
      </c>
      <c r="K13" s="285">
        <f t="shared" si="4"/>
        <v>1</v>
      </c>
      <c r="L13" s="737" t="s">
        <v>1591</v>
      </c>
      <c r="M13" s="748"/>
      <c r="BA13" s="160"/>
      <c r="BB13" s="160"/>
      <c r="BE13" s="216"/>
      <c r="BF13" s="216"/>
      <c r="BM13" s="218"/>
    </row>
    <row r="14" spans="1:86" s="206" customFormat="1">
      <c r="A14" s="752" t="s">
        <v>338</v>
      </c>
      <c r="B14" s="752" t="s">
        <v>1599</v>
      </c>
      <c r="C14" s="739" t="s">
        <v>1596</v>
      </c>
      <c r="D14" s="740">
        <v>28</v>
      </c>
      <c r="E14" s="740">
        <v>28</v>
      </c>
      <c r="F14" s="740">
        <v>28</v>
      </c>
      <c r="G14" s="283">
        <f t="shared" si="0"/>
        <v>1</v>
      </c>
      <c r="H14" s="279" t="s">
        <v>464</v>
      </c>
      <c r="I14" s="741">
        <v>28</v>
      </c>
      <c r="J14" s="285">
        <f t="shared" si="3"/>
        <v>1</v>
      </c>
      <c r="K14" s="285">
        <f t="shared" si="4"/>
        <v>1</v>
      </c>
      <c r="L14" s="737" t="s">
        <v>1591</v>
      </c>
      <c r="M14" s="748"/>
      <c r="BA14" s="160"/>
      <c r="BB14" s="160"/>
      <c r="BE14" s="216"/>
      <c r="BF14" s="216"/>
      <c r="BM14" s="218"/>
    </row>
    <row r="15" spans="1:86" s="206" customFormat="1">
      <c r="A15" s="752" t="s">
        <v>338</v>
      </c>
      <c r="B15" s="752" t="s">
        <v>1600</v>
      </c>
      <c r="C15" s="281" t="s">
        <v>1596</v>
      </c>
      <c r="D15" s="282">
        <v>39</v>
      </c>
      <c r="E15" s="282">
        <v>39</v>
      </c>
      <c r="F15" s="282">
        <v>39</v>
      </c>
      <c r="G15" s="283">
        <f t="shared" si="0"/>
        <v>1</v>
      </c>
      <c r="H15" s="279" t="s">
        <v>464</v>
      </c>
      <c r="I15" s="741">
        <v>39</v>
      </c>
      <c r="J15" s="285">
        <f t="shared" si="3"/>
        <v>1</v>
      </c>
      <c r="K15" s="285">
        <f t="shared" si="4"/>
        <v>1</v>
      </c>
      <c r="L15" s="737" t="s">
        <v>1591</v>
      </c>
      <c r="M15" s="748"/>
      <c r="BA15" s="160" t="s">
        <v>385</v>
      </c>
      <c r="BB15" s="160" t="s">
        <v>39</v>
      </c>
      <c r="BD15" s="206" t="s">
        <v>438</v>
      </c>
      <c r="BE15" s="216"/>
      <c r="BF15" s="216"/>
      <c r="BH15" s="206" t="s">
        <v>474</v>
      </c>
      <c r="BM15" s="218" t="s">
        <v>660</v>
      </c>
      <c r="BO15" s="206" t="s">
        <v>676</v>
      </c>
      <c r="BU15" s="206" t="s">
        <v>140</v>
      </c>
      <c r="BZ15" s="206" t="s">
        <v>728</v>
      </c>
      <c r="CC15" s="206" t="s">
        <v>203</v>
      </c>
    </row>
    <row r="16" spans="1:86" s="206" customFormat="1">
      <c r="A16" s="752" t="s">
        <v>338</v>
      </c>
      <c r="B16" s="752" t="s">
        <v>1601</v>
      </c>
      <c r="C16" s="739" t="s">
        <v>1596</v>
      </c>
      <c r="D16" s="740">
        <v>5</v>
      </c>
      <c r="E16" s="740">
        <v>5</v>
      </c>
      <c r="F16" s="740">
        <v>5</v>
      </c>
      <c r="G16" s="283">
        <f t="shared" si="0"/>
        <v>1</v>
      </c>
      <c r="H16" s="279" t="s">
        <v>464</v>
      </c>
      <c r="I16" s="741">
        <v>5</v>
      </c>
      <c r="J16" s="285">
        <f t="shared" si="3"/>
        <v>1</v>
      </c>
      <c r="K16" s="285">
        <f t="shared" si="4"/>
        <v>1</v>
      </c>
      <c r="L16" s="737" t="s">
        <v>1591</v>
      </c>
      <c r="M16" s="237"/>
      <c r="BA16" s="160" t="s">
        <v>356</v>
      </c>
      <c r="BB16" s="160" t="s">
        <v>357</v>
      </c>
      <c r="BE16" s="216"/>
      <c r="BF16" s="216"/>
      <c r="BM16" s="218" t="s">
        <v>661</v>
      </c>
      <c r="BO16" s="206" t="s">
        <v>119</v>
      </c>
      <c r="BU16" s="206" t="s">
        <v>691</v>
      </c>
      <c r="BZ16" s="206" t="s">
        <v>729</v>
      </c>
      <c r="CC16" s="206" t="s">
        <v>204</v>
      </c>
    </row>
    <row r="17" spans="1:86" s="206" customFormat="1">
      <c r="A17" s="203"/>
      <c r="B17" s="753"/>
      <c r="C17" s="754"/>
      <c r="D17" s="755"/>
      <c r="E17" s="755"/>
      <c r="F17" s="755"/>
      <c r="G17" s="756"/>
      <c r="H17" s="189"/>
      <c r="I17" s="757"/>
      <c r="J17" s="240"/>
      <c r="K17" s="240"/>
      <c r="L17" s="737"/>
      <c r="M17" s="737"/>
      <c r="BA17" s="160" t="s">
        <v>358</v>
      </c>
      <c r="BB17" s="160" t="s">
        <v>125</v>
      </c>
      <c r="BE17" s="216"/>
      <c r="BF17" s="216"/>
      <c r="BM17" s="218" t="s">
        <v>487</v>
      </c>
      <c r="BO17" s="206" t="s">
        <v>121</v>
      </c>
      <c r="BU17" s="206" t="s">
        <v>692</v>
      </c>
      <c r="BZ17" s="206" t="s">
        <v>194</v>
      </c>
    </row>
    <row r="18" spans="1:86">
      <c r="A18" s="15"/>
      <c r="B18" s="38"/>
      <c r="C18" s="38"/>
      <c r="D18" s="140"/>
      <c r="E18" s="140"/>
      <c r="F18" s="140"/>
      <c r="G18" s="141"/>
      <c r="H18" s="142"/>
      <c r="I18" s="45"/>
      <c r="J18" s="136"/>
      <c r="K18" s="136"/>
      <c r="L18" s="45"/>
      <c r="M18" s="98"/>
      <c r="BA18" s="160" t="s">
        <v>359</v>
      </c>
      <c r="BB18" s="160" t="s">
        <v>48</v>
      </c>
      <c r="BC18" s="61"/>
      <c r="BD18" s="157" t="s">
        <v>442</v>
      </c>
      <c r="BE18" s="159"/>
      <c r="BF18" s="159"/>
      <c r="BG18" s="61"/>
      <c r="BH18" s="157" t="s">
        <v>72</v>
      </c>
      <c r="BI18" s="61"/>
      <c r="BJ18" s="61"/>
      <c r="BK18" s="157" t="s">
        <v>828</v>
      </c>
      <c r="BL18" s="61"/>
      <c r="BM18" s="161" t="s">
        <v>488</v>
      </c>
      <c r="BN18" s="61"/>
      <c r="BO18" s="61" t="s">
        <v>122</v>
      </c>
      <c r="BP18" s="61"/>
      <c r="BQ18" s="61"/>
      <c r="BR18" s="61"/>
      <c r="BS18" s="61"/>
      <c r="BT18" s="61"/>
      <c r="BU18" s="56" t="s">
        <v>716</v>
      </c>
      <c r="BV18" s="56"/>
      <c r="BW18" s="56"/>
      <c r="BX18" s="56"/>
      <c r="BY18" s="56"/>
      <c r="BZ18" s="56" t="s">
        <v>730</v>
      </c>
      <c r="CA18" s="56"/>
      <c r="CB18" s="56"/>
      <c r="CC18" s="61"/>
      <c r="CD18" s="61"/>
      <c r="CE18" s="61"/>
      <c r="CF18" s="61"/>
      <c r="CG18" s="61"/>
      <c r="CH18" s="61"/>
    </row>
    <row r="19" spans="1:86" ht="14.25">
      <c r="A19" s="1031" t="s">
        <v>269</v>
      </c>
      <c r="B19" s="1031"/>
      <c r="C19" s="1031"/>
      <c r="D19" s="1031"/>
      <c r="E19" s="1031"/>
      <c r="F19" s="1031"/>
      <c r="G19" s="1031"/>
      <c r="H19" s="15"/>
      <c r="I19" s="45"/>
      <c r="J19" s="136"/>
      <c r="K19" s="136"/>
      <c r="L19" s="45"/>
      <c r="M19" s="98"/>
      <c r="BA19" s="160" t="s">
        <v>367</v>
      </c>
      <c r="BB19" s="160" t="s">
        <v>97</v>
      </c>
      <c r="BC19" s="61"/>
      <c r="BD19" s="61" t="s">
        <v>445</v>
      </c>
      <c r="BE19" s="159"/>
      <c r="BF19" s="159"/>
      <c r="BG19" s="61"/>
      <c r="BH19" s="61"/>
      <c r="BI19" s="61"/>
      <c r="BJ19" s="61"/>
      <c r="BK19" s="61"/>
      <c r="BL19" s="61"/>
      <c r="BM19" s="161" t="s">
        <v>492</v>
      </c>
      <c r="BN19" s="61"/>
      <c r="BO19" s="61" t="s">
        <v>681</v>
      </c>
      <c r="BP19" s="61"/>
      <c r="BQ19" s="61"/>
      <c r="BR19" s="61"/>
      <c r="BS19" s="61"/>
      <c r="BT19" s="61"/>
      <c r="BU19" s="56" t="s">
        <v>747</v>
      </c>
      <c r="BV19" s="56"/>
      <c r="BW19" s="56"/>
      <c r="BX19" s="56"/>
      <c r="BY19" s="56"/>
      <c r="BZ19" s="56" t="s">
        <v>734</v>
      </c>
      <c r="CA19" s="56"/>
      <c r="CB19" s="56"/>
      <c r="CC19" s="61"/>
      <c r="CD19" s="61"/>
      <c r="CE19" s="61"/>
      <c r="CF19" s="61"/>
      <c r="CG19" s="61"/>
      <c r="CH19" s="61"/>
    </row>
    <row r="20" spans="1:86" ht="14.25">
      <c r="A20" s="151" t="s">
        <v>244</v>
      </c>
      <c r="B20" s="146"/>
      <c r="C20" s="146"/>
      <c r="D20" s="146"/>
      <c r="E20" s="146"/>
      <c r="F20" s="146"/>
      <c r="G20" s="146"/>
      <c r="H20" s="15"/>
      <c r="I20" s="45"/>
      <c r="J20" s="136"/>
      <c r="K20" s="136"/>
      <c r="L20" s="45"/>
      <c r="M20" s="98"/>
      <c r="BA20" s="160" t="s">
        <v>369</v>
      </c>
      <c r="BB20" s="160" t="s">
        <v>341</v>
      </c>
      <c r="BC20" s="61"/>
      <c r="BD20" s="61" t="s">
        <v>446</v>
      </c>
      <c r="BE20" s="159"/>
      <c r="BF20" s="159"/>
      <c r="BG20" s="61"/>
      <c r="BH20" s="61"/>
      <c r="BI20" s="61"/>
      <c r="BJ20" s="61"/>
      <c r="BK20" s="61"/>
      <c r="BL20" s="61"/>
      <c r="BM20" s="161" t="s">
        <v>493</v>
      </c>
      <c r="BN20" s="61"/>
      <c r="BO20" s="61" t="s">
        <v>682</v>
      </c>
      <c r="BP20" s="61"/>
      <c r="BQ20" s="61"/>
      <c r="BR20" s="61"/>
      <c r="BS20" s="61"/>
      <c r="BT20" s="61"/>
      <c r="BU20" s="56" t="s">
        <v>748</v>
      </c>
      <c r="BV20" s="56"/>
      <c r="BW20" s="56"/>
      <c r="BX20" s="56"/>
      <c r="BY20" s="56"/>
      <c r="BZ20" s="56" t="s">
        <v>742</v>
      </c>
      <c r="CA20" s="56"/>
      <c r="CB20" s="56"/>
      <c r="CC20" s="61"/>
      <c r="CD20" s="61"/>
      <c r="CE20" s="61"/>
      <c r="CF20" s="61"/>
      <c r="CG20" s="61"/>
      <c r="CH20" s="61"/>
    </row>
    <row r="21" spans="1:86" s="61" customFormat="1" ht="14.25">
      <c r="A21" s="151" t="s">
        <v>265</v>
      </c>
      <c r="B21" s="146"/>
      <c r="C21" s="151"/>
      <c r="D21" s="151"/>
      <c r="E21" s="151"/>
      <c r="F21" s="151"/>
      <c r="G21" s="151"/>
      <c r="H21" s="80"/>
      <c r="I21" s="80"/>
      <c r="J21" s="136"/>
      <c r="K21" s="136"/>
      <c r="L21" s="45"/>
      <c r="M21" s="98"/>
      <c r="BA21" s="160" t="s">
        <v>370</v>
      </c>
      <c r="BB21" s="160" t="s">
        <v>371</v>
      </c>
      <c r="BD21" s="61" t="s">
        <v>447</v>
      </c>
      <c r="BE21" s="159"/>
      <c r="BF21" s="159"/>
      <c r="BM21" s="161" t="s">
        <v>494</v>
      </c>
      <c r="BO21" s="61" t="s">
        <v>683</v>
      </c>
      <c r="BU21" s="56" t="s">
        <v>749</v>
      </c>
      <c r="BV21" s="56"/>
      <c r="BW21" s="56"/>
      <c r="BX21" s="56"/>
      <c r="BY21" s="56"/>
      <c r="BZ21" s="56" t="s">
        <v>741</v>
      </c>
      <c r="CA21" s="56"/>
      <c r="CB21" s="56"/>
    </row>
    <row r="22" spans="1:86">
      <c r="A22" s="15"/>
      <c r="B22" s="15"/>
      <c r="C22" s="15"/>
      <c r="D22" s="15"/>
      <c r="E22" s="15"/>
      <c r="F22" s="15"/>
      <c r="G22" s="127"/>
      <c r="H22" s="45"/>
      <c r="I22" s="45"/>
      <c r="J22" s="127"/>
      <c r="K22" s="15"/>
      <c r="L22" s="29"/>
      <c r="M22" s="98"/>
      <c r="BA22" s="160" t="s">
        <v>368</v>
      </c>
      <c r="BB22" s="160" t="s">
        <v>337</v>
      </c>
      <c r="BC22" s="61"/>
      <c r="BD22" s="61" t="s">
        <v>448</v>
      </c>
      <c r="BE22" s="159"/>
      <c r="BF22" s="159"/>
      <c r="BG22" s="61"/>
      <c r="BH22" s="171" t="s">
        <v>762</v>
      </c>
      <c r="BI22" t="s">
        <v>817</v>
      </c>
      <c r="BJ22" s="61"/>
      <c r="BK22" s="61"/>
      <c r="BL22" s="61"/>
      <c r="BM22" s="161" t="s">
        <v>495</v>
      </c>
      <c r="BN22" s="61"/>
      <c r="BO22" s="61" t="s">
        <v>684</v>
      </c>
      <c r="BP22" s="61"/>
      <c r="BQ22" s="61"/>
      <c r="BR22" s="61"/>
      <c r="BS22" s="61"/>
      <c r="BT22" s="61"/>
      <c r="BU22" s="56" t="s">
        <v>750</v>
      </c>
      <c r="BV22" s="56"/>
      <c r="BW22" s="56"/>
      <c r="BX22" s="56"/>
      <c r="BY22" s="56"/>
      <c r="BZ22" s="56" t="s">
        <v>735</v>
      </c>
      <c r="CA22" s="56"/>
      <c r="CB22" s="56"/>
      <c r="CC22" s="61"/>
      <c r="CD22" s="61"/>
      <c r="CE22" s="61"/>
      <c r="CF22" s="61"/>
      <c r="CG22" s="61"/>
      <c r="CH22" s="61"/>
    </row>
    <row r="23" spans="1:86">
      <c r="M23" s="98"/>
      <c r="BA23" s="160" t="s">
        <v>372</v>
      </c>
      <c r="BB23" s="160" t="s">
        <v>373</v>
      </c>
      <c r="BC23" s="61"/>
      <c r="BD23" s="61" t="s">
        <v>120</v>
      </c>
      <c r="BE23" s="159"/>
      <c r="BF23" s="159"/>
      <c r="BG23" s="61"/>
      <c r="BH23" s="61"/>
      <c r="BI23" s="61"/>
      <c r="BJ23" s="61"/>
      <c r="BK23" s="61"/>
      <c r="BL23" s="61"/>
      <c r="BM23" s="161" t="s">
        <v>496</v>
      </c>
      <c r="BN23" s="61"/>
      <c r="BO23" s="61" t="s">
        <v>685</v>
      </c>
      <c r="BP23" s="61"/>
      <c r="BQ23" s="61"/>
      <c r="BR23" s="61"/>
      <c r="BS23" s="61"/>
      <c r="BT23" s="61"/>
      <c r="BU23" s="56" t="s">
        <v>695</v>
      </c>
      <c r="BV23" s="56"/>
      <c r="BW23" s="56"/>
      <c r="BX23" s="56"/>
      <c r="BY23" s="56"/>
      <c r="BZ23" s="56" t="s">
        <v>461</v>
      </c>
      <c r="CA23" s="56"/>
      <c r="CB23" s="56"/>
      <c r="CC23" s="61"/>
      <c r="CD23" s="61"/>
      <c r="CE23" s="61"/>
      <c r="CF23" s="61"/>
      <c r="CG23" s="61"/>
      <c r="CH23" s="61"/>
    </row>
    <row r="24" spans="1:86">
      <c r="BA24" s="160" t="s">
        <v>374</v>
      </c>
      <c r="BB24" s="160" t="s">
        <v>340</v>
      </c>
      <c r="BC24" s="61"/>
      <c r="BD24" s="61" t="s">
        <v>449</v>
      </c>
      <c r="BE24" s="159"/>
      <c r="BF24" s="159"/>
      <c r="BG24" s="61"/>
      <c r="BH24" s="61"/>
      <c r="BI24" s="61"/>
      <c r="BJ24" s="61"/>
      <c r="BK24" s="61"/>
      <c r="BL24" s="61"/>
      <c r="BM24" s="161" t="s">
        <v>497</v>
      </c>
      <c r="BN24" s="61"/>
      <c r="BO24" s="61" t="s">
        <v>686</v>
      </c>
      <c r="BP24" s="61"/>
      <c r="BQ24" s="61"/>
      <c r="BR24" s="61"/>
      <c r="BS24" s="61"/>
      <c r="BT24" s="61"/>
      <c r="BU24" s="56" t="s">
        <v>696</v>
      </c>
      <c r="BV24" s="56"/>
      <c r="BW24" s="56"/>
      <c r="BX24" s="56"/>
      <c r="BY24" s="56"/>
      <c r="BZ24" s="56" t="s">
        <v>736</v>
      </c>
      <c r="CA24" s="56"/>
      <c r="CB24" s="56"/>
      <c r="CC24" s="61"/>
      <c r="CD24" s="61"/>
      <c r="CE24" s="61"/>
      <c r="CF24" s="61"/>
      <c r="CG24" s="61"/>
      <c r="CH24" s="61"/>
    </row>
    <row r="25" spans="1:86">
      <c r="BA25" s="160" t="s">
        <v>375</v>
      </c>
      <c r="BB25" s="160" t="s">
        <v>376</v>
      </c>
      <c r="BC25" s="61"/>
      <c r="BD25" s="61"/>
      <c r="BE25" s="159"/>
      <c r="BF25" s="159"/>
      <c r="BG25" s="61"/>
      <c r="BH25" s="61"/>
      <c r="BI25" s="61"/>
      <c r="BJ25" s="61"/>
      <c r="BK25" s="61"/>
      <c r="BL25" s="61"/>
      <c r="BM25" s="161" t="s">
        <v>498</v>
      </c>
      <c r="BN25" s="61"/>
      <c r="BO25" s="61" t="s">
        <v>674</v>
      </c>
      <c r="BP25" s="61"/>
      <c r="BQ25" s="61"/>
      <c r="BR25" s="61"/>
      <c r="BS25" s="61"/>
      <c r="BT25" s="61"/>
      <c r="BU25" s="56" t="s">
        <v>697</v>
      </c>
      <c r="BV25" s="56"/>
      <c r="BW25" s="56"/>
      <c r="BX25" s="56"/>
      <c r="BY25" s="56"/>
      <c r="BZ25" s="61"/>
      <c r="CA25" s="56"/>
      <c r="CB25" s="56"/>
      <c r="CC25" s="61"/>
      <c r="CD25" s="61"/>
      <c r="CE25" s="61"/>
      <c r="CF25" s="61"/>
      <c r="CG25" s="61"/>
      <c r="CH25" s="61"/>
    </row>
    <row r="26" spans="1:86">
      <c r="BA26" s="160" t="s">
        <v>377</v>
      </c>
      <c r="BB26" s="160" t="s">
        <v>378</v>
      </c>
      <c r="BC26" s="61"/>
      <c r="BD26" s="61"/>
      <c r="BE26" s="159"/>
      <c r="BF26" s="159"/>
      <c r="BG26" s="61"/>
      <c r="BH26" s="61"/>
      <c r="BI26" s="61"/>
      <c r="BJ26" s="61"/>
      <c r="BK26" s="61"/>
      <c r="BL26" s="61"/>
      <c r="BM26" s="161" t="s">
        <v>499</v>
      </c>
      <c r="BN26" s="61"/>
      <c r="BO26" s="61" t="s">
        <v>687</v>
      </c>
      <c r="BP26" s="61"/>
      <c r="BQ26" s="61"/>
      <c r="BR26" s="61"/>
      <c r="BS26" s="61"/>
      <c r="BT26" s="61"/>
      <c r="BU26" s="56" t="s">
        <v>698</v>
      </c>
      <c r="BV26" s="56"/>
      <c r="BW26" s="56"/>
      <c r="BX26" s="56"/>
      <c r="BY26" s="56"/>
      <c r="BZ26" s="56"/>
      <c r="CA26" s="56"/>
      <c r="CB26" s="56"/>
      <c r="CC26" s="61"/>
      <c r="CD26" s="61"/>
      <c r="CE26" s="61"/>
      <c r="CF26" s="61"/>
      <c r="CG26" s="61"/>
      <c r="CH26" s="61"/>
    </row>
    <row r="27" spans="1:86">
      <c r="BA27" s="160" t="s">
        <v>379</v>
      </c>
      <c r="BB27" s="160" t="s">
        <v>380</v>
      </c>
      <c r="BC27" s="61"/>
      <c r="BD27" s="157" t="s">
        <v>441</v>
      </c>
      <c r="BE27" s="159"/>
      <c r="BF27" s="159"/>
      <c r="BG27" s="61"/>
      <c r="BH27" s="157" t="s">
        <v>480</v>
      </c>
      <c r="BI27" s="61"/>
      <c r="BJ27" s="61"/>
      <c r="BK27" s="61"/>
      <c r="BL27" s="61"/>
      <c r="BM27" s="161" t="s">
        <v>500</v>
      </c>
      <c r="BN27" s="61"/>
      <c r="BO27" s="61" t="s">
        <v>675</v>
      </c>
      <c r="BP27" s="61"/>
      <c r="BQ27" s="61"/>
      <c r="BR27" s="61"/>
      <c r="BS27" s="61"/>
      <c r="BT27" s="61"/>
      <c r="BU27" s="56" t="s">
        <v>719</v>
      </c>
      <c r="BV27" s="56"/>
      <c r="BW27" s="56"/>
      <c r="BX27" s="56"/>
      <c r="BY27" s="56"/>
      <c r="BZ27" s="56" t="s">
        <v>744</v>
      </c>
      <c r="CA27" s="56"/>
      <c r="CB27" s="56"/>
      <c r="CC27" s="61"/>
      <c r="CD27" s="53" t="s">
        <v>220</v>
      </c>
      <c r="CE27" s="54"/>
      <c r="CF27" s="53" t="s">
        <v>221</v>
      </c>
      <c r="CG27" s="85"/>
      <c r="CH27" s="85"/>
    </row>
    <row r="28" spans="1:86">
      <c r="BA28" s="160" t="s">
        <v>381</v>
      </c>
      <c r="BB28" s="160" t="s">
        <v>382</v>
      </c>
      <c r="BC28" s="61"/>
      <c r="BD28" s="61" t="s">
        <v>450</v>
      </c>
      <c r="BE28" s="159"/>
      <c r="BF28" s="159"/>
      <c r="BG28" s="61"/>
      <c r="BH28" s="61" t="s">
        <v>479</v>
      </c>
      <c r="BI28" s="61"/>
      <c r="BJ28" s="61"/>
      <c r="BK28" s="61"/>
      <c r="BL28" s="61"/>
      <c r="BM28" s="161" t="s">
        <v>501</v>
      </c>
      <c r="BN28" s="61"/>
      <c r="BO28" s="61"/>
      <c r="BP28" s="61"/>
      <c r="BQ28" s="61"/>
      <c r="BR28" s="61"/>
      <c r="BS28" s="61"/>
      <c r="BT28" s="61"/>
      <c r="BU28" s="56" t="s">
        <v>699</v>
      </c>
      <c r="BV28" s="56"/>
      <c r="BW28" s="56"/>
      <c r="BX28" s="56"/>
      <c r="BY28" s="56"/>
      <c r="BZ28" s="56" t="s">
        <v>181</v>
      </c>
      <c r="CA28" s="56"/>
      <c r="CB28" s="56"/>
      <c r="CC28" s="61"/>
      <c r="CD28" s="54" t="s">
        <v>222</v>
      </c>
      <c r="CE28" s="54"/>
      <c r="CF28" s="54" t="s">
        <v>223</v>
      </c>
      <c r="CG28" s="85"/>
      <c r="CH28" s="85"/>
    </row>
    <row r="29" spans="1:86">
      <c r="BA29" s="160" t="s">
        <v>383</v>
      </c>
      <c r="BB29" s="160" t="s">
        <v>384</v>
      </c>
      <c r="BC29" s="61"/>
      <c r="BD29" s="61" t="s">
        <v>451</v>
      </c>
      <c r="BE29" s="159"/>
      <c r="BF29" s="159"/>
      <c r="BG29" s="61"/>
      <c r="BH29" s="61" t="s">
        <v>282</v>
      </c>
      <c r="BI29" s="61"/>
      <c r="BJ29" s="61"/>
      <c r="BK29" s="61"/>
      <c r="BL29" s="61"/>
      <c r="BM29" s="161" t="s">
        <v>502</v>
      </c>
      <c r="BN29" s="61"/>
      <c r="BO29" s="61"/>
      <c r="BP29" s="61"/>
      <c r="BQ29" s="61"/>
      <c r="BR29" s="61"/>
      <c r="BS29" s="61"/>
      <c r="BT29" s="61"/>
      <c r="BU29" s="56" t="s">
        <v>700</v>
      </c>
      <c r="BV29" s="56"/>
      <c r="BW29" s="56"/>
      <c r="BX29" s="56"/>
      <c r="BY29" s="56"/>
      <c r="BZ29" s="56" t="s">
        <v>738</v>
      </c>
      <c r="CA29" s="56"/>
      <c r="CB29" s="56"/>
      <c r="CC29" s="61"/>
      <c r="CD29" s="54" t="s">
        <v>224</v>
      </c>
      <c r="CE29" s="54"/>
      <c r="CF29" s="54" t="s">
        <v>225</v>
      </c>
      <c r="CG29" s="85"/>
      <c r="CH29" s="85"/>
    </row>
    <row r="30" spans="1:86">
      <c r="BA30" s="160" t="s">
        <v>386</v>
      </c>
      <c r="BB30" s="160" t="s">
        <v>4</v>
      </c>
      <c r="BC30" s="61"/>
      <c r="BD30" s="61" t="s">
        <v>56</v>
      </c>
      <c r="BE30" s="159"/>
      <c r="BF30" s="159"/>
      <c r="BG30" s="61"/>
      <c r="BH30" s="61" t="s">
        <v>478</v>
      </c>
      <c r="BI30" s="61"/>
      <c r="BJ30" s="61"/>
      <c r="BK30" s="61"/>
      <c r="BL30" s="61"/>
      <c r="BM30" s="161" t="s">
        <v>503</v>
      </c>
      <c r="BN30" s="61"/>
      <c r="BO30" s="61"/>
      <c r="BP30" s="61"/>
      <c r="BQ30" s="61"/>
      <c r="BR30" s="61"/>
      <c r="BS30" s="61"/>
      <c r="BT30" s="61"/>
      <c r="BU30" s="56" t="s">
        <v>701</v>
      </c>
      <c r="BV30" s="56"/>
      <c r="BW30" s="56"/>
      <c r="BX30" s="56"/>
      <c r="BY30" s="56"/>
      <c r="BZ30" s="56" t="s">
        <v>56</v>
      </c>
      <c r="CA30" s="56"/>
      <c r="CB30" s="56"/>
      <c r="CC30" s="61"/>
      <c r="CD30" s="54" t="s">
        <v>226</v>
      </c>
      <c r="CE30" s="54"/>
      <c r="CF30" s="54" t="s">
        <v>227</v>
      </c>
      <c r="CG30" s="85"/>
      <c r="CH30" s="85"/>
    </row>
    <row r="31" spans="1:86">
      <c r="BA31" s="61"/>
      <c r="BB31" s="61"/>
      <c r="BC31" s="61"/>
      <c r="BD31" s="61" t="s">
        <v>452</v>
      </c>
      <c r="BE31" s="61"/>
      <c r="BF31" s="61"/>
      <c r="BG31" s="61"/>
      <c r="BH31" s="61" t="s">
        <v>476</v>
      </c>
      <c r="BI31" s="61"/>
      <c r="BJ31" s="61"/>
      <c r="BK31" s="61"/>
      <c r="BL31" s="61"/>
      <c r="BM31" s="161" t="s">
        <v>504</v>
      </c>
      <c r="BN31" s="61"/>
      <c r="BO31" s="61"/>
      <c r="BP31" s="61"/>
      <c r="BQ31" s="61"/>
      <c r="BR31" s="61"/>
      <c r="BS31" s="61"/>
      <c r="BT31" s="61"/>
      <c r="BU31" s="56" t="s">
        <v>702</v>
      </c>
      <c r="BV31" s="56"/>
      <c r="BW31" s="56"/>
      <c r="BX31" s="56"/>
      <c r="BY31" s="56"/>
      <c r="BZ31" s="56" t="s">
        <v>746</v>
      </c>
      <c r="CA31" s="56"/>
      <c r="CB31" s="56"/>
      <c r="CC31" s="61"/>
      <c r="CD31" s="54" t="s">
        <v>228</v>
      </c>
      <c r="CE31" s="54"/>
      <c r="CF31" s="54" t="s">
        <v>229</v>
      </c>
      <c r="CG31" s="85"/>
      <c r="CH31" s="85"/>
    </row>
    <row r="32" spans="1:86">
      <c r="BA32" s="61"/>
      <c r="BB32" s="61"/>
      <c r="BC32" s="61"/>
      <c r="BD32" s="61" t="s">
        <v>453</v>
      </c>
      <c r="BE32" s="61"/>
      <c r="BF32" s="61"/>
      <c r="BG32" s="61"/>
      <c r="BH32" s="61" t="s">
        <v>477</v>
      </c>
      <c r="BI32" s="61"/>
      <c r="BJ32" s="61"/>
      <c r="BK32" s="61"/>
      <c r="BL32" s="61"/>
      <c r="BM32" s="161" t="s">
        <v>505</v>
      </c>
      <c r="BN32" s="61"/>
      <c r="BO32" s="61"/>
      <c r="BP32" s="61"/>
      <c r="BQ32" s="61"/>
      <c r="BR32" s="61"/>
      <c r="BS32" s="61"/>
      <c r="BT32" s="61"/>
      <c r="BU32" s="56" t="s">
        <v>703</v>
      </c>
      <c r="BV32" s="56"/>
      <c r="BW32" s="56"/>
      <c r="BX32" s="56"/>
      <c r="BY32" s="56"/>
      <c r="BZ32" s="56" t="s">
        <v>737</v>
      </c>
      <c r="CA32" s="56"/>
      <c r="CB32" s="56"/>
      <c r="CC32" s="61"/>
      <c r="CD32" s="54" t="s">
        <v>230</v>
      </c>
      <c r="CE32" s="54"/>
      <c r="CF32" s="54" t="s">
        <v>216</v>
      </c>
      <c r="CG32" s="85"/>
      <c r="CH32" s="85"/>
    </row>
    <row r="33" spans="53:86" customFormat="1">
      <c r="BA33" s="157" t="s">
        <v>432</v>
      </c>
      <c r="BB33" s="61"/>
      <c r="BC33" s="61"/>
      <c r="BD33" s="61" t="s">
        <v>183</v>
      </c>
      <c r="BE33" s="61"/>
      <c r="BF33" s="61"/>
      <c r="BG33" s="61"/>
      <c r="BH33" s="61" t="s">
        <v>283</v>
      </c>
      <c r="BI33" s="61"/>
      <c r="BJ33" s="61"/>
      <c r="BK33" s="61"/>
      <c r="BL33" s="61"/>
      <c r="BM33" s="161" t="s">
        <v>506</v>
      </c>
      <c r="BN33" s="61"/>
      <c r="BO33" s="61"/>
      <c r="BP33" s="61"/>
      <c r="BQ33" s="61"/>
      <c r="BR33" s="61"/>
      <c r="BS33" s="61"/>
      <c r="BT33" s="61"/>
      <c r="BU33" s="56" t="s">
        <v>720</v>
      </c>
      <c r="BV33" s="56"/>
      <c r="BW33" s="56"/>
      <c r="BX33" s="56"/>
      <c r="BY33" s="56"/>
      <c r="BZ33" s="56" t="s">
        <v>183</v>
      </c>
      <c r="CA33" s="56"/>
      <c r="CB33" s="56"/>
      <c r="CC33" s="61"/>
      <c r="CD33" s="54" t="s">
        <v>231</v>
      </c>
      <c r="CE33" s="54"/>
      <c r="CF33" s="54" t="s">
        <v>214</v>
      </c>
      <c r="CG33" s="85"/>
      <c r="CH33" s="85"/>
    </row>
    <row r="34" spans="53:86" customFormat="1">
      <c r="BA34" s="61" t="s">
        <v>18</v>
      </c>
      <c r="BB34" s="61"/>
      <c r="BC34" s="61"/>
      <c r="BD34" s="61" t="s">
        <v>444</v>
      </c>
      <c r="BE34" s="61"/>
      <c r="BF34" s="61"/>
      <c r="BG34" s="61"/>
      <c r="BH34" s="61"/>
      <c r="BI34" s="61"/>
      <c r="BJ34" s="61"/>
      <c r="BK34" s="61"/>
      <c r="BL34" s="61"/>
      <c r="BM34" s="161" t="s">
        <v>507</v>
      </c>
      <c r="BN34" s="61"/>
      <c r="BO34" s="61"/>
      <c r="BP34" s="61"/>
      <c r="BQ34" s="61"/>
      <c r="BR34" s="61"/>
      <c r="BS34" s="61"/>
      <c r="BT34" s="61"/>
      <c r="BU34" s="56" t="s">
        <v>704</v>
      </c>
      <c r="BV34" s="56"/>
      <c r="BW34" s="56"/>
      <c r="BX34" s="56"/>
      <c r="BY34" s="56"/>
      <c r="BZ34" s="56" t="s">
        <v>745</v>
      </c>
      <c r="CA34" s="56"/>
      <c r="CB34" s="56"/>
      <c r="CC34" s="61"/>
      <c r="CD34" s="54" t="s">
        <v>232</v>
      </c>
      <c r="CE34" s="54"/>
      <c r="CF34" s="54" t="s">
        <v>233</v>
      </c>
      <c r="CG34" s="85"/>
      <c r="CH34" s="85"/>
    </row>
    <row r="35" spans="53:86" customFormat="1">
      <c r="BA35" s="61" t="s">
        <v>20</v>
      </c>
      <c r="BB35" s="61"/>
      <c r="BC35" s="61"/>
      <c r="BD35" s="61" t="s">
        <v>454</v>
      </c>
      <c r="BE35" s="61"/>
      <c r="BF35" s="61"/>
      <c r="BG35" s="61"/>
      <c r="BH35" s="61"/>
      <c r="BI35" s="61"/>
      <c r="BJ35" s="61"/>
      <c r="BK35" s="61"/>
      <c r="BL35" s="61"/>
      <c r="BM35" s="161" t="s">
        <v>508</v>
      </c>
      <c r="BN35" s="61"/>
      <c r="BO35" s="61"/>
      <c r="BP35" s="61"/>
      <c r="BQ35" s="61"/>
      <c r="BR35" s="61"/>
      <c r="BS35" s="61"/>
      <c r="BT35" s="61"/>
      <c r="BU35" s="56" t="s">
        <v>721</v>
      </c>
      <c r="BV35" s="56"/>
      <c r="BW35" s="56"/>
      <c r="BX35" s="56"/>
      <c r="BY35" s="56"/>
      <c r="BZ35" s="56" t="s">
        <v>194</v>
      </c>
      <c r="CA35" s="56"/>
      <c r="CB35" s="56"/>
      <c r="CC35" s="61"/>
      <c r="CD35" s="54" t="s">
        <v>234</v>
      </c>
      <c r="CE35" s="54"/>
      <c r="CF35" s="54" t="s">
        <v>215</v>
      </c>
      <c r="CG35" s="85"/>
      <c r="CH35" s="85"/>
    </row>
    <row r="36" spans="53:86" customFormat="1">
      <c r="BA36" s="61" t="s">
        <v>22</v>
      </c>
      <c r="BB36" s="61"/>
      <c r="BC36" s="61"/>
      <c r="BD36" s="61" t="s">
        <v>455</v>
      </c>
      <c r="BE36" s="61"/>
      <c r="BF36" s="61"/>
      <c r="BG36" s="61"/>
      <c r="BH36" s="157" t="s">
        <v>650</v>
      </c>
      <c r="BI36" s="61"/>
      <c r="BJ36" s="61"/>
      <c r="BK36" s="61"/>
      <c r="BL36" s="61"/>
      <c r="BM36" s="161" t="s">
        <v>509</v>
      </c>
      <c r="BN36" s="61"/>
      <c r="BO36" s="61"/>
      <c r="BP36" s="61"/>
      <c r="BQ36" s="61"/>
      <c r="BR36" s="61"/>
      <c r="BS36" s="61"/>
      <c r="BT36" s="61"/>
      <c r="BU36" s="56" t="s">
        <v>705</v>
      </c>
      <c r="BV36" s="56"/>
      <c r="BW36" s="56"/>
      <c r="BX36" s="56"/>
      <c r="BY36" s="56"/>
      <c r="BZ36" s="56" t="s">
        <v>730</v>
      </c>
      <c r="CA36" s="56"/>
      <c r="CB36" s="56"/>
      <c r="CC36" s="61"/>
      <c r="CD36" s="54" t="s">
        <v>235</v>
      </c>
      <c r="CE36" s="54"/>
      <c r="CF36" s="54"/>
      <c r="CG36" s="85"/>
      <c r="CH36" s="85"/>
    </row>
    <row r="37" spans="53:86" customFormat="1">
      <c r="BA37" s="61" t="s">
        <v>24</v>
      </c>
      <c r="BB37" s="61"/>
      <c r="BC37" s="61"/>
      <c r="BD37" s="56" t="s">
        <v>457</v>
      </c>
      <c r="BE37" s="61"/>
      <c r="BF37" s="61"/>
      <c r="BG37" s="61"/>
      <c r="BH37" s="61" t="s">
        <v>757</v>
      </c>
      <c r="BI37" s="61"/>
      <c r="BJ37" s="61"/>
      <c r="BK37" s="61"/>
      <c r="BL37" s="61"/>
      <c r="BM37" s="161" t="s">
        <v>510</v>
      </c>
      <c r="BN37" s="61"/>
      <c r="BO37" s="61"/>
      <c r="BP37" s="61"/>
      <c r="BQ37" s="61"/>
      <c r="BR37" s="61"/>
      <c r="BS37" s="61"/>
      <c r="BT37" s="61"/>
      <c r="BU37" s="56" t="s">
        <v>722</v>
      </c>
      <c r="BV37" s="56"/>
      <c r="BW37" s="56"/>
      <c r="BX37" s="56"/>
      <c r="BY37" s="56"/>
      <c r="BZ37" s="56" t="s">
        <v>740</v>
      </c>
      <c r="CA37" s="56"/>
      <c r="CB37" s="56"/>
      <c r="CC37" s="61"/>
      <c r="CD37" s="54" t="s">
        <v>236</v>
      </c>
      <c r="CE37" s="54"/>
      <c r="CF37" s="54"/>
      <c r="CG37" s="85"/>
      <c r="CH37" s="85"/>
    </row>
    <row r="38" spans="53:86" customFormat="1">
      <c r="BA38" s="61" t="s">
        <v>421</v>
      </c>
      <c r="BB38" s="61"/>
      <c r="BC38" s="61"/>
      <c r="BD38" s="56" t="s">
        <v>456</v>
      </c>
      <c r="BE38" s="61"/>
      <c r="BF38" s="61"/>
      <c r="BG38" s="61"/>
      <c r="BH38" s="61" t="s">
        <v>651</v>
      </c>
      <c r="BI38" s="61"/>
      <c r="BJ38" s="61"/>
      <c r="BK38" s="61"/>
      <c r="BL38" s="61"/>
      <c r="BM38" s="161" t="s">
        <v>511</v>
      </c>
      <c r="BN38" s="61"/>
      <c r="BO38" s="61"/>
      <c r="BP38" s="61"/>
      <c r="BQ38" s="61"/>
      <c r="BR38" s="61"/>
      <c r="BS38" s="61"/>
      <c r="BT38" s="61"/>
      <c r="BU38" s="56" t="s">
        <v>706</v>
      </c>
      <c r="BV38" s="56"/>
      <c r="BW38" s="56"/>
      <c r="BX38" s="56"/>
      <c r="BY38" s="56"/>
      <c r="BZ38" s="56" t="s">
        <v>731</v>
      </c>
      <c r="CA38" s="56"/>
      <c r="CB38" s="56"/>
      <c r="CC38" s="61"/>
      <c r="CD38" s="54" t="s">
        <v>237</v>
      </c>
      <c r="CE38" s="54"/>
      <c r="CF38" s="54"/>
      <c r="CG38" s="85"/>
      <c r="CH38" s="85"/>
    </row>
    <row r="39" spans="53:86" customFormat="1">
      <c r="BA39" s="61"/>
      <c r="BB39" s="61"/>
      <c r="BC39" s="61"/>
      <c r="BD39" s="56" t="s">
        <v>458</v>
      </c>
      <c r="BE39" s="61"/>
      <c r="BF39" s="61"/>
      <c r="BG39" s="61"/>
      <c r="BH39" s="61" t="s">
        <v>652</v>
      </c>
      <c r="BI39" s="61"/>
      <c r="BJ39" s="61"/>
      <c r="BK39" s="61"/>
      <c r="BL39" s="61"/>
      <c r="BM39" s="161" t="s">
        <v>512</v>
      </c>
      <c r="BN39" s="61"/>
      <c r="BO39" s="61"/>
      <c r="BP39" s="61"/>
      <c r="BQ39" s="61"/>
      <c r="BR39" s="61"/>
      <c r="BS39" s="61"/>
      <c r="BT39" s="61"/>
      <c r="BU39" s="56" t="s">
        <v>723</v>
      </c>
      <c r="BV39" s="56"/>
      <c r="BW39" s="56"/>
      <c r="BX39" s="56"/>
      <c r="BY39" s="56"/>
      <c r="BZ39" s="56" t="s">
        <v>732</v>
      </c>
      <c r="CA39" s="56"/>
      <c r="CB39" s="56"/>
      <c r="CC39" s="61"/>
      <c r="CD39" s="54" t="s">
        <v>238</v>
      </c>
      <c r="CE39" s="54"/>
      <c r="CF39" s="54"/>
      <c r="CG39" s="85"/>
      <c r="CH39" s="85"/>
    </row>
    <row r="40" spans="53:86" customFormat="1">
      <c r="BA40" s="61"/>
      <c r="BB40" s="61"/>
      <c r="BC40" s="61"/>
      <c r="BD40" s="56" t="s">
        <v>459</v>
      </c>
      <c r="BE40" s="61"/>
      <c r="BF40" s="61"/>
      <c r="BG40" s="61"/>
      <c r="BH40" s="61" t="s">
        <v>653</v>
      </c>
      <c r="BI40" s="61"/>
      <c r="BJ40" s="61"/>
      <c r="BK40" s="61"/>
      <c r="BL40" s="61"/>
      <c r="BM40" s="161" t="s">
        <v>513</v>
      </c>
      <c r="BN40" s="61"/>
      <c r="BO40" s="61"/>
      <c r="BP40" s="61"/>
      <c r="BQ40" s="61"/>
      <c r="BR40" s="61"/>
      <c r="BS40" s="61"/>
      <c r="BT40" s="61"/>
      <c r="BU40" s="56" t="s">
        <v>724</v>
      </c>
      <c r="BV40" s="56"/>
      <c r="BW40" s="56"/>
      <c r="BX40" s="56"/>
      <c r="BY40" s="56"/>
      <c r="BZ40" s="56" t="s">
        <v>743</v>
      </c>
      <c r="CA40" s="56"/>
      <c r="CB40" s="56"/>
      <c r="CC40" s="61"/>
      <c r="CD40" s="54" t="s">
        <v>239</v>
      </c>
      <c r="CE40" s="54"/>
      <c r="CF40" s="54"/>
      <c r="CG40" s="85"/>
      <c r="CH40" s="85"/>
    </row>
    <row r="41" spans="53:86" customFormat="1">
      <c r="BA41" s="61" t="s">
        <v>433</v>
      </c>
      <c r="BB41" s="61"/>
      <c r="BC41" s="61"/>
      <c r="BD41" s="56" t="s">
        <v>460</v>
      </c>
      <c r="BE41" s="61"/>
      <c r="BF41" s="61"/>
      <c r="BG41" s="61"/>
      <c r="BH41" s="61" t="s">
        <v>654</v>
      </c>
      <c r="BI41" s="61"/>
      <c r="BJ41" s="61"/>
      <c r="BK41" s="61"/>
      <c r="BL41" s="61"/>
      <c r="BM41" s="161" t="s">
        <v>514</v>
      </c>
      <c r="BN41" s="61"/>
      <c r="BO41" s="61"/>
      <c r="BP41" s="61"/>
      <c r="BQ41" s="61"/>
      <c r="BR41" s="61"/>
      <c r="BS41" s="61"/>
      <c r="BT41" s="61"/>
      <c r="BU41" s="56" t="s">
        <v>725</v>
      </c>
      <c r="BV41" s="56"/>
      <c r="BW41" s="56"/>
      <c r="BX41" s="56"/>
      <c r="BY41" s="56"/>
      <c r="BZ41" s="56" t="s">
        <v>733</v>
      </c>
      <c r="CA41" s="56"/>
      <c r="CB41" s="56"/>
      <c r="CC41" s="61"/>
      <c r="CD41" s="61"/>
      <c r="CE41" s="61"/>
      <c r="CF41" s="61"/>
      <c r="CG41" s="61"/>
      <c r="CH41" s="61"/>
    </row>
    <row r="42" spans="53:86" customFormat="1">
      <c r="BA42" s="61" t="s">
        <v>40</v>
      </c>
      <c r="BB42" s="61"/>
      <c r="BC42" s="61"/>
      <c r="BD42" s="56" t="s">
        <v>461</v>
      </c>
      <c r="BE42" s="61"/>
      <c r="BF42" s="61"/>
      <c r="BG42" s="61"/>
      <c r="BH42" s="61" t="s">
        <v>655</v>
      </c>
      <c r="BI42" s="61"/>
      <c r="BJ42" s="61"/>
      <c r="BK42" s="61"/>
      <c r="BL42" s="61"/>
      <c r="BM42" s="161" t="s">
        <v>515</v>
      </c>
      <c r="BN42" s="61"/>
      <c r="BO42" s="61"/>
      <c r="BP42" s="61"/>
      <c r="BQ42" s="61"/>
      <c r="BR42" s="61"/>
      <c r="BS42" s="61"/>
      <c r="BT42" s="61"/>
      <c r="BU42" s="56" t="s">
        <v>707</v>
      </c>
      <c r="BV42" s="56"/>
      <c r="BW42" s="56"/>
      <c r="BX42" s="56"/>
      <c r="BY42" s="56"/>
      <c r="BZ42" s="56" t="s">
        <v>735</v>
      </c>
      <c r="CA42" s="56"/>
      <c r="CB42" s="56"/>
      <c r="CC42" s="61"/>
      <c r="CD42" s="61"/>
      <c r="CE42" s="61"/>
      <c r="CF42" s="61"/>
      <c r="CG42" s="61"/>
      <c r="CH42" s="61"/>
    </row>
    <row r="43" spans="53:86" customFormat="1">
      <c r="BA43" s="61" t="s">
        <v>24</v>
      </c>
      <c r="BB43" s="61"/>
      <c r="BC43" s="61"/>
      <c r="BD43" s="56" t="s">
        <v>462</v>
      </c>
      <c r="BE43" s="61"/>
      <c r="BF43" s="61"/>
      <c r="BG43" s="61"/>
      <c r="BH43" s="61" t="s">
        <v>656</v>
      </c>
      <c r="BI43" s="61"/>
      <c r="BJ43" s="61"/>
      <c r="BK43" s="61"/>
      <c r="BL43" s="61"/>
      <c r="BM43" s="161" t="s">
        <v>516</v>
      </c>
      <c r="BN43" s="61"/>
      <c r="BO43" s="61"/>
      <c r="BP43" s="61"/>
      <c r="BQ43" s="61"/>
      <c r="BR43" s="61"/>
      <c r="BS43" s="61"/>
      <c r="BT43" s="61"/>
      <c r="BU43" s="56" t="s">
        <v>708</v>
      </c>
      <c r="BV43" s="56"/>
      <c r="BW43" s="56"/>
      <c r="BX43" s="56"/>
      <c r="BY43" s="56"/>
      <c r="BZ43" s="56" t="s">
        <v>461</v>
      </c>
      <c r="CA43" s="56"/>
      <c r="CB43" s="56"/>
      <c r="CC43" s="61"/>
      <c r="CD43" s="61"/>
      <c r="CE43" s="61"/>
      <c r="CF43" s="61"/>
      <c r="CG43" s="61"/>
      <c r="CH43" s="61"/>
    </row>
    <row r="44" spans="53:86" customFormat="1">
      <c r="BA44" s="61" t="s">
        <v>421</v>
      </c>
      <c r="BB44" s="61"/>
      <c r="BC44" s="61"/>
      <c r="BD44" s="56" t="s">
        <v>463</v>
      </c>
      <c r="BE44" s="61"/>
      <c r="BF44" s="61"/>
      <c r="BG44" s="61"/>
      <c r="BH44" s="61" t="s">
        <v>657</v>
      </c>
      <c r="BI44" s="61"/>
      <c r="BJ44" s="61"/>
      <c r="BK44" s="61"/>
      <c r="BL44" s="61"/>
      <c r="BM44" s="161" t="s">
        <v>517</v>
      </c>
      <c r="BN44" s="61"/>
      <c r="BO44" s="61"/>
      <c r="BP44" s="61"/>
      <c r="BQ44" s="61"/>
      <c r="BR44" s="61"/>
      <c r="BS44" s="61"/>
      <c r="BT44" s="61"/>
      <c r="BU44" s="56" t="s">
        <v>710</v>
      </c>
      <c r="BV44" s="56"/>
      <c r="BW44" s="56"/>
      <c r="BX44" s="56"/>
      <c r="BY44" s="56"/>
      <c r="BZ44" s="56" t="s">
        <v>736</v>
      </c>
      <c r="CA44" s="56"/>
      <c r="CB44" s="56"/>
      <c r="CC44" s="61"/>
      <c r="CD44" s="61"/>
      <c r="CE44" s="61"/>
      <c r="CF44" s="61"/>
      <c r="CG44" s="61"/>
      <c r="CH44" s="61"/>
    </row>
    <row r="45" spans="53:86" customFormat="1">
      <c r="BA45" s="61"/>
      <c r="BB45" s="61"/>
      <c r="BC45" s="61"/>
      <c r="BD45" s="61" t="s">
        <v>449</v>
      </c>
      <c r="BE45" s="61"/>
      <c r="BF45" s="61"/>
      <c r="BG45" s="61"/>
      <c r="BH45" s="61" t="s">
        <v>658</v>
      </c>
      <c r="BI45" s="61"/>
      <c r="BJ45" s="61"/>
      <c r="BK45" s="61"/>
      <c r="BL45" s="61"/>
      <c r="BM45" s="161" t="s">
        <v>518</v>
      </c>
      <c r="BN45" s="61"/>
      <c r="BO45" s="61"/>
      <c r="BP45" s="61"/>
      <c r="BQ45" s="61"/>
      <c r="BR45" s="61"/>
      <c r="BS45" s="61"/>
      <c r="BT45" s="61"/>
      <c r="BU45" s="56" t="s">
        <v>711</v>
      </c>
      <c r="BV45" s="56"/>
      <c r="BW45" s="56"/>
      <c r="BX45" s="56"/>
      <c r="BY45" s="56"/>
      <c r="BZ45" s="61"/>
      <c r="CA45" s="56"/>
      <c r="CB45" s="56"/>
      <c r="CC45" s="61"/>
      <c r="CD45" s="61"/>
      <c r="CE45" s="61"/>
      <c r="CF45" s="61"/>
      <c r="CG45" s="61"/>
      <c r="CH45" s="61"/>
    </row>
    <row r="46" spans="53:86" customFormat="1">
      <c r="BA46" s="61"/>
      <c r="BB46" s="61"/>
      <c r="BC46" s="61"/>
      <c r="BD46" s="61"/>
      <c r="BE46" s="61"/>
      <c r="BF46" s="61"/>
      <c r="BG46" s="61"/>
      <c r="BH46" s="61" t="s">
        <v>114</v>
      </c>
      <c r="BI46" s="61"/>
      <c r="BJ46" s="61"/>
      <c r="BK46" s="61"/>
      <c r="BL46" s="61"/>
      <c r="BM46" s="161" t="s">
        <v>519</v>
      </c>
      <c r="BN46" s="61"/>
      <c r="BO46" s="61"/>
      <c r="BP46" s="61"/>
      <c r="BQ46" s="61"/>
      <c r="BR46" s="61"/>
      <c r="BS46" s="61"/>
      <c r="BT46" s="61"/>
      <c r="BU46" s="61"/>
      <c r="BV46" s="56"/>
      <c r="BW46" s="56"/>
      <c r="BX46" s="56"/>
      <c r="BY46" s="56"/>
      <c r="BZ46" s="61"/>
      <c r="CA46" s="56"/>
      <c r="CB46" s="56"/>
      <c r="CC46" s="61"/>
      <c r="CD46" s="61"/>
      <c r="CE46" s="61"/>
      <c r="CF46" s="61"/>
      <c r="CG46" s="61"/>
      <c r="CH46" s="61"/>
    </row>
    <row r="47" spans="53:86" customFormat="1">
      <c r="BA47" s="157" t="s">
        <v>305</v>
      </c>
      <c r="BB47" s="61"/>
      <c r="BC47" s="61"/>
      <c r="BD47" s="61"/>
      <c r="BE47" s="61"/>
      <c r="BF47" s="61"/>
      <c r="BG47" s="61"/>
      <c r="BH47" s="61" t="s">
        <v>115</v>
      </c>
      <c r="BI47" s="61"/>
      <c r="BJ47" s="61"/>
      <c r="BK47" s="61"/>
      <c r="BL47" s="61"/>
      <c r="BM47" s="161" t="s">
        <v>520</v>
      </c>
      <c r="BN47" s="61"/>
      <c r="BO47" s="61"/>
      <c r="BP47" s="61"/>
      <c r="BQ47" s="61"/>
      <c r="BR47" s="61"/>
      <c r="BS47" s="61"/>
      <c r="BT47" s="61"/>
      <c r="BU47" s="61"/>
      <c r="BV47" s="56"/>
      <c r="BW47" s="56"/>
      <c r="BX47" s="56"/>
      <c r="BY47" s="56"/>
      <c r="BZ47" s="56"/>
      <c r="CA47" s="56"/>
      <c r="CB47" s="56"/>
      <c r="CC47" s="61"/>
      <c r="CD47" s="61"/>
      <c r="CE47" s="61"/>
      <c r="CF47" s="61"/>
      <c r="CG47" s="61"/>
      <c r="CH47" s="61"/>
    </row>
    <row r="48" spans="53:86" customFormat="1">
      <c r="BA48" s="61" t="s">
        <v>7</v>
      </c>
      <c r="BB48" s="61"/>
      <c r="BC48" s="61"/>
      <c r="BD48" s="157" t="s">
        <v>290</v>
      </c>
      <c r="BE48" s="61"/>
      <c r="BF48" s="61"/>
      <c r="BG48" s="61"/>
      <c r="BH48" s="61" t="s">
        <v>116</v>
      </c>
      <c r="BI48" s="61"/>
      <c r="BJ48" s="61"/>
      <c r="BK48" s="61"/>
      <c r="BL48" s="61"/>
      <c r="BM48" s="161" t="s">
        <v>521</v>
      </c>
      <c r="BN48" s="61"/>
      <c r="BO48" s="61"/>
      <c r="BP48" s="61"/>
      <c r="BQ48" s="61"/>
      <c r="BR48" s="61"/>
      <c r="BS48" s="61"/>
      <c r="BT48" s="61"/>
      <c r="BU48" s="56"/>
      <c r="BV48" s="56"/>
      <c r="BW48" s="56"/>
      <c r="BX48" s="56"/>
      <c r="BY48" s="56"/>
      <c r="BZ48" s="56"/>
      <c r="CA48" s="56"/>
      <c r="CB48" s="56"/>
      <c r="CC48" s="61"/>
      <c r="CD48" s="61"/>
      <c r="CE48" s="61"/>
      <c r="CF48" s="61"/>
      <c r="CG48" s="61"/>
      <c r="CH48" s="61"/>
    </row>
    <row r="49" spans="53:86" customFormat="1">
      <c r="BA49" s="61" t="s">
        <v>99</v>
      </c>
      <c r="BB49" s="61"/>
      <c r="BC49" s="61"/>
      <c r="BD49" s="61" t="s">
        <v>464</v>
      </c>
      <c r="BE49" s="61"/>
      <c r="BF49" s="61"/>
      <c r="BG49" s="61"/>
      <c r="BH49" s="61"/>
      <c r="BI49" s="61"/>
      <c r="BJ49" s="61"/>
      <c r="BK49" s="61"/>
      <c r="BL49" s="61"/>
      <c r="BM49" s="161" t="s">
        <v>522</v>
      </c>
      <c r="BN49" s="61"/>
      <c r="BO49" s="61"/>
      <c r="BP49" s="61"/>
      <c r="BQ49" s="61"/>
      <c r="BR49" s="61"/>
      <c r="BS49" s="61"/>
      <c r="BT49" s="61"/>
      <c r="BU49" s="61"/>
      <c r="BV49" s="56"/>
      <c r="BW49" s="56"/>
      <c r="BX49" s="56"/>
      <c r="BY49" s="56"/>
      <c r="BZ49" s="56"/>
      <c r="CA49" s="56"/>
      <c r="CB49" s="56"/>
      <c r="CC49" s="61"/>
      <c r="CD49" s="61"/>
      <c r="CE49" s="61"/>
      <c r="CF49" s="61"/>
      <c r="CG49" s="61"/>
      <c r="CH49" s="61"/>
    </row>
    <row r="50" spans="53:86" customFormat="1">
      <c r="BA50" s="61" t="s">
        <v>211</v>
      </c>
      <c r="BB50" s="61"/>
      <c r="BC50" s="61"/>
      <c r="BD50" s="61" t="s">
        <v>465</v>
      </c>
      <c r="BE50" s="61"/>
      <c r="BF50" s="61"/>
      <c r="BG50" s="61"/>
      <c r="BH50" s="61"/>
      <c r="BI50" s="61"/>
      <c r="BJ50" s="61"/>
      <c r="BK50" s="61"/>
      <c r="BL50" s="61"/>
      <c r="BM50" s="161" t="s">
        <v>523</v>
      </c>
      <c r="BN50" s="61"/>
      <c r="BO50" s="61"/>
      <c r="BP50" s="61"/>
      <c r="BQ50" s="61"/>
      <c r="BR50" s="61"/>
      <c r="BS50" s="61"/>
      <c r="BT50" s="61"/>
      <c r="BU50" s="61"/>
      <c r="BV50" s="56"/>
      <c r="BW50" s="56"/>
      <c r="BX50" s="56"/>
      <c r="BY50" s="56"/>
      <c r="BZ50" s="56"/>
      <c r="CA50" s="56"/>
      <c r="CB50" s="56"/>
      <c r="CC50" s="61"/>
      <c r="CD50" s="61"/>
      <c r="CE50" s="61"/>
      <c r="CF50" s="61"/>
      <c r="CG50" s="61"/>
      <c r="CH50" s="61"/>
    </row>
    <row r="51" spans="53:86" customFormat="1">
      <c r="BA51" s="61" t="s">
        <v>423</v>
      </c>
      <c r="BB51" s="61"/>
      <c r="BC51" s="61"/>
      <c r="BD51" s="61" t="s">
        <v>466</v>
      </c>
      <c r="BE51" s="61"/>
      <c r="BF51" s="61"/>
      <c r="BG51" s="61"/>
      <c r="BH51" s="61"/>
      <c r="BI51" s="61"/>
      <c r="BJ51" s="61"/>
      <c r="BK51" s="61"/>
      <c r="BL51" s="61"/>
      <c r="BM51" s="161" t="s">
        <v>524</v>
      </c>
      <c r="BN51" s="61"/>
      <c r="BO51" s="61"/>
      <c r="BP51" s="61"/>
      <c r="BQ51" s="61"/>
      <c r="BR51" s="61"/>
      <c r="BS51" s="61"/>
      <c r="BT51" s="61"/>
      <c r="BU51" s="61"/>
      <c r="BV51" s="56"/>
      <c r="BW51" s="56"/>
      <c r="BX51" s="56"/>
      <c r="BY51" s="56"/>
      <c r="BZ51" s="56"/>
      <c r="CA51" s="56"/>
      <c r="CB51" s="56"/>
      <c r="CC51" s="61"/>
      <c r="CD51" s="61"/>
      <c r="CE51" s="61"/>
      <c r="CF51" s="61"/>
      <c r="CG51" s="61"/>
      <c r="CH51" s="61"/>
    </row>
    <row r="52" spans="53:86" customFormat="1">
      <c r="BA52" s="61" t="s">
        <v>424</v>
      </c>
      <c r="BB52" s="61"/>
      <c r="BC52" s="61"/>
      <c r="BD52" s="61"/>
      <c r="BE52" s="61"/>
      <c r="BF52" s="61"/>
      <c r="BG52" s="61"/>
      <c r="BH52" s="61"/>
      <c r="BI52" s="61"/>
      <c r="BJ52" s="61"/>
      <c r="BK52" s="61"/>
      <c r="BL52" s="61"/>
      <c r="BM52" s="161" t="s">
        <v>93</v>
      </c>
      <c r="BN52" s="61"/>
      <c r="BO52" s="61"/>
      <c r="BP52" s="61"/>
      <c r="BQ52" s="61"/>
      <c r="BR52" s="61"/>
      <c r="BS52" s="61"/>
      <c r="BT52" s="61"/>
      <c r="BU52" s="61"/>
      <c r="BV52" s="56"/>
      <c r="BW52" s="56"/>
      <c r="BX52" s="56"/>
      <c r="BY52" s="56"/>
      <c r="BZ52" s="56"/>
      <c r="CA52" s="56"/>
      <c r="CB52" s="56"/>
      <c r="CC52" s="61"/>
      <c r="CD52" s="61"/>
      <c r="CE52" s="61"/>
      <c r="CF52" s="61"/>
      <c r="CG52" s="61"/>
      <c r="CH52" s="61"/>
    </row>
    <row r="53" spans="53:86" customFormat="1">
      <c r="BA53" s="61" t="s">
        <v>276</v>
      </c>
      <c r="BB53" s="61"/>
      <c r="BC53" s="61"/>
      <c r="BD53" s="61"/>
      <c r="BE53" s="61"/>
      <c r="BF53" s="61"/>
      <c r="BG53" s="61"/>
      <c r="BH53" s="61"/>
      <c r="BI53" s="61"/>
      <c r="BJ53" s="61"/>
      <c r="BK53" s="61"/>
      <c r="BL53" s="61"/>
      <c r="BM53" s="161" t="s">
        <v>525</v>
      </c>
      <c r="BN53" s="61"/>
      <c r="BO53" s="61"/>
      <c r="BP53" s="61"/>
      <c r="BQ53" s="61"/>
      <c r="BR53" s="61"/>
      <c r="BS53" s="61"/>
      <c r="BT53" s="61"/>
      <c r="BU53" s="61"/>
      <c r="BV53" s="61"/>
      <c r="BW53" s="61"/>
      <c r="BX53" s="61"/>
      <c r="BY53" s="61"/>
      <c r="BZ53" s="61"/>
      <c r="CA53" s="61"/>
      <c r="CB53" s="61"/>
      <c r="CC53" s="61"/>
      <c r="CD53" s="61"/>
      <c r="CE53" s="61"/>
      <c r="CF53" s="61"/>
      <c r="CG53" s="61"/>
      <c r="CH53" s="61"/>
    </row>
    <row r="54" spans="53:86" customFormat="1">
      <c r="BA54" s="61" t="s">
        <v>425</v>
      </c>
      <c r="BB54" s="61"/>
      <c r="BC54" s="61"/>
      <c r="BD54" s="61"/>
      <c r="BE54" s="61"/>
      <c r="BF54" s="61"/>
      <c r="BG54" s="61"/>
      <c r="BH54" s="61"/>
      <c r="BI54" s="61"/>
      <c r="BJ54" s="61"/>
      <c r="BK54" s="61"/>
      <c r="BL54" s="61"/>
      <c r="BM54" s="161" t="s">
        <v>526</v>
      </c>
      <c r="BN54" s="61"/>
      <c r="BO54" s="61"/>
      <c r="BP54" s="61"/>
      <c r="BQ54" s="61"/>
      <c r="BR54" s="61"/>
      <c r="BS54" s="61"/>
      <c r="BT54" s="61"/>
      <c r="BU54" s="61"/>
      <c r="BV54" s="61"/>
      <c r="BW54" s="61"/>
      <c r="BX54" s="61"/>
      <c r="BY54" s="61"/>
      <c r="BZ54" s="61"/>
      <c r="CA54" s="61"/>
      <c r="CB54" s="61"/>
      <c r="CC54" s="61"/>
      <c r="CD54" s="61"/>
      <c r="CE54" s="61"/>
      <c r="CF54" s="61"/>
      <c r="CG54" s="61"/>
      <c r="CH54" s="61"/>
    </row>
    <row r="55" spans="53:86" customFormat="1">
      <c r="BA55" s="61" t="s">
        <v>426</v>
      </c>
      <c r="BB55" s="61"/>
      <c r="BC55" s="61"/>
      <c r="BD55" s="61"/>
      <c r="BE55" s="61"/>
      <c r="BF55" s="61"/>
      <c r="BG55" s="61"/>
      <c r="BH55" s="61"/>
      <c r="BI55" s="61"/>
      <c r="BJ55" s="61"/>
      <c r="BK55" s="61"/>
      <c r="BL55" s="61"/>
      <c r="BM55" s="161" t="s">
        <v>527</v>
      </c>
      <c r="BN55" s="61"/>
      <c r="BO55" s="61"/>
      <c r="BP55" s="61"/>
      <c r="BQ55" s="61"/>
      <c r="BR55" s="61"/>
      <c r="BS55" s="61"/>
      <c r="BT55" s="61"/>
      <c r="BU55" s="61"/>
      <c r="BV55" s="61"/>
      <c r="BW55" s="61"/>
      <c r="BX55" s="61"/>
      <c r="BY55" s="61"/>
      <c r="BZ55" s="61"/>
      <c r="CA55" s="61"/>
      <c r="CB55" s="61"/>
      <c r="CC55" s="61"/>
      <c r="CD55" s="61"/>
      <c r="CE55" s="61"/>
      <c r="CF55" s="61"/>
      <c r="CG55" s="61"/>
      <c r="CH55" s="61"/>
    </row>
    <row r="56" spans="53:86" customFormat="1">
      <c r="BA56" s="61" t="s">
        <v>427</v>
      </c>
      <c r="BB56" s="61"/>
      <c r="BC56" s="61"/>
      <c r="BD56" s="61"/>
      <c r="BE56" s="61"/>
      <c r="BF56" s="61"/>
      <c r="BG56" s="61"/>
      <c r="BH56" s="61"/>
      <c r="BI56" s="61"/>
      <c r="BJ56" s="61"/>
      <c r="BK56" s="61"/>
      <c r="BL56" s="61"/>
      <c r="BM56" s="161" t="s">
        <v>528</v>
      </c>
      <c r="BN56" s="61"/>
      <c r="BO56" s="61"/>
      <c r="BP56" s="61"/>
      <c r="BQ56" s="61"/>
      <c r="BR56" s="61"/>
      <c r="BS56" s="61"/>
      <c r="BT56" s="61"/>
      <c r="BU56" s="61"/>
      <c r="BV56" s="61"/>
      <c r="BW56" s="61"/>
      <c r="BX56" s="61"/>
      <c r="BY56" s="61"/>
      <c r="BZ56" s="61"/>
      <c r="CA56" s="61"/>
      <c r="CB56" s="61"/>
      <c r="CC56" s="61"/>
      <c r="CD56" s="61"/>
      <c r="CE56" s="61"/>
      <c r="CF56" s="61"/>
      <c r="CG56" s="61"/>
      <c r="CH56" s="61"/>
    </row>
    <row r="57" spans="53:86" customFormat="1">
      <c r="BA57" s="61" t="s">
        <v>428</v>
      </c>
      <c r="BB57" s="61"/>
      <c r="BC57" s="61"/>
      <c r="BD57" s="61"/>
      <c r="BE57" s="61"/>
      <c r="BF57" s="61"/>
      <c r="BG57" s="61"/>
      <c r="BH57" s="61"/>
      <c r="BI57" s="61"/>
      <c r="BJ57" s="61"/>
      <c r="BK57" s="61"/>
      <c r="BL57" s="61"/>
      <c r="BM57" s="161" t="s">
        <v>529</v>
      </c>
      <c r="BN57" s="61"/>
      <c r="BO57" s="61"/>
      <c r="BP57" s="61"/>
      <c r="BQ57" s="61"/>
      <c r="BR57" s="61"/>
      <c r="BS57" s="61"/>
      <c r="BT57" s="61"/>
      <c r="BU57" s="61"/>
      <c r="BV57" s="61"/>
      <c r="BW57" s="61"/>
      <c r="BX57" s="61"/>
      <c r="BY57" s="61"/>
      <c r="BZ57" s="61"/>
      <c r="CA57" s="61"/>
      <c r="CB57" s="61"/>
      <c r="CC57" s="61"/>
      <c r="CD57" s="61"/>
      <c r="CE57" s="61"/>
      <c r="CF57" s="61"/>
      <c r="CG57" s="61"/>
      <c r="CH57" s="61"/>
    </row>
    <row r="58" spans="53:86" customFormat="1">
      <c r="BA58" s="61" t="s">
        <v>429</v>
      </c>
      <c r="BB58" s="61"/>
      <c r="BC58" s="61"/>
      <c r="BD58" s="61"/>
      <c r="BE58" s="61"/>
      <c r="BF58" s="61"/>
      <c r="BG58" s="61"/>
      <c r="BH58" s="61"/>
      <c r="BI58" s="61"/>
      <c r="BJ58" s="61"/>
      <c r="BK58" s="61"/>
      <c r="BL58" s="61"/>
      <c r="BM58" s="161" t="s">
        <v>530</v>
      </c>
      <c r="BN58" s="61"/>
      <c r="BO58" s="61"/>
      <c r="BP58" s="61"/>
      <c r="BQ58" s="61"/>
      <c r="BR58" s="61"/>
      <c r="BS58" s="61"/>
      <c r="BT58" s="61"/>
      <c r="BU58" s="61"/>
      <c r="BV58" s="61"/>
      <c r="BW58" s="61"/>
      <c r="BX58" s="61"/>
      <c r="BY58" s="61"/>
      <c r="BZ58" s="61"/>
      <c r="CA58" s="61"/>
      <c r="CB58" s="61"/>
      <c r="CC58" s="61"/>
      <c r="CD58" s="61"/>
      <c r="CE58" s="61"/>
      <c r="CF58" s="61"/>
      <c r="CG58" s="61"/>
      <c r="CH58" s="61"/>
    </row>
    <row r="59" spans="53:86" customFormat="1">
      <c r="BA59" s="61" t="s">
        <v>430</v>
      </c>
      <c r="BB59" s="61"/>
      <c r="BC59" s="61"/>
      <c r="BD59" s="61"/>
      <c r="BE59" s="61"/>
      <c r="BF59" s="61"/>
      <c r="BG59" s="61"/>
      <c r="BH59" s="61"/>
      <c r="BI59" s="61"/>
      <c r="BJ59" s="61"/>
      <c r="BK59" s="61"/>
      <c r="BL59" s="61"/>
      <c r="BM59" s="161" t="s">
        <v>531</v>
      </c>
      <c r="BN59" s="61"/>
      <c r="BO59" s="61"/>
      <c r="BP59" s="61"/>
      <c r="BQ59" s="61"/>
      <c r="BR59" s="61"/>
      <c r="BS59" s="61"/>
      <c r="BT59" s="61"/>
      <c r="BU59" s="61"/>
      <c r="BV59" s="61"/>
      <c r="BW59" s="61"/>
      <c r="BX59" s="61"/>
      <c r="BY59" s="61"/>
      <c r="BZ59" s="61"/>
      <c r="CA59" s="61"/>
      <c r="CB59" s="61"/>
      <c r="CC59" s="61"/>
      <c r="CD59" s="61"/>
      <c r="CE59" s="61"/>
      <c r="CF59" s="61"/>
      <c r="CG59" s="61"/>
      <c r="CH59" s="61"/>
    </row>
    <row r="60" spans="53:86" customFormat="1">
      <c r="BA60" s="61" t="s">
        <v>431</v>
      </c>
      <c r="BB60" s="61"/>
      <c r="BC60" s="61"/>
      <c r="BD60" s="61"/>
      <c r="BE60" s="61"/>
      <c r="BF60" s="61"/>
      <c r="BG60" s="61"/>
      <c r="BH60" s="61"/>
      <c r="BI60" s="61"/>
      <c r="BJ60" s="61"/>
      <c r="BK60" s="61"/>
      <c r="BL60" s="61"/>
      <c r="BM60" s="161" t="s">
        <v>532</v>
      </c>
      <c r="BN60" s="61"/>
      <c r="BO60" s="61"/>
      <c r="BP60" s="61"/>
      <c r="BQ60" s="61"/>
      <c r="BR60" s="61"/>
      <c r="BS60" s="61"/>
      <c r="BT60" s="61"/>
      <c r="BU60" s="61"/>
      <c r="BV60" s="61"/>
      <c r="BW60" s="61"/>
      <c r="BX60" s="61"/>
      <c r="BY60" s="61"/>
      <c r="BZ60" s="61"/>
      <c r="CA60" s="61"/>
      <c r="CB60" s="61"/>
      <c r="CC60" s="61"/>
      <c r="CD60" s="61"/>
      <c r="CE60" s="61"/>
      <c r="CF60" s="61"/>
      <c r="CG60" s="61"/>
      <c r="CH60" s="61"/>
    </row>
    <row r="61" spans="53:86" customFormat="1">
      <c r="BA61" s="61"/>
      <c r="BB61" s="61"/>
      <c r="BC61" s="61"/>
      <c r="BD61" s="61"/>
      <c r="BE61" s="61"/>
      <c r="BF61" s="61"/>
      <c r="BG61" s="61"/>
      <c r="BH61" s="61"/>
      <c r="BI61" s="61"/>
      <c r="BJ61" s="61"/>
      <c r="BK61" s="61"/>
      <c r="BL61" s="61"/>
      <c r="BM61" s="161" t="s">
        <v>533</v>
      </c>
      <c r="BN61" s="61"/>
      <c r="BO61" s="61"/>
      <c r="BP61" s="61"/>
      <c r="BQ61" s="61"/>
      <c r="BR61" s="61"/>
      <c r="BS61" s="61"/>
      <c r="BT61" s="61"/>
      <c r="BU61" s="61"/>
      <c r="BV61" s="61"/>
      <c r="BW61" s="61"/>
      <c r="BX61" s="61"/>
      <c r="BY61" s="61"/>
      <c r="BZ61" s="61"/>
      <c r="CA61" s="61"/>
      <c r="CB61" s="61"/>
      <c r="CC61" s="61"/>
      <c r="CD61" s="61"/>
      <c r="CE61" s="61"/>
      <c r="CF61" s="61"/>
      <c r="CG61" s="61"/>
      <c r="CH61" s="61"/>
    </row>
    <row r="62" spans="53:86" customFormat="1">
      <c r="BA62" s="61"/>
      <c r="BB62" s="61"/>
      <c r="BC62" s="61"/>
      <c r="BD62" s="61"/>
      <c r="BE62" s="61"/>
      <c r="BF62" s="61"/>
      <c r="BG62" s="61"/>
      <c r="BH62" s="61"/>
      <c r="BI62" s="61"/>
      <c r="BJ62" s="61"/>
      <c r="BK62" s="61"/>
      <c r="BL62" s="61"/>
      <c r="BM62" s="161" t="s">
        <v>534</v>
      </c>
      <c r="BN62" s="61"/>
      <c r="BO62" s="61"/>
      <c r="BP62" s="61"/>
      <c r="BQ62" s="61"/>
      <c r="BR62" s="61"/>
      <c r="BS62" s="61"/>
      <c r="BT62" s="61"/>
      <c r="BU62" s="61"/>
      <c r="BV62" s="61"/>
      <c r="BW62" s="61"/>
      <c r="BX62" s="61"/>
      <c r="BY62" s="61"/>
      <c r="BZ62" s="61"/>
      <c r="CA62" s="61"/>
      <c r="CB62" s="61"/>
      <c r="CC62" s="61"/>
      <c r="CD62" s="61"/>
      <c r="CE62" s="61"/>
      <c r="CF62" s="61"/>
      <c r="CG62" s="61"/>
      <c r="CH62" s="61"/>
    </row>
    <row r="63" spans="53:86" customFormat="1">
      <c r="BA63" s="174" t="s">
        <v>767</v>
      </c>
      <c r="BB63" s="61"/>
      <c r="BC63" s="61"/>
      <c r="BD63" s="61"/>
      <c r="BE63" s="61"/>
      <c r="BF63" s="61"/>
      <c r="BG63" s="61"/>
      <c r="BH63" s="61"/>
      <c r="BI63" s="61"/>
      <c r="BJ63" s="61"/>
      <c r="BK63" s="61"/>
      <c r="BL63" s="61"/>
      <c r="BM63" s="161" t="s">
        <v>663</v>
      </c>
      <c r="BN63" s="61"/>
      <c r="BO63" s="61"/>
      <c r="BP63" s="61"/>
      <c r="BQ63" s="61"/>
      <c r="BR63" s="61"/>
      <c r="BS63" s="61"/>
      <c r="BT63" s="61"/>
      <c r="BU63" s="61"/>
      <c r="BV63" s="61"/>
      <c r="BW63" s="61"/>
      <c r="BX63" s="61"/>
      <c r="BY63" s="61"/>
      <c r="BZ63" s="61"/>
      <c r="CA63" s="61"/>
      <c r="CB63" s="61"/>
      <c r="CC63" s="61"/>
      <c r="CD63" s="61"/>
      <c r="CE63" s="61"/>
      <c r="CF63" s="61"/>
      <c r="CG63" s="61"/>
      <c r="CH63" s="61"/>
    </row>
    <row r="64" spans="53:86" customFormat="1" ht="15">
      <c r="BA64" s="175" t="s">
        <v>768</v>
      </c>
      <c r="BB64" s="61"/>
      <c r="BC64" s="61"/>
      <c r="BD64" s="61"/>
      <c r="BE64" s="61"/>
      <c r="BF64" s="61"/>
      <c r="BG64" s="61"/>
      <c r="BH64" s="61"/>
      <c r="BI64" s="61"/>
      <c r="BJ64" s="61"/>
      <c r="BK64" s="61"/>
      <c r="BL64" s="61"/>
      <c r="BM64" s="162" t="s">
        <v>535</v>
      </c>
      <c r="BN64" s="61"/>
      <c r="BO64" s="61"/>
      <c r="BP64" s="61"/>
      <c r="BQ64" s="61"/>
      <c r="BR64" s="61"/>
      <c r="BS64" s="61"/>
      <c r="BT64" s="61"/>
      <c r="BU64" s="61"/>
      <c r="BV64" s="61"/>
      <c r="BW64" s="61"/>
      <c r="BX64" s="61"/>
      <c r="BY64" s="61"/>
      <c r="BZ64" s="61"/>
      <c r="CA64" s="61"/>
      <c r="CB64" s="61"/>
      <c r="CC64" s="61"/>
      <c r="CD64" s="61"/>
      <c r="CE64" s="61"/>
      <c r="CF64" s="61"/>
      <c r="CG64" s="61"/>
      <c r="CH64" s="61"/>
    </row>
    <row r="65" spans="53:86" customFormat="1">
      <c r="BA65" s="692" t="s">
        <v>210</v>
      </c>
      <c r="BB65" s="61"/>
      <c r="BC65" s="61"/>
      <c r="BD65" s="61"/>
      <c r="BE65" s="61"/>
      <c r="BF65" s="61"/>
      <c r="BG65" s="61"/>
      <c r="BH65" s="61"/>
      <c r="BI65" s="61"/>
      <c r="BJ65" s="61"/>
      <c r="BK65" s="61"/>
      <c r="BL65" s="61"/>
      <c r="BM65" s="161" t="s">
        <v>536</v>
      </c>
      <c r="BN65" s="61"/>
      <c r="BO65" s="61"/>
      <c r="BP65" s="61"/>
      <c r="BQ65" s="61"/>
      <c r="BR65" s="61"/>
      <c r="BS65" s="61"/>
      <c r="BT65" s="61"/>
      <c r="BU65" s="61"/>
      <c r="BV65" s="61"/>
      <c r="BW65" s="61"/>
      <c r="BX65" s="61"/>
      <c r="BY65" s="61"/>
      <c r="BZ65" s="61"/>
      <c r="CA65" s="61"/>
      <c r="CB65" s="61"/>
      <c r="CC65" s="61"/>
      <c r="CD65" s="61"/>
      <c r="CE65" s="61"/>
      <c r="CF65" s="61"/>
      <c r="CG65" s="61"/>
      <c r="CH65" s="61"/>
    </row>
    <row r="66" spans="53:86" customFormat="1" ht="25.5">
      <c r="BA66" s="692" t="s">
        <v>825</v>
      </c>
      <c r="BB66" s="61"/>
      <c r="BC66" s="61"/>
      <c r="BD66" s="61"/>
      <c r="BE66" s="61"/>
      <c r="BF66" s="61"/>
      <c r="BG66" s="61"/>
      <c r="BH66" s="61"/>
      <c r="BI66" s="61"/>
      <c r="BJ66" s="61"/>
      <c r="BK66" s="61"/>
      <c r="BL66" s="61"/>
      <c r="BM66" s="161" t="s">
        <v>537</v>
      </c>
      <c r="BN66" s="61"/>
      <c r="BO66" s="61"/>
      <c r="BP66" s="61"/>
      <c r="BQ66" s="61"/>
      <c r="BR66" s="61"/>
      <c r="BS66" s="61"/>
      <c r="BT66" s="61"/>
      <c r="BU66" s="61"/>
      <c r="BV66" s="61"/>
      <c r="BW66" s="61"/>
      <c r="BX66" s="61"/>
      <c r="BY66" s="61"/>
      <c r="BZ66" s="61"/>
      <c r="CA66" s="61"/>
      <c r="CB66" s="61"/>
      <c r="CC66" s="61"/>
      <c r="CD66" s="61"/>
      <c r="CE66" s="61"/>
      <c r="CF66" s="61"/>
      <c r="CG66" s="61"/>
      <c r="CH66" s="61"/>
    </row>
    <row r="67" spans="53:86" customFormat="1">
      <c r="BA67" s="692" t="s">
        <v>826</v>
      </c>
      <c r="BB67" s="61"/>
      <c r="BC67" s="61"/>
      <c r="BD67" s="61"/>
      <c r="BE67" s="61"/>
      <c r="BF67" s="61"/>
      <c r="BG67" s="61"/>
      <c r="BH67" s="61"/>
      <c r="BI67" s="61"/>
      <c r="BJ67" s="61"/>
      <c r="BK67" s="61"/>
      <c r="BL67" s="61"/>
      <c r="BM67" s="161" t="s">
        <v>538</v>
      </c>
      <c r="BN67" s="61"/>
      <c r="BO67" s="61"/>
      <c r="BP67" s="61"/>
      <c r="BQ67" s="61"/>
      <c r="BR67" s="61"/>
      <c r="BS67" s="61"/>
      <c r="BT67" s="61"/>
      <c r="BU67" s="61"/>
      <c r="BV67" s="61"/>
      <c r="BW67" s="61"/>
      <c r="BX67" s="61"/>
      <c r="BY67" s="61"/>
      <c r="BZ67" s="61"/>
      <c r="CA67" s="61"/>
      <c r="CB67" s="61"/>
      <c r="CC67" s="61"/>
      <c r="CD67" s="61"/>
      <c r="CE67" s="61"/>
      <c r="CF67" s="61"/>
      <c r="CG67" s="61"/>
      <c r="CH67" s="61"/>
    </row>
    <row r="68" spans="53:86" customFormat="1">
      <c r="BA68" s="692" t="s">
        <v>63</v>
      </c>
      <c r="BB68" s="61"/>
      <c r="BC68" s="61"/>
      <c r="BD68" s="61"/>
      <c r="BE68" s="61"/>
      <c r="BF68" s="61"/>
      <c r="BG68" s="61"/>
      <c r="BH68" s="61"/>
      <c r="BI68" s="61"/>
      <c r="BJ68" s="61"/>
      <c r="BK68" s="61"/>
      <c r="BL68" s="61"/>
      <c r="BM68" s="161" t="s">
        <v>539</v>
      </c>
      <c r="BN68" s="61"/>
      <c r="BO68" s="61"/>
      <c r="BP68" s="61"/>
      <c r="BQ68" s="61"/>
      <c r="BR68" s="61"/>
      <c r="BS68" s="61"/>
      <c r="BT68" s="61"/>
      <c r="BU68" s="61"/>
      <c r="BV68" s="61"/>
      <c r="BW68" s="61"/>
      <c r="BX68" s="61"/>
      <c r="BY68" s="61"/>
      <c r="BZ68" s="61"/>
      <c r="CA68" s="61"/>
      <c r="CB68" s="61"/>
      <c r="CC68" s="61"/>
      <c r="CD68" s="61"/>
      <c r="CE68" s="61"/>
      <c r="CF68" s="61"/>
      <c r="CG68" s="61"/>
      <c r="CH68" s="61"/>
    </row>
    <row r="69" spans="53:86" customFormat="1">
      <c r="BA69" s="692" t="s">
        <v>827</v>
      </c>
      <c r="BB69" s="61"/>
      <c r="BC69" s="61"/>
      <c r="BD69" s="61"/>
      <c r="BE69" s="61"/>
      <c r="BF69" s="61"/>
      <c r="BG69" s="61"/>
      <c r="BH69" s="61"/>
      <c r="BI69" s="61"/>
      <c r="BJ69" s="61"/>
      <c r="BK69" s="61"/>
      <c r="BL69" s="61"/>
      <c r="BM69" s="161" t="s">
        <v>540</v>
      </c>
      <c r="BN69" s="61"/>
      <c r="BO69" s="61"/>
      <c r="BP69" s="61"/>
      <c r="BQ69" s="61"/>
      <c r="BR69" s="61"/>
      <c r="BS69" s="61"/>
      <c r="BT69" s="61"/>
      <c r="BU69" s="61"/>
      <c r="BV69" s="61"/>
      <c r="BW69" s="61"/>
      <c r="BX69" s="61"/>
      <c r="BY69" s="61"/>
      <c r="BZ69" s="61"/>
      <c r="CA69" s="61"/>
      <c r="CB69" s="61"/>
      <c r="CC69" s="61"/>
      <c r="CD69" s="61"/>
      <c r="CE69" s="61"/>
      <c r="CF69" s="61"/>
      <c r="CG69" s="61"/>
      <c r="CH69" s="61"/>
    </row>
    <row r="70" spans="53:86" customFormat="1" ht="15">
      <c r="BA70" s="175" t="s">
        <v>769</v>
      </c>
      <c r="BB70" s="61"/>
      <c r="BC70" s="61"/>
      <c r="BD70" s="61"/>
      <c r="BE70" s="61"/>
      <c r="BF70" s="61"/>
      <c r="BG70" s="61"/>
      <c r="BH70" s="61"/>
      <c r="BI70" s="61"/>
      <c r="BJ70" s="61"/>
      <c r="BK70" s="61"/>
      <c r="BL70" s="61"/>
      <c r="BM70" s="161" t="s">
        <v>541</v>
      </c>
      <c r="BN70" s="61"/>
      <c r="BO70" s="61"/>
      <c r="BP70" s="61"/>
      <c r="BQ70" s="61"/>
      <c r="BR70" s="61"/>
      <c r="BS70" s="61"/>
      <c r="BT70" s="61"/>
      <c r="BU70" s="61"/>
      <c r="BV70" s="61"/>
      <c r="BW70" s="61"/>
      <c r="BX70" s="61"/>
      <c r="BY70" s="61"/>
      <c r="BZ70" s="61"/>
      <c r="CA70" s="61"/>
      <c r="CB70" s="61"/>
      <c r="CC70" s="61"/>
      <c r="CD70" s="61"/>
      <c r="CE70" s="61"/>
      <c r="CF70" s="61"/>
      <c r="CG70" s="61"/>
      <c r="CH70" s="61"/>
    </row>
    <row r="71" spans="53:86" customFormat="1">
      <c r="BA71" t="s">
        <v>770</v>
      </c>
      <c r="BB71" s="61"/>
      <c r="BC71" s="61"/>
      <c r="BD71" s="61"/>
      <c r="BE71" s="61"/>
      <c r="BF71" s="61"/>
      <c r="BG71" s="61"/>
      <c r="BH71" s="61"/>
      <c r="BI71" s="61"/>
      <c r="BJ71" s="61"/>
      <c r="BK71" s="61"/>
      <c r="BL71" s="61"/>
      <c r="BM71" s="161" t="s">
        <v>542</v>
      </c>
      <c r="BN71" s="61"/>
      <c r="BO71" s="61"/>
      <c r="BP71" s="61"/>
      <c r="BQ71" s="61"/>
      <c r="BR71" s="61"/>
      <c r="BS71" s="61"/>
      <c r="BT71" s="61"/>
      <c r="BU71" s="61"/>
      <c r="BV71" s="61"/>
      <c r="BW71" s="61"/>
      <c r="BX71" s="61"/>
      <c r="BY71" s="61"/>
      <c r="BZ71" s="61"/>
      <c r="CA71" s="61"/>
      <c r="CB71" s="61"/>
      <c r="CC71" s="61"/>
      <c r="CD71" s="61"/>
      <c r="CE71" s="61"/>
      <c r="CF71" s="61"/>
      <c r="CG71" s="61"/>
      <c r="CH71" s="61"/>
    </row>
    <row r="72" spans="53:86" customFormat="1">
      <c r="BA72" t="s">
        <v>771</v>
      </c>
      <c r="BB72" s="61"/>
      <c r="BC72" s="61"/>
      <c r="BD72" s="61"/>
      <c r="BE72" s="61"/>
      <c r="BF72" s="61"/>
      <c r="BG72" s="61"/>
      <c r="BH72" s="61"/>
      <c r="BI72" s="61"/>
      <c r="BJ72" s="61"/>
      <c r="BK72" s="61"/>
      <c r="BL72" s="61"/>
      <c r="BM72" s="161" t="s">
        <v>543</v>
      </c>
      <c r="BN72" s="61"/>
      <c r="BO72" s="61"/>
      <c r="BP72" s="61"/>
      <c r="BQ72" s="61"/>
      <c r="BR72" s="61"/>
      <c r="BS72" s="61"/>
      <c r="BT72" s="61"/>
      <c r="BU72" s="61"/>
      <c r="BV72" s="61"/>
      <c r="BW72" s="61"/>
      <c r="BX72" s="61"/>
      <c r="BY72" s="61"/>
      <c r="BZ72" s="61"/>
      <c r="CA72" s="61"/>
      <c r="CB72" s="61"/>
      <c r="CC72" s="61"/>
      <c r="CD72" s="61"/>
      <c r="CE72" s="61"/>
      <c r="CF72" s="61"/>
      <c r="CG72" s="61"/>
      <c r="CH72" s="61"/>
    </row>
    <row r="73" spans="53:86" customFormat="1">
      <c r="BA73" t="s">
        <v>772</v>
      </c>
      <c r="BB73" s="61"/>
      <c r="BC73" s="61"/>
      <c r="BD73" s="61"/>
      <c r="BE73" s="61"/>
      <c r="BF73" s="61"/>
      <c r="BG73" s="61"/>
      <c r="BH73" s="61"/>
      <c r="BI73" s="61"/>
      <c r="BJ73" s="61"/>
      <c r="BK73" s="61"/>
      <c r="BL73" s="61"/>
      <c r="BM73" s="161" t="s">
        <v>544</v>
      </c>
      <c r="BN73" s="61"/>
      <c r="BO73" s="61"/>
      <c r="BP73" s="61"/>
      <c r="BQ73" s="61"/>
      <c r="BR73" s="61"/>
      <c r="BS73" s="61"/>
      <c r="BT73" s="61"/>
      <c r="BU73" s="61"/>
      <c r="BV73" s="61"/>
      <c r="BW73" s="61"/>
      <c r="BX73" s="61"/>
      <c r="BY73" s="61"/>
      <c r="BZ73" s="61"/>
      <c r="CA73" s="61"/>
      <c r="CB73" s="61"/>
      <c r="CC73" s="61"/>
      <c r="CD73" s="61"/>
      <c r="CE73" s="61"/>
      <c r="CF73" s="61"/>
      <c r="CG73" s="61"/>
      <c r="CH73" s="61"/>
    </row>
    <row r="74" spans="53:86" customFormat="1">
      <c r="BA74" t="s">
        <v>773</v>
      </c>
      <c r="BB74" s="61"/>
      <c r="BC74" s="61"/>
      <c r="BD74" s="61"/>
      <c r="BE74" s="61"/>
      <c r="BF74" s="61"/>
      <c r="BG74" s="61"/>
      <c r="BH74" s="61"/>
      <c r="BI74" s="61"/>
      <c r="BJ74" s="61"/>
      <c r="BK74" s="61"/>
      <c r="BL74" s="61"/>
      <c r="BM74" s="161" t="s">
        <v>545</v>
      </c>
      <c r="BN74" s="61"/>
      <c r="BO74" s="61"/>
      <c r="BP74" s="61"/>
      <c r="BQ74" s="61"/>
      <c r="BR74" s="61"/>
      <c r="BS74" s="61"/>
      <c r="BT74" s="61"/>
      <c r="BU74" s="61"/>
      <c r="BV74" s="61"/>
      <c r="BW74" s="61"/>
      <c r="BX74" s="61"/>
      <c r="BY74" s="61"/>
      <c r="BZ74" s="61"/>
      <c r="CA74" s="61"/>
      <c r="CB74" s="61"/>
      <c r="CC74" s="61"/>
      <c r="CD74" s="61"/>
      <c r="CE74" s="61"/>
      <c r="CF74" s="61"/>
      <c r="CG74" s="61"/>
      <c r="CH74" s="61"/>
    </row>
    <row r="75" spans="53:86" customFormat="1">
      <c r="BA75" t="s">
        <v>774</v>
      </c>
      <c r="BB75" s="61"/>
      <c r="BC75" s="61"/>
      <c r="BD75" s="61"/>
      <c r="BE75" s="61"/>
      <c r="BF75" s="61"/>
      <c r="BG75" s="61"/>
      <c r="BH75" s="61"/>
      <c r="BI75" s="61"/>
      <c r="BJ75" s="61"/>
      <c r="BK75" s="61"/>
      <c r="BL75" s="61"/>
      <c r="BM75" s="161" t="s">
        <v>546</v>
      </c>
      <c r="BN75" s="61"/>
      <c r="BO75" s="61"/>
      <c r="BP75" s="61"/>
      <c r="BQ75" s="61"/>
      <c r="BR75" s="61"/>
      <c r="BS75" s="61"/>
      <c r="BT75" s="61"/>
      <c r="BU75" s="61"/>
      <c r="BV75" s="61"/>
      <c r="BW75" s="61"/>
      <c r="BX75" s="61"/>
      <c r="BY75" s="61"/>
      <c r="BZ75" s="61"/>
      <c r="CA75" s="61"/>
      <c r="CB75" s="61"/>
      <c r="CC75" s="61"/>
      <c r="CD75" s="61"/>
      <c r="CE75" s="61"/>
      <c r="CF75" s="61"/>
      <c r="CG75" s="61"/>
      <c r="CH75" s="61"/>
    </row>
    <row r="76" spans="53:86" customFormat="1">
      <c r="BA76" t="s">
        <v>775</v>
      </c>
      <c r="BB76" s="61"/>
      <c r="BC76" s="61"/>
      <c r="BD76" s="61"/>
      <c r="BE76" s="61"/>
      <c r="BF76" s="61"/>
      <c r="BG76" s="61"/>
      <c r="BH76" s="61"/>
      <c r="BI76" s="61"/>
      <c r="BJ76" s="61"/>
      <c r="BK76" s="61"/>
      <c r="BL76" s="61"/>
      <c r="BM76" s="161" t="s">
        <v>547</v>
      </c>
      <c r="BN76" s="61"/>
      <c r="BO76" s="61"/>
      <c r="BP76" s="61"/>
      <c r="BQ76" s="61"/>
      <c r="BR76" s="61"/>
      <c r="BS76" s="61"/>
      <c r="BT76" s="61"/>
      <c r="BU76" s="61"/>
      <c r="BV76" s="61"/>
      <c r="BW76" s="61"/>
      <c r="BX76" s="61"/>
      <c r="BY76" s="61"/>
      <c r="BZ76" s="61"/>
      <c r="CA76" s="61"/>
      <c r="CB76" s="61"/>
      <c r="CC76" s="61"/>
      <c r="CD76" s="61"/>
      <c r="CE76" s="61"/>
      <c r="CF76" s="61"/>
      <c r="CG76" s="61"/>
      <c r="CH76" s="61"/>
    </row>
    <row r="77" spans="53:86" customFormat="1">
      <c r="BA77" t="s">
        <v>776</v>
      </c>
      <c r="BB77" s="61"/>
      <c r="BC77" s="61"/>
      <c r="BD77" s="61"/>
      <c r="BE77" s="61"/>
      <c r="BF77" s="61"/>
      <c r="BG77" s="61"/>
      <c r="BH77" s="61"/>
      <c r="BI77" s="61"/>
      <c r="BJ77" s="61"/>
      <c r="BK77" s="61"/>
      <c r="BL77" s="61"/>
      <c r="BM77" s="161" t="s">
        <v>548</v>
      </c>
      <c r="BN77" s="61"/>
      <c r="BO77" s="61"/>
      <c r="BP77" s="61"/>
      <c r="BQ77" s="61"/>
      <c r="BR77" s="61"/>
      <c r="BS77" s="61"/>
      <c r="BT77" s="61"/>
      <c r="BU77" s="61"/>
      <c r="BV77" s="61"/>
      <c r="BW77" s="61"/>
      <c r="BX77" s="61"/>
      <c r="BY77" s="61"/>
      <c r="BZ77" s="61"/>
      <c r="CA77" s="61"/>
      <c r="CB77" s="61"/>
      <c r="CC77" s="61"/>
      <c r="CD77" s="61"/>
      <c r="CE77" s="61"/>
      <c r="CF77" s="61"/>
      <c r="CG77" s="61"/>
      <c r="CH77" s="61"/>
    </row>
    <row r="78" spans="53:86" customFormat="1">
      <c r="BA78" t="s">
        <v>777</v>
      </c>
      <c r="BB78" s="61"/>
      <c r="BC78" s="61"/>
      <c r="BD78" s="61"/>
      <c r="BE78" s="61"/>
      <c r="BF78" s="61"/>
      <c r="BG78" s="61"/>
      <c r="BH78" s="61"/>
      <c r="BI78" s="61"/>
      <c r="BJ78" s="61"/>
      <c r="BK78" s="61"/>
      <c r="BL78" s="61"/>
      <c r="BM78" s="161" t="s">
        <v>549</v>
      </c>
      <c r="BN78" s="61"/>
      <c r="BO78" s="61"/>
      <c r="BP78" s="61"/>
      <c r="BQ78" s="61"/>
      <c r="BR78" s="61"/>
      <c r="BS78" s="61"/>
      <c r="BT78" s="61"/>
      <c r="BU78" s="61"/>
      <c r="BV78" s="61"/>
      <c r="BW78" s="61"/>
      <c r="BX78" s="61"/>
      <c r="BY78" s="61"/>
      <c r="BZ78" s="61"/>
      <c r="CA78" s="61"/>
      <c r="CB78" s="61"/>
      <c r="CC78" s="61"/>
      <c r="CD78" s="61"/>
      <c r="CE78" s="61"/>
      <c r="CF78" s="61"/>
      <c r="CG78" s="61"/>
      <c r="CH78" s="61"/>
    </row>
    <row r="79" spans="53:86" customFormat="1">
      <c r="BA79" t="s">
        <v>778</v>
      </c>
      <c r="BB79" s="61"/>
      <c r="BC79" s="61"/>
      <c r="BD79" s="61"/>
      <c r="BE79" s="61"/>
      <c r="BF79" s="61"/>
      <c r="BG79" s="61"/>
      <c r="BH79" s="61"/>
      <c r="BI79" s="61"/>
      <c r="BJ79" s="61"/>
      <c r="BK79" s="61"/>
      <c r="BL79" s="61"/>
      <c r="BM79" s="161" t="s">
        <v>550</v>
      </c>
      <c r="BN79" s="61"/>
      <c r="BO79" s="61"/>
      <c r="BP79" s="61"/>
      <c r="BQ79" s="61"/>
      <c r="BR79" s="61"/>
      <c r="BS79" s="61"/>
      <c r="BT79" s="61"/>
      <c r="BU79" s="61"/>
      <c r="BV79" s="61"/>
      <c r="BW79" s="61"/>
      <c r="BX79" s="61"/>
      <c r="BY79" s="61"/>
      <c r="BZ79" s="61"/>
      <c r="CA79" s="61"/>
      <c r="CB79" s="61"/>
      <c r="CC79" s="61"/>
      <c r="CD79" s="61"/>
      <c r="CE79" s="61"/>
      <c r="CF79" s="61"/>
      <c r="CG79" s="61"/>
      <c r="CH79" s="61"/>
    </row>
    <row r="80" spans="53:86" customFormat="1" ht="15">
      <c r="BA80" s="175" t="s">
        <v>821</v>
      </c>
      <c r="BB80" s="61"/>
      <c r="BC80" s="61"/>
      <c r="BD80" s="61"/>
      <c r="BE80" s="61"/>
      <c r="BF80" s="61"/>
      <c r="BG80" s="61"/>
      <c r="BH80" s="61"/>
      <c r="BI80" s="61"/>
      <c r="BJ80" s="61"/>
      <c r="BK80" s="61"/>
      <c r="BL80" s="61"/>
      <c r="BM80" s="161"/>
      <c r="BN80" s="61"/>
      <c r="BO80" s="61"/>
      <c r="BP80" s="61"/>
      <c r="BQ80" s="61"/>
      <c r="BR80" s="61"/>
      <c r="BS80" s="61"/>
      <c r="BT80" s="61"/>
      <c r="BU80" s="61"/>
      <c r="BV80" s="61"/>
      <c r="BW80" s="61"/>
      <c r="BX80" s="61"/>
      <c r="BY80" s="61"/>
      <c r="BZ80" s="61"/>
      <c r="CA80" s="61"/>
      <c r="CB80" s="61"/>
      <c r="CC80" s="61"/>
      <c r="CD80" s="61"/>
      <c r="CE80" s="61"/>
      <c r="CF80" s="61"/>
      <c r="CG80" s="61"/>
      <c r="CH80" s="61"/>
    </row>
    <row r="81" spans="53:86" customFormat="1">
      <c r="BA81" t="s">
        <v>818</v>
      </c>
      <c r="BB81" s="61"/>
      <c r="BC81" s="61"/>
      <c r="BD81" s="61"/>
      <c r="BE81" s="61"/>
      <c r="BF81" s="61"/>
      <c r="BG81" s="61"/>
      <c r="BH81" s="61"/>
      <c r="BI81" s="61"/>
      <c r="BJ81" s="61"/>
      <c r="BK81" s="61"/>
      <c r="BL81" s="61"/>
      <c r="BM81" s="161"/>
      <c r="BN81" s="61"/>
      <c r="BO81" s="61"/>
      <c r="BP81" s="61"/>
      <c r="BQ81" s="61"/>
      <c r="BR81" s="61"/>
      <c r="BS81" s="61"/>
      <c r="BT81" s="61"/>
      <c r="BU81" s="61"/>
      <c r="BV81" s="61"/>
      <c r="BW81" s="61"/>
      <c r="BX81" s="61"/>
      <c r="BY81" s="61"/>
      <c r="BZ81" s="61"/>
      <c r="CA81" s="61"/>
      <c r="CB81" s="61"/>
      <c r="CC81" s="61"/>
      <c r="CD81" s="61"/>
      <c r="CE81" s="61"/>
      <c r="CF81" s="61"/>
      <c r="CG81" s="61"/>
      <c r="CH81" s="61"/>
    </row>
    <row r="82" spans="53:86" customFormat="1">
      <c r="BA82" t="s">
        <v>819</v>
      </c>
      <c r="BB82" s="61"/>
      <c r="BC82" s="61"/>
      <c r="BD82" s="61"/>
      <c r="BE82" s="61"/>
      <c r="BF82" s="61"/>
      <c r="BG82" s="61"/>
      <c r="BH82" s="61"/>
      <c r="BI82" s="61"/>
      <c r="BJ82" s="61"/>
      <c r="BK82" s="61"/>
      <c r="BL82" s="61"/>
      <c r="BM82" s="161"/>
      <c r="BN82" s="61"/>
      <c r="BO82" s="61"/>
      <c r="BP82" s="61"/>
      <c r="BQ82" s="61"/>
      <c r="BR82" s="61"/>
      <c r="BS82" s="61"/>
      <c r="BT82" s="61"/>
      <c r="BU82" s="61"/>
      <c r="BV82" s="61"/>
      <c r="BW82" s="61"/>
      <c r="BX82" s="61"/>
      <c r="BY82" s="61"/>
      <c r="BZ82" s="61"/>
      <c r="CA82" s="61"/>
      <c r="CB82" s="61"/>
      <c r="CC82" s="61"/>
      <c r="CD82" s="61"/>
      <c r="CE82" s="61"/>
      <c r="CF82" s="61"/>
      <c r="CG82" s="61"/>
      <c r="CH82" s="61"/>
    </row>
    <row r="83" spans="53:86" customFormat="1">
      <c r="BA83" t="s">
        <v>820</v>
      </c>
      <c r="BB83" s="61"/>
      <c r="BC83" s="61"/>
      <c r="BD83" s="61"/>
      <c r="BE83" s="61"/>
      <c r="BF83" s="61"/>
      <c r="BG83" s="61"/>
      <c r="BH83" s="61"/>
      <c r="BI83" s="61"/>
      <c r="BJ83" s="61"/>
      <c r="BK83" s="61"/>
      <c r="BL83" s="61"/>
      <c r="BM83" s="161"/>
      <c r="BN83" s="61"/>
      <c r="BO83" s="61"/>
      <c r="BP83" s="61"/>
      <c r="BQ83" s="61"/>
      <c r="BR83" s="61"/>
      <c r="BS83" s="61"/>
      <c r="BT83" s="61"/>
      <c r="BU83" s="61"/>
      <c r="BV83" s="61"/>
      <c r="BW83" s="61"/>
      <c r="BX83" s="61"/>
      <c r="BY83" s="61"/>
      <c r="BZ83" s="61"/>
      <c r="CA83" s="61"/>
      <c r="CB83" s="61"/>
      <c r="CC83" s="61"/>
      <c r="CD83" s="61"/>
      <c r="CE83" s="61"/>
      <c r="CF83" s="61"/>
      <c r="CG83" s="61"/>
      <c r="CH83" s="61"/>
    </row>
    <row r="84" spans="53:86" customFormat="1" ht="15">
      <c r="BA84" s="175" t="s">
        <v>779</v>
      </c>
      <c r="BB84" s="61"/>
      <c r="BC84" s="61"/>
      <c r="BD84" s="61"/>
      <c r="BE84" s="61"/>
      <c r="BF84" s="61"/>
      <c r="BG84" s="61"/>
      <c r="BH84" s="61"/>
      <c r="BI84" s="61"/>
      <c r="BJ84" s="61"/>
      <c r="BK84" s="61"/>
      <c r="BL84" s="61"/>
      <c r="BM84" s="162" t="s">
        <v>551</v>
      </c>
      <c r="BN84" s="61"/>
      <c r="BO84" s="61"/>
      <c r="BP84" s="61"/>
      <c r="BQ84" s="61"/>
      <c r="BR84" s="61"/>
      <c r="BS84" s="61"/>
      <c r="BT84" s="61"/>
      <c r="BU84" s="61"/>
      <c r="BV84" s="61"/>
      <c r="BW84" s="61"/>
      <c r="BX84" s="61"/>
      <c r="BY84" s="61"/>
      <c r="BZ84" s="61"/>
      <c r="CA84" s="61"/>
      <c r="CB84" s="61"/>
      <c r="CC84" s="61"/>
      <c r="CD84" s="61"/>
      <c r="CE84" s="61"/>
      <c r="CF84" s="61"/>
      <c r="CG84" s="61"/>
      <c r="CH84" s="61"/>
    </row>
    <row r="85" spans="53:86" customFormat="1">
      <c r="BA85" t="s">
        <v>780</v>
      </c>
      <c r="BB85" s="61"/>
      <c r="BC85" s="61"/>
      <c r="BD85" s="61"/>
      <c r="BE85" s="61"/>
      <c r="BF85" s="61"/>
      <c r="BG85" s="61"/>
      <c r="BH85" s="61"/>
      <c r="BI85" s="61"/>
      <c r="BJ85" s="61"/>
      <c r="BK85" s="61"/>
      <c r="BL85" s="61"/>
      <c r="BM85" s="161" t="s">
        <v>552</v>
      </c>
      <c r="BN85" s="61"/>
      <c r="BO85" s="61"/>
      <c r="BP85" s="61"/>
      <c r="BQ85" s="61"/>
      <c r="BR85" s="61"/>
      <c r="BS85" s="61"/>
      <c r="BT85" s="61"/>
      <c r="BU85" s="61"/>
      <c r="BV85" s="61"/>
      <c r="BW85" s="61"/>
      <c r="BX85" s="61"/>
      <c r="BY85" s="61"/>
      <c r="BZ85" s="61"/>
      <c r="CA85" s="61"/>
      <c r="CB85" s="61"/>
      <c r="CC85" s="61"/>
      <c r="CD85" s="61"/>
      <c r="CE85" s="61"/>
      <c r="CF85" s="61"/>
      <c r="CG85" s="61"/>
      <c r="CH85" s="61"/>
    </row>
    <row r="86" spans="53:86" customFormat="1">
      <c r="BA86" t="s">
        <v>781</v>
      </c>
      <c r="BB86" s="61"/>
      <c r="BC86" s="61"/>
      <c r="BD86" s="61"/>
      <c r="BE86" s="61"/>
      <c r="BF86" s="61"/>
      <c r="BG86" s="61"/>
      <c r="BH86" s="61"/>
      <c r="BI86" s="61"/>
      <c r="BJ86" s="61"/>
      <c r="BK86" s="61"/>
      <c r="BL86" s="61"/>
      <c r="BM86" s="161" t="s">
        <v>553</v>
      </c>
      <c r="BN86" s="61"/>
      <c r="BO86" s="61"/>
      <c r="BP86" s="61"/>
      <c r="BQ86" s="61"/>
      <c r="BR86" s="61"/>
      <c r="BS86" s="61"/>
      <c r="BT86" s="61"/>
      <c r="BU86" s="61"/>
      <c r="BV86" s="61"/>
      <c r="BW86" s="61"/>
      <c r="BX86" s="61"/>
      <c r="BY86" s="61"/>
      <c r="BZ86" s="61"/>
      <c r="CA86" s="61"/>
      <c r="CB86" s="61"/>
      <c r="CC86" s="61"/>
      <c r="CD86" s="61"/>
      <c r="CE86" s="61"/>
      <c r="CF86" s="61"/>
      <c r="CG86" s="61"/>
      <c r="CH86" s="61"/>
    </row>
    <row r="87" spans="53:86" customFormat="1">
      <c r="BA87" t="s">
        <v>782</v>
      </c>
      <c r="BB87" s="61"/>
      <c r="BC87" s="61"/>
      <c r="BD87" s="61"/>
      <c r="BE87" s="61"/>
      <c r="BF87" s="61"/>
      <c r="BG87" s="61"/>
      <c r="BH87" s="61"/>
      <c r="BI87" s="61"/>
      <c r="BJ87" s="61"/>
      <c r="BK87" s="61"/>
      <c r="BL87" s="61"/>
      <c r="BM87" s="161" t="s">
        <v>554</v>
      </c>
      <c r="BN87" s="61"/>
      <c r="BO87" s="61"/>
      <c r="BP87" s="61"/>
      <c r="BQ87" s="61"/>
      <c r="BR87" s="61"/>
      <c r="BS87" s="61"/>
      <c r="BT87" s="61"/>
      <c r="BU87" s="61"/>
      <c r="BV87" s="61"/>
      <c r="BW87" s="61"/>
      <c r="BX87" s="61"/>
      <c r="BY87" s="61"/>
      <c r="BZ87" s="61"/>
      <c r="CA87" s="61"/>
      <c r="CB87" s="61"/>
      <c r="CC87" s="61"/>
      <c r="CD87" s="61"/>
      <c r="CE87" s="61"/>
      <c r="CF87" s="61"/>
      <c r="CG87" s="61"/>
      <c r="CH87" s="61"/>
    </row>
    <row r="88" spans="53:86" customFormat="1">
      <c r="BA88" t="s">
        <v>783</v>
      </c>
      <c r="BB88" s="61"/>
      <c r="BC88" s="61"/>
      <c r="BD88" s="61"/>
      <c r="BE88" s="61"/>
      <c r="BF88" s="61"/>
      <c r="BG88" s="61"/>
      <c r="BH88" s="61"/>
      <c r="BI88" s="61"/>
      <c r="BJ88" s="61"/>
      <c r="BK88" s="61"/>
      <c r="BL88" s="61"/>
      <c r="BM88" s="161" t="s">
        <v>555</v>
      </c>
      <c r="BN88" s="61"/>
      <c r="BO88" s="61"/>
      <c r="BP88" s="61"/>
      <c r="BQ88" s="61"/>
      <c r="BR88" s="61"/>
      <c r="BS88" s="61"/>
      <c r="BT88" s="61"/>
      <c r="BU88" s="61"/>
      <c r="BV88" s="61"/>
      <c r="BW88" s="61"/>
      <c r="BX88" s="61"/>
      <c r="BY88" s="61"/>
      <c r="BZ88" s="61"/>
      <c r="CA88" s="61"/>
      <c r="CB88" s="61"/>
      <c r="CC88" s="61"/>
      <c r="CD88" s="61"/>
      <c r="CE88" s="61"/>
      <c r="CF88" s="61"/>
      <c r="CG88" s="61"/>
      <c r="CH88" s="61"/>
    </row>
    <row r="89" spans="53:86" customFormat="1">
      <c r="BA89" t="s">
        <v>81</v>
      </c>
      <c r="BB89" s="61"/>
      <c r="BC89" s="61"/>
      <c r="BD89" s="61"/>
      <c r="BE89" s="61"/>
      <c r="BF89" s="61"/>
      <c r="BG89" s="61"/>
      <c r="BH89" s="61"/>
      <c r="BI89" s="61"/>
      <c r="BJ89" s="61"/>
      <c r="BK89" s="61"/>
      <c r="BL89" s="61"/>
      <c r="BM89" s="161" t="s">
        <v>100</v>
      </c>
      <c r="BN89" s="61"/>
      <c r="BO89" s="61"/>
      <c r="BP89" s="61"/>
      <c r="BQ89" s="61"/>
      <c r="BR89" s="61"/>
      <c r="BS89" s="61"/>
      <c r="BT89" s="61"/>
      <c r="BU89" s="61"/>
      <c r="BV89" s="61"/>
      <c r="BW89" s="61"/>
      <c r="BX89" s="61"/>
      <c r="BY89" s="61"/>
      <c r="BZ89" s="61"/>
      <c r="CA89" s="61"/>
      <c r="CB89" s="61"/>
      <c r="CC89" s="61"/>
      <c r="CD89" s="61"/>
      <c r="CE89" s="61"/>
      <c r="CF89" s="61"/>
      <c r="CG89" s="61"/>
      <c r="CH89" s="61"/>
    </row>
    <row r="90" spans="53:86" customFormat="1">
      <c r="BA90" t="s">
        <v>784</v>
      </c>
      <c r="BB90" s="61"/>
      <c r="BC90" s="61"/>
      <c r="BD90" s="61"/>
      <c r="BE90" s="61"/>
      <c r="BF90" s="61"/>
      <c r="BG90" s="61"/>
      <c r="BH90" s="61"/>
      <c r="BI90" s="61"/>
      <c r="BJ90" s="61"/>
      <c r="BK90" s="61"/>
      <c r="BL90" s="61"/>
      <c r="BM90" s="161" t="s">
        <v>664</v>
      </c>
      <c r="BN90" s="61"/>
      <c r="BO90" s="61"/>
      <c r="BP90" s="61"/>
      <c r="BQ90" s="61"/>
      <c r="BR90" s="61"/>
      <c r="BS90" s="61"/>
      <c r="BT90" s="61"/>
      <c r="BU90" s="61"/>
      <c r="BV90" s="61"/>
      <c r="BW90" s="61"/>
      <c r="BX90" s="61"/>
      <c r="BY90" s="61"/>
      <c r="BZ90" s="61"/>
      <c r="CA90" s="61"/>
      <c r="CB90" s="61"/>
      <c r="CC90" s="61"/>
      <c r="CD90" s="61"/>
      <c r="CE90" s="61"/>
      <c r="CF90" s="61"/>
      <c r="CG90" s="61"/>
      <c r="CH90" s="61"/>
    </row>
    <row r="91" spans="53:86" customFormat="1">
      <c r="BA91" t="s">
        <v>785</v>
      </c>
      <c r="BB91" s="61"/>
      <c r="BC91" s="61"/>
      <c r="BD91" s="61"/>
      <c r="BE91" s="61"/>
      <c r="BF91" s="61"/>
      <c r="BG91" s="61"/>
      <c r="BH91" s="61"/>
      <c r="BI91" s="61"/>
      <c r="BJ91" s="61"/>
      <c r="BK91" s="61"/>
      <c r="BL91" s="61"/>
      <c r="BM91" s="161" t="s">
        <v>556</v>
      </c>
      <c r="BN91" s="61"/>
      <c r="BO91" s="61"/>
      <c r="BP91" s="61"/>
      <c r="BQ91" s="61"/>
      <c r="BR91" s="61"/>
      <c r="BS91" s="61"/>
      <c r="BT91" s="61"/>
      <c r="BU91" s="61"/>
      <c r="BV91" s="61"/>
      <c r="BW91" s="61"/>
      <c r="BX91" s="61"/>
      <c r="BY91" s="61"/>
      <c r="BZ91" s="61"/>
      <c r="CA91" s="61"/>
      <c r="CB91" s="61"/>
      <c r="CC91" s="61"/>
      <c r="CD91" s="61"/>
      <c r="CE91" s="61"/>
      <c r="CF91" s="61"/>
      <c r="CG91" s="61"/>
      <c r="CH91" s="61"/>
    </row>
    <row r="92" spans="53:86" customFormat="1">
      <c r="BA92" t="s">
        <v>786</v>
      </c>
      <c r="BB92" s="61"/>
      <c r="BC92" s="61"/>
      <c r="BD92" s="61"/>
      <c r="BE92" s="61"/>
      <c r="BF92" s="61"/>
      <c r="BG92" s="61"/>
      <c r="BH92" s="61"/>
      <c r="BI92" s="61"/>
      <c r="BJ92" s="61"/>
      <c r="BK92" s="61"/>
      <c r="BL92" s="61"/>
      <c r="BM92" s="161" t="s">
        <v>557</v>
      </c>
      <c r="BN92" s="61"/>
      <c r="BO92" s="61"/>
      <c r="BP92" s="61"/>
      <c r="BQ92" s="61"/>
      <c r="BR92" s="61"/>
      <c r="BS92" s="61"/>
      <c r="BT92" s="61"/>
      <c r="BU92" s="61"/>
      <c r="BV92" s="61"/>
      <c r="BW92" s="61"/>
      <c r="BX92" s="61"/>
      <c r="BY92" s="61"/>
      <c r="BZ92" s="61"/>
      <c r="CA92" s="61"/>
      <c r="CB92" s="61"/>
      <c r="CC92" s="61"/>
      <c r="CD92" s="61"/>
      <c r="CE92" s="61"/>
      <c r="CF92" s="61"/>
      <c r="CG92" s="61"/>
      <c r="CH92" s="61"/>
    </row>
    <row r="93" spans="53:86" customFormat="1">
      <c r="BA93" t="s">
        <v>787</v>
      </c>
      <c r="BB93" s="61"/>
      <c r="BC93" s="61"/>
      <c r="BD93" s="61"/>
      <c r="BE93" s="61"/>
      <c r="BF93" s="61"/>
      <c r="BG93" s="61"/>
      <c r="BH93" s="61"/>
      <c r="BI93" s="61"/>
      <c r="BJ93" s="61"/>
      <c r="BK93" s="61"/>
      <c r="BL93" s="61"/>
      <c r="BM93" s="161" t="s">
        <v>558</v>
      </c>
      <c r="BN93" s="61"/>
      <c r="BO93" s="61"/>
      <c r="BP93" s="61"/>
      <c r="BQ93" s="61"/>
      <c r="BR93" s="61"/>
      <c r="BS93" s="61"/>
      <c r="BT93" s="61"/>
      <c r="BU93" s="61"/>
      <c r="BV93" s="61"/>
      <c r="BW93" s="61"/>
      <c r="BX93" s="61"/>
      <c r="BY93" s="61"/>
      <c r="BZ93" s="61"/>
      <c r="CA93" s="61"/>
      <c r="CB93" s="61"/>
      <c r="CC93" s="61"/>
      <c r="CD93" s="61"/>
      <c r="CE93" s="61"/>
      <c r="CF93" s="61"/>
      <c r="CG93" s="61"/>
      <c r="CH93" s="61"/>
    </row>
    <row r="94" spans="53:86" customFormat="1">
      <c r="BA94" t="s">
        <v>788</v>
      </c>
      <c r="BB94" s="61"/>
      <c r="BC94" s="61"/>
      <c r="BD94" s="61"/>
      <c r="BE94" s="61"/>
      <c r="BF94" s="61"/>
      <c r="BG94" s="61"/>
      <c r="BH94" s="61"/>
      <c r="BI94" s="61"/>
      <c r="BJ94" s="61"/>
      <c r="BK94" s="61"/>
      <c r="BL94" s="61"/>
      <c r="BM94" s="161" t="s">
        <v>559</v>
      </c>
      <c r="BN94" s="61"/>
      <c r="BO94" s="61"/>
      <c r="BP94" s="61"/>
      <c r="BQ94" s="61"/>
      <c r="BR94" s="61"/>
      <c r="BS94" s="61"/>
      <c r="BT94" s="61"/>
      <c r="BU94" s="61"/>
      <c r="BV94" s="61"/>
      <c r="BW94" s="61"/>
      <c r="BX94" s="61"/>
      <c r="BY94" s="61"/>
      <c r="BZ94" s="61"/>
      <c r="CA94" s="61"/>
      <c r="CB94" s="61"/>
      <c r="CC94" s="61"/>
      <c r="CD94" s="61"/>
      <c r="CE94" s="61"/>
      <c r="CF94" s="61"/>
      <c r="CG94" s="61"/>
      <c r="CH94" s="61"/>
    </row>
    <row r="95" spans="53:86" customFormat="1">
      <c r="BA95" t="s">
        <v>789</v>
      </c>
      <c r="BB95" s="61"/>
      <c r="BC95" s="61"/>
      <c r="BD95" s="61"/>
      <c r="BE95" s="61"/>
      <c r="BF95" s="61"/>
      <c r="BG95" s="61"/>
      <c r="BH95" s="61"/>
      <c r="BI95" s="61"/>
      <c r="BJ95" s="61"/>
      <c r="BK95" s="61"/>
      <c r="BL95" s="61"/>
      <c r="BM95" s="161" t="s">
        <v>560</v>
      </c>
      <c r="BN95" s="61"/>
      <c r="BO95" s="61"/>
      <c r="BP95" s="61"/>
      <c r="BQ95" s="61"/>
      <c r="BR95" s="61"/>
      <c r="BS95" s="61"/>
      <c r="BT95" s="61"/>
      <c r="BU95" s="61"/>
      <c r="BV95" s="61"/>
      <c r="BW95" s="61"/>
      <c r="BX95" s="61"/>
      <c r="BY95" s="61"/>
      <c r="BZ95" s="61"/>
      <c r="CA95" s="61"/>
      <c r="CB95" s="61"/>
      <c r="CC95" s="61"/>
      <c r="CD95" s="61"/>
      <c r="CE95" s="61"/>
      <c r="CF95" s="61"/>
      <c r="CG95" s="61"/>
      <c r="CH95" s="61"/>
    </row>
    <row r="96" spans="53:86" customFormat="1">
      <c r="BA96" t="s">
        <v>790</v>
      </c>
      <c r="BB96" s="61"/>
      <c r="BC96" s="61"/>
      <c r="BD96" s="61"/>
      <c r="BE96" s="61"/>
      <c r="BF96" s="61"/>
      <c r="BG96" s="61"/>
      <c r="BH96" s="61"/>
      <c r="BI96" s="61"/>
      <c r="BJ96" s="61"/>
      <c r="BK96" s="61"/>
      <c r="BL96" s="61"/>
      <c r="BM96" s="162" t="s">
        <v>561</v>
      </c>
      <c r="BN96" s="61"/>
      <c r="BO96" s="61"/>
      <c r="BP96" s="61"/>
      <c r="BQ96" s="61"/>
      <c r="BR96" s="61"/>
      <c r="BS96" s="61"/>
      <c r="BT96" s="61"/>
      <c r="BU96" s="61"/>
      <c r="BV96" s="61"/>
      <c r="BW96" s="61"/>
      <c r="BX96" s="61"/>
      <c r="BY96" s="61"/>
      <c r="BZ96" s="61"/>
      <c r="CA96" s="61"/>
      <c r="CB96" s="61"/>
      <c r="CC96" s="61"/>
      <c r="CD96" s="61"/>
      <c r="CE96" s="61"/>
      <c r="CF96" s="61"/>
      <c r="CG96" s="61"/>
      <c r="CH96" s="61"/>
    </row>
    <row r="97" spans="53:86" customFormat="1">
      <c r="BA97" t="s">
        <v>791</v>
      </c>
      <c r="BB97" s="61"/>
      <c r="BC97" s="61"/>
      <c r="BD97" s="61"/>
      <c r="BE97" s="61"/>
      <c r="BF97" s="61"/>
      <c r="BG97" s="61"/>
      <c r="BH97" s="61"/>
      <c r="BI97" s="61"/>
      <c r="BJ97" s="61"/>
      <c r="BK97" s="61"/>
      <c r="BL97" s="61"/>
      <c r="BM97" s="161" t="s">
        <v>562</v>
      </c>
      <c r="BN97" s="61"/>
      <c r="BO97" s="61"/>
      <c r="BP97" s="61"/>
      <c r="BQ97" s="61"/>
      <c r="BR97" s="61"/>
      <c r="BS97" s="61"/>
      <c r="BT97" s="61"/>
      <c r="BU97" s="61"/>
      <c r="BV97" s="61"/>
      <c r="BW97" s="61"/>
      <c r="BX97" s="61"/>
      <c r="BY97" s="61"/>
      <c r="BZ97" s="61"/>
      <c r="CA97" s="61"/>
      <c r="CB97" s="61"/>
      <c r="CC97" s="61"/>
      <c r="CD97" s="61"/>
      <c r="CE97" s="61"/>
      <c r="CF97" s="61"/>
      <c r="CG97" s="61"/>
      <c r="CH97" s="61"/>
    </row>
    <row r="98" spans="53:86" customFormat="1">
      <c r="BA98" t="s">
        <v>792</v>
      </c>
      <c r="BB98" s="61"/>
      <c r="BC98" s="61"/>
      <c r="BD98" s="61"/>
      <c r="BE98" s="61"/>
      <c r="BF98" s="61"/>
      <c r="BG98" s="61"/>
      <c r="BH98" s="61"/>
      <c r="BI98" s="61"/>
      <c r="BJ98" s="61"/>
      <c r="BK98" s="61"/>
      <c r="BL98" s="61"/>
      <c r="BM98" s="161" t="s">
        <v>563</v>
      </c>
      <c r="BN98" s="61"/>
      <c r="BO98" s="61"/>
      <c r="BP98" s="61"/>
      <c r="BQ98" s="61"/>
      <c r="BR98" s="61"/>
      <c r="BS98" s="61"/>
      <c r="BT98" s="61"/>
      <c r="BU98" s="61"/>
      <c r="BV98" s="61"/>
      <c r="BW98" s="61"/>
      <c r="BX98" s="61"/>
      <c r="BY98" s="61"/>
      <c r="BZ98" s="61"/>
      <c r="CA98" s="61"/>
      <c r="CB98" s="61"/>
      <c r="CC98" s="61"/>
      <c r="CD98" s="61"/>
      <c r="CE98" s="61"/>
      <c r="CF98" s="61"/>
      <c r="CG98" s="61"/>
      <c r="CH98" s="61"/>
    </row>
    <row r="99" spans="53:86" customFormat="1">
      <c r="BA99" t="s">
        <v>793</v>
      </c>
      <c r="BB99" s="61"/>
      <c r="BC99" s="61"/>
      <c r="BD99" s="61"/>
      <c r="BE99" s="61"/>
      <c r="BF99" s="61"/>
      <c r="BG99" s="61"/>
      <c r="BH99" s="61"/>
      <c r="BI99" s="61"/>
      <c r="BJ99" s="61"/>
      <c r="BK99" s="61"/>
      <c r="BL99" s="61"/>
      <c r="BM99" s="161" t="s">
        <v>564</v>
      </c>
      <c r="BN99" s="61"/>
      <c r="BO99" s="61"/>
      <c r="BP99" s="61"/>
      <c r="BQ99" s="61"/>
      <c r="BR99" s="61"/>
      <c r="BS99" s="61"/>
      <c r="BT99" s="61"/>
      <c r="BU99" s="61"/>
      <c r="BV99" s="61"/>
      <c r="BW99" s="61"/>
      <c r="BX99" s="61"/>
      <c r="BY99" s="61"/>
      <c r="BZ99" s="61"/>
      <c r="CA99" s="61"/>
      <c r="CB99" s="61"/>
      <c r="CC99" s="61"/>
      <c r="CD99" s="61"/>
      <c r="CE99" s="61"/>
      <c r="CF99" s="61"/>
      <c r="CG99" s="61"/>
      <c r="CH99" s="61"/>
    </row>
    <row r="100" spans="53:86" customFormat="1">
      <c r="BA100" t="s">
        <v>794</v>
      </c>
      <c r="BB100" s="61"/>
      <c r="BC100" s="61"/>
      <c r="BD100" s="61"/>
      <c r="BE100" s="61"/>
      <c r="BF100" s="61"/>
      <c r="BG100" s="61"/>
      <c r="BH100" s="61"/>
      <c r="BI100" s="61"/>
      <c r="BJ100" s="61"/>
      <c r="BK100" s="61"/>
      <c r="BL100" s="61"/>
      <c r="BM100" s="161" t="s">
        <v>565</v>
      </c>
      <c r="BN100" s="61"/>
      <c r="BO100" s="61"/>
      <c r="BP100" s="61"/>
      <c r="BQ100" s="61"/>
      <c r="BR100" s="61"/>
      <c r="BS100" s="61"/>
      <c r="BT100" s="61"/>
      <c r="BU100" s="61"/>
      <c r="BV100" s="61"/>
      <c r="BW100" s="61"/>
      <c r="BX100" s="61"/>
      <c r="BY100" s="61"/>
      <c r="BZ100" s="61"/>
      <c r="CA100" s="61"/>
      <c r="CB100" s="61"/>
      <c r="CC100" s="61"/>
      <c r="CD100" s="61"/>
      <c r="CE100" s="61"/>
      <c r="CF100" s="61"/>
      <c r="CG100" s="61"/>
      <c r="CH100" s="61"/>
    </row>
    <row r="101" spans="53:86" customFormat="1">
      <c r="BA101" t="s">
        <v>795</v>
      </c>
      <c r="BB101" s="61"/>
      <c r="BC101" s="61"/>
      <c r="BD101" s="61"/>
      <c r="BE101" s="61"/>
      <c r="BF101" s="61"/>
      <c r="BG101" s="61"/>
      <c r="BH101" s="61"/>
      <c r="BI101" s="61"/>
      <c r="BJ101" s="61"/>
      <c r="BK101" s="61"/>
      <c r="BL101" s="61"/>
      <c r="BM101" s="161" t="s">
        <v>566</v>
      </c>
      <c r="BN101" s="61"/>
      <c r="BO101" s="61"/>
      <c r="BP101" s="61"/>
      <c r="BQ101" s="61"/>
      <c r="BR101" s="61"/>
      <c r="BS101" s="61"/>
      <c r="BT101" s="61"/>
      <c r="BU101" s="61"/>
      <c r="BV101" s="61"/>
      <c r="BW101" s="61"/>
      <c r="BX101" s="61"/>
      <c r="BY101" s="61"/>
      <c r="BZ101" s="61"/>
      <c r="CA101" s="61"/>
      <c r="CB101" s="61"/>
      <c r="CC101" s="61"/>
      <c r="CD101" s="61"/>
      <c r="CE101" s="61"/>
      <c r="CF101" s="61"/>
      <c r="CG101" s="61"/>
      <c r="CH101" s="61"/>
    </row>
    <row r="102" spans="53:86" customFormat="1">
      <c r="BA102" t="s">
        <v>796</v>
      </c>
      <c r="BB102" s="61"/>
      <c r="BC102" s="61"/>
      <c r="BD102" s="61"/>
      <c r="BE102" s="61"/>
      <c r="BF102" s="61"/>
      <c r="BG102" s="61"/>
      <c r="BH102" s="61"/>
      <c r="BI102" s="61"/>
      <c r="BJ102" s="61"/>
      <c r="BK102" s="61"/>
      <c r="BL102" s="61"/>
      <c r="BM102" s="161" t="s">
        <v>665</v>
      </c>
      <c r="BN102" s="61"/>
      <c r="BO102" s="61"/>
      <c r="BP102" s="61"/>
      <c r="BQ102" s="61"/>
      <c r="BR102" s="61"/>
      <c r="BS102" s="61"/>
      <c r="BT102" s="61"/>
      <c r="BU102" s="61"/>
      <c r="BV102" s="61"/>
      <c r="BW102" s="61"/>
      <c r="BX102" s="61"/>
      <c r="BY102" s="61"/>
      <c r="BZ102" s="61"/>
      <c r="CA102" s="61"/>
      <c r="CB102" s="61"/>
      <c r="CC102" s="61"/>
      <c r="CD102" s="61"/>
      <c r="CE102" s="61"/>
      <c r="CF102" s="61"/>
      <c r="CG102" s="61"/>
      <c r="CH102" s="61"/>
    </row>
    <row r="103" spans="53:86" customFormat="1">
      <c r="BA103" t="s">
        <v>797</v>
      </c>
      <c r="BB103" s="61"/>
      <c r="BC103" s="61"/>
      <c r="BD103" s="61"/>
      <c r="BE103" s="61"/>
      <c r="BF103" s="61"/>
      <c r="BG103" s="61"/>
      <c r="BH103" s="61"/>
      <c r="BI103" s="61"/>
      <c r="BJ103" s="61"/>
      <c r="BK103" s="61"/>
      <c r="BL103" s="61"/>
      <c r="BM103" s="161" t="s">
        <v>567</v>
      </c>
      <c r="BN103" s="61"/>
      <c r="BO103" s="61"/>
      <c r="BP103" s="61"/>
      <c r="BQ103" s="61"/>
      <c r="BR103" s="61"/>
      <c r="BS103" s="61"/>
      <c r="BT103" s="61"/>
      <c r="BU103" s="61"/>
      <c r="BV103" s="61"/>
      <c r="BW103" s="61"/>
      <c r="BX103" s="61"/>
      <c r="BY103" s="61"/>
      <c r="BZ103" s="61"/>
      <c r="CA103" s="61"/>
      <c r="CB103" s="61"/>
      <c r="CC103" s="61"/>
      <c r="CD103" s="61"/>
      <c r="CE103" s="61"/>
      <c r="CF103" s="61"/>
      <c r="CG103" s="61"/>
      <c r="CH103" s="61"/>
    </row>
    <row r="104" spans="53:86" customFormat="1" ht="15">
      <c r="BA104" s="175" t="s">
        <v>798</v>
      </c>
      <c r="BB104" s="61"/>
      <c r="BC104" s="61"/>
      <c r="BD104" s="61"/>
      <c r="BE104" s="61"/>
      <c r="BF104" s="61"/>
      <c r="BG104" s="61"/>
      <c r="BH104" s="61"/>
      <c r="BI104" s="61"/>
      <c r="BJ104" s="61"/>
      <c r="BK104" s="61"/>
      <c r="BL104" s="61"/>
      <c r="BM104" s="161" t="s">
        <v>96</v>
      </c>
      <c r="BN104" s="61"/>
      <c r="BO104" s="61"/>
      <c r="BP104" s="61"/>
      <c r="BQ104" s="61"/>
      <c r="BR104" s="61"/>
      <c r="BS104" s="61"/>
      <c r="BT104" s="61"/>
      <c r="BU104" s="61"/>
      <c r="BV104" s="61"/>
      <c r="BW104" s="61"/>
      <c r="BX104" s="61"/>
      <c r="BY104" s="61"/>
      <c r="BZ104" s="61"/>
      <c r="CA104" s="61"/>
      <c r="CB104" s="61"/>
      <c r="CC104" s="61"/>
      <c r="CD104" s="61"/>
      <c r="CE104" s="61"/>
      <c r="CF104" s="61"/>
      <c r="CG104" s="61"/>
      <c r="CH104" s="61"/>
    </row>
    <row r="105" spans="53:86" customFormat="1">
      <c r="BA105" t="s">
        <v>822</v>
      </c>
      <c r="BB105" s="61"/>
      <c r="BC105" s="61"/>
      <c r="BD105" s="61"/>
      <c r="BE105" s="61"/>
      <c r="BF105" s="61"/>
      <c r="BG105" s="61"/>
      <c r="BH105" s="61"/>
      <c r="BI105" s="61"/>
      <c r="BJ105" s="61"/>
      <c r="BK105" s="61"/>
      <c r="BL105" s="61"/>
      <c r="BM105" s="161" t="s">
        <v>568</v>
      </c>
      <c r="BN105" s="61"/>
      <c r="BO105" s="61"/>
      <c r="BP105" s="61"/>
      <c r="BQ105" s="61"/>
      <c r="BR105" s="61"/>
      <c r="BS105" s="61"/>
      <c r="BT105" s="61"/>
      <c r="BU105" s="61"/>
      <c r="BV105" s="61"/>
      <c r="BW105" s="61"/>
      <c r="BX105" s="61"/>
      <c r="BY105" s="61"/>
      <c r="BZ105" s="61"/>
      <c r="CA105" s="61"/>
      <c r="CB105" s="61"/>
      <c r="CC105" s="61"/>
      <c r="CD105" s="61"/>
      <c r="CE105" s="61"/>
      <c r="CF105" s="61"/>
      <c r="CG105" s="61"/>
      <c r="CH105" s="61"/>
    </row>
    <row r="106" spans="53:86" customFormat="1">
      <c r="BA106" t="s">
        <v>823</v>
      </c>
      <c r="BB106" s="61"/>
      <c r="BC106" s="61"/>
      <c r="BD106" s="61"/>
      <c r="BE106" s="61"/>
      <c r="BF106" s="61"/>
      <c r="BG106" s="61"/>
      <c r="BH106" s="61"/>
      <c r="BI106" s="61"/>
      <c r="BJ106" s="61"/>
      <c r="BK106" s="61"/>
      <c r="BL106" s="61"/>
      <c r="BM106" s="161" t="s">
        <v>569</v>
      </c>
      <c r="BN106" s="61"/>
      <c r="BO106" s="61"/>
      <c r="BP106" s="61"/>
      <c r="BQ106" s="61"/>
      <c r="BR106" s="61"/>
      <c r="BS106" s="61"/>
      <c r="BT106" s="61"/>
      <c r="BU106" s="61"/>
      <c r="BV106" s="61"/>
      <c r="BW106" s="61"/>
      <c r="BX106" s="61"/>
      <c r="BY106" s="61"/>
      <c r="BZ106" s="61"/>
      <c r="CA106" s="61"/>
      <c r="CB106" s="61"/>
      <c r="CC106" s="61"/>
      <c r="CD106" s="61"/>
      <c r="CE106" s="61"/>
      <c r="CF106" s="61"/>
      <c r="CG106" s="61"/>
      <c r="CH106" s="61"/>
    </row>
    <row r="107" spans="53:86" customFormat="1">
      <c r="BA107" t="s">
        <v>824</v>
      </c>
      <c r="BB107" s="61"/>
      <c r="BC107" s="61"/>
      <c r="BD107" s="61"/>
      <c r="BE107" s="61"/>
      <c r="BF107" s="61"/>
      <c r="BG107" s="61"/>
      <c r="BH107" s="61"/>
      <c r="BI107" s="61"/>
      <c r="BJ107" s="61"/>
      <c r="BK107" s="61"/>
      <c r="BL107" s="61"/>
      <c r="BM107" s="161" t="s">
        <v>570</v>
      </c>
      <c r="BN107" s="61"/>
      <c r="BO107" s="61"/>
      <c r="BP107" s="61"/>
      <c r="BQ107" s="61"/>
      <c r="BR107" s="61"/>
      <c r="BS107" s="61"/>
      <c r="BT107" s="61"/>
      <c r="BU107" s="61"/>
      <c r="BV107" s="61"/>
      <c r="BW107" s="61"/>
      <c r="BX107" s="61"/>
      <c r="BY107" s="61"/>
      <c r="BZ107" s="61"/>
      <c r="CA107" s="61"/>
      <c r="CB107" s="61"/>
      <c r="CC107" s="61"/>
      <c r="CD107" s="61"/>
      <c r="CE107" s="61"/>
      <c r="CF107" s="61"/>
      <c r="CG107" s="61"/>
      <c r="CH107" s="61"/>
    </row>
    <row r="108" spans="53:86" customFormat="1" ht="15">
      <c r="BA108" s="175" t="s">
        <v>799</v>
      </c>
      <c r="BB108" s="61"/>
      <c r="BC108" s="61"/>
      <c r="BD108" s="61"/>
      <c r="BE108" s="61"/>
      <c r="BF108" s="61"/>
      <c r="BG108" s="61"/>
      <c r="BH108" s="61"/>
      <c r="BI108" s="61"/>
      <c r="BJ108" s="61"/>
      <c r="BK108" s="61"/>
      <c r="BL108" s="61"/>
      <c r="BM108" s="161" t="s">
        <v>571</v>
      </c>
      <c r="BN108" s="61"/>
      <c r="BO108" s="61"/>
      <c r="BP108" s="61"/>
      <c r="BQ108" s="61"/>
      <c r="BR108" s="61"/>
      <c r="BS108" s="61"/>
      <c r="BT108" s="61"/>
      <c r="BU108" s="61"/>
      <c r="BV108" s="61"/>
      <c r="BW108" s="61"/>
      <c r="BX108" s="61"/>
      <c r="BY108" s="61"/>
      <c r="BZ108" s="61"/>
      <c r="CA108" s="61"/>
      <c r="CB108" s="61"/>
      <c r="CC108" s="61"/>
      <c r="CD108" s="61"/>
      <c r="CE108" s="61"/>
      <c r="CF108" s="61"/>
      <c r="CG108" s="61"/>
      <c r="CH108" s="61"/>
    </row>
    <row r="109" spans="53:86" customFormat="1">
      <c r="BA109" t="s">
        <v>800</v>
      </c>
      <c r="BB109" s="61"/>
      <c r="BC109" s="61"/>
      <c r="BD109" s="61"/>
      <c r="BE109" s="61"/>
      <c r="BF109" s="61"/>
      <c r="BG109" s="61"/>
      <c r="BH109" s="61"/>
      <c r="BI109" s="61"/>
      <c r="BJ109" s="61"/>
      <c r="BK109" s="61"/>
      <c r="BL109" s="61"/>
      <c r="BM109" s="161" t="s">
        <v>572</v>
      </c>
      <c r="BN109" s="61"/>
      <c r="BO109" s="61"/>
      <c r="BP109" s="61"/>
      <c r="BQ109" s="61"/>
      <c r="BR109" s="61"/>
      <c r="BS109" s="61"/>
      <c r="BT109" s="61"/>
      <c r="BU109" s="61"/>
      <c r="BV109" s="61"/>
      <c r="BW109" s="61"/>
      <c r="BX109" s="61"/>
      <c r="BY109" s="61"/>
      <c r="BZ109" s="61"/>
      <c r="CA109" s="61"/>
      <c r="CB109" s="61"/>
      <c r="CC109" s="61"/>
      <c r="CD109" s="61"/>
      <c r="CE109" s="61"/>
      <c r="CF109" s="61"/>
      <c r="CG109" s="61"/>
      <c r="CH109" s="61"/>
    </row>
    <row r="110" spans="53:86" customFormat="1" ht="15">
      <c r="BA110" s="175" t="s">
        <v>801</v>
      </c>
      <c r="BB110" s="61"/>
      <c r="BC110" s="61"/>
      <c r="BD110" s="61"/>
      <c r="BE110" s="61"/>
      <c r="BF110" s="61"/>
      <c r="BG110" s="61"/>
      <c r="BH110" s="61"/>
      <c r="BI110" s="61"/>
      <c r="BJ110" s="61"/>
      <c r="BK110" s="61"/>
      <c r="BL110" s="61"/>
      <c r="BM110" s="161" t="s">
        <v>573</v>
      </c>
      <c r="BN110" s="61"/>
      <c r="BO110" s="61"/>
      <c r="BP110" s="61"/>
      <c r="BQ110" s="61"/>
      <c r="BR110" s="61"/>
      <c r="BS110" s="61"/>
      <c r="BT110" s="61"/>
      <c r="BU110" s="61"/>
      <c r="BV110" s="61"/>
      <c r="BW110" s="61"/>
      <c r="BX110" s="61"/>
      <c r="BY110" s="61"/>
      <c r="BZ110" s="61"/>
      <c r="CA110" s="61"/>
      <c r="CB110" s="61"/>
      <c r="CC110" s="61"/>
      <c r="CD110" s="61"/>
      <c r="CE110" s="61"/>
      <c r="CF110" s="61"/>
      <c r="CG110" s="61"/>
      <c r="CH110" s="61"/>
    </row>
    <row r="111" spans="53:86" customFormat="1">
      <c r="BA111" t="s">
        <v>802</v>
      </c>
      <c r="BB111" s="61"/>
      <c r="BC111" s="61"/>
      <c r="BD111" s="61"/>
      <c r="BE111" s="61"/>
      <c r="BF111" s="61"/>
      <c r="BG111" s="61"/>
      <c r="BH111" s="61"/>
      <c r="BI111" s="61"/>
      <c r="BJ111" s="61"/>
      <c r="BK111" s="61"/>
      <c r="BL111" s="61"/>
      <c r="BM111" s="161" t="s">
        <v>666</v>
      </c>
      <c r="BN111" s="61"/>
      <c r="BO111" s="61"/>
      <c r="BP111" s="61"/>
      <c r="BQ111" s="61"/>
      <c r="BR111" s="61"/>
      <c r="BS111" s="61"/>
      <c r="BT111" s="61"/>
      <c r="BU111" s="61"/>
      <c r="BV111" s="61"/>
      <c r="BW111" s="61"/>
      <c r="BX111" s="61"/>
      <c r="BY111" s="61"/>
      <c r="BZ111" s="61"/>
      <c r="CA111" s="61"/>
      <c r="CB111" s="61"/>
      <c r="CC111" s="61"/>
      <c r="CD111" s="61"/>
      <c r="CE111" s="61"/>
      <c r="CF111" s="61"/>
      <c r="CG111" s="61"/>
      <c r="CH111" s="61"/>
    </row>
    <row r="112" spans="53:86" customFormat="1">
      <c r="BA112" t="s">
        <v>803</v>
      </c>
      <c r="BB112" s="61"/>
      <c r="BC112" s="61"/>
      <c r="BD112" s="61"/>
      <c r="BE112" s="61"/>
      <c r="BF112" s="61"/>
      <c r="BG112" s="61"/>
      <c r="BH112" s="61"/>
      <c r="BI112" s="61"/>
      <c r="BJ112" s="61"/>
      <c r="BK112" s="61"/>
      <c r="BL112" s="61"/>
      <c r="BM112" s="161" t="s">
        <v>82</v>
      </c>
      <c r="BN112" s="61"/>
      <c r="BO112" s="61"/>
      <c r="BP112" s="61"/>
      <c r="BQ112" s="61"/>
      <c r="BR112" s="61"/>
      <c r="BS112" s="61"/>
      <c r="BT112" s="61"/>
      <c r="BU112" s="61"/>
      <c r="BV112" s="61"/>
      <c r="BW112" s="61"/>
      <c r="BX112" s="61"/>
      <c r="BY112" s="61"/>
      <c r="BZ112" s="61"/>
      <c r="CA112" s="61"/>
      <c r="CB112" s="61"/>
      <c r="CC112" s="61"/>
      <c r="CD112" s="61"/>
      <c r="CE112" s="61"/>
      <c r="CF112" s="61"/>
      <c r="CG112" s="61"/>
      <c r="CH112" s="61"/>
    </row>
    <row r="113" spans="53:86" customFormat="1">
      <c r="BA113" t="s">
        <v>804</v>
      </c>
      <c r="BB113" s="61"/>
      <c r="BC113" s="61"/>
      <c r="BD113" s="61"/>
      <c r="BE113" s="61"/>
      <c r="BF113" s="61"/>
      <c r="BG113" s="61"/>
      <c r="BH113" s="61"/>
      <c r="BI113" s="61"/>
      <c r="BJ113" s="61"/>
      <c r="BK113" s="61"/>
      <c r="BL113" s="61"/>
      <c r="BM113" s="161" t="s">
        <v>574</v>
      </c>
      <c r="BN113" s="61"/>
      <c r="BO113" s="61"/>
      <c r="BP113" s="61"/>
      <c r="BQ113" s="61"/>
      <c r="BR113" s="61"/>
      <c r="BS113" s="61"/>
      <c r="BT113" s="61"/>
      <c r="BU113" s="61"/>
      <c r="BV113" s="61"/>
      <c r="BW113" s="61"/>
      <c r="BX113" s="61"/>
      <c r="BY113" s="61"/>
      <c r="BZ113" s="61"/>
      <c r="CA113" s="61"/>
      <c r="CB113" s="61"/>
      <c r="CC113" s="61"/>
      <c r="CD113" s="61"/>
      <c r="CE113" s="61"/>
      <c r="CF113" s="61"/>
      <c r="CG113" s="61"/>
      <c r="CH113" s="61"/>
    </row>
    <row r="114" spans="53:86" customFormat="1">
      <c r="BA114" t="s">
        <v>805</v>
      </c>
      <c r="BB114" s="61"/>
      <c r="BC114" s="61"/>
      <c r="BD114" s="61"/>
      <c r="BE114" s="61"/>
      <c r="BF114" s="61"/>
      <c r="BG114" s="61"/>
      <c r="BH114" s="61"/>
      <c r="BI114" s="61"/>
      <c r="BJ114" s="61"/>
      <c r="BK114" s="61"/>
      <c r="BL114" s="61"/>
      <c r="BM114" s="161" t="s">
        <v>575</v>
      </c>
      <c r="BN114" s="61"/>
      <c r="BO114" s="61"/>
      <c r="BP114" s="61"/>
      <c r="BQ114" s="61"/>
      <c r="BR114" s="61"/>
      <c r="BS114" s="61"/>
      <c r="BT114" s="61"/>
      <c r="BU114" s="61"/>
      <c r="BV114" s="61"/>
      <c r="BW114" s="61"/>
      <c r="BX114" s="61"/>
      <c r="BY114" s="61"/>
      <c r="BZ114" s="61"/>
      <c r="CA114" s="61"/>
      <c r="CB114" s="61"/>
      <c r="CC114" s="61"/>
      <c r="CD114" s="61"/>
      <c r="CE114" s="61"/>
      <c r="CF114" s="61"/>
      <c r="CG114" s="61"/>
      <c r="CH114" s="61"/>
    </row>
    <row r="115" spans="53:86" customFormat="1" ht="15">
      <c r="BA115" s="175" t="s">
        <v>806</v>
      </c>
      <c r="BB115" s="61"/>
      <c r="BC115" s="61"/>
      <c r="BD115" s="61"/>
      <c r="BE115" s="61"/>
      <c r="BF115" s="61"/>
      <c r="BG115" s="61"/>
      <c r="BH115" s="61"/>
      <c r="BI115" s="61"/>
      <c r="BJ115" s="61"/>
      <c r="BK115" s="61"/>
      <c r="BL115" s="61"/>
      <c r="BM115" s="161" t="s">
        <v>576</v>
      </c>
      <c r="BN115" s="61"/>
      <c r="BO115" s="61"/>
      <c r="BP115" s="61"/>
      <c r="BQ115" s="61"/>
      <c r="BR115" s="61"/>
      <c r="BS115" s="61"/>
      <c r="BT115" s="61"/>
      <c r="BU115" s="61"/>
      <c r="BV115" s="61"/>
      <c r="BW115" s="61"/>
      <c r="BX115" s="61"/>
      <c r="BY115" s="61"/>
      <c r="BZ115" s="61"/>
      <c r="CA115" s="61"/>
      <c r="CB115" s="61"/>
      <c r="CC115" s="61"/>
      <c r="CD115" s="61"/>
      <c r="CE115" s="61"/>
      <c r="CF115" s="61"/>
      <c r="CG115" s="61"/>
      <c r="CH115" s="61"/>
    </row>
    <row r="116" spans="53:86" customFormat="1">
      <c r="BA116" t="s">
        <v>807</v>
      </c>
      <c r="BB116" s="61"/>
      <c r="BC116" s="61"/>
      <c r="BD116" s="61"/>
      <c r="BE116" s="61"/>
      <c r="BF116" s="61"/>
      <c r="BG116" s="61"/>
      <c r="BH116" s="61"/>
      <c r="BI116" s="61"/>
      <c r="BJ116" s="61"/>
      <c r="BK116" s="61"/>
      <c r="BL116" s="61"/>
      <c r="BM116" s="161" t="s">
        <v>577</v>
      </c>
      <c r="BN116" s="61"/>
      <c r="BO116" s="61"/>
      <c r="BP116" s="61"/>
      <c r="BQ116" s="61"/>
      <c r="BR116" s="61"/>
      <c r="BS116" s="61"/>
      <c r="BT116" s="61"/>
      <c r="BU116" s="61"/>
      <c r="BV116" s="61"/>
      <c r="BW116" s="61"/>
      <c r="BX116" s="61"/>
      <c r="BY116" s="61"/>
      <c r="BZ116" s="61"/>
      <c r="CA116" s="61"/>
      <c r="CB116" s="61"/>
      <c r="CC116" s="61"/>
      <c r="CD116" s="61"/>
      <c r="CE116" s="61"/>
      <c r="CF116" s="61"/>
      <c r="CG116" s="61"/>
      <c r="CH116" s="61"/>
    </row>
    <row r="117" spans="53:86" customFormat="1">
      <c r="BA117" t="s">
        <v>808</v>
      </c>
      <c r="BB117" s="61"/>
      <c r="BC117" s="61"/>
      <c r="BD117" s="61"/>
      <c r="BE117" s="61"/>
      <c r="BF117" s="61"/>
      <c r="BG117" s="61"/>
      <c r="BH117" s="61"/>
      <c r="BI117" s="61"/>
      <c r="BJ117" s="61"/>
      <c r="BK117" s="61"/>
      <c r="BL117" s="61"/>
      <c r="BM117" s="161" t="s">
        <v>578</v>
      </c>
      <c r="BN117" s="61"/>
      <c r="BO117" s="61"/>
      <c r="BP117" s="61"/>
      <c r="BQ117" s="61"/>
      <c r="BR117" s="61"/>
      <c r="BS117" s="61"/>
      <c r="BT117" s="61"/>
      <c r="BU117" s="61"/>
      <c r="BV117" s="61"/>
      <c r="BW117" s="61"/>
      <c r="BX117" s="61"/>
      <c r="BY117" s="61"/>
      <c r="BZ117" s="61"/>
      <c r="CA117" s="61"/>
      <c r="CB117" s="61"/>
      <c r="CC117" s="61"/>
      <c r="CD117" s="61"/>
      <c r="CE117" s="61"/>
      <c r="CF117" s="61"/>
      <c r="CG117" s="61"/>
      <c r="CH117" s="61"/>
    </row>
    <row r="118" spans="53:86" customFormat="1">
      <c r="BA118" t="s">
        <v>809</v>
      </c>
      <c r="BB118" s="61"/>
      <c r="BC118" s="61"/>
      <c r="BD118" s="61"/>
      <c r="BE118" s="61"/>
      <c r="BF118" s="61"/>
      <c r="BG118" s="61"/>
      <c r="BH118" s="61"/>
      <c r="BI118" s="61"/>
      <c r="BJ118" s="61"/>
      <c r="BK118" s="61"/>
      <c r="BL118" s="61"/>
      <c r="BM118" s="161" t="s">
        <v>579</v>
      </c>
      <c r="BN118" s="61"/>
      <c r="BO118" s="61"/>
      <c r="BP118" s="61"/>
      <c r="BQ118" s="61"/>
      <c r="BR118" s="61"/>
      <c r="BS118" s="61"/>
      <c r="BT118" s="61"/>
      <c r="BU118" s="61"/>
      <c r="BV118" s="61"/>
      <c r="BW118" s="61"/>
      <c r="BX118" s="61"/>
      <c r="BY118" s="61"/>
      <c r="BZ118" s="61"/>
      <c r="CA118" s="61"/>
      <c r="CB118" s="61"/>
      <c r="CC118" s="61"/>
      <c r="CD118" s="61"/>
      <c r="CE118" s="61"/>
      <c r="CF118" s="61"/>
      <c r="CG118" s="61"/>
      <c r="CH118" s="61"/>
    </row>
    <row r="119" spans="53:86" customFormat="1">
      <c r="BA119" t="s">
        <v>810</v>
      </c>
      <c r="BB119" s="61"/>
      <c r="BC119" s="61"/>
      <c r="BD119" s="61"/>
      <c r="BE119" s="61"/>
      <c r="BF119" s="61"/>
      <c r="BG119" s="61"/>
      <c r="BH119" s="61"/>
      <c r="BI119" s="61"/>
      <c r="BJ119" s="61"/>
      <c r="BK119" s="61"/>
      <c r="BL119" s="61"/>
      <c r="BM119" s="161" t="s">
        <v>580</v>
      </c>
      <c r="BN119" s="61"/>
      <c r="BO119" s="61"/>
      <c r="BP119" s="61"/>
      <c r="BQ119" s="61"/>
      <c r="BR119" s="61"/>
      <c r="BS119" s="61"/>
      <c r="BT119" s="61"/>
      <c r="BU119" s="61"/>
      <c r="BV119" s="61"/>
      <c r="BW119" s="61"/>
      <c r="BX119" s="61"/>
      <c r="BY119" s="61"/>
      <c r="BZ119" s="61"/>
      <c r="CA119" s="61"/>
      <c r="CB119" s="61"/>
      <c r="CC119" s="61"/>
      <c r="CD119" s="61"/>
      <c r="CE119" s="61"/>
      <c r="CF119" s="61"/>
      <c r="CG119" s="61"/>
      <c r="CH119" s="61"/>
    </row>
    <row r="120" spans="53:86" customFormat="1">
      <c r="BA120" t="s">
        <v>811</v>
      </c>
      <c r="BB120" s="61"/>
      <c r="BC120" s="61"/>
      <c r="BD120" s="61"/>
      <c r="BE120" s="61"/>
      <c r="BF120" s="61"/>
      <c r="BG120" s="61"/>
      <c r="BH120" s="61"/>
      <c r="BI120" s="61"/>
      <c r="BJ120" s="61"/>
      <c r="BK120" s="61"/>
      <c r="BL120" s="61"/>
      <c r="BM120" s="161" t="s">
        <v>83</v>
      </c>
      <c r="BN120" s="61"/>
      <c r="BO120" s="61"/>
      <c r="BP120" s="61"/>
      <c r="BQ120" s="61"/>
      <c r="BR120" s="61"/>
      <c r="BS120" s="61"/>
      <c r="BT120" s="61"/>
      <c r="BU120" s="61"/>
      <c r="BV120" s="61"/>
      <c r="BW120" s="61"/>
      <c r="BX120" s="61"/>
      <c r="BY120" s="61"/>
      <c r="BZ120" s="61"/>
      <c r="CA120" s="61"/>
      <c r="CB120" s="61"/>
      <c r="CC120" s="61"/>
      <c r="CD120" s="61"/>
      <c r="CE120" s="61"/>
      <c r="CF120" s="61"/>
      <c r="CG120" s="61"/>
      <c r="CH120" s="61"/>
    </row>
    <row r="121" spans="53:86" customFormat="1">
      <c r="BA121" t="s">
        <v>812</v>
      </c>
      <c r="BB121" s="61"/>
      <c r="BC121" s="61"/>
      <c r="BD121" s="61"/>
      <c r="BE121" s="61"/>
      <c r="BF121" s="61"/>
      <c r="BG121" s="61"/>
      <c r="BH121" s="61"/>
      <c r="BI121" s="61"/>
      <c r="BJ121" s="61"/>
      <c r="BK121" s="61"/>
      <c r="BL121" s="61"/>
      <c r="BM121" s="161" t="s">
        <v>581</v>
      </c>
      <c r="BN121" s="61"/>
      <c r="BO121" s="61"/>
      <c r="BP121" s="61"/>
      <c r="BQ121" s="61"/>
      <c r="BR121" s="61"/>
      <c r="BS121" s="61"/>
      <c r="BT121" s="61"/>
      <c r="BU121" s="61"/>
      <c r="BV121" s="61"/>
      <c r="BW121" s="61"/>
      <c r="BX121" s="61"/>
      <c r="BY121" s="61"/>
      <c r="BZ121" s="61"/>
      <c r="CA121" s="61"/>
      <c r="CB121" s="61"/>
      <c r="CC121" s="61"/>
      <c r="CD121" s="61"/>
      <c r="CE121" s="61"/>
      <c r="CF121" s="61"/>
      <c r="CG121" s="61"/>
      <c r="CH121" s="61"/>
    </row>
    <row r="122" spans="53:86" customFormat="1" ht="15">
      <c r="BA122" s="175" t="s">
        <v>813</v>
      </c>
      <c r="BB122" s="61"/>
      <c r="BC122" s="61"/>
      <c r="BD122" s="61"/>
      <c r="BE122" s="61"/>
      <c r="BF122" s="61"/>
      <c r="BG122" s="61"/>
      <c r="BH122" s="61"/>
      <c r="BI122" s="61"/>
      <c r="BJ122" s="61"/>
      <c r="BK122" s="61"/>
      <c r="BL122" s="61"/>
      <c r="BM122" s="161" t="s">
        <v>582</v>
      </c>
      <c r="BN122" s="61"/>
      <c r="BO122" s="61"/>
      <c r="BP122" s="61"/>
      <c r="BQ122" s="61"/>
      <c r="BR122" s="61"/>
      <c r="BS122" s="61"/>
      <c r="BT122" s="61"/>
      <c r="BU122" s="61"/>
      <c r="BV122" s="61"/>
      <c r="BW122" s="61"/>
      <c r="BX122" s="61"/>
      <c r="BY122" s="61"/>
      <c r="BZ122" s="61"/>
      <c r="CA122" s="61"/>
      <c r="CB122" s="61"/>
      <c r="CC122" s="61"/>
      <c r="CD122" s="61"/>
      <c r="CE122" s="61"/>
      <c r="CF122" s="61"/>
      <c r="CG122" s="61"/>
      <c r="CH122" s="61"/>
    </row>
    <row r="123" spans="53:86" customFormat="1">
      <c r="BA123" t="s">
        <v>814</v>
      </c>
      <c r="BB123" s="61"/>
      <c r="BC123" s="61"/>
      <c r="BD123" s="61"/>
      <c r="BE123" s="61"/>
      <c r="BF123" s="61"/>
      <c r="BG123" s="61"/>
      <c r="BH123" s="61"/>
      <c r="BI123" s="61"/>
      <c r="BJ123" s="61"/>
      <c r="BK123" s="61"/>
      <c r="BL123" s="61"/>
      <c r="BM123" s="161" t="s">
        <v>583</v>
      </c>
      <c r="BN123" s="61"/>
      <c r="BO123" s="61"/>
      <c r="BP123" s="61"/>
      <c r="BQ123" s="61"/>
      <c r="BR123" s="61"/>
      <c r="BS123" s="61"/>
      <c r="BT123" s="61"/>
      <c r="BU123" s="61"/>
      <c r="BV123" s="61"/>
      <c r="BW123" s="61"/>
      <c r="BX123" s="61"/>
      <c r="BY123" s="61"/>
      <c r="BZ123" s="61"/>
      <c r="CA123" s="61"/>
      <c r="CB123" s="61"/>
      <c r="CC123" s="61"/>
      <c r="CD123" s="61"/>
      <c r="CE123" s="61"/>
      <c r="CF123" s="61"/>
      <c r="CG123" s="61"/>
      <c r="CH123" s="61"/>
    </row>
    <row r="124" spans="53:86" customFormat="1" ht="15">
      <c r="BA124" s="175" t="s">
        <v>815</v>
      </c>
      <c r="BB124" s="61"/>
      <c r="BC124" s="61"/>
      <c r="BD124" s="61"/>
      <c r="BE124" s="61"/>
      <c r="BF124" s="61"/>
      <c r="BG124" s="61"/>
      <c r="BH124" s="61"/>
      <c r="BI124" s="61"/>
      <c r="BJ124" s="61"/>
      <c r="BK124" s="61"/>
      <c r="BL124" s="61"/>
      <c r="BM124" s="161" t="s">
        <v>584</v>
      </c>
      <c r="BN124" s="61"/>
      <c r="BO124" s="61"/>
      <c r="BP124" s="61"/>
      <c r="BQ124" s="61"/>
      <c r="BR124" s="61"/>
      <c r="BS124" s="61"/>
      <c r="BT124" s="61"/>
      <c r="BU124" s="61"/>
      <c r="BV124" s="61"/>
      <c r="BW124" s="61"/>
      <c r="BX124" s="61"/>
      <c r="BY124" s="61"/>
      <c r="BZ124" s="61"/>
      <c r="CA124" s="61"/>
      <c r="CB124" s="61"/>
      <c r="CC124" s="61"/>
      <c r="CD124" s="61"/>
      <c r="CE124" s="61"/>
      <c r="CF124" s="61"/>
      <c r="CG124" s="61"/>
      <c r="CH124" s="61"/>
    </row>
    <row r="125" spans="53:86" customFormat="1">
      <c r="BA125" t="s">
        <v>816</v>
      </c>
      <c r="BB125" s="61"/>
      <c r="BC125" s="61"/>
      <c r="BD125" s="61"/>
      <c r="BE125" s="61"/>
      <c r="BF125" s="61"/>
      <c r="BG125" s="61"/>
      <c r="BH125" s="61"/>
      <c r="BI125" s="61"/>
      <c r="BJ125" s="61"/>
      <c r="BK125" s="61"/>
      <c r="BL125" s="61"/>
      <c r="BM125" s="161" t="s">
        <v>585</v>
      </c>
      <c r="BN125" s="61"/>
      <c r="BO125" s="61"/>
      <c r="BP125" s="61"/>
      <c r="BQ125" s="61"/>
      <c r="BR125" s="61"/>
      <c r="BS125" s="61"/>
      <c r="BT125" s="61"/>
      <c r="BU125" s="61"/>
      <c r="BV125" s="61"/>
      <c r="BW125" s="61"/>
      <c r="BX125" s="61"/>
      <c r="BY125" s="61"/>
      <c r="BZ125" s="61"/>
      <c r="CA125" s="61"/>
      <c r="CB125" s="61"/>
      <c r="CC125" s="61"/>
      <c r="CD125" s="61"/>
      <c r="CE125" s="61"/>
      <c r="CF125" s="61"/>
      <c r="CG125" s="61"/>
      <c r="CH125" s="61"/>
    </row>
    <row r="126" spans="53:86" customFormat="1">
      <c r="BA126" s="61"/>
      <c r="BB126" s="61"/>
      <c r="BC126" s="61"/>
      <c r="BD126" s="61"/>
      <c r="BE126" s="61"/>
      <c r="BF126" s="61"/>
      <c r="BG126" s="61"/>
      <c r="BH126" s="61"/>
      <c r="BI126" s="61"/>
      <c r="BJ126" s="61"/>
      <c r="BK126" s="61"/>
      <c r="BL126" s="61"/>
      <c r="BM126" s="161" t="s">
        <v>586</v>
      </c>
      <c r="BN126" s="61"/>
      <c r="BO126" s="61"/>
      <c r="BP126" s="61"/>
      <c r="BQ126" s="61"/>
      <c r="BR126" s="61"/>
      <c r="BS126" s="61"/>
      <c r="BT126" s="61"/>
      <c r="BU126" s="61"/>
      <c r="BV126" s="61"/>
      <c r="BW126" s="61"/>
      <c r="BX126" s="61"/>
      <c r="BY126" s="61"/>
      <c r="BZ126" s="61"/>
      <c r="CA126" s="61"/>
      <c r="CB126" s="61"/>
      <c r="CC126" s="61"/>
      <c r="CD126" s="61"/>
      <c r="CE126" s="61"/>
      <c r="CF126" s="61"/>
      <c r="CG126" s="61"/>
      <c r="CH126" s="61"/>
    </row>
    <row r="127" spans="53:86" customFormat="1">
      <c r="BA127" s="61"/>
      <c r="BB127" s="61"/>
      <c r="BC127" s="61"/>
      <c r="BD127" s="61"/>
      <c r="BE127" s="61"/>
      <c r="BF127" s="61"/>
      <c r="BG127" s="61"/>
      <c r="BH127" s="61"/>
      <c r="BI127" s="61"/>
      <c r="BJ127" s="61"/>
      <c r="BK127" s="61"/>
      <c r="BL127" s="61"/>
      <c r="BM127" s="161" t="s">
        <v>587</v>
      </c>
      <c r="BN127" s="61"/>
      <c r="BO127" s="61"/>
      <c r="BP127" s="61"/>
      <c r="BQ127" s="61"/>
      <c r="BR127" s="61"/>
      <c r="BS127" s="61"/>
      <c r="BT127" s="61"/>
      <c r="BU127" s="61"/>
      <c r="BV127" s="61"/>
      <c r="BW127" s="61"/>
      <c r="BX127" s="61"/>
      <c r="BY127" s="61"/>
      <c r="BZ127" s="61"/>
      <c r="CA127" s="61"/>
      <c r="CB127" s="61"/>
      <c r="CC127" s="61"/>
      <c r="CD127" s="61"/>
      <c r="CE127" s="61"/>
      <c r="CF127" s="61"/>
      <c r="CG127" s="61"/>
      <c r="CH127" s="61"/>
    </row>
    <row r="128" spans="53:86" customFormat="1">
      <c r="BA128" s="61"/>
      <c r="BB128" s="61"/>
      <c r="BC128" s="61"/>
      <c r="BD128" s="61"/>
      <c r="BE128" s="61"/>
      <c r="BF128" s="61"/>
      <c r="BG128" s="61"/>
      <c r="BH128" s="61"/>
      <c r="BI128" s="61"/>
      <c r="BJ128" s="61"/>
      <c r="BK128" s="61"/>
      <c r="BL128" s="61"/>
      <c r="BM128" s="161" t="s">
        <v>588</v>
      </c>
      <c r="BN128" s="61"/>
      <c r="BO128" s="61"/>
      <c r="BP128" s="61"/>
      <c r="BQ128" s="61"/>
      <c r="BR128" s="61"/>
      <c r="BS128" s="61"/>
      <c r="BT128" s="61"/>
      <c r="BU128" s="61"/>
      <c r="BV128" s="61"/>
      <c r="BW128" s="61"/>
      <c r="BX128" s="61"/>
      <c r="BY128" s="61"/>
      <c r="BZ128" s="61"/>
      <c r="CA128" s="61"/>
      <c r="CB128" s="61"/>
      <c r="CC128" s="61"/>
      <c r="CD128" s="61"/>
      <c r="CE128" s="61"/>
      <c r="CF128" s="61"/>
      <c r="CG128" s="61"/>
      <c r="CH128" s="61"/>
    </row>
    <row r="129" spans="53:86" customFormat="1">
      <c r="BA129" s="61"/>
      <c r="BB129" s="61"/>
      <c r="BC129" s="61"/>
      <c r="BD129" s="61"/>
      <c r="BE129" s="61"/>
      <c r="BF129" s="61"/>
      <c r="BG129" s="61"/>
      <c r="BH129" s="61"/>
      <c r="BI129" s="61"/>
      <c r="BJ129" s="61"/>
      <c r="BK129" s="61"/>
      <c r="BL129" s="61"/>
      <c r="BM129" s="161" t="s">
        <v>589</v>
      </c>
      <c r="BN129" s="61"/>
      <c r="BO129" s="61"/>
      <c r="BP129" s="61"/>
      <c r="BQ129" s="61"/>
      <c r="BR129" s="61"/>
      <c r="BS129" s="61"/>
      <c r="BT129" s="61"/>
      <c r="BU129" s="61"/>
      <c r="BV129" s="61"/>
      <c r="BW129" s="61"/>
      <c r="BX129" s="61"/>
      <c r="BY129" s="61"/>
      <c r="BZ129" s="61"/>
      <c r="CA129" s="61"/>
      <c r="CB129" s="61"/>
      <c r="CC129" s="61"/>
      <c r="CD129" s="61"/>
      <c r="CE129" s="61"/>
      <c r="CF129" s="61"/>
      <c r="CG129" s="61"/>
      <c r="CH129" s="61"/>
    </row>
    <row r="130" spans="53:86" customFormat="1">
      <c r="BA130" s="61"/>
      <c r="BB130" s="61"/>
      <c r="BC130" s="61"/>
      <c r="BD130" s="61"/>
      <c r="BE130" s="61"/>
      <c r="BF130" s="61"/>
      <c r="BG130" s="61"/>
      <c r="BH130" s="61"/>
      <c r="BI130" s="61"/>
      <c r="BJ130" s="61"/>
      <c r="BK130" s="61"/>
      <c r="BL130" s="61"/>
      <c r="BM130" s="161" t="s">
        <v>590</v>
      </c>
      <c r="BN130" s="61"/>
      <c r="BO130" s="61"/>
      <c r="BP130" s="61"/>
      <c r="BQ130" s="61"/>
      <c r="BR130" s="61"/>
      <c r="BS130" s="61"/>
      <c r="BT130" s="61"/>
      <c r="BU130" s="61"/>
      <c r="BV130" s="61"/>
      <c r="BW130" s="61"/>
      <c r="BX130" s="61"/>
      <c r="BY130" s="61"/>
      <c r="BZ130" s="61"/>
      <c r="CA130" s="61"/>
      <c r="CB130" s="61"/>
      <c r="CC130" s="61"/>
      <c r="CD130" s="61"/>
      <c r="CE130" s="61"/>
      <c r="CF130" s="61"/>
      <c r="CG130" s="61"/>
      <c r="CH130" s="61"/>
    </row>
    <row r="131" spans="53:86" customFormat="1">
      <c r="BA131" s="61"/>
      <c r="BB131" s="61"/>
      <c r="BC131" s="61"/>
      <c r="BD131" s="61"/>
      <c r="BE131" s="61"/>
      <c r="BF131" s="61"/>
      <c r="BG131" s="61"/>
      <c r="BH131" s="61"/>
      <c r="BI131" s="61"/>
      <c r="BJ131" s="61"/>
      <c r="BK131" s="61"/>
      <c r="BL131" s="61"/>
      <c r="BM131" s="161" t="s">
        <v>591</v>
      </c>
      <c r="BN131" s="61"/>
      <c r="BO131" s="61"/>
      <c r="BP131" s="61"/>
      <c r="BQ131" s="61"/>
      <c r="BR131" s="61"/>
      <c r="BS131" s="61"/>
      <c r="BT131" s="61"/>
      <c r="BU131" s="61"/>
      <c r="BV131" s="61"/>
      <c r="BW131" s="61"/>
      <c r="BX131" s="61"/>
      <c r="BY131" s="61"/>
      <c r="BZ131" s="61"/>
      <c r="CA131" s="61"/>
      <c r="CB131" s="61"/>
      <c r="CC131" s="61"/>
      <c r="CD131" s="61"/>
      <c r="CE131" s="61"/>
      <c r="CF131" s="61"/>
      <c r="CG131" s="61"/>
      <c r="CH131" s="61"/>
    </row>
    <row r="132" spans="53:86" customFormat="1">
      <c r="BA132" s="61"/>
      <c r="BB132" s="61"/>
      <c r="BC132" s="61"/>
      <c r="BD132" s="61"/>
      <c r="BE132" s="61"/>
      <c r="BF132" s="61"/>
      <c r="BG132" s="61"/>
      <c r="BH132" s="61"/>
      <c r="BI132" s="61"/>
      <c r="BJ132" s="61"/>
      <c r="BK132" s="61"/>
      <c r="BL132" s="61"/>
      <c r="BM132" s="161" t="s">
        <v>592</v>
      </c>
      <c r="BN132" s="61"/>
      <c r="BO132" s="61"/>
      <c r="BP132" s="61"/>
      <c r="BQ132" s="61"/>
      <c r="BR132" s="61"/>
      <c r="BS132" s="61"/>
      <c r="BT132" s="61"/>
      <c r="BU132" s="61"/>
      <c r="BV132" s="61"/>
      <c r="BW132" s="61"/>
      <c r="BX132" s="61"/>
      <c r="BY132" s="61"/>
      <c r="BZ132" s="61"/>
      <c r="CA132" s="61"/>
      <c r="CB132" s="61"/>
      <c r="CC132" s="61"/>
      <c r="CD132" s="61"/>
      <c r="CE132" s="61"/>
      <c r="CF132" s="61"/>
      <c r="CG132" s="61"/>
      <c r="CH132" s="61"/>
    </row>
    <row r="133" spans="53:86" customFormat="1">
      <c r="BA133" s="61"/>
      <c r="BB133" s="61"/>
      <c r="BC133" s="61"/>
      <c r="BD133" s="61"/>
      <c r="BE133" s="61"/>
      <c r="BF133" s="61"/>
      <c r="BG133" s="61"/>
      <c r="BH133" s="61"/>
      <c r="BI133" s="61"/>
      <c r="BJ133" s="61"/>
      <c r="BK133" s="61"/>
      <c r="BL133" s="61"/>
      <c r="BM133" s="161" t="s">
        <v>593</v>
      </c>
      <c r="BN133" s="61"/>
      <c r="BO133" s="61"/>
      <c r="BP133" s="61"/>
      <c r="BQ133" s="61"/>
      <c r="BR133" s="61"/>
      <c r="BS133" s="61"/>
      <c r="BT133" s="61"/>
      <c r="BU133" s="61"/>
      <c r="BV133" s="61"/>
      <c r="BW133" s="61"/>
      <c r="BX133" s="61"/>
      <c r="BY133" s="61"/>
      <c r="BZ133" s="61"/>
      <c r="CA133" s="61"/>
      <c r="CB133" s="61"/>
      <c r="CC133" s="61"/>
      <c r="CD133" s="61"/>
      <c r="CE133" s="61"/>
      <c r="CF133" s="61"/>
      <c r="CG133" s="61"/>
      <c r="CH133" s="61"/>
    </row>
    <row r="134" spans="53:86" customFormat="1">
      <c r="BA134" s="61"/>
      <c r="BB134" s="61"/>
      <c r="BC134" s="61"/>
      <c r="BD134" s="61"/>
      <c r="BE134" s="61"/>
      <c r="BF134" s="61"/>
      <c r="BG134" s="61"/>
      <c r="BH134" s="61"/>
      <c r="BI134" s="61"/>
      <c r="BJ134" s="61"/>
      <c r="BK134" s="61"/>
      <c r="BL134" s="61"/>
      <c r="BM134" s="161" t="s">
        <v>594</v>
      </c>
      <c r="BN134" s="61"/>
      <c r="BO134" s="61"/>
      <c r="BP134" s="61"/>
      <c r="BQ134" s="61"/>
      <c r="BR134" s="61"/>
      <c r="BS134" s="61"/>
      <c r="BT134" s="61"/>
      <c r="BU134" s="61"/>
      <c r="BV134" s="61"/>
      <c r="BW134" s="61"/>
      <c r="BX134" s="61"/>
      <c r="BY134" s="61"/>
      <c r="BZ134" s="61"/>
      <c r="CA134" s="61"/>
      <c r="CB134" s="61"/>
      <c r="CC134" s="61"/>
      <c r="CD134" s="61"/>
      <c r="CE134" s="61"/>
      <c r="CF134" s="61"/>
      <c r="CG134" s="61"/>
      <c r="CH134" s="61"/>
    </row>
    <row r="135" spans="53:86" customFormat="1">
      <c r="BA135" s="61"/>
      <c r="BB135" s="61"/>
      <c r="BC135" s="61"/>
      <c r="BD135" s="61"/>
      <c r="BE135" s="61"/>
      <c r="BF135" s="61"/>
      <c r="BG135" s="61"/>
      <c r="BH135" s="61"/>
      <c r="BI135" s="61"/>
      <c r="BJ135" s="61"/>
      <c r="BK135" s="61"/>
      <c r="BL135" s="61"/>
      <c r="BM135" s="161" t="s">
        <v>595</v>
      </c>
      <c r="BN135" s="61"/>
      <c r="BO135" s="61"/>
      <c r="BP135" s="61"/>
      <c r="BQ135" s="61"/>
      <c r="BR135" s="61"/>
      <c r="BS135" s="61"/>
      <c r="BT135" s="61"/>
      <c r="BU135" s="61"/>
      <c r="BV135" s="61"/>
      <c r="BW135" s="61"/>
      <c r="BX135" s="61"/>
      <c r="BY135" s="61"/>
      <c r="BZ135" s="61"/>
      <c r="CA135" s="61"/>
      <c r="CB135" s="61"/>
      <c r="CC135" s="61"/>
      <c r="CD135" s="61"/>
      <c r="CE135" s="61"/>
      <c r="CF135" s="61"/>
      <c r="CG135" s="61"/>
      <c r="CH135" s="61"/>
    </row>
    <row r="136" spans="53:86" customFormat="1">
      <c r="BA136" s="61"/>
      <c r="BB136" s="61"/>
      <c r="BC136" s="61"/>
      <c r="BD136" s="61"/>
      <c r="BE136" s="61"/>
      <c r="BF136" s="61"/>
      <c r="BG136" s="61"/>
      <c r="BH136" s="61"/>
      <c r="BI136" s="61"/>
      <c r="BJ136" s="61"/>
      <c r="BK136" s="61"/>
      <c r="BL136" s="61"/>
      <c r="BM136" s="161" t="s">
        <v>596</v>
      </c>
      <c r="BN136" s="61"/>
      <c r="BO136" s="61"/>
      <c r="BP136" s="61"/>
      <c r="BQ136" s="61"/>
      <c r="BR136" s="61"/>
      <c r="BS136" s="61"/>
      <c r="BT136" s="61"/>
      <c r="BU136" s="61"/>
      <c r="BV136" s="61"/>
      <c r="BW136" s="61"/>
      <c r="BX136" s="61"/>
      <c r="BY136" s="61"/>
      <c r="BZ136" s="61"/>
      <c r="CA136" s="61"/>
      <c r="CB136" s="61"/>
      <c r="CC136" s="61"/>
      <c r="CD136" s="61"/>
      <c r="CE136" s="61"/>
      <c r="CF136" s="61"/>
      <c r="CG136" s="61"/>
      <c r="CH136" s="61"/>
    </row>
    <row r="137" spans="53:86" customFormat="1">
      <c r="BA137" s="61"/>
      <c r="BB137" s="61"/>
      <c r="BC137" s="61"/>
      <c r="BD137" s="61"/>
      <c r="BE137" s="61"/>
      <c r="BF137" s="61"/>
      <c r="BG137" s="61"/>
      <c r="BH137" s="61"/>
      <c r="BI137" s="61"/>
      <c r="BJ137" s="61"/>
      <c r="BK137" s="61"/>
      <c r="BL137" s="61"/>
      <c r="BM137" s="161" t="s">
        <v>597</v>
      </c>
      <c r="BN137" s="61"/>
      <c r="BO137" s="61"/>
      <c r="BP137" s="61"/>
      <c r="BQ137" s="61"/>
      <c r="BR137" s="61"/>
      <c r="BS137" s="61"/>
      <c r="BT137" s="61"/>
      <c r="BU137" s="61"/>
      <c r="BV137" s="61"/>
      <c r="BW137" s="61"/>
      <c r="BX137" s="61"/>
      <c r="BY137" s="61"/>
      <c r="BZ137" s="61"/>
      <c r="CA137" s="61"/>
      <c r="CB137" s="61"/>
      <c r="CC137" s="61"/>
      <c r="CD137" s="61"/>
      <c r="CE137" s="61"/>
      <c r="CF137" s="61"/>
      <c r="CG137" s="61"/>
      <c r="CH137" s="61"/>
    </row>
    <row r="138" spans="53:86" customFormat="1">
      <c r="BA138" s="61"/>
      <c r="BB138" s="61"/>
      <c r="BC138" s="61"/>
      <c r="BD138" s="61"/>
      <c r="BE138" s="61"/>
      <c r="BF138" s="61"/>
      <c r="BG138" s="61"/>
      <c r="BH138" s="61"/>
      <c r="BI138" s="61"/>
      <c r="BJ138" s="61"/>
      <c r="BK138" s="61"/>
      <c r="BL138" s="61"/>
      <c r="BM138" s="161" t="s">
        <v>667</v>
      </c>
      <c r="BN138" s="61"/>
      <c r="BO138" s="61"/>
      <c r="BP138" s="61"/>
      <c r="BQ138" s="61"/>
      <c r="BR138" s="61"/>
      <c r="BS138" s="61"/>
      <c r="BT138" s="61"/>
      <c r="BU138" s="61"/>
      <c r="BV138" s="61"/>
      <c r="BW138" s="61"/>
      <c r="BX138" s="61"/>
      <c r="BY138" s="61"/>
      <c r="BZ138" s="61"/>
      <c r="CA138" s="61"/>
      <c r="CB138" s="61"/>
      <c r="CC138" s="61"/>
      <c r="CD138" s="61"/>
      <c r="CE138" s="61"/>
      <c r="CF138" s="61"/>
      <c r="CG138" s="61"/>
      <c r="CH138" s="61"/>
    </row>
    <row r="139" spans="53:86" customFormat="1">
      <c r="BA139" s="61"/>
      <c r="BB139" s="61"/>
      <c r="BC139" s="61"/>
      <c r="BD139" s="61"/>
      <c r="BE139" s="61"/>
      <c r="BF139" s="61"/>
      <c r="BG139" s="61"/>
      <c r="BH139" s="61"/>
      <c r="BI139" s="61"/>
      <c r="BJ139" s="61"/>
      <c r="BK139" s="61"/>
      <c r="BL139" s="61"/>
      <c r="BM139" s="161" t="s">
        <v>598</v>
      </c>
      <c r="BN139" s="61"/>
      <c r="BO139" s="61"/>
      <c r="BP139" s="61"/>
      <c r="BQ139" s="61"/>
      <c r="BR139" s="61"/>
      <c r="BS139" s="61"/>
      <c r="BT139" s="61"/>
      <c r="BU139" s="61"/>
      <c r="BV139" s="61"/>
      <c r="BW139" s="61"/>
      <c r="BX139" s="61"/>
      <c r="BY139" s="61"/>
      <c r="BZ139" s="61"/>
      <c r="CA139" s="61"/>
      <c r="CB139" s="61"/>
      <c r="CC139" s="61"/>
      <c r="CD139" s="61"/>
      <c r="CE139" s="61"/>
      <c r="CF139" s="61"/>
      <c r="CG139" s="61"/>
      <c r="CH139" s="61"/>
    </row>
    <row r="140" spans="53:86" customFormat="1">
      <c r="BA140" s="61"/>
      <c r="BB140" s="61"/>
      <c r="BC140" s="61"/>
      <c r="BD140" s="61"/>
      <c r="BE140" s="61"/>
      <c r="BF140" s="61"/>
      <c r="BG140" s="61"/>
      <c r="BH140" s="61"/>
      <c r="BI140" s="61"/>
      <c r="BJ140" s="61"/>
      <c r="BK140" s="61"/>
      <c r="BL140" s="61"/>
      <c r="BM140" s="162" t="s">
        <v>599</v>
      </c>
      <c r="BN140" s="61"/>
      <c r="BO140" s="61"/>
      <c r="BP140" s="61"/>
      <c r="BQ140" s="61"/>
      <c r="BR140" s="61"/>
      <c r="BS140" s="61"/>
      <c r="BT140" s="61"/>
      <c r="BU140" s="61"/>
      <c r="BV140" s="61"/>
      <c r="BW140" s="61"/>
      <c r="BX140" s="61"/>
      <c r="BY140" s="61"/>
      <c r="BZ140" s="61"/>
      <c r="CA140" s="61"/>
      <c r="CB140" s="61"/>
      <c r="CC140" s="61"/>
      <c r="CD140" s="61"/>
      <c r="CE140" s="61"/>
      <c r="CF140" s="61"/>
      <c r="CG140" s="61"/>
      <c r="CH140" s="61"/>
    </row>
    <row r="141" spans="53:86" customFormat="1">
      <c r="BA141" s="61"/>
      <c r="BB141" s="61"/>
      <c r="BC141" s="61"/>
      <c r="BD141" s="61"/>
      <c r="BE141" s="61"/>
      <c r="BF141" s="61"/>
      <c r="BG141" s="61"/>
      <c r="BH141" s="61"/>
      <c r="BI141" s="61"/>
      <c r="BJ141" s="61"/>
      <c r="BK141" s="61"/>
      <c r="BL141" s="61"/>
      <c r="BM141" s="161" t="s">
        <v>600</v>
      </c>
      <c r="BN141" s="61"/>
      <c r="BO141" s="61"/>
      <c r="BP141" s="61"/>
      <c r="BQ141" s="61"/>
      <c r="BR141" s="61"/>
      <c r="BS141" s="61"/>
      <c r="BT141" s="61"/>
      <c r="BU141" s="61"/>
      <c r="BV141" s="61"/>
      <c r="BW141" s="61"/>
      <c r="BX141" s="61"/>
      <c r="BY141" s="61"/>
      <c r="BZ141" s="61"/>
      <c r="CA141" s="61"/>
      <c r="CB141" s="61"/>
      <c r="CC141" s="61"/>
      <c r="CD141" s="61"/>
      <c r="CE141" s="61"/>
      <c r="CF141" s="61"/>
      <c r="CG141" s="61"/>
      <c r="CH141" s="61"/>
    </row>
    <row r="142" spans="53:86" customFormat="1">
      <c r="BA142" s="61"/>
      <c r="BB142" s="61"/>
      <c r="BC142" s="61"/>
      <c r="BD142" s="61"/>
      <c r="BE142" s="61"/>
      <c r="BF142" s="61"/>
      <c r="BG142" s="61"/>
      <c r="BH142" s="61"/>
      <c r="BI142" s="61"/>
      <c r="BJ142" s="61"/>
      <c r="BK142" s="61"/>
      <c r="BL142" s="61"/>
      <c r="BM142" s="161" t="s">
        <v>601</v>
      </c>
      <c r="BN142" s="61"/>
      <c r="BO142" s="61"/>
      <c r="BP142" s="61"/>
      <c r="BQ142" s="61"/>
      <c r="BR142" s="61"/>
      <c r="BS142" s="61"/>
      <c r="BT142" s="61"/>
      <c r="BU142" s="61"/>
      <c r="BV142" s="61"/>
      <c r="BW142" s="61"/>
      <c r="BX142" s="61"/>
      <c r="BY142" s="61"/>
      <c r="BZ142" s="61"/>
      <c r="CA142" s="61"/>
      <c r="CB142" s="61"/>
      <c r="CC142" s="61"/>
      <c r="CD142" s="61"/>
      <c r="CE142" s="61"/>
      <c r="CF142" s="61"/>
      <c r="CG142" s="61"/>
      <c r="CH142" s="61"/>
    </row>
    <row r="143" spans="53:86" customFormat="1">
      <c r="BA143" s="61"/>
      <c r="BB143" s="61"/>
      <c r="BC143" s="61"/>
      <c r="BD143" s="61"/>
      <c r="BE143" s="61"/>
      <c r="BF143" s="61"/>
      <c r="BG143" s="61"/>
      <c r="BH143" s="61"/>
      <c r="BI143" s="61"/>
      <c r="BJ143" s="61"/>
      <c r="BK143" s="61"/>
      <c r="BL143" s="61"/>
      <c r="BM143" s="161" t="s">
        <v>602</v>
      </c>
      <c r="BN143" s="61"/>
      <c r="BO143" s="61"/>
      <c r="BP143" s="61"/>
      <c r="BQ143" s="61"/>
      <c r="BR143" s="61"/>
      <c r="BS143" s="61"/>
      <c r="BT143" s="61"/>
      <c r="BU143" s="61"/>
      <c r="BV143" s="61"/>
      <c r="BW143" s="61"/>
      <c r="BX143" s="61"/>
      <c r="BY143" s="61"/>
      <c r="BZ143" s="61"/>
      <c r="CA143" s="61"/>
      <c r="CB143" s="61"/>
      <c r="CC143" s="61"/>
      <c r="CD143" s="61"/>
      <c r="CE143" s="61"/>
      <c r="CF143" s="61"/>
      <c r="CG143" s="61"/>
      <c r="CH143" s="61"/>
    </row>
    <row r="144" spans="53:86" customFormat="1">
      <c r="BA144" s="61"/>
      <c r="BB144" s="61"/>
      <c r="BC144" s="61"/>
      <c r="BD144" s="61"/>
      <c r="BE144" s="61"/>
      <c r="BF144" s="61"/>
      <c r="BG144" s="61"/>
      <c r="BH144" s="61"/>
      <c r="BI144" s="61"/>
      <c r="BJ144" s="61"/>
      <c r="BK144" s="61"/>
      <c r="BL144" s="61"/>
      <c r="BM144" s="161" t="s">
        <v>603</v>
      </c>
      <c r="BN144" s="61"/>
      <c r="BO144" s="61"/>
      <c r="BP144" s="61"/>
      <c r="BQ144" s="61"/>
      <c r="BR144" s="61"/>
      <c r="BS144" s="61"/>
      <c r="BT144" s="61"/>
      <c r="BU144" s="61"/>
      <c r="BV144" s="61"/>
      <c r="BW144" s="61"/>
      <c r="BX144" s="61"/>
      <c r="BY144" s="61"/>
      <c r="BZ144" s="61"/>
      <c r="CA144" s="61"/>
      <c r="CB144" s="61"/>
      <c r="CC144" s="61"/>
      <c r="CD144" s="61"/>
      <c r="CE144" s="61"/>
      <c r="CF144" s="61"/>
      <c r="CG144" s="61"/>
      <c r="CH144" s="61"/>
    </row>
    <row r="145" spans="53:86" customFormat="1">
      <c r="BA145" s="61"/>
      <c r="BB145" s="61"/>
      <c r="BC145" s="61"/>
      <c r="BD145" s="61"/>
      <c r="BE145" s="61"/>
      <c r="BF145" s="61"/>
      <c r="BG145" s="61"/>
      <c r="BH145" s="61"/>
      <c r="BI145" s="61"/>
      <c r="BJ145" s="61"/>
      <c r="BK145" s="61"/>
      <c r="BL145" s="61"/>
      <c r="BM145" s="161" t="s">
        <v>604</v>
      </c>
      <c r="BN145" s="61"/>
      <c r="BO145" s="61"/>
      <c r="BP145" s="61"/>
      <c r="BQ145" s="61"/>
      <c r="BR145" s="61"/>
      <c r="BS145" s="61"/>
      <c r="BT145" s="61"/>
      <c r="BU145" s="61"/>
      <c r="BV145" s="61"/>
      <c r="BW145" s="61"/>
      <c r="BX145" s="61"/>
      <c r="BY145" s="61"/>
      <c r="BZ145" s="61"/>
      <c r="CA145" s="61"/>
      <c r="CB145" s="61"/>
      <c r="CC145" s="61"/>
      <c r="CD145" s="61"/>
      <c r="CE145" s="61"/>
      <c r="CF145" s="61"/>
      <c r="CG145" s="61"/>
      <c r="CH145" s="61"/>
    </row>
    <row r="146" spans="53:86" customFormat="1">
      <c r="BA146" s="61"/>
      <c r="BB146" s="61"/>
      <c r="BC146" s="61"/>
      <c r="BD146" s="61"/>
      <c r="BE146" s="61"/>
      <c r="BF146" s="61"/>
      <c r="BG146" s="61"/>
      <c r="BH146" s="61"/>
      <c r="BI146" s="61"/>
      <c r="BJ146" s="61"/>
      <c r="BK146" s="61"/>
      <c r="BL146" s="61"/>
      <c r="BM146" s="161" t="s">
        <v>605</v>
      </c>
      <c r="BN146" s="61"/>
      <c r="BO146" s="61"/>
      <c r="BP146" s="61"/>
      <c r="BQ146" s="61"/>
      <c r="BR146" s="61"/>
      <c r="BS146" s="61"/>
      <c r="BT146" s="61"/>
      <c r="BU146" s="61"/>
      <c r="BV146" s="61"/>
      <c r="BW146" s="61"/>
      <c r="BX146" s="61"/>
      <c r="BY146" s="61"/>
      <c r="BZ146" s="61"/>
      <c r="CA146" s="61"/>
      <c r="CB146" s="61"/>
      <c r="CC146" s="61"/>
      <c r="CD146" s="61"/>
      <c r="CE146" s="61"/>
      <c r="CF146" s="61"/>
      <c r="CG146" s="61"/>
      <c r="CH146" s="61"/>
    </row>
    <row r="147" spans="53:86" customFormat="1">
      <c r="BA147" s="61"/>
      <c r="BB147" s="61"/>
      <c r="BC147" s="61"/>
      <c r="BD147" s="61"/>
      <c r="BE147" s="61"/>
      <c r="BF147" s="61"/>
      <c r="BG147" s="61"/>
      <c r="BH147" s="61"/>
      <c r="BI147" s="61"/>
      <c r="BJ147" s="61"/>
      <c r="BK147" s="61"/>
      <c r="BL147" s="61"/>
      <c r="BM147" s="161" t="s">
        <v>606</v>
      </c>
      <c r="BN147" s="61"/>
      <c r="BO147" s="61"/>
      <c r="BP147" s="61"/>
      <c r="BQ147" s="61"/>
      <c r="BR147" s="61"/>
      <c r="BS147" s="61"/>
      <c r="BT147" s="61"/>
      <c r="BU147" s="61"/>
      <c r="BV147" s="61"/>
      <c r="BW147" s="61"/>
      <c r="BX147" s="61"/>
      <c r="BY147" s="61"/>
      <c r="BZ147" s="61"/>
      <c r="CA147" s="61"/>
      <c r="CB147" s="61"/>
      <c r="CC147" s="61"/>
      <c r="CD147" s="61"/>
      <c r="CE147" s="61"/>
      <c r="CF147" s="61"/>
      <c r="CG147" s="61"/>
      <c r="CH147" s="61"/>
    </row>
    <row r="148" spans="53:86" customFormat="1">
      <c r="BA148" s="61"/>
      <c r="BB148" s="61"/>
      <c r="BC148" s="61"/>
      <c r="BD148" s="61"/>
      <c r="BE148" s="61"/>
      <c r="BF148" s="61"/>
      <c r="BG148" s="61"/>
      <c r="BH148" s="61"/>
      <c r="BI148" s="61"/>
      <c r="BJ148" s="61"/>
      <c r="BK148" s="61"/>
      <c r="BL148" s="61"/>
      <c r="BM148" s="161" t="s">
        <v>607</v>
      </c>
      <c r="BN148" s="61"/>
      <c r="BO148" s="61"/>
      <c r="BP148" s="61"/>
      <c r="BQ148" s="61"/>
      <c r="BR148" s="61"/>
      <c r="BS148" s="61"/>
      <c r="BT148" s="61"/>
      <c r="BU148" s="61"/>
      <c r="BV148" s="61"/>
      <c r="BW148" s="61"/>
      <c r="BX148" s="61"/>
      <c r="BY148" s="61"/>
      <c r="BZ148" s="61"/>
      <c r="CA148" s="61"/>
      <c r="CB148" s="61"/>
      <c r="CC148" s="61"/>
      <c r="CD148" s="61"/>
      <c r="CE148" s="61"/>
      <c r="CF148" s="61"/>
      <c r="CG148" s="61"/>
      <c r="CH148" s="61"/>
    </row>
    <row r="149" spans="53:86" customFormat="1">
      <c r="BA149" s="61"/>
      <c r="BB149" s="61"/>
      <c r="BC149" s="61"/>
      <c r="BD149" s="61"/>
      <c r="BE149" s="61"/>
      <c r="BF149" s="61"/>
      <c r="BG149" s="61"/>
      <c r="BH149" s="61"/>
      <c r="BI149" s="61"/>
      <c r="BJ149" s="61"/>
      <c r="BK149" s="61"/>
      <c r="BL149" s="61"/>
      <c r="BM149" s="161" t="s">
        <v>608</v>
      </c>
      <c r="BN149" s="61"/>
      <c r="BO149" s="61"/>
      <c r="BP149" s="61"/>
      <c r="BQ149" s="61"/>
      <c r="BR149" s="61"/>
      <c r="BS149" s="61"/>
      <c r="BT149" s="61"/>
      <c r="BU149" s="61"/>
      <c r="BV149" s="61"/>
      <c r="BW149" s="61"/>
      <c r="BX149" s="61"/>
      <c r="BY149" s="61"/>
      <c r="BZ149" s="61"/>
      <c r="CA149" s="61"/>
      <c r="CB149" s="61"/>
      <c r="CC149" s="61"/>
      <c r="CD149" s="61"/>
      <c r="CE149" s="61"/>
      <c r="CF149" s="61"/>
      <c r="CG149" s="61"/>
      <c r="CH149" s="61"/>
    </row>
    <row r="150" spans="53:86" customFormat="1">
      <c r="BA150" s="61"/>
      <c r="BB150" s="61"/>
      <c r="BC150" s="61"/>
      <c r="BD150" s="61"/>
      <c r="BE150" s="61"/>
      <c r="BF150" s="61"/>
      <c r="BG150" s="61"/>
      <c r="BH150" s="61"/>
      <c r="BI150" s="61"/>
      <c r="BJ150" s="61"/>
      <c r="BK150" s="61"/>
      <c r="BL150" s="61"/>
      <c r="BM150" s="161" t="s">
        <v>609</v>
      </c>
      <c r="BN150" s="61"/>
      <c r="BO150" s="61"/>
      <c r="BP150" s="61"/>
      <c r="BQ150" s="61"/>
      <c r="BR150" s="61"/>
      <c r="BS150" s="61"/>
      <c r="BT150" s="61"/>
      <c r="BU150" s="61"/>
      <c r="BV150" s="61"/>
      <c r="BW150" s="61"/>
      <c r="BX150" s="61"/>
      <c r="BY150" s="61"/>
      <c r="BZ150" s="61"/>
      <c r="CA150" s="61"/>
      <c r="CB150" s="61"/>
      <c r="CC150" s="61"/>
      <c r="CD150" s="61"/>
      <c r="CE150" s="61"/>
      <c r="CF150" s="61"/>
      <c r="CG150" s="61"/>
      <c r="CH150" s="61"/>
    </row>
    <row r="151" spans="53:86" customFormat="1">
      <c r="BA151" s="61"/>
      <c r="BB151" s="61"/>
      <c r="BC151" s="61"/>
      <c r="BD151" s="61"/>
      <c r="BE151" s="61"/>
      <c r="BF151" s="61"/>
      <c r="BG151" s="61"/>
      <c r="BH151" s="61"/>
      <c r="BI151" s="61"/>
      <c r="BJ151" s="61"/>
      <c r="BK151" s="61"/>
      <c r="BL151" s="61"/>
      <c r="BM151" s="161" t="s">
        <v>610</v>
      </c>
      <c r="BN151" s="61"/>
      <c r="BO151" s="61"/>
      <c r="BP151" s="61"/>
      <c r="BQ151" s="61"/>
      <c r="BR151" s="61"/>
      <c r="BS151" s="61"/>
      <c r="BT151" s="61"/>
      <c r="BU151" s="61"/>
      <c r="BV151" s="61"/>
      <c r="BW151" s="61"/>
      <c r="BX151" s="61"/>
      <c r="BY151" s="61"/>
      <c r="BZ151" s="61"/>
      <c r="CA151" s="61"/>
      <c r="CB151" s="61"/>
      <c r="CC151" s="61"/>
      <c r="CD151" s="61"/>
      <c r="CE151" s="61"/>
      <c r="CF151" s="61"/>
      <c r="CG151" s="61"/>
      <c r="CH151" s="61"/>
    </row>
    <row r="152" spans="53:86" customFormat="1">
      <c r="BA152" s="61"/>
      <c r="BB152" s="61"/>
      <c r="BC152" s="61"/>
      <c r="BD152" s="61"/>
      <c r="BE152" s="61"/>
      <c r="BF152" s="61"/>
      <c r="BG152" s="61"/>
      <c r="BH152" s="61"/>
      <c r="BI152" s="61"/>
      <c r="BJ152" s="61"/>
      <c r="BK152" s="61"/>
      <c r="BL152" s="61"/>
      <c r="BM152" s="161" t="s">
        <v>611</v>
      </c>
      <c r="BN152" s="61"/>
      <c r="BO152" s="61"/>
      <c r="BP152" s="61"/>
      <c r="BQ152" s="61"/>
      <c r="BR152" s="61"/>
      <c r="BS152" s="61"/>
      <c r="BT152" s="61"/>
      <c r="BU152" s="61"/>
      <c r="BV152" s="61"/>
      <c r="BW152" s="61"/>
      <c r="BX152" s="61"/>
      <c r="BY152" s="61"/>
      <c r="BZ152" s="61"/>
      <c r="CA152" s="61"/>
      <c r="CB152" s="61"/>
      <c r="CC152" s="61"/>
      <c r="CD152" s="61"/>
      <c r="CE152" s="61"/>
      <c r="CF152" s="61"/>
      <c r="CG152" s="61"/>
      <c r="CH152" s="61"/>
    </row>
    <row r="153" spans="53:86" customFormat="1">
      <c r="BA153" s="61"/>
      <c r="BB153" s="61"/>
      <c r="BC153" s="61"/>
      <c r="BD153" s="61"/>
      <c r="BE153" s="61"/>
      <c r="BF153" s="61"/>
      <c r="BG153" s="61"/>
      <c r="BH153" s="61"/>
      <c r="BI153" s="61"/>
      <c r="BJ153" s="61"/>
      <c r="BK153" s="61"/>
      <c r="BL153" s="61"/>
      <c r="BM153" s="161" t="s">
        <v>612</v>
      </c>
      <c r="BN153" s="61"/>
      <c r="BO153" s="61"/>
      <c r="BP153" s="61"/>
      <c r="BQ153" s="61"/>
      <c r="BR153" s="61"/>
      <c r="BS153" s="61"/>
      <c r="BT153" s="61"/>
      <c r="BU153" s="61"/>
      <c r="BV153" s="61"/>
      <c r="BW153" s="61"/>
      <c r="BX153" s="61"/>
      <c r="BY153" s="61"/>
      <c r="BZ153" s="61"/>
      <c r="CA153" s="61"/>
      <c r="CB153" s="61"/>
      <c r="CC153" s="61"/>
      <c r="CD153" s="61"/>
      <c r="CE153" s="61"/>
      <c r="CF153" s="61"/>
      <c r="CG153" s="61"/>
      <c r="CH153" s="61"/>
    </row>
    <row r="154" spans="53:86" customFormat="1">
      <c r="BA154" s="61"/>
      <c r="BB154" s="61"/>
      <c r="BC154" s="61"/>
      <c r="BD154" s="61"/>
      <c r="BE154" s="61"/>
      <c r="BF154" s="61"/>
      <c r="BG154" s="61"/>
      <c r="BH154" s="61"/>
      <c r="BI154" s="61"/>
      <c r="BJ154" s="61"/>
      <c r="BK154" s="61"/>
      <c r="BL154" s="61"/>
      <c r="BM154" s="161" t="s">
        <v>668</v>
      </c>
      <c r="BN154" s="61"/>
      <c r="BO154" s="61"/>
      <c r="BP154" s="61"/>
      <c r="BQ154" s="61"/>
      <c r="BR154" s="61"/>
      <c r="BS154" s="61"/>
      <c r="BT154" s="61"/>
      <c r="BU154" s="61"/>
      <c r="BV154" s="61"/>
      <c r="BW154" s="61"/>
      <c r="BX154" s="61"/>
      <c r="BY154" s="61"/>
      <c r="BZ154" s="61"/>
      <c r="CA154" s="61"/>
      <c r="CB154" s="61"/>
      <c r="CC154" s="61"/>
      <c r="CD154" s="61"/>
      <c r="CE154" s="61"/>
      <c r="CF154" s="61"/>
      <c r="CG154" s="61"/>
      <c r="CH154" s="61"/>
    </row>
    <row r="155" spans="53:86" customFormat="1">
      <c r="BA155" s="61"/>
      <c r="BB155" s="61"/>
      <c r="BC155" s="61"/>
      <c r="BD155" s="61"/>
      <c r="BE155" s="61"/>
      <c r="BF155" s="61"/>
      <c r="BG155" s="61"/>
      <c r="BH155" s="61"/>
      <c r="BI155" s="61"/>
      <c r="BJ155" s="61"/>
      <c r="BK155" s="61"/>
      <c r="BL155" s="61"/>
      <c r="BM155" s="161" t="s">
        <v>613</v>
      </c>
      <c r="BN155" s="61"/>
      <c r="BO155" s="61"/>
      <c r="BP155" s="61"/>
      <c r="BQ155" s="61"/>
      <c r="BR155" s="61"/>
      <c r="BS155" s="61"/>
      <c r="BT155" s="61"/>
      <c r="BU155" s="61"/>
      <c r="BV155" s="61"/>
      <c r="BW155" s="61"/>
      <c r="BX155" s="61"/>
      <c r="BY155" s="61"/>
      <c r="BZ155" s="61"/>
      <c r="CA155" s="61"/>
      <c r="CB155" s="61"/>
      <c r="CC155" s="61"/>
      <c r="CD155" s="61"/>
      <c r="CE155" s="61"/>
      <c r="CF155" s="61"/>
      <c r="CG155" s="61"/>
      <c r="CH155" s="61"/>
    </row>
    <row r="156" spans="53:86" customFormat="1">
      <c r="BA156" s="61"/>
      <c r="BB156" s="61"/>
      <c r="BC156" s="61"/>
      <c r="BD156" s="61"/>
      <c r="BE156" s="61"/>
      <c r="BF156" s="61"/>
      <c r="BG156" s="61"/>
      <c r="BH156" s="61"/>
      <c r="BI156" s="61"/>
      <c r="BJ156" s="61"/>
      <c r="BK156" s="61"/>
      <c r="BL156" s="61"/>
      <c r="BM156" s="161" t="s">
        <v>614</v>
      </c>
      <c r="BN156" s="61"/>
      <c r="BO156" s="61"/>
      <c r="BP156" s="61"/>
      <c r="BQ156" s="61"/>
      <c r="BR156" s="61"/>
      <c r="BS156" s="61"/>
      <c r="BT156" s="61"/>
      <c r="BU156" s="61"/>
      <c r="BV156" s="61"/>
      <c r="BW156" s="61"/>
      <c r="BX156" s="61"/>
      <c r="BY156" s="61"/>
      <c r="BZ156" s="61"/>
      <c r="CA156" s="61"/>
      <c r="CB156" s="61"/>
      <c r="CC156" s="61"/>
      <c r="CD156" s="61"/>
      <c r="CE156" s="61"/>
      <c r="CF156" s="61"/>
      <c r="CG156" s="61"/>
      <c r="CH156" s="61"/>
    </row>
    <row r="157" spans="53:86" customFormat="1">
      <c r="BA157" s="61"/>
      <c r="BB157" s="61"/>
      <c r="BC157" s="61"/>
      <c r="BD157" s="61"/>
      <c r="BE157" s="61"/>
      <c r="BF157" s="61"/>
      <c r="BG157" s="61"/>
      <c r="BH157" s="61"/>
      <c r="BI157" s="61"/>
      <c r="BJ157" s="61"/>
      <c r="BK157" s="61"/>
      <c r="BL157" s="61"/>
      <c r="BM157" s="161" t="s">
        <v>615</v>
      </c>
      <c r="BN157" s="61"/>
      <c r="BO157" s="61"/>
      <c r="BP157" s="61"/>
      <c r="BQ157" s="61"/>
      <c r="BR157" s="61"/>
      <c r="BS157" s="61"/>
      <c r="BT157" s="61"/>
      <c r="BU157" s="61"/>
      <c r="BV157" s="61"/>
      <c r="BW157" s="61"/>
      <c r="BX157" s="61"/>
      <c r="BY157" s="61"/>
      <c r="BZ157" s="61"/>
      <c r="CA157" s="61"/>
      <c r="CB157" s="61"/>
      <c r="CC157" s="61"/>
      <c r="CD157" s="61"/>
      <c r="CE157" s="61"/>
      <c r="CF157" s="61"/>
      <c r="CG157" s="61"/>
      <c r="CH157" s="61"/>
    </row>
    <row r="158" spans="53:86" customFormat="1">
      <c r="BA158" s="61"/>
      <c r="BB158" s="61"/>
      <c r="BC158" s="61"/>
      <c r="BD158" s="61"/>
      <c r="BE158" s="61"/>
      <c r="BF158" s="61"/>
      <c r="BG158" s="61"/>
      <c r="BH158" s="61"/>
      <c r="BI158" s="61"/>
      <c r="BJ158" s="61"/>
      <c r="BK158" s="61"/>
      <c r="BL158" s="61"/>
      <c r="BM158" s="161" t="s">
        <v>616</v>
      </c>
      <c r="BN158" s="61"/>
      <c r="BO158" s="61"/>
      <c r="BP158" s="61"/>
      <c r="BQ158" s="61"/>
      <c r="BR158" s="61"/>
      <c r="BS158" s="61"/>
      <c r="BT158" s="61"/>
      <c r="BU158" s="61"/>
      <c r="BV158" s="61"/>
      <c r="BW158" s="61"/>
      <c r="BX158" s="61"/>
      <c r="BY158" s="61"/>
      <c r="BZ158" s="61"/>
      <c r="CA158" s="61"/>
      <c r="CB158" s="61"/>
      <c r="CC158" s="61"/>
      <c r="CD158" s="61"/>
      <c r="CE158" s="61"/>
      <c r="CF158" s="61"/>
      <c r="CG158" s="61"/>
      <c r="CH158" s="61"/>
    </row>
    <row r="159" spans="53:86" customFormat="1">
      <c r="BA159" s="61"/>
      <c r="BB159" s="61"/>
      <c r="BC159" s="61"/>
      <c r="BD159" s="61"/>
      <c r="BE159" s="61"/>
      <c r="BF159" s="61"/>
      <c r="BG159" s="61"/>
      <c r="BH159" s="61"/>
      <c r="BI159" s="61"/>
      <c r="BJ159" s="61"/>
      <c r="BK159" s="61"/>
      <c r="BL159" s="61"/>
      <c r="BM159" s="161" t="s">
        <v>617</v>
      </c>
      <c r="BN159" s="61"/>
      <c r="BO159" s="61"/>
      <c r="BP159" s="61"/>
      <c r="BQ159" s="61"/>
      <c r="BR159" s="61"/>
      <c r="BS159" s="61"/>
      <c r="BT159" s="61"/>
      <c r="BU159" s="61"/>
      <c r="BV159" s="61"/>
      <c r="BW159" s="61"/>
      <c r="BX159" s="61"/>
      <c r="BY159" s="61"/>
      <c r="BZ159" s="61"/>
      <c r="CA159" s="61"/>
      <c r="CB159" s="61"/>
      <c r="CC159" s="61"/>
      <c r="CD159" s="61"/>
      <c r="CE159" s="61"/>
      <c r="CF159" s="61"/>
      <c r="CG159" s="61"/>
      <c r="CH159" s="61"/>
    </row>
    <row r="160" spans="53:86" customFormat="1">
      <c r="BA160" s="61"/>
      <c r="BB160" s="61"/>
      <c r="BC160" s="61"/>
      <c r="BD160" s="61"/>
      <c r="BE160" s="61"/>
      <c r="BF160" s="61"/>
      <c r="BG160" s="61"/>
      <c r="BH160" s="61"/>
      <c r="BI160" s="61"/>
      <c r="BJ160" s="61"/>
      <c r="BK160" s="61"/>
      <c r="BL160" s="61"/>
      <c r="BM160" s="161" t="s">
        <v>669</v>
      </c>
      <c r="BN160" s="61"/>
      <c r="BO160" s="61"/>
      <c r="BP160" s="61"/>
      <c r="BQ160" s="61"/>
      <c r="BR160" s="61"/>
      <c r="BS160" s="61"/>
      <c r="BT160" s="61"/>
      <c r="BU160" s="61"/>
      <c r="BV160" s="61"/>
      <c r="BW160" s="61"/>
      <c r="BX160" s="61"/>
      <c r="BY160" s="61"/>
      <c r="BZ160" s="61"/>
      <c r="CA160" s="61"/>
      <c r="CB160" s="61"/>
      <c r="CC160" s="61"/>
      <c r="CD160" s="61"/>
      <c r="CE160" s="61"/>
      <c r="CF160" s="61"/>
      <c r="CG160" s="61"/>
      <c r="CH160" s="61"/>
    </row>
    <row r="161" spans="53:86" customFormat="1">
      <c r="BA161" s="61"/>
      <c r="BB161" s="61"/>
      <c r="BC161" s="61"/>
      <c r="BD161" s="61"/>
      <c r="BE161" s="61"/>
      <c r="BF161" s="61"/>
      <c r="BG161" s="61"/>
      <c r="BH161" s="61"/>
      <c r="BI161" s="61"/>
      <c r="BJ161" s="61"/>
      <c r="BK161" s="61"/>
      <c r="BL161" s="61"/>
      <c r="BM161" s="161" t="s">
        <v>618</v>
      </c>
      <c r="BN161" s="61"/>
      <c r="BO161" s="61"/>
      <c r="BP161" s="61"/>
      <c r="BQ161" s="61"/>
      <c r="BR161" s="61"/>
      <c r="BS161" s="61"/>
      <c r="BT161" s="61"/>
      <c r="BU161" s="61"/>
      <c r="BV161" s="61"/>
      <c r="BW161" s="61"/>
      <c r="BX161" s="61"/>
      <c r="BY161" s="61"/>
      <c r="BZ161" s="61"/>
      <c r="CA161" s="61"/>
      <c r="CB161" s="61"/>
      <c r="CC161" s="61"/>
      <c r="CD161" s="61"/>
      <c r="CE161" s="61"/>
      <c r="CF161" s="61"/>
      <c r="CG161" s="61"/>
      <c r="CH161" s="61"/>
    </row>
    <row r="162" spans="53:86" customFormat="1">
      <c r="BA162" s="61"/>
      <c r="BB162" s="61"/>
      <c r="BC162" s="61"/>
      <c r="BD162" s="61"/>
      <c r="BE162" s="61"/>
      <c r="BF162" s="61"/>
      <c r="BG162" s="61"/>
      <c r="BH162" s="61"/>
      <c r="BI162" s="61"/>
      <c r="BJ162" s="61"/>
      <c r="BK162" s="61"/>
      <c r="BL162" s="61"/>
      <c r="BM162" s="161" t="s">
        <v>619</v>
      </c>
      <c r="BN162" s="61"/>
      <c r="BO162" s="61"/>
      <c r="BP162" s="61"/>
      <c r="BQ162" s="61"/>
      <c r="BR162" s="61"/>
      <c r="BS162" s="61"/>
      <c r="BT162" s="61"/>
      <c r="BU162" s="61"/>
      <c r="BV162" s="61"/>
      <c r="BW162" s="61"/>
      <c r="BX162" s="61"/>
      <c r="BY162" s="61"/>
      <c r="BZ162" s="61"/>
      <c r="CA162" s="61"/>
      <c r="CB162" s="61"/>
      <c r="CC162" s="61"/>
      <c r="CD162" s="61"/>
      <c r="CE162" s="61"/>
      <c r="CF162" s="61"/>
      <c r="CG162" s="61"/>
      <c r="CH162" s="61"/>
    </row>
    <row r="163" spans="53:86" customFormat="1">
      <c r="BA163" s="61"/>
      <c r="BB163" s="61"/>
      <c r="BC163" s="61"/>
      <c r="BD163" s="61"/>
      <c r="BE163" s="61"/>
      <c r="BF163" s="61"/>
      <c r="BG163" s="61"/>
      <c r="BH163" s="61"/>
      <c r="BI163" s="61"/>
      <c r="BJ163" s="61"/>
      <c r="BK163" s="61"/>
      <c r="BL163" s="61"/>
      <c r="BM163" s="162" t="s">
        <v>620</v>
      </c>
      <c r="BN163" s="61"/>
      <c r="BO163" s="61"/>
      <c r="BP163" s="61"/>
      <c r="BQ163" s="61"/>
      <c r="BR163" s="61"/>
      <c r="BS163" s="61"/>
      <c r="BT163" s="61"/>
      <c r="BU163" s="61"/>
      <c r="BV163" s="61"/>
      <c r="BW163" s="61"/>
      <c r="BX163" s="61"/>
      <c r="BY163" s="61"/>
      <c r="BZ163" s="61"/>
      <c r="CA163" s="61"/>
      <c r="CB163" s="61"/>
      <c r="CC163" s="61"/>
      <c r="CD163" s="61"/>
      <c r="CE163" s="61"/>
      <c r="CF163" s="61"/>
      <c r="CG163" s="61"/>
      <c r="CH163" s="61"/>
    </row>
    <row r="164" spans="53:86" customFormat="1">
      <c r="BA164" s="61"/>
      <c r="BB164" s="61"/>
      <c r="BC164" s="61"/>
      <c r="BD164" s="61"/>
      <c r="BE164" s="61"/>
      <c r="BF164" s="61"/>
      <c r="BG164" s="61"/>
      <c r="BH164" s="61"/>
      <c r="BI164" s="61"/>
      <c r="BJ164" s="61"/>
      <c r="BK164" s="61"/>
      <c r="BL164" s="61"/>
      <c r="BM164" s="161" t="s">
        <v>80</v>
      </c>
      <c r="BN164" s="61"/>
      <c r="BO164" s="61"/>
      <c r="BP164" s="61"/>
      <c r="BQ164" s="61"/>
      <c r="BR164" s="61"/>
      <c r="BS164" s="61"/>
      <c r="BT164" s="61"/>
      <c r="BU164" s="61"/>
      <c r="BV164" s="61"/>
      <c r="BW164" s="61"/>
      <c r="BX164" s="61"/>
      <c r="BY164" s="61"/>
      <c r="BZ164" s="61"/>
      <c r="CA164" s="61"/>
      <c r="CB164" s="61"/>
      <c r="CC164" s="61"/>
      <c r="CD164" s="61"/>
      <c r="CE164" s="61"/>
      <c r="CF164" s="61"/>
      <c r="CG164" s="61"/>
      <c r="CH164" s="61"/>
    </row>
    <row r="165" spans="53:86" customFormat="1">
      <c r="BA165" s="61"/>
      <c r="BB165" s="61"/>
      <c r="BC165" s="61"/>
      <c r="BD165" s="61"/>
      <c r="BE165" s="61"/>
      <c r="BF165" s="61"/>
      <c r="BG165" s="61"/>
      <c r="BH165" s="61"/>
      <c r="BI165" s="61"/>
      <c r="BJ165" s="61"/>
      <c r="BK165" s="61"/>
      <c r="BL165" s="61"/>
      <c r="BM165" s="162" t="s">
        <v>621</v>
      </c>
      <c r="BN165" s="61"/>
      <c r="BO165" s="61"/>
      <c r="BP165" s="61"/>
      <c r="BQ165" s="61"/>
      <c r="BR165" s="61"/>
      <c r="BS165" s="61"/>
      <c r="BT165" s="61"/>
      <c r="BU165" s="61"/>
      <c r="BV165" s="61"/>
      <c r="BW165" s="61"/>
      <c r="BX165" s="61"/>
      <c r="BY165" s="61"/>
      <c r="BZ165" s="61"/>
      <c r="CA165" s="61"/>
      <c r="CB165" s="61"/>
      <c r="CC165" s="61"/>
      <c r="CD165" s="61"/>
      <c r="CE165" s="61"/>
      <c r="CF165" s="61"/>
      <c r="CG165" s="61"/>
      <c r="CH165" s="61"/>
    </row>
    <row r="166" spans="53:86" customFormat="1">
      <c r="BA166" s="61"/>
      <c r="BB166" s="61"/>
      <c r="BC166" s="61"/>
      <c r="BD166" s="61"/>
      <c r="BE166" s="61"/>
      <c r="BF166" s="61"/>
      <c r="BG166" s="61"/>
      <c r="BH166" s="61"/>
      <c r="BI166" s="61"/>
      <c r="BJ166" s="61"/>
      <c r="BK166" s="61"/>
      <c r="BL166" s="61"/>
      <c r="BM166" s="161" t="s">
        <v>622</v>
      </c>
      <c r="BN166" s="61"/>
      <c r="BO166" s="61"/>
      <c r="BP166" s="61"/>
      <c r="BQ166" s="61"/>
      <c r="BR166" s="61"/>
      <c r="BS166" s="61"/>
      <c r="BT166" s="61"/>
      <c r="BU166" s="61"/>
      <c r="BV166" s="61"/>
      <c r="BW166" s="61"/>
      <c r="BX166" s="61"/>
      <c r="BY166" s="61"/>
      <c r="BZ166" s="61"/>
      <c r="CA166" s="61"/>
      <c r="CB166" s="61"/>
      <c r="CC166" s="61"/>
      <c r="CD166" s="61"/>
      <c r="CE166" s="61"/>
      <c r="CF166" s="61"/>
      <c r="CG166" s="61"/>
      <c r="CH166" s="61"/>
    </row>
    <row r="167" spans="53:86" customFormat="1">
      <c r="BA167" s="61"/>
      <c r="BB167" s="61"/>
      <c r="BC167" s="61"/>
      <c r="BD167" s="61"/>
      <c r="BE167" s="61"/>
      <c r="BF167" s="61"/>
      <c r="BG167" s="61"/>
      <c r="BH167" s="61"/>
      <c r="BI167" s="61"/>
      <c r="BJ167" s="61"/>
      <c r="BK167" s="61"/>
      <c r="BL167" s="61"/>
      <c r="BM167" s="161" t="s">
        <v>623</v>
      </c>
      <c r="BN167" s="61"/>
      <c r="BO167" s="61"/>
      <c r="BP167" s="61"/>
      <c r="BQ167" s="61"/>
      <c r="BR167" s="61"/>
      <c r="BS167" s="61"/>
      <c r="BT167" s="61"/>
      <c r="BU167" s="61"/>
      <c r="BV167" s="61"/>
      <c r="BW167" s="61"/>
      <c r="BX167" s="61"/>
      <c r="BY167" s="61"/>
      <c r="BZ167" s="61"/>
      <c r="CA167" s="61"/>
      <c r="CB167" s="61"/>
      <c r="CC167" s="61"/>
      <c r="CD167" s="61"/>
      <c r="CE167" s="61"/>
      <c r="CF167" s="61"/>
      <c r="CG167" s="61"/>
      <c r="CH167" s="61"/>
    </row>
    <row r="168" spans="53:86" customFormat="1">
      <c r="BA168" s="61"/>
      <c r="BB168" s="61"/>
      <c r="BC168" s="61"/>
      <c r="BD168" s="61"/>
      <c r="BE168" s="61"/>
      <c r="BF168" s="61"/>
      <c r="BG168" s="61"/>
      <c r="BH168" s="61"/>
      <c r="BI168" s="61"/>
      <c r="BJ168" s="61"/>
      <c r="BK168" s="61"/>
      <c r="BL168" s="61"/>
      <c r="BM168" s="161" t="s">
        <v>624</v>
      </c>
      <c r="BN168" s="61"/>
      <c r="BO168" s="61"/>
      <c r="BP168" s="61"/>
      <c r="BQ168" s="61"/>
      <c r="BR168" s="61"/>
      <c r="BS168" s="61"/>
      <c r="BT168" s="61"/>
      <c r="BU168" s="61"/>
      <c r="BV168" s="61"/>
      <c r="BW168" s="61"/>
      <c r="BX168" s="61"/>
      <c r="BY168" s="61"/>
      <c r="BZ168" s="61"/>
      <c r="CA168" s="61"/>
      <c r="CB168" s="61"/>
      <c r="CC168" s="61"/>
      <c r="CD168" s="61"/>
      <c r="CE168" s="61"/>
      <c r="CF168" s="61"/>
      <c r="CG168" s="61"/>
      <c r="CH168" s="61"/>
    </row>
    <row r="169" spans="53:86" customFormat="1">
      <c r="BA169" s="61"/>
      <c r="BB169" s="61"/>
      <c r="BC169" s="61"/>
      <c r="BD169" s="61"/>
      <c r="BE169" s="61"/>
      <c r="BF169" s="61"/>
      <c r="BG169" s="61"/>
      <c r="BH169" s="61"/>
      <c r="BI169" s="61"/>
      <c r="BJ169" s="61"/>
      <c r="BK169" s="61"/>
      <c r="BL169" s="61"/>
      <c r="BM169" s="161" t="s">
        <v>625</v>
      </c>
      <c r="BN169" s="61"/>
      <c r="BO169" s="61"/>
      <c r="BP169" s="61"/>
      <c r="BQ169" s="61"/>
      <c r="BR169" s="61"/>
      <c r="BS169" s="61"/>
      <c r="BT169" s="61"/>
      <c r="BU169" s="61"/>
      <c r="BV169" s="61"/>
      <c r="BW169" s="61"/>
      <c r="BX169" s="61"/>
      <c r="BY169" s="61"/>
      <c r="BZ169" s="61"/>
      <c r="CA169" s="61"/>
      <c r="CB169" s="61"/>
      <c r="CC169" s="61"/>
      <c r="CD169" s="61"/>
      <c r="CE169" s="61"/>
      <c r="CF169" s="61"/>
      <c r="CG169" s="61"/>
      <c r="CH169" s="61"/>
    </row>
    <row r="170" spans="53:86" customFormat="1">
      <c r="BA170" s="61"/>
      <c r="BB170" s="61"/>
      <c r="BC170" s="61"/>
      <c r="BD170" s="61"/>
      <c r="BE170" s="61"/>
      <c r="BF170" s="61"/>
      <c r="BG170" s="61"/>
      <c r="BH170" s="61"/>
      <c r="BI170" s="61"/>
      <c r="BJ170" s="61"/>
      <c r="BK170" s="61"/>
      <c r="BL170" s="61"/>
      <c r="BM170" s="161" t="s">
        <v>626</v>
      </c>
      <c r="BN170" s="61"/>
      <c r="BO170" s="61"/>
      <c r="BP170" s="61"/>
      <c r="BQ170" s="61"/>
      <c r="BR170" s="61"/>
      <c r="BS170" s="61"/>
      <c r="BT170" s="61"/>
      <c r="BU170" s="61"/>
      <c r="BV170" s="61"/>
      <c r="BW170" s="61"/>
      <c r="BX170" s="61"/>
      <c r="BY170" s="61"/>
      <c r="BZ170" s="61"/>
      <c r="CA170" s="61"/>
      <c r="CB170" s="61"/>
      <c r="CC170" s="61"/>
      <c r="CD170" s="61"/>
      <c r="CE170" s="61"/>
      <c r="CF170" s="61"/>
      <c r="CG170" s="61"/>
      <c r="CH170" s="61"/>
    </row>
    <row r="171" spans="53:86" customFormat="1">
      <c r="BA171" s="61"/>
      <c r="BB171" s="61"/>
      <c r="BC171" s="61"/>
      <c r="BD171" s="61"/>
      <c r="BE171" s="61"/>
      <c r="BF171" s="61"/>
      <c r="BG171" s="61"/>
      <c r="BH171" s="61"/>
      <c r="BI171" s="61"/>
      <c r="BJ171" s="61"/>
      <c r="BK171" s="61"/>
      <c r="BL171" s="61"/>
      <c r="BM171" s="161" t="s">
        <v>627</v>
      </c>
      <c r="BN171" s="61"/>
      <c r="BO171" s="61"/>
      <c r="BP171" s="61"/>
      <c r="BQ171" s="61"/>
      <c r="BR171" s="61"/>
      <c r="BS171" s="61"/>
      <c r="BT171" s="61"/>
      <c r="BU171" s="61"/>
      <c r="BV171" s="61"/>
      <c r="BW171" s="61"/>
      <c r="BX171" s="61"/>
      <c r="BY171" s="61"/>
      <c r="BZ171" s="61"/>
      <c r="CA171" s="61"/>
      <c r="CB171" s="61"/>
      <c r="CC171" s="61"/>
      <c r="CD171" s="61"/>
      <c r="CE171" s="61"/>
      <c r="CF171" s="61"/>
      <c r="CG171" s="61"/>
      <c r="CH171" s="61"/>
    </row>
    <row r="172" spans="53:86" customFormat="1">
      <c r="BA172" s="61"/>
      <c r="BB172" s="61"/>
      <c r="BC172" s="61"/>
      <c r="BD172" s="61"/>
      <c r="BE172" s="61"/>
      <c r="BF172" s="61"/>
      <c r="BG172" s="61"/>
      <c r="BH172" s="61"/>
      <c r="BI172" s="61"/>
      <c r="BJ172" s="61"/>
      <c r="BK172" s="61"/>
      <c r="BL172" s="61"/>
      <c r="BM172" s="161" t="s">
        <v>628</v>
      </c>
      <c r="BN172" s="61"/>
      <c r="BO172" s="61"/>
      <c r="BP172" s="61"/>
      <c r="BQ172" s="61"/>
      <c r="BR172" s="61"/>
      <c r="BS172" s="61"/>
      <c r="BT172" s="61"/>
      <c r="BU172" s="61"/>
      <c r="BV172" s="61"/>
      <c r="BW172" s="61"/>
      <c r="BX172" s="61"/>
      <c r="BY172" s="61"/>
      <c r="BZ172" s="61"/>
      <c r="CA172" s="61"/>
      <c r="CB172" s="61"/>
      <c r="CC172" s="61"/>
      <c r="CD172" s="61"/>
      <c r="CE172" s="61"/>
      <c r="CF172" s="61"/>
      <c r="CG172" s="61"/>
      <c r="CH172" s="61"/>
    </row>
    <row r="173" spans="53:86" customFormat="1">
      <c r="BA173" s="61"/>
      <c r="BB173" s="61"/>
      <c r="BC173" s="61"/>
      <c r="BD173" s="61"/>
      <c r="BE173" s="61"/>
      <c r="BF173" s="61"/>
      <c r="BG173" s="61"/>
      <c r="BH173" s="61"/>
      <c r="BI173" s="61"/>
      <c r="BJ173" s="61"/>
      <c r="BK173" s="61"/>
      <c r="BL173" s="61"/>
      <c r="BM173" s="162" t="s">
        <v>629</v>
      </c>
      <c r="BN173" s="61"/>
      <c r="BO173" s="61"/>
      <c r="BP173" s="61"/>
      <c r="BQ173" s="61"/>
      <c r="BR173" s="61"/>
      <c r="BS173" s="61"/>
      <c r="BT173" s="61"/>
      <c r="BU173" s="61"/>
      <c r="BV173" s="61"/>
      <c r="BW173" s="61"/>
      <c r="BX173" s="61"/>
      <c r="BY173" s="61"/>
      <c r="BZ173" s="61"/>
      <c r="CA173" s="61"/>
      <c r="CB173" s="61"/>
      <c r="CC173" s="61"/>
      <c r="CD173" s="61"/>
      <c r="CE173" s="61"/>
      <c r="CF173" s="61"/>
      <c r="CG173" s="61"/>
      <c r="CH173" s="61"/>
    </row>
    <row r="174" spans="53:86" customFormat="1">
      <c r="BA174" s="61"/>
      <c r="BB174" s="61"/>
      <c r="BC174" s="61"/>
      <c r="BD174" s="61"/>
      <c r="BE174" s="61"/>
      <c r="BF174" s="61"/>
      <c r="BG174" s="61"/>
      <c r="BH174" s="61"/>
      <c r="BI174" s="61"/>
      <c r="BJ174" s="61"/>
      <c r="BK174" s="61"/>
      <c r="BL174" s="61"/>
      <c r="BM174" s="161" t="s">
        <v>630</v>
      </c>
      <c r="BN174" s="61"/>
      <c r="BO174" s="61"/>
      <c r="BP174" s="61"/>
      <c r="BQ174" s="61"/>
      <c r="BR174" s="61"/>
      <c r="BS174" s="61"/>
      <c r="BT174" s="61"/>
      <c r="BU174" s="61"/>
      <c r="BV174" s="61"/>
      <c r="BW174" s="61"/>
      <c r="BX174" s="61"/>
      <c r="BY174" s="61"/>
      <c r="BZ174" s="61"/>
      <c r="CA174" s="61"/>
      <c r="CB174" s="61"/>
      <c r="CC174" s="61"/>
      <c r="CD174" s="61"/>
      <c r="CE174" s="61"/>
      <c r="CF174" s="61"/>
      <c r="CG174" s="61"/>
      <c r="CH174" s="61"/>
    </row>
    <row r="175" spans="53:86" customFormat="1">
      <c r="BA175" s="61"/>
      <c r="BB175" s="61"/>
      <c r="BC175" s="61"/>
      <c r="BD175" s="61"/>
      <c r="BE175" s="61"/>
      <c r="BF175" s="61"/>
      <c r="BG175" s="61"/>
      <c r="BH175" s="61"/>
      <c r="BI175" s="61"/>
      <c r="BJ175" s="61"/>
      <c r="BK175" s="61"/>
      <c r="BL175" s="61"/>
      <c r="BM175" s="161" t="s">
        <v>631</v>
      </c>
      <c r="BN175" s="61"/>
      <c r="BO175" s="61"/>
      <c r="BP175" s="61"/>
      <c r="BQ175" s="61"/>
      <c r="BR175" s="61"/>
      <c r="BS175" s="61"/>
      <c r="BT175" s="61"/>
      <c r="BU175" s="61"/>
      <c r="BV175" s="61"/>
      <c r="BW175" s="61"/>
      <c r="BX175" s="61"/>
      <c r="BY175" s="61"/>
      <c r="BZ175" s="61"/>
      <c r="CA175" s="61"/>
      <c r="CB175" s="61"/>
      <c r="CC175" s="61"/>
      <c r="CD175" s="61"/>
      <c r="CE175" s="61"/>
      <c r="CF175" s="61"/>
      <c r="CG175" s="61"/>
      <c r="CH175" s="61"/>
    </row>
    <row r="176" spans="53:86" customFormat="1">
      <c r="BA176" s="61"/>
      <c r="BB176" s="61"/>
      <c r="BC176" s="61"/>
      <c r="BD176" s="61"/>
      <c r="BE176" s="61"/>
      <c r="BF176" s="61"/>
      <c r="BG176" s="61"/>
      <c r="BH176" s="61"/>
      <c r="BI176" s="61"/>
      <c r="BJ176" s="61"/>
      <c r="BK176" s="61"/>
      <c r="BL176" s="61"/>
      <c r="BM176" s="161" t="s">
        <v>632</v>
      </c>
      <c r="BN176" s="61"/>
      <c r="BO176" s="61"/>
      <c r="BP176" s="61"/>
      <c r="BQ176" s="61"/>
      <c r="BR176" s="61"/>
      <c r="BS176" s="61"/>
      <c r="BT176" s="61"/>
      <c r="BU176" s="61"/>
      <c r="BV176" s="61"/>
      <c r="BW176" s="61"/>
      <c r="BX176" s="61"/>
      <c r="BY176" s="61"/>
      <c r="BZ176" s="61"/>
      <c r="CA176" s="61"/>
      <c r="CB176" s="61"/>
      <c r="CC176" s="61"/>
      <c r="CD176" s="61"/>
      <c r="CE176" s="61"/>
      <c r="CF176" s="61"/>
      <c r="CG176" s="61"/>
      <c r="CH176" s="61"/>
    </row>
    <row r="177" spans="53:86" customFormat="1">
      <c r="BA177" s="61"/>
      <c r="BB177" s="61"/>
      <c r="BC177" s="61"/>
      <c r="BD177" s="61"/>
      <c r="BE177" s="61"/>
      <c r="BF177" s="61"/>
      <c r="BG177" s="61"/>
      <c r="BH177" s="61"/>
      <c r="BI177" s="61"/>
      <c r="BJ177" s="61"/>
      <c r="BK177" s="61"/>
      <c r="BL177" s="61"/>
      <c r="BM177" s="161" t="s">
        <v>633</v>
      </c>
      <c r="BN177" s="61"/>
      <c r="BO177" s="61"/>
      <c r="BP177" s="61"/>
      <c r="BQ177" s="61"/>
      <c r="BR177" s="61"/>
      <c r="BS177" s="61"/>
      <c r="BT177" s="61"/>
      <c r="BU177" s="61"/>
      <c r="BV177" s="61"/>
      <c r="BW177" s="61"/>
      <c r="BX177" s="61"/>
      <c r="BY177" s="61"/>
      <c r="BZ177" s="61"/>
      <c r="CA177" s="61"/>
      <c r="CB177" s="61"/>
      <c r="CC177" s="61"/>
      <c r="CD177" s="61"/>
      <c r="CE177" s="61"/>
      <c r="CF177" s="61"/>
      <c r="CG177" s="61"/>
      <c r="CH177" s="61"/>
    </row>
    <row r="178" spans="53:86" customFormat="1">
      <c r="BA178" s="61"/>
      <c r="BB178" s="61"/>
      <c r="BC178" s="61"/>
      <c r="BD178" s="61"/>
      <c r="BE178" s="61"/>
      <c r="BF178" s="61"/>
      <c r="BG178" s="61"/>
      <c r="BH178" s="61"/>
      <c r="BI178" s="61"/>
      <c r="BJ178" s="61"/>
      <c r="BK178" s="61"/>
      <c r="BL178" s="61"/>
      <c r="BM178" s="161" t="s">
        <v>634</v>
      </c>
      <c r="BN178" s="61"/>
      <c r="BO178" s="61"/>
      <c r="BP178" s="61"/>
      <c r="BQ178" s="61"/>
      <c r="BR178" s="61"/>
      <c r="BS178" s="61"/>
      <c r="BT178" s="61"/>
      <c r="BU178" s="61"/>
      <c r="BV178" s="61"/>
      <c r="BW178" s="61"/>
      <c r="BX178" s="61"/>
      <c r="BY178" s="61"/>
      <c r="BZ178" s="61"/>
      <c r="CA178" s="61"/>
      <c r="CB178" s="61"/>
      <c r="CC178" s="61"/>
      <c r="CD178" s="61"/>
      <c r="CE178" s="61"/>
      <c r="CF178" s="61"/>
      <c r="CG178" s="61"/>
      <c r="CH178" s="61"/>
    </row>
    <row r="179" spans="53:86" customFormat="1">
      <c r="BA179" s="61"/>
      <c r="BB179" s="61"/>
      <c r="BC179" s="61"/>
      <c r="BD179" s="61"/>
      <c r="BE179" s="61"/>
      <c r="BF179" s="61"/>
      <c r="BG179" s="61"/>
      <c r="BH179" s="61"/>
      <c r="BI179" s="61"/>
      <c r="BJ179" s="61"/>
      <c r="BK179" s="61"/>
      <c r="BL179" s="61"/>
      <c r="BM179" s="161" t="s">
        <v>635</v>
      </c>
      <c r="BN179" s="61"/>
      <c r="BO179" s="61"/>
      <c r="BP179" s="61"/>
      <c r="BQ179" s="61"/>
      <c r="BR179" s="61"/>
      <c r="BS179" s="61"/>
      <c r="BT179" s="61"/>
      <c r="BU179" s="61"/>
      <c r="BV179" s="61"/>
      <c r="BW179" s="61"/>
      <c r="BX179" s="61"/>
      <c r="BY179" s="61"/>
      <c r="BZ179" s="61"/>
      <c r="CA179" s="61"/>
      <c r="CB179" s="61"/>
      <c r="CC179" s="61"/>
      <c r="CD179" s="61"/>
      <c r="CE179" s="61"/>
      <c r="CF179" s="61"/>
      <c r="CG179" s="61"/>
      <c r="CH179" s="61"/>
    </row>
    <row r="180" spans="53:86" customFormat="1">
      <c r="BA180" s="61"/>
      <c r="BB180" s="61"/>
      <c r="BC180" s="61"/>
      <c r="BD180" s="61"/>
      <c r="BE180" s="61"/>
      <c r="BF180" s="61"/>
      <c r="BG180" s="61"/>
      <c r="BH180" s="61"/>
      <c r="BI180" s="61"/>
      <c r="BJ180" s="61"/>
      <c r="BK180" s="61"/>
      <c r="BL180" s="61"/>
      <c r="BM180" s="161" t="s">
        <v>636</v>
      </c>
      <c r="BN180" s="61"/>
      <c r="BO180" s="61"/>
      <c r="BP180" s="61"/>
      <c r="BQ180" s="61"/>
      <c r="BR180" s="61"/>
      <c r="BS180" s="61"/>
      <c r="BT180" s="61"/>
      <c r="BU180" s="61"/>
      <c r="BV180" s="61"/>
      <c r="BW180" s="61"/>
      <c r="BX180" s="61"/>
      <c r="BY180" s="61"/>
      <c r="BZ180" s="61"/>
      <c r="CA180" s="61"/>
      <c r="CB180" s="61"/>
      <c r="CC180" s="61"/>
      <c r="CD180" s="61"/>
      <c r="CE180" s="61"/>
      <c r="CF180" s="61"/>
      <c r="CG180" s="61"/>
      <c r="CH180" s="61"/>
    </row>
    <row r="181" spans="53:86" customFormat="1">
      <c r="BA181" s="61"/>
      <c r="BB181" s="61"/>
      <c r="BC181" s="61"/>
      <c r="BD181" s="61"/>
      <c r="BE181" s="61"/>
      <c r="BF181" s="61"/>
      <c r="BG181" s="61"/>
      <c r="BH181" s="61"/>
      <c r="BI181" s="61"/>
      <c r="BJ181" s="61"/>
      <c r="BK181" s="61"/>
      <c r="BL181" s="61"/>
      <c r="BM181" s="161" t="s">
        <v>637</v>
      </c>
      <c r="BN181" s="61"/>
      <c r="BO181" s="61"/>
      <c r="BP181" s="61"/>
      <c r="BQ181" s="61"/>
      <c r="BR181" s="61"/>
      <c r="BS181" s="61"/>
      <c r="BT181" s="61"/>
      <c r="BU181" s="61"/>
      <c r="BV181" s="61"/>
      <c r="BW181" s="61"/>
      <c r="BX181" s="61"/>
      <c r="BY181" s="61"/>
      <c r="BZ181" s="61"/>
      <c r="CA181" s="61"/>
      <c r="CB181" s="61"/>
      <c r="CC181" s="61"/>
      <c r="CD181" s="61"/>
      <c r="CE181" s="61"/>
      <c r="CF181" s="61"/>
      <c r="CG181" s="61"/>
      <c r="CH181" s="61"/>
    </row>
    <row r="182" spans="53:86" customFormat="1">
      <c r="BA182" s="61"/>
      <c r="BB182" s="61"/>
      <c r="BC182" s="61"/>
      <c r="BD182" s="61"/>
      <c r="BE182" s="61"/>
      <c r="BF182" s="61"/>
      <c r="BG182" s="61"/>
      <c r="BH182" s="61"/>
      <c r="BI182" s="61"/>
      <c r="BJ182" s="61"/>
      <c r="BK182" s="61"/>
      <c r="BL182" s="61"/>
      <c r="BM182" s="161" t="s">
        <v>638</v>
      </c>
      <c r="BN182" s="61"/>
      <c r="BO182" s="61"/>
      <c r="BP182" s="61"/>
      <c r="BQ182" s="61"/>
      <c r="BR182" s="61"/>
      <c r="BS182" s="61"/>
      <c r="BT182" s="61"/>
      <c r="BU182" s="61"/>
      <c r="BV182" s="61"/>
      <c r="BW182" s="61"/>
      <c r="BX182" s="61"/>
      <c r="BY182" s="61"/>
      <c r="BZ182" s="61"/>
      <c r="CA182" s="61"/>
      <c r="CB182" s="61"/>
      <c r="CC182" s="61"/>
      <c r="CD182" s="61"/>
      <c r="CE182" s="61"/>
      <c r="CF182" s="61"/>
      <c r="CG182" s="61"/>
      <c r="CH182" s="61"/>
    </row>
    <row r="183" spans="53:86" customFormat="1">
      <c r="BA183" s="61"/>
      <c r="BB183" s="61"/>
      <c r="BC183" s="61"/>
      <c r="BD183" s="61"/>
      <c r="BE183" s="61"/>
      <c r="BF183" s="61"/>
      <c r="BG183" s="61"/>
      <c r="BH183" s="61"/>
      <c r="BI183" s="61"/>
      <c r="BJ183" s="61"/>
      <c r="BK183" s="61"/>
      <c r="BL183" s="61"/>
      <c r="BM183" s="161" t="s">
        <v>639</v>
      </c>
      <c r="BN183" s="61"/>
      <c r="BO183" s="61"/>
      <c r="BP183" s="61"/>
      <c r="BQ183" s="61"/>
      <c r="BR183" s="61"/>
      <c r="BS183" s="61"/>
      <c r="BT183" s="61"/>
      <c r="BU183" s="61"/>
      <c r="BV183" s="61"/>
      <c r="BW183" s="61"/>
      <c r="BX183" s="61"/>
      <c r="BY183" s="61"/>
      <c r="BZ183" s="61"/>
      <c r="CA183" s="61"/>
      <c r="CB183" s="61"/>
      <c r="CC183" s="61"/>
      <c r="CD183" s="61"/>
      <c r="CE183" s="61"/>
      <c r="CF183" s="61"/>
      <c r="CG183" s="61"/>
      <c r="CH183" s="61"/>
    </row>
    <row r="184" spans="53:86" customFormat="1">
      <c r="BA184" s="61"/>
      <c r="BB184" s="61"/>
      <c r="BC184" s="61"/>
      <c r="BD184" s="61"/>
      <c r="BE184" s="61"/>
      <c r="BF184" s="61"/>
      <c r="BG184" s="61"/>
      <c r="BH184" s="61"/>
      <c r="BI184" s="61"/>
      <c r="BJ184" s="61"/>
      <c r="BK184" s="61"/>
      <c r="BL184" s="61"/>
      <c r="BM184" s="161" t="s">
        <v>640</v>
      </c>
      <c r="BN184" s="61"/>
      <c r="BO184" s="61"/>
      <c r="BP184" s="61"/>
      <c r="BQ184" s="61"/>
      <c r="BR184" s="61"/>
      <c r="BS184" s="61"/>
      <c r="BT184" s="61"/>
      <c r="BU184" s="61"/>
      <c r="BV184" s="61"/>
      <c r="BW184" s="61"/>
      <c r="BX184" s="61"/>
      <c r="BY184" s="61"/>
      <c r="BZ184" s="61"/>
      <c r="CA184" s="61"/>
      <c r="CB184" s="61"/>
      <c r="CC184" s="61"/>
      <c r="CD184" s="61"/>
      <c r="CE184" s="61"/>
      <c r="CF184" s="61"/>
      <c r="CG184" s="61"/>
      <c r="CH184" s="61"/>
    </row>
    <row r="185" spans="53:86" customFormat="1">
      <c r="BA185" s="61"/>
      <c r="BB185" s="61"/>
      <c r="BC185" s="61"/>
      <c r="BD185" s="61"/>
      <c r="BE185" s="61"/>
      <c r="BF185" s="61"/>
      <c r="BG185" s="61"/>
      <c r="BH185" s="61"/>
      <c r="BI185" s="61"/>
      <c r="BJ185" s="61"/>
      <c r="BK185" s="61"/>
      <c r="BL185" s="61"/>
      <c r="BM185" s="161" t="s">
        <v>641</v>
      </c>
      <c r="BN185" s="61"/>
      <c r="BO185" s="61"/>
      <c r="BP185" s="61"/>
      <c r="BQ185" s="61"/>
      <c r="BR185" s="61"/>
      <c r="BS185" s="61"/>
      <c r="BT185" s="61"/>
      <c r="BU185" s="61"/>
      <c r="BV185" s="61"/>
      <c r="BW185" s="61"/>
      <c r="BX185" s="61"/>
      <c r="BY185" s="61"/>
      <c r="BZ185" s="61"/>
      <c r="CA185" s="61"/>
      <c r="CB185" s="61"/>
      <c r="CC185" s="61"/>
      <c r="CD185" s="61"/>
      <c r="CE185" s="61"/>
      <c r="CF185" s="61"/>
      <c r="CG185" s="61"/>
      <c r="CH185" s="61"/>
    </row>
    <row r="186" spans="53:86" customFormat="1">
      <c r="BA186" s="61"/>
      <c r="BB186" s="61"/>
      <c r="BC186" s="61"/>
      <c r="BD186" s="61"/>
      <c r="BE186" s="61"/>
      <c r="BF186" s="61"/>
      <c r="BG186" s="61"/>
      <c r="BH186" s="61"/>
      <c r="BI186" s="61"/>
      <c r="BJ186" s="61"/>
      <c r="BK186" s="61"/>
      <c r="BL186" s="61"/>
      <c r="BM186" s="161" t="s">
        <v>642</v>
      </c>
      <c r="BN186" s="61"/>
      <c r="BO186" s="61"/>
      <c r="BP186" s="61"/>
      <c r="BQ186" s="61"/>
      <c r="BR186" s="61"/>
      <c r="BS186" s="61"/>
      <c r="BT186" s="61"/>
      <c r="BU186" s="61"/>
      <c r="BV186" s="61"/>
      <c r="BW186" s="61"/>
      <c r="BX186" s="61"/>
      <c r="BY186" s="61"/>
      <c r="BZ186" s="61"/>
      <c r="CA186" s="61"/>
      <c r="CB186" s="61"/>
      <c r="CC186" s="61"/>
      <c r="CD186" s="61"/>
      <c r="CE186" s="61"/>
      <c r="CF186" s="61"/>
      <c r="CG186" s="61"/>
      <c r="CH186" s="61"/>
    </row>
    <row r="187" spans="53:86" customFormat="1">
      <c r="BA187" s="61"/>
      <c r="BB187" s="61"/>
      <c r="BC187" s="61"/>
      <c r="BD187" s="61"/>
      <c r="BE187" s="61"/>
      <c r="BF187" s="61"/>
      <c r="BG187" s="61"/>
      <c r="BH187" s="61"/>
      <c r="BI187" s="61"/>
      <c r="BJ187" s="61"/>
      <c r="BK187" s="61"/>
      <c r="BL187" s="61"/>
      <c r="BM187" s="161" t="s">
        <v>670</v>
      </c>
      <c r="BN187" s="61"/>
      <c r="BO187" s="61"/>
      <c r="BP187" s="61"/>
      <c r="BQ187" s="61"/>
      <c r="BR187" s="61"/>
      <c r="BS187" s="61"/>
      <c r="BT187" s="61"/>
      <c r="BU187" s="61"/>
      <c r="BV187" s="61"/>
      <c r="BW187" s="61"/>
      <c r="BX187" s="61"/>
      <c r="BY187" s="61"/>
      <c r="BZ187" s="61"/>
      <c r="CA187" s="61"/>
      <c r="CB187" s="61"/>
      <c r="CC187" s="61"/>
      <c r="CD187" s="61"/>
      <c r="CE187" s="61"/>
      <c r="CF187" s="61"/>
      <c r="CG187" s="61"/>
      <c r="CH187" s="61"/>
    </row>
    <row r="188" spans="53:86" customFormat="1">
      <c r="BA188" s="61"/>
      <c r="BB188" s="61"/>
      <c r="BC188" s="61"/>
      <c r="BD188" s="61"/>
      <c r="BE188" s="61"/>
      <c r="BF188" s="61"/>
      <c r="BG188" s="61"/>
      <c r="BH188" s="61"/>
      <c r="BI188" s="61"/>
      <c r="BJ188" s="61"/>
      <c r="BK188" s="61"/>
      <c r="BL188" s="61"/>
      <c r="BM188" s="161" t="s">
        <v>643</v>
      </c>
      <c r="BN188" s="61"/>
      <c r="BO188" s="61"/>
      <c r="BP188" s="61"/>
      <c r="BQ188" s="61"/>
      <c r="BR188" s="61"/>
      <c r="BS188" s="61"/>
      <c r="BT188" s="61"/>
      <c r="BU188" s="61"/>
      <c r="BV188" s="61"/>
      <c r="BW188" s="61"/>
      <c r="BX188" s="61"/>
      <c r="BY188" s="61"/>
      <c r="BZ188" s="61"/>
      <c r="CA188" s="61"/>
      <c r="CB188" s="61"/>
      <c r="CC188" s="61"/>
      <c r="CD188" s="61"/>
      <c r="CE188" s="61"/>
      <c r="CF188" s="61"/>
      <c r="CG188" s="61"/>
      <c r="CH188" s="61"/>
    </row>
    <row r="189" spans="53:86" customFormat="1">
      <c r="BA189" s="61"/>
      <c r="BB189" s="61"/>
      <c r="BC189" s="61"/>
      <c r="BD189" s="61"/>
      <c r="BE189" s="61"/>
      <c r="BF189" s="61"/>
      <c r="BG189" s="61"/>
      <c r="BH189" s="61"/>
      <c r="BI189" s="61"/>
      <c r="BJ189" s="61"/>
      <c r="BK189" s="61"/>
      <c r="BL189" s="61"/>
      <c r="BM189" s="161" t="s">
        <v>644</v>
      </c>
      <c r="BN189" s="61"/>
      <c r="BO189" s="61"/>
      <c r="BP189" s="61"/>
      <c r="BQ189" s="61"/>
      <c r="BR189" s="61"/>
      <c r="BS189" s="61"/>
      <c r="BT189" s="61"/>
      <c r="BU189" s="61"/>
      <c r="BV189" s="61"/>
      <c r="BW189" s="61"/>
      <c r="BX189" s="61"/>
      <c r="BY189" s="61"/>
      <c r="BZ189" s="61"/>
      <c r="CA189" s="61"/>
      <c r="CB189" s="61"/>
      <c r="CC189" s="61"/>
      <c r="CD189" s="61"/>
      <c r="CE189" s="61"/>
      <c r="CF189" s="61"/>
      <c r="CG189" s="61"/>
      <c r="CH189" s="61"/>
    </row>
    <row r="190" spans="53:86" customFormat="1">
      <c r="BA190" s="61"/>
      <c r="BB190" s="61"/>
      <c r="BC190" s="61"/>
      <c r="BD190" s="61"/>
      <c r="BE190" s="61"/>
      <c r="BF190" s="61"/>
      <c r="BG190" s="61"/>
      <c r="BH190" s="61"/>
      <c r="BI190" s="61"/>
      <c r="BJ190" s="61"/>
      <c r="BK190" s="61"/>
      <c r="BL190" s="61"/>
      <c r="BM190" s="161" t="s">
        <v>645</v>
      </c>
      <c r="BN190" s="61"/>
      <c r="BO190" s="61"/>
      <c r="BP190" s="61"/>
      <c r="BQ190" s="61"/>
      <c r="BR190" s="61"/>
      <c r="BS190" s="61"/>
      <c r="BT190" s="61"/>
      <c r="BU190" s="61"/>
      <c r="BV190" s="61"/>
      <c r="BW190" s="61"/>
      <c r="BX190" s="61"/>
      <c r="BY190" s="61"/>
      <c r="BZ190" s="61"/>
      <c r="CA190" s="61"/>
      <c r="CB190" s="61"/>
      <c r="CC190" s="61"/>
      <c r="CD190" s="61"/>
      <c r="CE190" s="61"/>
      <c r="CF190" s="61"/>
      <c r="CG190" s="61"/>
      <c r="CH190" s="61"/>
    </row>
    <row r="191" spans="53:86" customFormat="1">
      <c r="BA191" s="61"/>
      <c r="BB191" s="61"/>
      <c r="BC191" s="61"/>
      <c r="BD191" s="61"/>
      <c r="BE191" s="61"/>
      <c r="BF191" s="61"/>
      <c r="BG191" s="61"/>
      <c r="BH191" s="61"/>
      <c r="BI191" s="61"/>
      <c r="BJ191" s="61"/>
      <c r="BK191" s="61"/>
      <c r="BL191" s="61"/>
      <c r="BM191" s="161" t="s">
        <v>671</v>
      </c>
      <c r="BN191" s="61"/>
      <c r="BO191" s="61"/>
      <c r="BP191" s="61"/>
      <c r="BQ191" s="61"/>
      <c r="BR191" s="61"/>
      <c r="BS191" s="61"/>
      <c r="BT191" s="61"/>
      <c r="BU191" s="61"/>
      <c r="BV191" s="61"/>
      <c r="BW191" s="61"/>
      <c r="BX191" s="61"/>
      <c r="BY191" s="61"/>
      <c r="BZ191" s="61"/>
      <c r="CA191" s="61"/>
      <c r="CB191" s="61"/>
      <c r="CC191" s="61"/>
      <c r="CD191" s="61"/>
      <c r="CE191" s="61"/>
      <c r="CF191" s="61"/>
      <c r="CG191" s="61"/>
      <c r="CH191" s="61"/>
    </row>
    <row r="192" spans="53:86" customFormat="1">
      <c r="BA192" s="61"/>
      <c r="BB192" s="61"/>
      <c r="BC192" s="61"/>
      <c r="BD192" s="61"/>
      <c r="BE192" s="61"/>
      <c r="BF192" s="61"/>
      <c r="BG192" s="61"/>
      <c r="BH192" s="61"/>
      <c r="BI192" s="61"/>
      <c r="BJ192" s="61"/>
      <c r="BK192" s="61"/>
      <c r="BL192" s="61"/>
      <c r="BM192" s="162" t="s">
        <v>646</v>
      </c>
      <c r="BN192" s="61"/>
      <c r="BO192" s="61"/>
      <c r="BP192" s="61"/>
      <c r="BQ192" s="61"/>
      <c r="BR192" s="61"/>
      <c r="BS192" s="61"/>
      <c r="BT192" s="61"/>
      <c r="BU192" s="61"/>
      <c r="BV192" s="61"/>
      <c r="BW192" s="61"/>
      <c r="BX192" s="61"/>
      <c r="BY192" s="61"/>
      <c r="BZ192" s="61"/>
      <c r="CA192" s="61"/>
      <c r="CB192" s="61"/>
      <c r="CC192" s="61"/>
      <c r="CD192" s="61"/>
      <c r="CE192" s="61"/>
      <c r="CF192" s="61"/>
      <c r="CG192" s="61"/>
      <c r="CH192" s="61"/>
    </row>
    <row r="193" spans="53:86" customFormat="1">
      <c r="BA193" s="61"/>
      <c r="BB193" s="61"/>
      <c r="BC193" s="61"/>
      <c r="BD193" s="61"/>
      <c r="BE193" s="61"/>
      <c r="BF193" s="61"/>
      <c r="BG193" s="61"/>
      <c r="BH193" s="61"/>
      <c r="BI193" s="61"/>
      <c r="BJ193" s="61"/>
      <c r="BK193" s="61"/>
      <c r="BL193" s="61"/>
      <c r="BM193" s="161" t="s">
        <v>647</v>
      </c>
      <c r="BN193" s="61"/>
      <c r="BO193" s="61"/>
      <c r="BP193" s="61"/>
      <c r="BQ193" s="61"/>
      <c r="BR193" s="61"/>
      <c r="BS193" s="61"/>
      <c r="BT193" s="61"/>
      <c r="BU193" s="61"/>
      <c r="BV193" s="61"/>
      <c r="BW193" s="61"/>
      <c r="BX193" s="61"/>
      <c r="BY193" s="61"/>
      <c r="BZ193" s="61"/>
      <c r="CA193" s="61"/>
      <c r="CB193" s="61"/>
      <c r="CC193" s="61"/>
      <c r="CD193" s="61"/>
      <c r="CE193" s="61"/>
      <c r="CF193" s="61"/>
      <c r="CG193" s="61"/>
      <c r="CH193" s="61"/>
    </row>
    <row r="194" spans="53:86" customFormat="1">
      <c r="BA194" s="61"/>
      <c r="BB194" s="61"/>
      <c r="BC194" s="61"/>
      <c r="BD194" s="61"/>
      <c r="BE194" s="61"/>
      <c r="BF194" s="61"/>
      <c r="BG194" s="61"/>
      <c r="BH194" s="61"/>
      <c r="BI194" s="61"/>
      <c r="BJ194" s="61"/>
      <c r="BK194" s="61"/>
      <c r="BL194" s="61"/>
      <c r="BM194" s="161" t="s">
        <v>648</v>
      </c>
      <c r="BN194" s="61"/>
      <c r="BO194" s="61"/>
      <c r="BP194" s="61"/>
      <c r="BQ194" s="61"/>
      <c r="BR194" s="61"/>
      <c r="BS194" s="61"/>
      <c r="BT194" s="61"/>
      <c r="BU194" s="61"/>
      <c r="BV194" s="61"/>
      <c r="BW194" s="61"/>
      <c r="BX194" s="61"/>
      <c r="BY194" s="61"/>
      <c r="BZ194" s="61"/>
      <c r="CA194" s="61"/>
      <c r="CB194" s="61"/>
      <c r="CC194" s="61"/>
      <c r="CD194" s="61"/>
      <c r="CE194" s="61"/>
      <c r="CF194" s="61"/>
      <c r="CG194" s="61"/>
      <c r="CH194" s="61"/>
    </row>
    <row r="195" spans="53:86" customFormat="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row>
    <row r="196" spans="53:86" customFormat="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row>
    <row r="197" spans="53:86" customFormat="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row>
    <row r="198" spans="53:86" customFormat="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row>
    <row r="199" spans="53:86" customFormat="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row>
    <row r="200" spans="53:86" customFormat="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row>
    <row r="201" spans="53:86" customFormat="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row>
  </sheetData>
  <sortState ref="BA2:BB29">
    <sortCondition ref="BB2"/>
  </sortState>
  <mergeCells count="1">
    <mergeCell ref="A19:G19"/>
  </mergeCells>
  <dataValidations count="2">
    <dataValidation type="list" allowBlank="1" showInputMessage="1" showErrorMessage="1" sqref="A4:A17">
      <formula1>$BB$2:$BB$31</formula1>
    </dataValidation>
    <dataValidation type="list" allowBlank="1" showInputMessage="1" showErrorMessage="1" sqref="H4:H17">
      <formula1>$BD$49:$BD$52</formula1>
    </dataValidation>
  </dataValidations>
  <pageMargins left="0.70866141732283472" right="0.70866141732283472" top="0.78740157480314965" bottom="0.78740157480314965" header="0.51181102362204722" footer="0.51181102362204722"/>
  <pageSetup paperSize="9" scale="78"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[4]Custom_lists!#REF!</xm:f>
          </x14:formula1>
          <xm:sqref>H4:H7</xm:sqref>
        </x14:dataValidation>
        <x14:dataValidation type="list" allowBlank="1" showInputMessage="1" showErrorMessage="1">
          <x14:formula1>
            <xm:f>[4]Custom_lists!#REF!</xm:f>
          </x14:formula1>
          <xm:sqref>A4:A7</xm:sqref>
        </x14:dataValidation>
      </x14:dataValidations>
    </ex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92D050"/>
    <pageSetUpPr fitToPage="1"/>
  </sheetPr>
  <dimension ref="A1:CG210"/>
  <sheetViews>
    <sheetView zoomScaleSheetLayoutView="100" workbookViewId="0">
      <selection sqref="A1:XFD1048576"/>
    </sheetView>
  </sheetViews>
  <sheetFormatPr defaultColWidth="11.42578125" defaultRowHeight="12.75"/>
  <cols>
    <col min="1" max="1" width="7" style="61" customWidth="1"/>
    <col min="2" max="2" width="24.28515625" style="61" customWidth="1"/>
    <col min="3" max="3" width="12.85546875" style="61" customWidth="1"/>
    <col min="4" max="4" width="20" style="61" customWidth="1"/>
    <col min="5" max="5" width="28.85546875" style="61" customWidth="1"/>
    <col min="6" max="7" width="19.7109375" style="61" customWidth="1"/>
    <col min="8" max="8" width="24" style="61" customWidth="1"/>
    <col min="9" max="51" width="11.42578125" customWidth="1"/>
  </cols>
  <sheetData>
    <row r="1" spans="1:85" ht="18.600000000000001" customHeight="1" thickBot="1">
      <c r="A1" s="93" t="s">
        <v>191</v>
      </c>
      <c r="B1" s="93"/>
      <c r="C1" s="93"/>
      <c r="D1" s="93"/>
      <c r="E1" s="93"/>
      <c r="F1" s="93"/>
      <c r="G1" s="93"/>
      <c r="H1" s="94" t="s">
        <v>50</v>
      </c>
      <c r="I1" s="44">
        <v>2015</v>
      </c>
      <c r="AZ1" s="158" t="s">
        <v>422</v>
      </c>
      <c r="BA1" s="292" t="s">
        <v>835</v>
      </c>
      <c r="BB1" s="61"/>
      <c r="BC1" s="157" t="s">
        <v>434</v>
      </c>
      <c r="BD1" s="159"/>
      <c r="BE1" s="159"/>
      <c r="BF1" s="61"/>
      <c r="BG1" s="61" t="s">
        <v>469</v>
      </c>
      <c r="BH1" s="61"/>
      <c r="BI1" s="61"/>
      <c r="BJ1" s="61"/>
      <c r="BK1" s="61"/>
      <c r="BL1" s="157" t="s">
        <v>649</v>
      </c>
      <c r="BM1" s="61"/>
      <c r="BN1" s="61" t="s">
        <v>672</v>
      </c>
      <c r="BO1" s="61"/>
      <c r="BP1" s="61"/>
      <c r="BQ1" s="61"/>
      <c r="BR1" s="61"/>
      <c r="BS1" s="61"/>
      <c r="BT1" s="157" t="s">
        <v>709</v>
      </c>
      <c r="BU1" s="61"/>
      <c r="BV1" s="61"/>
      <c r="BW1" s="61"/>
      <c r="BX1" s="61"/>
      <c r="BY1" s="61" t="s">
        <v>726</v>
      </c>
      <c r="BZ1" s="61"/>
      <c r="CA1" s="61"/>
      <c r="CB1" s="61" t="s">
        <v>754</v>
      </c>
      <c r="CC1" s="61"/>
      <c r="CD1" s="61"/>
      <c r="CE1" s="61"/>
      <c r="CF1" s="61"/>
      <c r="CG1" s="61"/>
    </row>
    <row r="2" spans="1:85" ht="18.600000000000001" customHeight="1" thickBot="1">
      <c r="A2" s="95"/>
      <c r="B2" s="95"/>
      <c r="C2" s="93"/>
      <c r="D2" s="93"/>
      <c r="E2" s="93"/>
      <c r="F2" s="93"/>
      <c r="G2" s="93"/>
      <c r="H2" s="758" t="s">
        <v>256</v>
      </c>
      <c r="I2" s="759">
        <v>2015</v>
      </c>
      <c r="AZ2" s="160" t="s">
        <v>343</v>
      </c>
      <c r="BA2" s="160" t="s">
        <v>344</v>
      </c>
      <c r="BB2" s="61"/>
      <c r="BC2" s="61" t="s">
        <v>439</v>
      </c>
      <c r="BD2" s="159"/>
      <c r="BE2" s="159"/>
      <c r="BF2" s="61"/>
      <c r="BG2" s="61" t="s">
        <v>468</v>
      </c>
      <c r="BH2" s="61"/>
      <c r="BI2" s="61"/>
      <c r="BJ2" s="61"/>
      <c r="BK2" s="61"/>
      <c r="BL2" s="161" t="s">
        <v>481</v>
      </c>
      <c r="BM2" s="61"/>
      <c r="BN2" s="61" t="s">
        <v>118</v>
      </c>
      <c r="BO2" s="61"/>
      <c r="BP2" s="61"/>
      <c r="BQ2" s="61"/>
      <c r="BR2" s="61"/>
      <c r="BS2" s="61"/>
      <c r="BT2" s="56" t="s">
        <v>712</v>
      </c>
      <c r="BU2" s="56"/>
      <c r="BV2" s="56"/>
      <c r="BW2" s="56"/>
      <c r="BX2" s="56"/>
      <c r="BY2" s="56" t="s">
        <v>181</v>
      </c>
      <c r="BZ2" s="56"/>
      <c r="CA2" s="56"/>
      <c r="CB2" s="61" t="s">
        <v>271</v>
      </c>
      <c r="CC2" s="61"/>
      <c r="CD2" s="61"/>
      <c r="CE2" s="61"/>
      <c r="CF2" s="61"/>
      <c r="CG2" s="61"/>
    </row>
    <row r="3" spans="1:85" ht="45.6" customHeight="1" thickBot="1">
      <c r="A3" s="760" t="s">
        <v>1</v>
      </c>
      <c r="B3" s="265" t="s">
        <v>192</v>
      </c>
      <c r="C3" s="266" t="s">
        <v>209</v>
      </c>
      <c r="D3" s="267" t="s">
        <v>53</v>
      </c>
      <c r="E3" s="267" t="s">
        <v>212</v>
      </c>
      <c r="F3" s="267" t="s">
        <v>219</v>
      </c>
      <c r="G3" s="267" t="s">
        <v>213</v>
      </c>
      <c r="H3" s="267" t="s">
        <v>245</v>
      </c>
      <c r="I3" s="264" t="s">
        <v>308</v>
      </c>
      <c r="AZ3" s="160" t="s">
        <v>345</v>
      </c>
      <c r="BA3" s="160" t="s">
        <v>346</v>
      </c>
      <c r="BB3" s="61"/>
      <c r="BC3" s="61" t="s">
        <v>223</v>
      </c>
      <c r="BD3" s="159"/>
      <c r="BE3" s="159"/>
      <c r="BF3" s="61"/>
      <c r="BG3" s="61" t="s">
        <v>470</v>
      </c>
      <c r="BH3" s="61"/>
      <c r="BI3" s="61"/>
      <c r="BJ3" s="61"/>
      <c r="BK3" s="61"/>
      <c r="BL3" s="161" t="s">
        <v>482</v>
      </c>
      <c r="BM3" s="61"/>
      <c r="BN3" s="61" t="s">
        <v>120</v>
      </c>
      <c r="BO3" s="61"/>
      <c r="BP3" s="61"/>
      <c r="BQ3" s="61"/>
      <c r="BR3" s="61"/>
      <c r="BS3" s="61"/>
      <c r="BT3" s="56" t="s">
        <v>713</v>
      </c>
      <c r="BU3" s="56"/>
      <c r="BV3" s="56"/>
      <c r="BW3" s="56"/>
      <c r="BX3" s="56"/>
      <c r="BY3" s="56" t="s">
        <v>738</v>
      </c>
      <c r="BZ3" s="56"/>
      <c r="CA3" s="56"/>
      <c r="CB3" s="61" t="s">
        <v>272</v>
      </c>
      <c r="CC3" s="61"/>
      <c r="CD3" s="61"/>
      <c r="CE3" s="61"/>
      <c r="CF3" s="61"/>
      <c r="CG3" s="61"/>
    </row>
    <row r="4" spans="1:85" s="61" customFormat="1">
      <c r="A4" s="273" t="s">
        <v>338</v>
      </c>
      <c r="B4" s="274" t="s">
        <v>181</v>
      </c>
      <c r="C4" s="280">
        <v>2013</v>
      </c>
      <c r="D4" s="276" t="s">
        <v>193</v>
      </c>
      <c r="E4" s="277" t="s">
        <v>464</v>
      </c>
      <c r="F4" s="278" t="s">
        <v>1602</v>
      </c>
      <c r="G4" s="278" t="s">
        <v>1602</v>
      </c>
      <c r="H4" s="275" t="s">
        <v>55</v>
      </c>
      <c r="I4" s="748"/>
      <c r="AZ4" s="160" t="s">
        <v>347</v>
      </c>
      <c r="BA4" s="160" t="s">
        <v>348</v>
      </c>
      <c r="BC4" s="61" t="s">
        <v>440</v>
      </c>
      <c r="BD4" s="159"/>
      <c r="BE4" s="159"/>
      <c r="BG4" s="61" t="s">
        <v>475</v>
      </c>
      <c r="BL4" s="161" t="s">
        <v>483</v>
      </c>
      <c r="BN4" s="61" t="s">
        <v>124</v>
      </c>
      <c r="BT4" s="56" t="s">
        <v>714</v>
      </c>
      <c r="BU4" s="56"/>
      <c r="BV4" s="56"/>
      <c r="BW4" s="56"/>
      <c r="BX4" s="56"/>
      <c r="BY4" s="56" t="s">
        <v>56</v>
      </c>
      <c r="BZ4" s="56"/>
      <c r="CA4" s="56"/>
      <c r="CB4" s="61" t="s">
        <v>273</v>
      </c>
    </row>
    <row r="5" spans="1:85" s="61" customFormat="1">
      <c r="A5" s="273" t="s">
        <v>338</v>
      </c>
      <c r="B5" s="274" t="s">
        <v>738</v>
      </c>
      <c r="C5" s="761">
        <v>2013</v>
      </c>
      <c r="D5" s="276" t="s">
        <v>193</v>
      </c>
      <c r="E5" s="279" t="s">
        <v>464</v>
      </c>
      <c r="F5" s="278" t="s">
        <v>1602</v>
      </c>
      <c r="G5" s="278" t="s">
        <v>1602</v>
      </c>
      <c r="H5" s="275" t="s">
        <v>55</v>
      </c>
      <c r="I5" s="748"/>
      <c r="AZ5" s="160" t="s">
        <v>351</v>
      </c>
      <c r="BA5" s="160" t="s">
        <v>352</v>
      </c>
      <c r="BC5" s="61" t="s">
        <v>227</v>
      </c>
      <c r="BD5" s="159"/>
      <c r="BE5" s="159"/>
      <c r="BG5" s="61" t="s">
        <v>467</v>
      </c>
      <c r="BL5" s="162" t="s">
        <v>484</v>
      </c>
      <c r="BT5" s="56" t="s">
        <v>688</v>
      </c>
      <c r="BU5" s="56"/>
      <c r="BV5" s="56"/>
      <c r="BW5" s="56"/>
      <c r="BX5" s="56"/>
      <c r="BY5" s="56" t="s">
        <v>739</v>
      </c>
      <c r="BZ5" s="56"/>
      <c r="CA5" s="56"/>
      <c r="CB5" s="61" t="s">
        <v>274</v>
      </c>
    </row>
    <row r="6" spans="1:85" s="61" customFormat="1" ht="13.35" customHeight="1">
      <c r="A6" s="273" t="s">
        <v>338</v>
      </c>
      <c r="B6" s="274" t="s">
        <v>56</v>
      </c>
      <c r="C6" s="280">
        <v>2013</v>
      </c>
      <c r="D6" s="276" t="s">
        <v>193</v>
      </c>
      <c r="E6" s="279" t="s">
        <v>464</v>
      </c>
      <c r="F6" s="278" t="s">
        <v>1602</v>
      </c>
      <c r="G6" s="278" t="s">
        <v>1602</v>
      </c>
      <c r="H6" s="275" t="s">
        <v>55</v>
      </c>
      <c r="I6" s="748"/>
      <c r="AZ6" s="160" t="s">
        <v>353</v>
      </c>
      <c r="BA6" s="160" t="s">
        <v>354</v>
      </c>
      <c r="BC6" s="61" t="s">
        <v>435</v>
      </c>
      <c r="BD6" s="159"/>
      <c r="BE6" s="159"/>
      <c r="BG6" s="61" t="s">
        <v>471</v>
      </c>
      <c r="BL6" s="161" t="s">
        <v>659</v>
      </c>
      <c r="BT6" s="56" t="s">
        <v>689</v>
      </c>
      <c r="BU6" s="56"/>
      <c r="BV6" s="56"/>
      <c r="BW6" s="56"/>
      <c r="BX6" s="56"/>
      <c r="BY6" s="56" t="s">
        <v>737</v>
      </c>
      <c r="BZ6" s="56"/>
      <c r="CA6" s="56"/>
      <c r="CB6" s="61" t="s">
        <v>751</v>
      </c>
    </row>
    <row r="7" spans="1:85" s="61" customFormat="1" ht="13.35" customHeight="1">
      <c r="A7" s="762" t="s">
        <v>338</v>
      </c>
      <c r="B7" s="763" t="s">
        <v>1603</v>
      </c>
      <c r="C7" s="764">
        <v>2013</v>
      </c>
      <c r="D7" s="765" t="s">
        <v>193</v>
      </c>
      <c r="E7" s="766" t="s">
        <v>464</v>
      </c>
      <c r="F7" s="278" t="s">
        <v>1602</v>
      </c>
      <c r="G7" s="278" t="s">
        <v>1602</v>
      </c>
      <c r="H7" s="767" t="s">
        <v>55</v>
      </c>
      <c r="I7" s="768"/>
      <c r="AZ7" s="160" t="s">
        <v>360</v>
      </c>
      <c r="BA7" s="160" t="s">
        <v>342</v>
      </c>
      <c r="BC7" s="61" t="s">
        <v>436</v>
      </c>
      <c r="BD7" s="159"/>
      <c r="BE7" s="159"/>
      <c r="BG7" s="61" t="s">
        <v>472</v>
      </c>
      <c r="BL7" s="161" t="s">
        <v>485</v>
      </c>
      <c r="BN7" s="61" t="s">
        <v>673</v>
      </c>
      <c r="BT7" s="56" t="s">
        <v>715</v>
      </c>
      <c r="BU7" s="56"/>
      <c r="BV7" s="56"/>
      <c r="BW7" s="56"/>
      <c r="BX7" s="56"/>
      <c r="BY7" s="56" t="s">
        <v>183</v>
      </c>
      <c r="BZ7" s="56"/>
      <c r="CA7" s="56"/>
      <c r="CB7" s="61" t="s">
        <v>752</v>
      </c>
    </row>
    <row r="8" spans="1:85" s="61" customFormat="1" ht="13.35" customHeight="1">
      <c r="A8" s="769" t="s">
        <v>338</v>
      </c>
      <c r="B8" s="274" t="s">
        <v>746</v>
      </c>
      <c r="C8" s="280">
        <v>2013</v>
      </c>
      <c r="D8" s="276" t="s">
        <v>193</v>
      </c>
      <c r="E8" s="279" t="s">
        <v>464</v>
      </c>
      <c r="F8" s="278" t="s">
        <v>1602</v>
      </c>
      <c r="G8" s="278" t="s">
        <v>1602</v>
      </c>
      <c r="H8" s="275" t="s">
        <v>55</v>
      </c>
      <c r="I8" s="748"/>
      <c r="AZ8" s="160"/>
      <c r="BA8" s="160"/>
      <c r="BD8" s="159"/>
      <c r="BE8" s="159"/>
      <c r="BL8" s="161"/>
      <c r="BT8" s="56"/>
      <c r="BU8" s="56"/>
      <c r="BV8" s="56"/>
      <c r="BW8" s="56"/>
      <c r="BX8" s="56"/>
      <c r="BY8" s="56"/>
      <c r="BZ8" s="56"/>
      <c r="CA8" s="56"/>
    </row>
    <row r="9" spans="1:85" s="61" customFormat="1" ht="13.35" customHeight="1">
      <c r="A9" s="273" t="s">
        <v>338</v>
      </c>
      <c r="B9" s="274" t="s">
        <v>737</v>
      </c>
      <c r="C9" s="761">
        <v>2013</v>
      </c>
      <c r="D9" s="276" t="s">
        <v>193</v>
      </c>
      <c r="E9" s="279" t="s">
        <v>464</v>
      </c>
      <c r="F9" s="278" t="s">
        <v>1602</v>
      </c>
      <c r="G9" s="278" t="s">
        <v>1602</v>
      </c>
      <c r="H9" s="275" t="s">
        <v>55</v>
      </c>
      <c r="I9" s="748"/>
      <c r="AZ9" s="160"/>
      <c r="BA9" s="160"/>
      <c r="BD9" s="159"/>
      <c r="BE9" s="159"/>
      <c r="BL9" s="161"/>
      <c r="BT9" s="56"/>
      <c r="BU9" s="56"/>
      <c r="BV9" s="56"/>
      <c r="BW9" s="56"/>
      <c r="BX9" s="56"/>
      <c r="BY9" s="56"/>
      <c r="BZ9" s="56"/>
      <c r="CA9" s="56"/>
    </row>
    <row r="10" spans="1:85" s="61" customFormat="1" ht="13.35" customHeight="1">
      <c r="A10" s="273" t="s">
        <v>338</v>
      </c>
      <c r="B10" s="274" t="s">
        <v>183</v>
      </c>
      <c r="C10" s="280">
        <v>2013</v>
      </c>
      <c r="D10" s="276" t="s">
        <v>193</v>
      </c>
      <c r="E10" s="279" t="s">
        <v>464</v>
      </c>
      <c r="F10" s="278" t="s">
        <v>1602</v>
      </c>
      <c r="G10" s="278" t="s">
        <v>1602</v>
      </c>
      <c r="H10" s="275" t="s">
        <v>55</v>
      </c>
      <c r="I10" s="748"/>
      <c r="AZ10" s="160"/>
      <c r="BA10" s="160"/>
      <c r="BD10" s="159"/>
      <c r="BE10" s="159"/>
      <c r="BL10" s="161"/>
      <c r="BT10" s="56"/>
      <c r="BU10" s="56"/>
      <c r="BV10" s="56"/>
      <c r="BW10" s="56"/>
      <c r="BX10" s="56"/>
      <c r="BY10" s="56"/>
      <c r="BZ10" s="56"/>
      <c r="CA10" s="56"/>
    </row>
    <row r="11" spans="1:85" s="61" customFormat="1" ht="13.35" customHeight="1">
      <c r="A11" s="273" t="s">
        <v>338</v>
      </c>
      <c r="B11" s="274" t="s">
        <v>745</v>
      </c>
      <c r="C11" s="761">
        <v>2013</v>
      </c>
      <c r="D11" s="276" t="s">
        <v>193</v>
      </c>
      <c r="E11" s="279" t="s">
        <v>464</v>
      </c>
      <c r="F11" s="278" t="s">
        <v>1602</v>
      </c>
      <c r="G11" s="278" t="s">
        <v>1602</v>
      </c>
      <c r="H11" s="275" t="s">
        <v>55</v>
      </c>
      <c r="I11" s="748"/>
      <c r="AZ11" s="160"/>
      <c r="BA11" s="160"/>
      <c r="BD11" s="159"/>
      <c r="BE11" s="159"/>
      <c r="BL11" s="161"/>
      <c r="BT11" s="56"/>
      <c r="BU11" s="56"/>
      <c r="BV11" s="56"/>
      <c r="BW11" s="56"/>
      <c r="BX11" s="56"/>
      <c r="BY11" s="56"/>
      <c r="BZ11" s="56"/>
      <c r="CA11" s="56"/>
    </row>
    <row r="12" spans="1:85" s="61" customFormat="1" ht="13.35" customHeight="1">
      <c r="A12" s="273" t="s">
        <v>338</v>
      </c>
      <c r="B12" s="274" t="s">
        <v>194</v>
      </c>
      <c r="C12" s="280">
        <v>2013</v>
      </c>
      <c r="D12" s="276" t="s">
        <v>193</v>
      </c>
      <c r="E12" s="279" t="s">
        <v>464</v>
      </c>
      <c r="F12" s="278" t="s">
        <v>1602</v>
      </c>
      <c r="G12" s="278" t="s">
        <v>1602</v>
      </c>
      <c r="H12" s="275" t="s">
        <v>55</v>
      </c>
      <c r="I12" s="748"/>
      <c r="AZ12" s="160"/>
      <c r="BA12" s="160"/>
      <c r="BD12" s="159"/>
      <c r="BE12" s="159"/>
      <c r="BL12" s="161"/>
      <c r="BT12" s="56"/>
      <c r="BU12" s="56"/>
      <c r="BV12" s="56"/>
      <c r="BW12" s="56"/>
      <c r="BX12" s="56"/>
      <c r="BY12" s="56"/>
      <c r="BZ12" s="56"/>
      <c r="CA12" s="56"/>
    </row>
    <row r="13" spans="1:85" s="61" customFormat="1">
      <c r="A13" s="273" t="s">
        <v>338</v>
      </c>
      <c r="B13" s="274" t="s">
        <v>730</v>
      </c>
      <c r="C13" s="761">
        <v>2013</v>
      </c>
      <c r="D13" s="276" t="s">
        <v>193</v>
      </c>
      <c r="E13" s="279" t="s">
        <v>464</v>
      </c>
      <c r="F13" s="278" t="s">
        <v>1602</v>
      </c>
      <c r="G13" s="278" t="s">
        <v>1602</v>
      </c>
      <c r="H13" s="275" t="s">
        <v>55</v>
      </c>
      <c r="I13" s="748"/>
      <c r="AZ13" s="160" t="s">
        <v>355</v>
      </c>
      <c r="BA13" s="160" t="s">
        <v>338</v>
      </c>
      <c r="BC13" s="61" t="s">
        <v>437</v>
      </c>
      <c r="BD13" s="159"/>
      <c r="BE13" s="159"/>
      <c r="BG13" s="61" t="s">
        <v>473</v>
      </c>
      <c r="BL13" s="161" t="s">
        <v>486</v>
      </c>
      <c r="BN13" s="61" t="s">
        <v>119</v>
      </c>
      <c r="BT13" s="56" t="s">
        <v>690</v>
      </c>
      <c r="BU13" s="56"/>
      <c r="BV13" s="56"/>
      <c r="BW13" s="56"/>
      <c r="BX13" s="56"/>
      <c r="BY13" s="56" t="s">
        <v>727</v>
      </c>
      <c r="BZ13" s="56"/>
      <c r="CA13" s="56"/>
      <c r="CB13" s="61" t="s">
        <v>753</v>
      </c>
    </row>
    <row r="14" spans="1:85" s="61" customFormat="1">
      <c r="A14" s="273" t="s">
        <v>338</v>
      </c>
      <c r="B14" s="274" t="s">
        <v>740</v>
      </c>
      <c r="C14" s="280">
        <v>2013</v>
      </c>
      <c r="D14" s="276" t="s">
        <v>193</v>
      </c>
      <c r="E14" s="279" t="s">
        <v>464</v>
      </c>
      <c r="F14" s="278" t="s">
        <v>1602</v>
      </c>
      <c r="G14" s="278" t="s">
        <v>1602</v>
      </c>
      <c r="H14" s="275" t="s">
        <v>55</v>
      </c>
      <c r="I14" s="748"/>
      <c r="AZ14" s="160" t="s">
        <v>385</v>
      </c>
      <c r="BA14" s="160" t="s">
        <v>39</v>
      </c>
      <c r="BC14" s="61" t="s">
        <v>438</v>
      </c>
      <c r="BD14" s="159"/>
      <c r="BE14" s="159"/>
      <c r="BG14" s="61" t="s">
        <v>474</v>
      </c>
      <c r="BL14" s="161" t="s">
        <v>660</v>
      </c>
      <c r="BN14" s="61" t="s">
        <v>676</v>
      </c>
      <c r="BT14" s="56" t="s">
        <v>140</v>
      </c>
      <c r="BU14" s="56"/>
      <c r="BV14" s="56"/>
      <c r="BW14" s="56"/>
      <c r="BX14" s="56"/>
      <c r="BY14" s="56" t="s">
        <v>728</v>
      </c>
      <c r="BZ14" s="56"/>
      <c r="CA14" s="56"/>
      <c r="CB14" s="61" t="s">
        <v>203</v>
      </c>
    </row>
    <row r="15" spans="1:85" s="61" customFormat="1">
      <c r="A15" s="273" t="s">
        <v>338</v>
      </c>
      <c r="B15" s="274" t="s">
        <v>731</v>
      </c>
      <c r="C15" s="761">
        <v>2013</v>
      </c>
      <c r="D15" s="276" t="s">
        <v>193</v>
      </c>
      <c r="E15" s="279" t="s">
        <v>464</v>
      </c>
      <c r="F15" s="278" t="s">
        <v>1602</v>
      </c>
      <c r="G15" s="278" t="s">
        <v>1602</v>
      </c>
      <c r="H15" s="275" t="s">
        <v>55</v>
      </c>
      <c r="I15" s="748"/>
      <c r="AZ15" s="160" t="s">
        <v>356</v>
      </c>
      <c r="BA15" s="160" t="s">
        <v>357</v>
      </c>
      <c r="BD15" s="159"/>
      <c r="BE15" s="159"/>
      <c r="BL15" s="161" t="s">
        <v>661</v>
      </c>
      <c r="BN15" s="61" t="s">
        <v>119</v>
      </c>
      <c r="BT15" s="56" t="s">
        <v>691</v>
      </c>
      <c r="BU15" s="56"/>
      <c r="BV15" s="56"/>
      <c r="BW15" s="56"/>
      <c r="BX15" s="56"/>
      <c r="BY15" s="56" t="s">
        <v>729</v>
      </c>
      <c r="BZ15" s="56"/>
      <c r="CA15" s="56"/>
      <c r="CB15" s="61" t="s">
        <v>204</v>
      </c>
    </row>
    <row r="16" spans="1:85" s="61" customFormat="1">
      <c r="A16" s="273" t="s">
        <v>338</v>
      </c>
      <c r="B16" s="274" t="s">
        <v>732</v>
      </c>
      <c r="C16" s="280">
        <v>2013</v>
      </c>
      <c r="D16" s="276" t="s">
        <v>193</v>
      </c>
      <c r="E16" s="279" t="s">
        <v>464</v>
      </c>
      <c r="F16" s="278" t="s">
        <v>1602</v>
      </c>
      <c r="G16" s="278" t="s">
        <v>1602</v>
      </c>
      <c r="H16" s="275" t="s">
        <v>55</v>
      </c>
      <c r="I16" s="748"/>
      <c r="AZ16" s="160" t="s">
        <v>358</v>
      </c>
      <c r="BA16" s="160" t="s">
        <v>125</v>
      </c>
      <c r="BD16" s="159"/>
      <c r="BE16" s="159"/>
      <c r="BL16" s="161" t="s">
        <v>487</v>
      </c>
      <c r="BN16" s="61" t="s">
        <v>121</v>
      </c>
      <c r="BT16" s="56" t="s">
        <v>692</v>
      </c>
      <c r="BU16" s="56"/>
      <c r="BV16" s="56"/>
      <c r="BW16" s="56"/>
      <c r="BX16" s="56"/>
      <c r="BY16" s="56" t="s">
        <v>194</v>
      </c>
      <c r="BZ16" s="56"/>
      <c r="CA16" s="56"/>
    </row>
    <row r="17" spans="1:85" s="61" customFormat="1">
      <c r="A17" s="273" t="s">
        <v>338</v>
      </c>
      <c r="B17" s="274" t="s">
        <v>743</v>
      </c>
      <c r="C17" s="761">
        <v>2013</v>
      </c>
      <c r="D17" s="276" t="s">
        <v>193</v>
      </c>
      <c r="E17" s="279" t="s">
        <v>464</v>
      </c>
      <c r="F17" s="278" t="s">
        <v>1602</v>
      </c>
      <c r="G17" s="278" t="s">
        <v>1602</v>
      </c>
      <c r="H17" s="275" t="s">
        <v>55</v>
      </c>
      <c r="I17" s="748"/>
      <c r="AZ17" s="160" t="s">
        <v>359</v>
      </c>
      <c r="BA17" s="160" t="s">
        <v>48</v>
      </c>
      <c r="BC17" s="157" t="s">
        <v>442</v>
      </c>
      <c r="BD17" s="159"/>
      <c r="BE17" s="159"/>
      <c r="BG17" s="157" t="s">
        <v>72</v>
      </c>
      <c r="BJ17" s="157" t="s">
        <v>828</v>
      </c>
      <c r="BL17" s="161" t="s">
        <v>488</v>
      </c>
      <c r="BN17" s="61" t="s">
        <v>122</v>
      </c>
      <c r="BT17" s="56" t="s">
        <v>716</v>
      </c>
      <c r="BU17" s="56"/>
      <c r="BV17" s="56"/>
      <c r="BW17" s="56"/>
      <c r="BX17" s="56"/>
      <c r="BY17" s="56" t="s">
        <v>730</v>
      </c>
      <c r="BZ17" s="56"/>
      <c r="CA17" s="56"/>
    </row>
    <row r="18" spans="1:85" s="61" customFormat="1">
      <c r="A18" s="273" t="s">
        <v>338</v>
      </c>
      <c r="B18" s="274" t="s">
        <v>733</v>
      </c>
      <c r="C18" s="280">
        <v>2013</v>
      </c>
      <c r="D18" s="276" t="s">
        <v>193</v>
      </c>
      <c r="E18" s="279" t="s">
        <v>464</v>
      </c>
      <c r="F18" s="278" t="s">
        <v>1602</v>
      </c>
      <c r="G18" s="278" t="s">
        <v>1602</v>
      </c>
      <c r="H18" s="275" t="s">
        <v>55</v>
      </c>
      <c r="I18" s="748"/>
      <c r="AZ18" s="160"/>
      <c r="BA18" s="160"/>
      <c r="BC18" s="157"/>
      <c r="BD18" s="159"/>
      <c r="BE18" s="159"/>
      <c r="BG18" s="157"/>
      <c r="BJ18" s="157"/>
      <c r="BL18" s="161"/>
      <c r="BT18" s="56"/>
      <c r="BU18" s="56"/>
      <c r="BV18" s="56"/>
      <c r="BW18" s="56"/>
      <c r="BX18" s="56"/>
      <c r="BY18" s="56"/>
      <c r="BZ18" s="56"/>
      <c r="CA18" s="56"/>
    </row>
    <row r="19" spans="1:85" s="61" customFormat="1">
      <c r="A19" s="273" t="s">
        <v>338</v>
      </c>
      <c r="B19" s="274" t="s">
        <v>735</v>
      </c>
      <c r="C19" s="761">
        <v>2013</v>
      </c>
      <c r="D19" s="276" t="s">
        <v>193</v>
      </c>
      <c r="E19" s="279" t="s">
        <v>464</v>
      </c>
      <c r="F19" s="278" t="s">
        <v>1602</v>
      </c>
      <c r="G19" s="278" t="s">
        <v>1602</v>
      </c>
      <c r="H19" s="275" t="s">
        <v>55</v>
      </c>
      <c r="I19" s="748"/>
      <c r="AZ19" s="160"/>
      <c r="BA19" s="160"/>
      <c r="BC19" s="157"/>
      <c r="BD19" s="159"/>
      <c r="BE19" s="159"/>
      <c r="BG19" s="157"/>
      <c r="BJ19" s="157"/>
      <c r="BL19" s="161"/>
      <c r="BT19" s="56"/>
      <c r="BU19" s="56"/>
      <c r="BV19" s="56"/>
      <c r="BW19" s="56"/>
      <c r="BX19" s="56"/>
      <c r="BY19" s="56"/>
      <c r="BZ19" s="56"/>
      <c r="CA19" s="56"/>
    </row>
    <row r="20" spans="1:85" s="61" customFormat="1">
      <c r="A20" s="273" t="s">
        <v>338</v>
      </c>
      <c r="B20" s="274" t="s">
        <v>461</v>
      </c>
      <c r="C20" s="280">
        <v>2013</v>
      </c>
      <c r="D20" s="276" t="s">
        <v>193</v>
      </c>
      <c r="E20" s="279" t="s">
        <v>464</v>
      </c>
      <c r="F20" s="278" t="s">
        <v>1602</v>
      </c>
      <c r="G20" s="278" t="s">
        <v>1602</v>
      </c>
      <c r="H20" s="275" t="s">
        <v>55</v>
      </c>
      <c r="I20" s="748"/>
      <c r="AZ20" s="160"/>
      <c r="BA20" s="160"/>
      <c r="BC20" s="157"/>
      <c r="BD20" s="159"/>
      <c r="BE20" s="159"/>
      <c r="BG20" s="157"/>
      <c r="BJ20" s="157"/>
      <c r="BL20" s="161"/>
      <c r="BT20" s="56"/>
      <c r="BU20" s="56"/>
      <c r="BV20" s="56"/>
      <c r="BW20" s="56"/>
      <c r="BX20" s="56"/>
      <c r="BY20" s="56"/>
      <c r="BZ20" s="56"/>
      <c r="CA20" s="56"/>
    </row>
    <row r="21" spans="1:85" s="61" customFormat="1">
      <c r="A21" s="273" t="s">
        <v>338</v>
      </c>
      <c r="B21" s="274" t="s">
        <v>736</v>
      </c>
      <c r="C21" s="761">
        <v>2013</v>
      </c>
      <c r="D21" s="276" t="s">
        <v>193</v>
      </c>
      <c r="E21" s="279" t="s">
        <v>464</v>
      </c>
      <c r="F21" s="278" t="s">
        <v>1602</v>
      </c>
      <c r="G21" s="278" t="s">
        <v>1602</v>
      </c>
      <c r="H21" s="275" t="s">
        <v>55</v>
      </c>
      <c r="I21" s="748"/>
      <c r="AZ21" s="160"/>
      <c r="BA21" s="160"/>
      <c r="BC21" s="157"/>
      <c r="BD21" s="159"/>
      <c r="BE21" s="159"/>
      <c r="BG21" s="157"/>
      <c r="BJ21" s="157"/>
      <c r="BL21" s="161"/>
      <c r="BT21" s="56"/>
      <c r="BU21" s="56"/>
      <c r="BV21" s="56"/>
      <c r="BW21" s="56"/>
      <c r="BX21" s="56"/>
      <c r="BY21" s="56"/>
      <c r="BZ21" s="56"/>
      <c r="CA21" s="56"/>
    </row>
    <row r="22" spans="1:85" s="61" customFormat="1">
      <c r="A22" s="203"/>
      <c r="B22" s="274"/>
      <c r="C22" s="280"/>
      <c r="D22" s="276"/>
      <c r="E22" s="279"/>
      <c r="F22" s="190"/>
      <c r="G22" s="190"/>
      <c r="H22" s="770"/>
      <c r="I22" s="748"/>
      <c r="AZ22" s="160"/>
      <c r="BA22" s="160"/>
      <c r="BC22" s="157"/>
      <c r="BD22" s="159"/>
      <c r="BE22" s="159"/>
      <c r="BG22" s="157"/>
      <c r="BJ22" s="157"/>
      <c r="BL22" s="161"/>
      <c r="BT22" s="56"/>
      <c r="BU22" s="56"/>
      <c r="BV22" s="56"/>
      <c r="BW22" s="56"/>
      <c r="BX22" s="56"/>
      <c r="BY22" s="56"/>
      <c r="BZ22" s="56"/>
      <c r="CA22" s="56"/>
    </row>
    <row r="23" spans="1:85" s="61" customFormat="1">
      <c r="A23" s="203"/>
      <c r="B23" s="274"/>
      <c r="C23" s="280"/>
      <c r="D23" s="276"/>
      <c r="E23" s="279"/>
      <c r="F23" s="190"/>
      <c r="G23" s="190"/>
      <c r="H23" s="770"/>
      <c r="I23" s="748"/>
      <c r="AZ23" s="160"/>
      <c r="BA23" s="160"/>
      <c r="BC23" s="157"/>
      <c r="BD23" s="159"/>
      <c r="BE23" s="159"/>
      <c r="BG23" s="157"/>
      <c r="BJ23" s="157"/>
      <c r="BL23" s="161"/>
      <c r="BT23" s="56"/>
      <c r="BU23" s="56"/>
      <c r="BV23" s="56"/>
      <c r="BW23" s="56"/>
      <c r="BX23" s="56"/>
      <c r="BY23" s="56"/>
      <c r="BZ23" s="56"/>
      <c r="CA23" s="56"/>
    </row>
    <row r="24" spans="1:85" ht="14.45" customHeight="1">
      <c r="A24" s="96" t="s">
        <v>246</v>
      </c>
      <c r="B24" s="97"/>
      <c r="C24" s="97"/>
      <c r="D24" s="97"/>
      <c r="E24" s="97"/>
      <c r="F24" s="97"/>
      <c r="G24" s="97"/>
      <c r="H24" s="56"/>
      <c r="I24" s="98"/>
      <c r="AZ24" s="160" t="s">
        <v>361</v>
      </c>
      <c r="BA24" s="160" t="s">
        <v>362</v>
      </c>
      <c r="BB24" s="61"/>
      <c r="BC24" s="61" t="s">
        <v>443</v>
      </c>
      <c r="BD24" s="159"/>
      <c r="BE24" s="159"/>
      <c r="BF24" s="61"/>
      <c r="BG24" s="61" t="s">
        <v>73</v>
      </c>
      <c r="BH24" s="61"/>
      <c r="BI24" s="61"/>
      <c r="BJ24" t="s">
        <v>766</v>
      </c>
      <c r="BK24" s="61"/>
      <c r="BL24" s="161" t="s">
        <v>490</v>
      </c>
      <c r="BM24" s="61"/>
      <c r="BN24" s="61" t="s">
        <v>678</v>
      </c>
      <c r="BO24" s="61"/>
      <c r="BP24" s="61"/>
      <c r="BQ24" s="61"/>
      <c r="BR24" s="61"/>
      <c r="BS24" s="61"/>
      <c r="BT24" s="56" t="s">
        <v>717</v>
      </c>
      <c r="BU24" s="56"/>
      <c r="BV24" s="56"/>
      <c r="BW24" s="56"/>
      <c r="BX24" s="56"/>
      <c r="BY24" s="56" t="s">
        <v>731</v>
      </c>
      <c r="BZ24" s="56"/>
      <c r="CA24" s="56"/>
      <c r="CB24" s="61"/>
      <c r="CC24" s="61"/>
      <c r="CD24" s="61"/>
      <c r="CE24" s="61"/>
      <c r="CF24" s="61"/>
      <c r="CG24" s="61"/>
    </row>
    <row r="25" spans="1:85">
      <c r="A25" s="96" t="s">
        <v>393</v>
      </c>
      <c r="I25" s="98"/>
      <c r="AZ25" s="160" t="s">
        <v>349</v>
      </c>
      <c r="BA25" s="160" t="s">
        <v>350</v>
      </c>
      <c r="BB25" s="61"/>
      <c r="BC25" s="61" t="s">
        <v>183</v>
      </c>
      <c r="BD25" s="159"/>
      <c r="BE25" s="159"/>
      <c r="BF25" s="61"/>
      <c r="BG25" s="61" t="s">
        <v>756</v>
      </c>
      <c r="BH25" s="61"/>
      <c r="BI25" s="61"/>
      <c r="BJ25" s="61"/>
      <c r="BK25" s="61"/>
      <c r="BL25" s="161" t="s">
        <v>491</v>
      </c>
      <c r="BM25" s="61"/>
      <c r="BN25" s="61" t="s">
        <v>677</v>
      </c>
      <c r="BO25" s="61"/>
      <c r="BP25" s="61"/>
      <c r="BQ25" s="61"/>
      <c r="BR25" s="61"/>
      <c r="BS25" s="61"/>
      <c r="BT25" s="56" t="s">
        <v>694</v>
      </c>
      <c r="BU25" s="56"/>
      <c r="BV25" s="56"/>
      <c r="BW25" s="56"/>
      <c r="BX25" s="56"/>
      <c r="BY25" s="56" t="s">
        <v>732</v>
      </c>
      <c r="BZ25" s="56"/>
      <c r="CA25" s="56"/>
      <c r="CB25" s="61"/>
      <c r="CC25" s="61"/>
      <c r="CD25" s="61"/>
      <c r="CE25" s="61"/>
      <c r="CF25" s="61"/>
      <c r="CG25" s="61"/>
    </row>
    <row r="26" spans="1:85" ht="12" customHeight="1">
      <c r="A26" s="156"/>
      <c r="C26" s="127"/>
      <c r="AZ26" s="160" t="s">
        <v>363</v>
      </c>
      <c r="BA26" s="160" t="s">
        <v>364</v>
      </c>
      <c r="BB26" s="61"/>
      <c r="BC26" s="61" t="s">
        <v>444</v>
      </c>
      <c r="BD26" s="159"/>
      <c r="BE26" s="159"/>
      <c r="BF26" s="61"/>
      <c r="BG26" s="61"/>
      <c r="BH26" s="61"/>
      <c r="BI26" s="61"/>
      <c r="BJ26" s="61"/>
      <c r="BK26" s="61"/>
      <c r="BL26" s="161" t="s">
        <v>662</v>
      </c>
      <c r="BM26" s="61"/>
      <c r="BN26" s="61" t="s">
        <v>679</v>
      </c>
      <c r="BO26" s="61"/>
      <c r="BP26" s="61"/>
      <c r="BQ26" s="61"/>
      <c r="BR26" s="61"/>
      <c r="BS26" s="61"/>
      <c r="BT26" s="56" t="s">
        <v>143</v>
      </c>
      <c r="BU26" s="56"/>
      <c r="BV26" s="56"/>
      <c r="BW26" s="56"/>
      <c r="BX26" s="56"/>
      <c r="BY26" s="56" t="s">
        <v>743</v>
      </c>
      <c r="BZ26" s="56"/>
      <c r="CA26" s="56"/>
      <c r="CB26" s="61"/>
      <c r="CC26" s="61"/>
      <c r="CD26" s="61"/>
      <c r="CE26" s="61"/>
      <c r="CF26" s="61"/>
      <c r="CG26" s="61"/>
    </row>
    <row r="27" spans="1:85">
      <c r="AZ27" s="160" t="s">
        <v>365</v>
      </c>
      <c r="BA27" s="160" t="s">
        <v>366</v>
      </c>
      <c r="BB27" s="61"/>
      <c r="BC27" s="61" t="s">
        <v>194</v>
      </c>
      <c r="BD27" s="159"/>
      <c r="BE27" s="159"/>
      <c r="BF27" s="61"/>
      <c r="BG27" s="61"/>
      <c r="BH27" s="61"/>
      <c r="BI27" s="61"/>
      <c r="BJ27" s="61"/>
      <c r="BK27" s="61"/>
      <c r="BL27" s="161" t="s">
        <v>98</v>
      </c>
      <c r="BM27" s="61"/>
      <c r="BN27" s="61" t="s">
        <v>680</v>
      </c>
      <c r="BO27" s="61"/>
      <c r="BP27" s="61"/>
      <c r="BQ27" s="61"/>
      <c r="BR27" s="61"/>
      <c r="BS27" s="61"/>
      <c r="BT27" s="56" t="s">
        <v>718</v>
      </c>
      <c r="BU27" s="56"/>
      <c r="BV27" s="56"/>
      <c r="BW27" s="56"/>
      <c r="BX27" s="56"/>
      <c r="BY27" s="56" t="s">
        <v>733</v>
      </c>
      <c r="BZ27" s="56"/>
      <c r="CA27" s="56"/>
      <c r="CB27" s="61"/>
      <c r="CC27" s="61"/>
      <c r="CD27" s="61"/>
      <c r="CE27" s="61"/>
      <c r="CF27" s="61"/>
      <c r="CG27" s="61"/>
    </row>
    <row r="28" spans="1:85">
      <c r="AZ28" s="160" t="s">
        <v>367</v>
      </c>
      <c r="BA28" s="160" t="s">
        <v>97</v>
      </c>
      <c r="BB28" s="61"/>
      <c r="BC28" s="61" t="s">
        <v>445</v>
      </c>
      <c r="BD28" s="159"/>
      <c r="BE28" s="159"/>
      <c r="BF28" s="61"/>
      <c r="BG28" s="61"/>
      <c r="BH28" s="61"/>
      <c r="BI28" s="61"/>
      <c r="BJ28" s="61"/>
      <c r="BK28" s="61"/>
      <c r="BL28" s="161" t="s">
        <v>492</v>
      </c>
      <c r="BM28" s="61"/>
      <c r="BN28" s="61" t="s">
        <v>681</v>
      </c>
      <c r="BO28" s="61"/>
      <c r="BP28" s="61"/>
      <c r="BQ28" s="61"/>
      <c r="BR28" s="61"/>
      <c r="BS28" s="61"/>
      <c r="BT28" s="56" t="s">
        <v>747</v>
      </c>
      <c r="BU28" s="56"/>
      <c r="BV28" s="56"/>
      <c r="BW28" s="56"/>
      <c r="BX28" s="56"/>
      <c r="BY28" s="56" t="s">
        <v>734</v>
      </c>
      <c r="BZ28" s="56"/>
      <c r="CA28" s="56"/>
      <c r="CB28" s="61"/>
      <c r="CC28" s="61"/>
      <c r="CD28" s="61"/>
      <c r="CE28" s="61"/>
      <c r="CF28" s="61"/>
      <c r="CG28" s="61"/>
    </row>
    <row r="29" spans="1:85">
      <c r="AZ29" s="160" t="s">
        <v>369</v>
      </c>
      <c r="BA29" s="160" t="s">
        <v>341</v>
      </c>
      <c r="BB29" s="61"/>
      <c r="BC29" s="61" t="s">
        <v>446</v>
      </c>
      <c r="BD29" s="159"/>
      <c r="BE29" s="159"/>
      <c r="BF29" s="61"/>
      <c r="BG29" s="61"/>
      <c r="BH29" s="61"/>
      <c r="BI29" s="61"/>
      <c r="BJ29" s="61"/>
      <c r="BK29" s="61"/>
      <c r="BL29" s="161" t="s">
        <v>493</v>
      </c>
      <c r="BM29" s="61"/>
      <c r="BN29" s="61" t="s">
        <v>682</v>
      </c>
      <c r="BO29" s="61"/>
      <c r="BP29" s="61"/>
      <c r="BQ29" s="61"/>
      <c r="BR29" s="61"/>
      <c r="BS29" s="61"/>
      <c r="BT29" s="56" t="s">
        <v>748</v>
      </c>
      <c r="BU29" s="56"/>
      <c r="BV29" s="56"/>
      <c r="BW29" s="56"/>
      <c r="BX29" s="56"/>
      <c r="BY29" s="56" t="s">
        <v>742</v>
      </c>
      <c r="BZ29" s="56"/>
      <c r="CA29" s="56"/>
      <c r="CB29" s="61"/>
      <c r="CC29" s="61"/>
      <c r="CD29" s="61"/>
      <c r="CE29" s="61"/>
      <c r="CF29" s="61"/>
      <c r="CG29" s="61"/>
    </row>
    <row r="30" spans="1:85">
      <c r="AZ30" s="160" t="s">
        <v>370</v>
      </c>
      <c r="BA30" s="160" t="s">
        <v>371</v>
      </c>
      <c r="BB30" s="61"/>
      <c r="BC30" s="61" t="s">
        <v>447</v>
      </c>
      <c r="BD30" s="159"/>
      <c r="BE30" s="159"/>
      <c r="BF30" s="61"/>
      <c r="BG30" s="61"/>
      <c r="BH30" s="61"/>
      <c r="BI30" s="61"/>
      <c r="BJ30" s="61"/>
      <c r="BK30" s="61"/>
      <c r="BL30" s="161" t="s">
        <v>494</v>
      </c>
      <c r="BM30" s="61"/>
      <c r="BN30" s="61" t="s">
        <v>683</v>
      </c>
      <c r="BO30" s="61"/>
      <c r="BP30" s="61"/>
      <c r="BQ30" s="61"/>
      <c r="BR30" s="61"/>
      <c r="BS30" s="61"/>
      <c r="BT30" s="56" t="s">
        <v>749</v>
      </c>
      <c r="BU30" s="56"/>
      <c r="BV30" s="56"/>
      <c r="BW30" s="56"/>
      <c r="BX30" s="56"/>
      <c r="BY30" s="56" t="s">
        <v>741</v>
      </c>
      <c r="BZ30" s="56"/>
      <c r="CA30" s="56"/>
      <c r="CB30" s="61"/>
      <c r="CC30" s="61"/>
      <c r="CD30" s="61"/>
      <c r="CE30" s="61"/>
      <c r="CF30" s="61"/>
      <c r="CG30" s="61"/>
    </row>
    <row r="31" spans="1:85">
      <c r="AZ31" s="160" t="s">
        <v>368</v>
      </c>
      <c r="BA31" s="160" t="s">
        <v>337</v>
      </c>
      <c r="BB31" s="61"/>
      <c r="BC31" s="61" t="s">
        <v>448</v>
      </c>
      <c r="BD31" s="159"/>
      <c r="BE31" s="159"/>
      <c r="BF31" s="61"/>
      <c r="BG31" s="171" t="s">
        <v>762</v>
      </c>
      <c r="BH31" t="s">
        <v>817</v>
      </c>
      <c r="BI31" s="61"/>
      <c r="BJ31" s="61"/>
      <c r="BK31" s="61"/>
      <c r="BL31" s="161" t="s">
        <v>495</v>
      </c>
      <c r="BM31" s="61"/>
      <c r="BN31" s="61" t="s">
        <v>684</v>
      </c>
      <c r="BO31" s="61"/>
      <c r="BP31" s="61"/>
      <c r="BQ31" s="61"/>
      <c r="BR31" s="61"/>
      <c r="BS31" s="61"/>
      <c r="BT31" s="56" t="s">
        <v>750</v>
      </c>
      <c r="BU31" s="56"/>
      <c r="BV31" s="56"/>
      <c r="BW31" s="56"/>
      <c r="BX31" s="56"/>
      <c r="BY31" s="56" t="s">
        <v>735</v>
      </c>
      <c r="BZ31" s="56"/>
      <c r="CA31" s="56"/>
      <c r="CB31" s="61"/>
      <c r="CC31" s="61"/>
      <c r="CD31" s="61"/>
      <c r="CE31" s="61"/>
      <c r="CF31" s="61"/>
      <c r="CG31" s="61"/>
    </row>
    <row r="32" spans="1:85">
      <c r="AZ32" s="160" t="s">
        <v>372</v>
      </c>
      <c r="BA32" s="160" t="s">
        <v>373</v>
      </c>
      <c r="BB32" s="61"/>
      <c r="BC32" s="61" t="s">
        <v>120</v>
      </c>
      <c r="BD32" s="159"/>
      <c r="BE32" s="159"/>
      <c r="BF32" s="61"/>
      <c r="BG32" s="61"/>
      <c r="BH32" s="61"/>
      <c r="BI32" s="61"/>
      <c r="BJ32" s="61"/>
      <c r="BK32" s="61"/>
      <c r="BL32" s="161" t="s">
        <v>496</v>
      </c>
      <c r="BM32" s="61"/>
      <c r="BN32" s="61" t="s">
        <v>685</v>
      </c>
      <c r="BO32" s="61"/>
      <c r="BP32" s="61"/>
      <c r="BQ32" s="61"/>
      <c r="BR32" s="61"/>
      <c r="BS32" s="61"/>
      <c r="BT32" s="56" t="s">
        <v>695</v>
      </c>
      <c r="BU32" s="56"/>
      <c r="BV32" s="56"/>
      <c r="BW32" s="56"/>
      <c r="BX32" s="56"/>
      <c r="BY32" s="56" t="s">
        <v>461</v>
      </c>
      <c r="BZ32" s="56"/>
      <c r="CA32" s="56"/>
      <c r="CB32" s="61"/>
      <c r="CC32" s="61"/>
      <c r="CD32" s="61"/>
      <c r="CE32" s="61"/>
      <c r="CF32" s="61"/>
      <c r="CG32" s="61"/>
    </row>
    <row r="33" spans="52:85" customFormat="1">
      <c r="AZ33" s="160" t="s">
        <v>374</v>
      </c>
      <c r="BA33" s="160" t="s">
        <v>340</v>
      </c>
      <c r="BB33" s="61"/>
      <c r="BC33" s="61" t="s">
        <v>449</v>
      </c>
      <c r="BD33" s="159"/>
      <c r="BE33" s="159"/>
      <c r="BF33" s="61"/>
      <c r="BG33" s="61"/>
      <c r="BH33" s="61"/>
      <c r="BI33" s="61"/>
      <c r="BJ33" s="61"/>
      <c r="BK33" s="61"/>
      <c r="BL33" s="161" t="s">
        <v>497</v>
      </c>
      <c r="BM33" s="61"/>
      <c r="BN33" s="61" t="s">
        <v>686</v>
      </c>
      <c r="BO33" s="61"/>
      <c r="BP33" s="61"/>
      <c r="BQ33" s="61"/>
      <c r="BR33" s="61"/>
      <c r="BS33" s="61"/>
      <c r="BT33" s="56" t="s">
        <v>696</v>
      </c>
      <c r="BU33" s="56"/>
      <c r="BV33" s="56"/>
      <c r="BW33" s="56"/>
      <c r="BX33" s="56"/>
      <c r="BY33" s="56" t="s">
        <v>736</v>
      </c>
      <c r="BZ33" s="56"/>
      <c r="CA33" s="56"/>
      <c r="CB33" s="61"/>
      <c r="CC33" s="61"/>
      <c r="CD33" s="61"/>
      <c r="CE33" s="61"/>
      <c r="CF33" s="61"/>
      <c r="CG33" s="61"/>
    </row>
    <row r="34" spans="52:85" customFormat="1">
      <c r="AZ34" s="160" t="s">
        <v>375</v>
      </c>
      <c r="BA34" s="160" t="s">
        <v>376</v>
      </c>
      <c r="BB34" s="61"/>
      <c r="BC34" s="61"/>
      <c r="BD34" s="159"/>
      <c r="BE34" s="159"/>
      <c r="BF34" s="61"/>
      <c r="BG34" s="61"/>
      <c r="BH34" s="61"/>
      <c r="BI34" s="61"/>
      <c r="BJ34" s="61"/>
      <c r="BK34" s="61"/>
      <c r="BL34" s="161" t="s">
        <v>498</v>
      </c>
      <c r="BM34" s="61"/>
      <c r="BN34" s="61" t="s">
        <v>674</v>
      </c>
      <c r="BO34" s="61"/>
      <c r="BP34" s="61"/>
      <c r="BQ34" s="61"/>
      <c r="BR34" s="61"/>
      <c r="BS34" s="61"/>
      <c r="BT34" s="56" t="s">
        <v>697</v>
      </c>
      <c r="BU34" s="56"/>
      <c r="BV34" s="56"/>
      <c r="BW34" s="56"/>
      <c r="BX34" s="56"/>
      <c r="BY34" s="61"/>
      <c r="BZ34" s="56"/>
      <c r="CA34" s="56"/>
      <c r="CB34" s="61"/>
      <c r="CC34" s="61"/>
      <c r="CD34" s="61"/>
      <c r="CE34" s="61"/>
      <c r="CF34" s="61"/>
      <c r="CG34" s="61"/>
    </row>
    <row r="35" spans="52:85" customFormat="1">
      <c r="AZ35" s="160" t="s">
        <v>377</v>
      </c>
      <c r="BA35" s="160" t="s">
        <v>378</v>
      </c>
      <c r="BB35" s="61"/>
      <c r="BC35" s="61"/>
      <c r="BD35" s="159"/>
      <c r="BE35" s="159"/>
      <c r="BF35" s="61"/>
      <c r="BG35" s="61"/>
      <c r="BH35" s="61"/>
      <c r="BI35" s="61"/>
      <c r="BJ35" s="61"/>
      <c r="BK35" s="61"/>
      <c r="BL35" s="161" t="s">
        <v>499</v>
      </c>
      <c r="BM35" s="61"/>
      <c r="BN35" s="61" t="s">
        <v>687</v>
      </c>
      <c r="BO35" s="61"/>
      <c r="BP35" s="61"/>
      <c r="BQ35" s="61"/>
      <c r="BR35" s="61"/>
      <c r="BS35" s="61"/>
      <c r="BT35" s="56" t="s">
        <v>698</v>
      </c>
      <c r="BU35" s="56"/>
      <c r="BV35" s="56"/>
      <c r="BW35" s="56"/>
      <c r="BX35" s="56"/>
      <c r="BY35" s="56"/>
      <c r="BZ35" s="56"/>
      <c r="CA35" s="56"/>
      <c r="CB35" s="61"/>
      <c r="CC35" s="61"/>
      <c r="CD35" s="61"/>
      <c r="CE35" s="61"/>
      <c r="CF35" s="61"/>
      <c r="CG35" s="61"/>
    </row>
    <row r="36" spans="52:85" customFormat="1">
      <c r="AZ36" s="160" t="s">
        <v>379</v>
      </c>
      <c r="BA36" s="160" t="s">
        <v>380</v>
      </c>
      <c r="BB36" s="61"/>
      <c r="BC36" s="157" t="s">
        <v>441</v>
      </c>
      <c r="BD36" s="159"/>
      <c r="BE36" s="159"/>
      <c r="BF36" s="61"/>
      <c r="BG36" s="157" t="s">
        <v>480</v>
      </c>
      <c r="BH36" s="61"/>
      <c r="BI36" s="61"/>
      <c r="BJ36" s="61"/>
      <c r="BK36" s="61"/>
      <c r="BL36" s="161" t="s">
        <v>500</v>
      </c>
      <c r="BM36" s="61"/>
      <c r="BN36" s="61" t="s">
        <v>675</v>
      </c>
      <c r="BO36" s="61"/>
      <c r="BP36" s="61"/>
      <c r="BQ36" s="61"/>
      <c r="BR36" s="61"/>
      <c r="BS36" s="61"/>
      <c r="BT36" s="56" t="s">
        <v>719</v>
      </c>
      <c r="BU36" s="56"/>
      <c r="BV36" s="56"/>
      <c r="BW36" s="56"/>
      <c r="BX36" s="56"/>
      <c r="BY36" s="56" t="s">
        <v>744</v>
      </c>
      <c r="BZ36" s="56"/>
      <c r="CA36" s="56"/>
      <c r="CB36" s="61"/>
      <c r="CC36" s="53" t="s">
        <v>220</v>
      </c>
      <c r="CD36" s="54"/>
      <c r="CE36" s="53" t="s">
        <v>221</v>
      </c>
      <c r="CF36" s="85"/>
      <c r="CG36" s="85"/>
    </row>
    <row r="37" spans="52:85" customFormat="1">
      <c r="AZ37" s="160" t="s">
        <v>381</v>
      </c>
      <c r="BA37" s="160" t="s">
        <v>382</v>
      </c>
      <c r="BB37" s="61"/>
      <c r="BC37" s="61" t="s">
        <v>450</v>
      </c>
      <c r="BD37" s="159"/>
      <c r="BE37" s="159"/>
      <c r="BF37" s="61"/>
      <c r="BG37" s="61" t="s">
        <v>479</v>
      </c>
      <c r="BH37" s="61"/>
      <c r="BI37" s="61"/>
      <c r="BJ37" s="61"/>
      <c r="BK37" s="61"/>
      <c r="BL37" s="161" t="s">
        <v>501</v>
      </c>
      <c r="BM37" s="61"/>
      <c r="BN37" s="61"/>
      <c r="BO37" s="61"/>
      <c r="BP37" s="61"/>
      <c r="BQ37" s="61"/>
      <c r="BR37" s="61"/>
      <c r="BS37" s="61"/>
      <c r="BT37" s="56" t="s">
        <v>699</v>
      </c>
      <c r="BU37" s="56"/>
      <c r="BV37" s="56"/>
      <c r="BW37" s="56"/>
      <c r="BX37" s="56"/>
      <c r="BY37" s="56" t="s">
        <v>181</v>
      </c>
      <c r="BZ37" s="56"/>
      <c r="CA37" s="56"/>
      <c r="CB37" s="61"/>
      <c r="CC37" s="54" t="s">
        <v>222</v>
      </c>
      <c r="CD37" s="54"/>
      <c r="CE37" s="54" t="s">
        <v>223</v>
      </c>
      <c r="CF37" s="85"/>
      <c r="CG37" s="85"/>
    </row>
    <row r="38" spans="52:85" customFormat="1">
      <c r="AZ38" s="160" t="s">
        <v>383</v>
      </c>
      <c r="BA38" s="160" t="s">
        <v>384</v>
      </c>
      <c r="BB38" s="61"/>
      <c r="BC38" s="61" t="s">
        <v>451</v>
      </c>
      <c r="BD38" s="159"/>
      <c r="BE38" s="159"/>
      <c r="BF38" s="61"/>
      <c r="BG38" s="61" t="s">
        <v>282</v>
      </c>
      <c r="BH38" s="61"/>
      <c r="BI38" s="61"/>
      <c r="BJ38" s="61"/>
      <c r="BK38" s="61"/>
      <c r="BL38" s="161" t="s">
        <v>502</v>
      </c>
      <c r="BM38" s="61"/>
      <c r="BN38" s="61"/>
      <c r="BO38" s="61"/>
      <c r="BP38" s="61"/>
      <c r="BQ38" s="61"/>
      <c r="BR38" s="61"/>
      <c r="BS38" s="61"/>
      <c r="BT38" s="56" t="s">
        <v>700</v>
      </c>
      <c r="BU38" s="56"/>
      <c r="BV38" s="56"/>
      <c r="BW38" s="56"/>
      <c r="BX38" s="56"/>
      <c r="BY38" s="56" t="s">
        <v>738</v>
      </c>
      <c r="BZ38" s="56"/>
      <c r="CA38" s="56"/>
      <c r="CB38" s="61"/>
      <c r="CC38" s="54" t="s">
        <v>224</v>
      </c>
      <c r="CD38" s="54"/>
      <c r="CE38" s="54" t="s">
        <v>225</v>
      </c>
      <c r="CF38" s="85"/>
      <c r="CG38" s="85"/>
    </row>
    <row r="39" spans="52:85" customFormat="1">
      <c r="AZ39" s="160" t="s">
        <v>386</v>
      </c>
      <c r="BA39" s="160" t="s">
        <v>4</v>
      </c>
      <c r="BB39" s="61"/>
      <c r="BC39" s="61" t="s">
        <v>56</v>
      </c>
      <c r="BD39" s="159"/>
      <c r="BE39" s="159"/>
      <c r="BF39" s="61"/>
      <c r="BG39" s="61" t="s">
        <v>478</v>
      </c>
      <c r="BH39" s="61"/>
      <c r="BI39" s="61"/>
      <c r="BJ39" s="61"/>
      <c r="BK39" s="61"/>
      <c r="BL39" s="161" t="s">
        <v>503</v>
      </c>
      <c r="BM39" s="61"/>
      <c r="BN39" s="61"/>
      <c r="BO39" s="61"/>
      <c r="BP39" s="61"/>
      <c r="BQ39" s="61"/>
      <c r="BR39" s="61"/>
      <c r="BS39" s="61"/>
      <c r="BT39" s="56" t="s">
        <v>701</v>
      </c>
      <c r="BU39" s="56"/>
      <c r="BV39" s="56"/>
      <c r="BW39" s="56"/>
      <c r="BX39" s="56"/>
      <c r="BY39" s="56" t="s">
        <v>56</v>
      </c>
      <c r="BZ39" s="56"/>
      <c r="CA39" s="56"/>
      <c r="CB39" s="61"/>
      <c r="CC39" s="54" t="s">
        <v>226</v>
      </c>
      <c r="CD39" s="54"/>
      <c r="CE39" s="54" t="s">
        <v>227</v>
      </c>
      <c r="CF39" s="85"/>
      <c r="CG39" s="85"/>
    </row>
    <row r="40" spans="52:85" customFormat="1">
      <c r="AZ40" s="61"/>
      <c r="BA40" s="61"/>
      <c r="BB40" s="61"/>
      <c r="BC40" s="61" t="s">
        <v>452</v>
      </c>
      <c r="BD40" s="61"/>
      <c r="BE40" s="61"/>
      <c r="BF40" s="61"/>
      <c r="BG40" s="61" t="s">
        <v>476</v>
      </c>
      <c r="BH40" s="61"/>
      <c r="BI40" s="61"/>
      <c r="BJ40" s="61"/>
      <c r="BK40" s="61"/>
      <c r="BL40" s="161" t="s">
        <v>504</v>
      </c>
      <c r="BM40" s="61"/>
      <c r="BN40" s="61"/>
      <c r="BO40" s="61"/>
      <c r="BP40" s="61"/>
      <c r="BQ40" s="61"/>
      <c r="BR40" s="61"/>
      <c r="BS40" s="61"/>
      <c r="BT40" s="56" t="s">
        <v>702</v>
      </c>
      <c r="BU40" s="56"/>
      <c r="BV40" s="56"/>
      <c r="BW40" s="56"/>
      <c r="BX40" s="56"/>
      <c r="BY40" s="56" t="s">
        <v>746</v>
      </c>
      <c r="BZ40" s="56"/>
      <c r="CA40" s="56"/>
      <c r="CB40" s="61"/>
      <c r="CC40" s="54" t="s">
        <v>228</v>
      </c>
      <c r="CD40" s="54"/>
      <c r="CE40" s="54" t="s">
        <v>229</v>
      </c>
      <c r="CF40" s="85"/>
      <c r="CG40" s="85"/>
    </row>
    <row r="41" spans="52:85" customFormat="1">
      <c r="AZ41" s="61"/>
      <c r="BA41" s="61"/>
      <c r="BB41" s="61"/>
      <c r="BC41" s="61" t="s">
        <v>453</v>
      </c>
      <c r="BD41" s="61"/>
      <c r="BE41" s="61"/>
      <c r="BF41" s="61"/>
      <c r="BG41" s="61" t="s">
        <v>477</v>
      </c>
      <c r="BH41" s="61"/>
      <c r="BI41" s="61"/>
      <c r="BJ41" s="61"/>
      <c r="BK41" s="61"/>
      <c r="BL41" s="161" t="s">
        <v>505</v>
      </c>
      <c r="BM41" s="61"/>
      <c r="BN41" s="61"/>
      <c r="BO41" s="61"/>
      <c r="BP41" s="61"/>
      <c r="BQ41" s="61"/>
      <c r="BR41" s="61"/>
      <c r="BS41" s="61"/>
      <c r="BT41" s="56" t="s">
        <v>703</v>
      </c>
      <c r="BU41" s="56"/>
      <c r="BV41" s="56"/>
      <c r="BW41" s="56"/>
      <c r="BX41" s="56"/>
      <c r="BY41" s="56" t="s">
        <v>737</v>
      </c>
      <c r="BZ41" s="56"/>
      <c r="CA41" s="56"/>
      <c r="CB41" s="61"/>
      <c r="CC41" s="54" t="s">
        <v>230</v>
      </c>
      <c r="CD41" s="54"/>
      <c r="CE41" s="54" t="s">
        <v>216</v>
      </c>
      <c r="CF41" s="85"/>
      <c r="CG41" s="85"/>
    </row>
    <row r="42" spans="52:85" customFormat="1">
      <c r="AZ42" s="157" t="s">
        <v>432</v>
      </c>
      <c r="BA42" s="61"/>
      <c r="BB42" s="61"/>
      <c r="BC42" s="61" t="s">
        <v>183</v>
      </c>
      <c r="BD42" s="61"/>
      <c r="BE42" s="61"/>
      <c r="BF42" s="61"/>
      <c r="BG42" s="61" t="s">
        <v>283</v>
      </c>
      <c r="BH42" s="61"/>
      <c r="BI42" s="61"/>
      <c r="BJ42" s="61"/>
      <c r="BK42" s="61"/>
      <c r="BL42" s="161" t="s">
        <v>506</v>
      </c>
      <c r="BM42" s="61"/>
      <c r="BN42" s="61"/>
      <c r="BO42" s="61"/>
      <c r="BP42" s="61"/>
      <c r="BQ42" s="61"/>
      <c r="BR42" s="61"/>
      <c r="BS42" s="61"/>
      <c r="BT42" s="56" t="s">
        <v>720</v>
      </c>
      <c r="BU42" s="56"/>
      <c r="BV42" s="56"/>
      <c r="BW42" s="56"/>
      <c r="BX42" s="56"/>
      <c r="BY42" s="56" t="s">
        <v>183</v>
      </c>
      <c r="BZ42" s="56"/>
      <c r="CA42" s="56"/>
      <c r="CB42" s="61"/>
      <c r="CC42" s="54" t="s">
        <v>231</v>
      </c>
      <c r="CD42" s="54"/>
      <c r="CE42" s="54" t="s">
        <v>214</v>
      </c>
      <c r="CF42" s="85"/>
      <c r="CG42" s="85"/>
    </row>
    <row r="43" spans="52:85" customFormat="1">
      <c r="AZ43" s="61" t="s">
        <v>18</v>
      </c>
      <c r="BA43" s="61"/>
      <c r="BB43" s="61"/>
      <c r="BC43" s="61" t="s">
        <v>444</v>
      </c>
      <c r="BD43" s="61"/>
      <c r="BE43" s="61"/>
      <c r="BF43" s="61"/>
      <c r="BG43" s="61"/>
      <c r="BH43" s="61"/>
      <c r="BI43" s="61"/>
      <c r="BJ43" s="61"/>
      <c r="BK43" s="61"/>
      <c r="BL43" s="161" t="s">
        <v>507</v>
      </c>
      <c r="BM43" s="61"/>
      <c r="BN43" s="61"/>
      <c r="BO43" s="61"/>
      <c r="BP43" s="61"/>
      <c r="BQ43" s="61"/>
      <c r="BR43" s="61"/>
      <c r="BS43" s="61"/>
      <c r="BT43" s="56" t="s">
        <v>704</v>
      </c>
      <c r="BU43" s="56"/>
      <c r="BV43" s="56"/>
      <c r="BW43" s="56"/>
      <c r="BX43" s="56"/>
      <c r="BY43" s="56" t="s">
        <v>745</v>
      </c>
      <c r="BZ43" s="56"/>
      <c r="CA43" s="56"/>
      <c r="CB43" s="61"/>
      <c r="CC43" s="54" t="s">
        <v>232</v>
      </c>
      <c r="CD43" s="54"/>
      <c r="CE43" s="54" t="s">
        <v>233</v>
      </c>
      <c r="CF43" s="85"/>
      <c r="CG43" s="85"/>
    </row>
    <row r="44" spans="52:85" customFormat="1">
      <c r="AZ44" s="61" t="s">
        <v>20</v>
      </c>
      <c r="BA44" s="61"/>
      <c r="BB44" s="61"/>
      <c r="BC44" s="61" t="s">
        <v>454</v>
      </c>
      <c r="BD44" s="61"/>
      <c r="BE44" s="61"/>
      <c r="BF44" s="61"/>
      <c r="BG44" s="61"/>
      <c r="BH44" s="61"/>
      <c r="BI44" s="61"/>
      <c r="BJ44" s="61"/>
      <c r="BK44" s="61"/>
      <c r="BL44" s="161" t="s">
        <v>508</v>
      </c>
      <c r="BM44" s="61"/>
      <c r="BN44" s="61"/>
      <c r="BO44" s="61"/>
      <c r="BP44" s="61"/>
      <c r="BQ44" s="61"/>
      <c r="BR44" s="61"/>
      <c r="BS44" s="61"/>
      <c r="BT44" s="56" t="s">
        <v>721</v>
      </c>
      <c r="BU44" s="56"/>
      <c r="BV44" s="56"/>
      <c r="BW44" s="56"/>
      <c r="BX44" s="56"/>
      <c r="BY44" s="56" t="s">
        <v>194</v>
      </c>
      <c r="BZ44" s="56"/>
      <c r="CA44" s="56"/>
      <c r="CB44" s="61"/>
      <c r="CC44" s="54" t="s">
        <v>234</v>
      </c>
      <c r="CD44" s="54"/>
      <c r="CE44" s="54" t="s">
        <v>215</v>
      </c>
      <c r="CF44" s="85"/>
      <c r="CG44" s="85"/>
    </row>
    <row r="45" spans="52:85" customFormat="1">
      <c r="AZ45" s="61" t="s">
        <v>22</v>
      </c>
      <c r="BA45" s="61"/>
      <c r="BB45" s="61"/>
      <c r="BC45" s="61" t="s">
        <v>455</v>
      </c>
      <c r="BD45" s="61"/>
      <c r="BE45" s="61"/>
      <c r="BF45" s="61"/>
      <c r="BG45" s="157" t="s">
        <v>650</v>
      </c>
      <c r="BH45" s="61"/>
      <c r="BI45" s="61"/>
      <c r="BJ45" s="61"/>
      <c r="BK45" s="61"/>
      <c r="BL45" s="161" t="s">
        <v>509</v>
      </c>
      <c r="BM45" s="61"/>
      <c r="BN45" s="61"/>
      <c r="BO45" s="61"/>
      <c r="BP45" s="61"/>
      <c r="BQ45" s="61"/>
      <c r="BR45" s="61"/>
      <c r="BS45" s="61"/>
      <c r="BT45" s="56" t="s">
        <v>705</v>
      </c>
      <c r="BU45" s="56"/>
      <c r="BV45" s="56"/>
      <c r="BW45" s="56"/>
      <c r="BX45" s="56"/>
      <c r="BY45" s="56" t="s">
        <v>730</v>
      </c>
      <c r="BZ45" s="56"/>
      <c r="CA45" s="56"/>
      <c r="CB45" s="61"/>
      <c r="CC45" s="54" t="s">
        <v>235</v>
      </c>
      <c r="CD45" s="54"/>
      <c r="CE45" s="54"/>
      <c r="CF45" s="85"/>
      <c r="CG45" s="85"/>
    </row>
    <row r="46" spans="52:85" customFormat="1">
      <c r="AZ46" s="61" t="s">
        <v>24</v>
      </c>
      <c r="BA46" s="61"/>
      <c r="BB46" s="61"/>
      <c r="BC46" s="56" t="s">
        <v>457</v>
      </c>
      <c r="BD46" s="61"/>
      <c r="BE46" s="61"/>
      <c r="BF46" s="61"/>
      <c r="BG46" s="61" t="s">
        <v>757</v>
      </c>
      <c r="BH46" s="61"/>
      <c r="BI46" s="61"/>
      <c r="BJ46" s="61"/>
      <c r="BK46" s="61"/>
      <c r="BL46" s="161" t="s">
        <v>510</v>
      </c>
      <c r="BM46" s="61"/>
      <c r="BN46" s="61"/>
      <c r="BO46" s="61"/>
      <c r="BP46" s="61"/>
      <c r="BQ46" s="61"/>
      <c r="BR46" s="61"/>
      <c r="BS46" s="61"/>
      <c r="BT46" s="56" t="s">
        <v>722</v>
      </c>
      <c r="BU46" s="56"/>
      <c r="BV46" s="56"/>
      <c r="BW46" s="56"/>
      <c r="BX46" s="56"/>
      <c r="BY46" s="56" t="s">
        <v>740</v>
      </c>
      <c r="BZ46" s="56"/>
      <c r="CA46" s="56"/>
      <c r="CB46" s="61"/>
      <c r="CC46" s="54" t="s">
        <v>236</v>
      </c>
      <c r="CD46" s="54"/>
      <c r="CE46" s="54"/>
      <c r="CF46" s="85"/>
      <c r="CG46" s="85"/>
    </row>
    <row r="47" spans="52:85" customFormat="1">
      <c r="AZ47" s="61" t="s">
        <v>421</v>
      </c>
      <c r="BA47" s="61"/>
      <c r="BB47" s="61"/>
      <c r="BC47" s="56" t="s">
        <v>456</v>
      </c>
      <c r="BD47" s="61"/>
      <c r="BE47" s="61"/>
      <c r="BF47" s="61"/>
      <c r="BG47" s="61" t="s">
        <v>651</v>
      </c>
      <c r="BH47" s="61"/>
      <c r="BI47" s="61"/>
      <c r="BJ47" s="61"/>
      <c r="BK47" s="61"/>
      <c r="BL47" s="161" t="s">
        <v>511</v>
      </c>
      <c r="BM47" s="61"/>
      <c r="BN47" s="61"/>
      <c r="BO47" s="61"/>
      <c r="BP47" s="61"/>
      <c r="BQ47" s="61"/>
      <c r="BR47" s="61"/>
      <c r="BS47" s="61"/>
      <c r="BT47" s="56" t="s">
        <v>706</v>
      </c>
      <c r="BU47" s="56"/>
      <c r="BV47" s="56"/>
      <c r="BW47" s="56"/>
      <c r="BX47" s="56"/>
      <c r="BY47" s="56" t="s">
        <v>731</v>
      </c>
      <c r="BZ47" s="56"/>
      <c r="CA47" s="56"/>
      <c r="CB47" s="61"/>
      <c r="CC47" s="54" t="s">
        <v>237</v>
      </c>
      <c r="CD47" s="54"/>
      <c r="CE47" s="54"/>
      <c r="CF47" s="85"/>
      <c r="CG47" s="85"/>
    </row>
    <row r="48" spans="52:85" customFormat="1">
      <c r="AZ48" s="61"/>
      <c r="BA48" s="61"/>
      <c r="BB48" s="61"/>
      <c r="BC48" s="56" t="s">
        <v>458</v>
      </c>
      <c r="BD48" s="61"/>
      <c r="BE48" s="61"/>
      <c r="BF48" s="61"/>
      <c r="BG48" s="61" t="s">
        <v>652</v>
      </c>
      <c r="BH48" s="61"/>
      <c r="BI48" s="61"/>
      <c r="BJ48" s="61"/>
      <c r="BK48" s="61"/>
      <c r="BL48" s="161" t="s">
        <v>512</v>
      </c>
      <c r="BM48" s="61"/>
      <c r="BN48" s="61"/>
      <c r="BO48" s="61"/>
      <c r="BP48" s="61"/>
      <c r="BQ48" s="61"/>
      <c r="BR48" s="61"/>
      <c r="BS48" s="61"/>
      <c r="BT48" s="56" t="s">
        <v>723</v>
      </c>
      <c r="BU48" s="56"/>
      <c r="BV48" s="56"/>
      <c r="BW48" s="56"/>
      <c r="BX48" s="56"/>
      <c r="BY48" s="56" t="s">
        <v>732</v>
      </c>
      <c r="BZ48" s="56"/>
      <c r="CA48" s="56"/>
      <c r="CB48" s="61"/>
      <c r="CC48" s="54" t="s">
        <v>238</v>
      </c>
      <c r="CD48" s="54"/>
      <c r="CE48" s="54"/>
      <c r="CF48" s="85"/>
      <c r="CG48" s="85"/>
    </row>
    <row r="49" spans="52:85" customFormat="1">
      <c r="AZ49" s="61"/>
      <c r="BA49" s="61"/>
      <c r="BB49" s="61"/>
      <c r="BC49" s="56" t="s">
        <v>459</v>
      </c>
      <c r="BD49" s="61"/>
      <c r="BE49" s="61"/>
      <c r="BF49" s="61"/>
      <c r="BG49" s="61" t="s">
        <v>653</v>
      </c>
      <c r="BH49" s="61"/>
      <c r="BI49" s="61"/>
      <c r="BJ49" s="61"/>
      <c r="BK49" s="61"/>
      <c r="BL49" s="161" t="s">
        <v>513</v>
      </c>
      <c r="BM49" s="61"/>
      <c r="BN49" s="61"/>
      <c r="BO49" s="61"/>
      <c r="BP49" s="61"/>
      <c r="BQ49" s="61"/>
      <c r="BR49" s="61"/>
      <c r="BS49" s="61"/>
      <c r="BT49" s="56" t="s">
        <v>724</v>
      </c>
      <c r="BU49" s="56"/>
      <c r="BV49" s="56"/>
      <c r="BW49" s="56"/>
      <c r="BX49" s="56"/>
      <c r="BY49" s="56" t="s">
        <v>743</v>
      </c>
      <c r="BZ49" s="56"/>
      <c r="CA49" s="56"/>
      <c r="CB49" s="61"/>
      <c r="CC49" s="54" t="s">
        <v>239</v>
      </c>
      <c r="CD49" s="54"/>
      <c r="CE49" s="54"/>
      <c r="CF49" s="85"/>
      <c r="CG49" s="85"/>
    </row>
    <row r="50" spans="52:85" customFormat="1">
      <c r="AZ50" s="61" t="s">
        <v>433</v>
      </c>
      <c r="BA50" s="61"/>
      <c r="BB50" s="61"/>
      <c r="BC50" s="56" t="s">
        <v>460</v>
      </c>
      <c r="BD50" s="61"/>
      <c r="BE50" s="61"/>
      <c r="BF50" s="61"/>
      <c r="BG50" s="61" t="s">
        <v>654</v>
      </c>
      <c r="BH50" s="61"/>
      <c r="BI50" s="61"/>
      <c r="BJ50" s="61"/>
      <c r="BK50" s="61"/>
      <c r="BL50" s="161" t="s">
        <v>514</v>
      </c>
      <c r="BM50" s="61"/>
      <c r="BN50" s="61"/>
      <c r="BO50" s="61"/>
      <c r="BP50" s="61"/>
      <c r="BQ50" s="61"/>
      <c r="BR50" s="61"/>
      <c r="BS50" s="61"/>
      <c r="BT50" s="56" t="s">
        <v>725</v>
      </c>
      <c r="BU50" s="56"/>
      <c r="BV50" s="56"/>
      <c r="BW50" s="56"/>
      <c r="BX50" s="56"/>
      <c r="BY50" s="56" t="s">
        <v>733</v>
      </c>
      <c r="BZ50" s="56"/>
      <c r="CA50" s="56"/>
      <c r="CB50" s="61"/>
      <c r="CC50" s="61"/>
      <c r="CD50" s="61"/>
      <c r="CE50" s="61"/>
      <c r="CF50" s="61"/>
      <c r="CG50" s="61"/>
    </row>
    <row r="51" spans="52:85" customFormat="1">
      <c r="AZ51" s="61" t="s">
        <v>40</v>
      </c>
      <c r="BA51" s="61"/>
      <c r="BB51" s="61"/>
      <c r="BC51" s="56" t="s">
        <v>461</v>
      </c>
      <c r="BD51" s="61"/>
      <c r="BE51" s="61"/>
      <c r="BF51" s="61"/>
      <c r="BG51" s="61" t="s">
        <v>655</v>
      </c>
      <c r="BH51" s="61"/>
      <c r="BI51" s="61"/>
      <c r="BJ51" s="61"/>
      <c r="BK51" s="61"/>
      <c r="BL51" s="161" t="s">
        <v>515</v>
      </c>
      <c r="BM51" s="61"/>
      <c r="BN51" s="61"/>
      <c r="BO51" s="61"/>
      <c r="BP51" s="61"/>
      <c r="BQ51" s="61"/>
      <c r="BR51" s="61"/>
      <c r="BS51" s="61"/>
      <c r="BT51" s="56" t="s">
        <v>707</v>
      </c>
      <c r="BU51" s="56"/>
      <c r="BV51" s="56"/>
      <c r="BW51" s="56"/>
      <c r="BX51" s="56"/>
      <c r="BY51" s="56" t="s">
        <v>735</v>
      </c>
      <c r="BZ51" s="56"/>
      <c r="CA51" s="56"/>
      <c r="CB51" s="61"/>
      <c r="CC51" s="61"/>
      <c r="CD51" s="61"/>
      <c r="CE51" s="61"/>
      <c r="CF51" s="61"/>
      <c r="CG51" s="61"/>
    </row>
    <row r="52" spans="52:85" customFormat="1">
      <c r="AZ52" s="61" t="s">
        <v>24</v>
      </c>
      <c r="BA52" s="61"/>
      <c r="BB52" s="61"/>
      <c r="BC52" s="56" t="s">
        <v>462</v>
      </c>
      <c r="BD52" s="61"/>
      <c r="BE52" s="61"/>
      <c r="BF52" s="61"/>
      <c r="BG52" s="61" t="s">
        <v>656</v>
      </c>
      <c r="BH52" s="61"/>
      <c r="BI52" s="61"/>
      <c r="BJ52" s="61"/>
      <c r="BK52" s="61"/>
      <c r="BL52" s="161" t="s">
        <v>516</v>
      </c>
      <c r="BM52" s="61"/>
      <c r="BN52" s="61"/>
      <c r="BO52" s="61"/>
      <c r="BP52" s="61"/>
      <c r="BQ52" s="61"/>
      <c r="BR52" s="61"/>
      <c r="BS52" s="61"/>
      <c r="BT52" s="56" t="s">
        <v>708</v>
      </c>
      <c r="BU52" s="56"/>
      <c r="BV52" s="56"/>
      <c r="BW52" s="56"/>
      <c r="BX52" s="56"/>
      <c r="BY52" s="56" t="s">
        <v>461</v>
      </c>
      <c r="BZ52" s="56"/>
      <c r="CA52" s="56"/>
      <c r="CB52" s="61"/>
      <c r="CC52" s="61"/>
      <c r="CD52" s="61"/>
      <c r="CE52" s="61"/>
      <c r="CF52" s="61"/>
      <c r="CG52" s="61"/>
    </row>
    <row r="53" spans="52:85" customFormat="1">
      <c r="AZ53" s="61" t="s">
        <v>421</v>
      </c>
      <c r="BA53" s="61"/>
      <c r="BB53" s="61"/>
      <c r="BC53" s="56" t="s">
        <v>463</v>
      </c>
      <c r="BD53" s="61"/>
      <c r="BE53" s="61"/>
      <c r="BF53" s="61"/>
      <c r="BG53" s="61" t="s">
        <v>657</v>
      </c>
      <c r="BH53" s="61"/>
      <c r="BI53" s="61"/>
      <c r="BJ53" s="61"/>
      <c r="BK53" s="61"/>
      <c r="BL53" s="161" t="s">
        <v>517</v>
      </c>
      <c r="BM53" s="61"/>
      <c r="BN53" s="61"/>
      <c r="BO53" s="61"/>
      <c r="BP53" s="61"/>
      <c r="BQ53" s="61"/>
      <c r="BR53" s="61"/>
      <c r="BS53" s="61"/>
      <c r="BT53" s="56" t="s">
        <v>710</v>
      </c>
      <c r="BU53" s="56"/>
      <c r="BV53" s="56"/>
      <c r="BW53" s="56"/>
      <c r="BX53" s="56"/>
      <c r="BY53" s="56" t="s">
        <v>736</v>
      </c>
      <c r="BZ53" s="56"/>
      <c r="CA53" s="56"/>
      <c r="CB53" s="61"/>
      <c r="CC53" s="61"/>
      <c r="CD53" s="61"/>
      <c r="CE53" s="61"/>
      <c r="CF53" s="61"/>
      <c r="CG53" s="61"/>
    </row>
    <row r="54" spans="52:85" customFormat="1">
      <c r="AZ54" s="61"/>
      <c r="BA54" s="61"/>
      <c r="BB54" s="61"/>
      <c r="BC54" s="61" t="s">
        <v>449</v>
      </c>
      <c r="BD54" s="61"/>
      <c r="BE54" s="61"/>
      <c r="BF54" s="61"/>
      <c r="BG54" s="61" t="s">
        <v>658</v>
      </c>
      <c r="BH54" s="61"/>
      <c r="BI54" s="61"/>
      <c r="BJ54" s="61"/>
      <c r="BK54" s="61"/>
      <c r="BL54" s="161" t="s">
        <v>518</v>
      </c>
      <c r="BM54" s="61"/>
      <c r="BN54" s="61"/>
      <c r="BO54" s="61"/>
      <c r="BP54" s="61"/>
      <c r="BQ54" s="61"/>
      <c r="BR54" s="61"/>
      <c r="BS54" s="61"/>
      <c r="BT54" s="56" t="s">
        <v>711</v>
      </c>
      <c r="BU54" s="56"/>
      <c r="BV54" s="56"/>
      <c r="BW54" s="56"/>
      <c r="BX54" s="56"/>
      <c r="BY54" s="61"/>
      <c r="BZ54" s="56"/>
      <c r="CA54" s="56"/>
      <c r="CB54" s="61"/>
      <c r="CC54" s="61"/>
      <c r="CD54" s="61"/>
      <c r="CE54" s="61"/>
      <c r="CF54" s="61"/>
      <c r="CG54" s="61"/>
    </row>
    <row r="55" spans="52:85" customFormat="1">
      <c r="AZ55" s="61"/>
      <c r="BA55" s="61"/>
      <c r="BB55" s="61"/>
      <c r="BC55" s="61"/>
      <c r="BD55" s="61"/>
      <c r="BE55" s="61"/>
      <c r="BF55" s="61"/>
      <c r="BG55" s="61" t="s">
        <v>114</v>
      </c>
      <c r="BH55" s="61"/>
      <c r="BI55" s="61"/>
      <c r="BJ55" s="61"/>
      <c r="BK55" s="61"/>
      <c r="BL55" s="161" t="s">
        <v>519</v>
      </c>
      <c r="BM55" s="61"/>
      <c r="BN55" s="61"/>
      <c r="BO55" s="61"/>
      <c r="BP55" s="61"/>
      <c r="BQ55" s="61"/>
      <c r="BR55" s="61"/>
      <c r="BS55" s="61"/>
      <c r="BT55" s="61"/>
      <c r="BU55" s="56"/>
      <c r="BV55" s="56"/>
      <c r="BW55" s="56"/>
      <c r="BX55" s="56"/>
      <c r="BY55" s="61"/>
      <c r="BZ55" s="56"/>
      <c r="CA55" s="56"/>
      <c r="CB55" s="61"/>
      <c r="CC55" s="61"/>
      <c r="CD55" s="61"/>
      <c r="CE55" s="61"/>
      <c r="CF55" s="61"/>
      <c r="CG55" s="61"/>
    </row>
    <row r="56" spans="52:85" customFormat="1">
      <c r="AZ56" s="157" t="s">
        <v>305</v>
      </c>
      <c r="BA56" s="61"/>
      <c r="BB56" s="61"/>
      <c r="BC56" s="61"/>
      <c r="BD56" s="61"/>
      <c r="BE56" s="61"/>
      <c r="BF56" s="61"/>
      <c r="BG56" s="61" t="s">
        <v>115</v>
      </c>
      <c r="BH56" s="61"/>
      <c r="BI56" s="61"/>
      <c r="BJ56" s="61"/>
      <c r="BK56" s="61"/>
      <c r="BL56" s="161" t="s">
        <v>520</v>
      </c>
      <c r="BM56" s="61"/>
      <c r="BN56" s="61"/>
      <c r="BO56" s="61"/>
      <c r="BP56" s="61"/>
      <c r="BQ56" s="61"/>
      <c r="BR56" s="61"/>
      <c r="BS56" s="61"/>
      <c r="BT56" s="61"/>
      <c r="BU56" s="56"/>
      <c r="BV56" s="56"/>
      <c r="BW56" s="56"/>
      <c r="BX56" s="56"/>
      <c r="BY56" s="56"/>
      <c r="BZ56" s="56"/>
      <c r="CA56" s="56"/>
      <c r="CB56" s="61"/>
      <c r="CC56" s="61"/>
      <c r="CD56" s="61"/>
      <c r="CE56" s="61"/>
      <c r="CF56" s="61"/>
      <c r="CG56" s="61"/>
    </row>
    <row r="57" spans="52:85" customFormat="1">
      <c r="AZ57" s="61" t="s">
        <v>7</v>
      </c>
      <c r="BA57" s="61"/>
      <c r="BB57" s="61"/>
      <c r="BC57" s="157" t="s">
        <v>290</v>
      </c>
      <c r="BD57" s="61"/>
      <c r="BE57" s="61"/>
      <c r="BF57" s="61"/>
      <c r="BG57" s="61" t="s">
        <v>116</v>
      </c>
      <c r="BH57" s="61"/>
      <c r="BI57" s="61"/>
      <c r="BJ57" s="61"/>
      <c r="BK57" s="61"/>
      <c r="BL57" s="161" t="s">
        <v>521</v>
      </c>
      <c r="BM57" s="61"/>
      <c r="BN57" s="61"/>
      <c r="BO57" s="61"/>
      <c r="BP57" s="61"/>
      <c r="BQ57" s="61"/>
      <c r="BR57" s="61"/>
      <c r="BS57" s="61"/>
      <c r="BT57" s="56"/>
      <c r="BU57" s="56"/>
      <c r="BV57" s="56"/>
      <c r="BW57" s="56"/>
      <c r="BX57" s="56"/>
      <c r="BY57" s="56"/>
      <c r="BZ57" s="56"/>
      <c r="CA57" s="56"/>
      <c r="CB57" s="61"/>
      <c r="CC57" s="61"/>
      <c r="CD57" s="61"/>
      <c r="CE57" s="61"/>
      <c r="CF57" s="61"/>
      <c r="CG57" s="61"/>
    </row>
    <row r="58" spans="52:85" customFormat="1">
      <c r="AZ58" s="61" t="s">
        <v>99</v>
      </c>
      <c r="BA58" s="61"/>
      <c r="BB58" s="61"/>
      <c r="BC58" s="61" t="s">
        <v>464</v>
      </c>
      <c r="BD58" s="61"/>
      <c r="BE58" s="61"/>
      <c r="BF58" s="61"/>
      <c r="BG58" s="61"/>
      <c r="BH58" s="61"/>
      <c r="BI58" s="61"/>
      <c r="BJ58" s="61"/>
      <c r="BK58" s="61"/>
      <c r="BL58" s="161" t="s">
        <v>522</v>
      </c>
      <c r="BM58" s="61"/>
      <c r="BN58" s="61"/>
      <c r="BO58" s="61"/>
      <c r="BP58" s="61"/>
      <c r="BQ58" s="61"/>
      <c r="BR58" s="61"/>
      <c r="BS58" s="61"/>
      <c r="BT58" s="61"/>
      <c r="BU58" s="56"/>
      <c r="BV58" s="56"/>
      <c r="BW58" s="56"/>
      <c r="BX58" s="56"/>
      <c r="BY58" s="56"/>
      <c r="BZ58" s="56"/>
      <c r="CA58" s="56"/>
      <c r="CB58" s="61"/>
      <c r="CC58" s="61"/>
      <c r="CD58" s="61"/>
      <c r="CE58" s="61"/>
      <c r="CF58" s="61"/>
      <c r="CG58" s="61"/>
    </row>
    <row r="59" spans="52:85" customFormat="1">
      <c r="AZ59" s="61" t="s">
        <v>211</v>
      </c>
      <c r="BA59" s="61"/>
      <c r="BB59" s="61"/>
      <c r="BC59" s="61" t="s">
        <v>465</v>
      </c>
      <c r="BD59" s="61"/>
      <c r="BE59" s="61"/>
      <c r="BF59" s="61"/>
      <c r="BG59" s="61"/>
      <c r="BH59" s="61"/>
      <c r="BI59" s="61"/>
      <c r="BJ59" s="61"/>
      <c r="BK59" s="61"/>
      <c r="BL59" s="161" t="s">
        <v>523</v>
      </c>
      <c r="BM59" s="61"/>
      <c r="BN59" s="61"/>
      <c r="BO59" s="61"/>
      <c r="BP59" s="61"/>
      <c r="BQ59" s="61"/>
      <c r="BR59" s="61"/>
      <c r="BS59" s="61"/>
      <c r="BT59" s="61"/>
      <c r="BU59" s="56"/>
      <c r="BV59" s="56"/>
      <c r="BW59" s="56"/>
      <c r="BX59" s="56"/>
      <c r="BY59" s="56"/>
      <c r="BZ59" s="56"/>
      <c r="CA59" s="56"/>
      <c r="CB59" s="61"/>
      <c r="CC59" s="61"/>
      <c r="CD59" s="61"/>
      <c r="CE59" s="61"/>
      <c r="CF59" s="61"/>
      <c r="CG59" s="61"/>
    </row>
    <row r="60" spans="52:85" customFormat="1">
      <c r="AZ60" s="61" t="s">
        <v>423</v>
      </c>
      <c r="BA60" s="61"/>
      <c r="BB60" s="61"/>
      <c r="BC60" s="61" t="s">
        <v>466</v>
      </c>
      <c r="BD60" s="61"/>
      <c r="BE60" s="61"/>
      <c r="BF60" s="61"/>
      <c r="BG60" s="61"/>
      <c r="BH60" s="61"/>
      <c r="BI60" s="61"/>
      <c r="BJ60" s="61"/>
      <c r="BK60" s="61"/>
      <c r="BL60" s="161" t="s">
        <v>524</v>
      </c>
      <c r="BM60" s="61"/>
      <c r="BN60" s="61"/>
      <c r="BO60" s="61"/>
      <c r="BP60" s="61"/>
      <c r="BQ60" s="61"/>
      <c r="BR60" s="61"/>
      <c r="BS60" s="61"/>
      <c r="BT60" s="61"/>
      <c r="BU60" s="56"/>
      <c r="BV60" s="56"/>
      <c r="BW60" s="56"/>
      <c r="BX60" s="56"/>
      <c r="BY60" s="56"/>
      <c r="BZ60" s="56"/>
      <c r="CA60" s="56"/>
      <c r="CB60" s="61"/>
      <c r="CC60" s="61"/>
      <c r="CD60" s="61"/>
      <c r="CE60" s="61"/>
      <c r="CF60" s="61"/>
      <c r="CG60" s="61"/>
    </row>
    <row r="61" spans="52:85" customFormat="1">
      <c r="AZ61" s="61" t="s">
        <v>424</v>
      </c>
      <c r="BA61" s="61"/>
      <c r="BB61" s="61"/>
      <c r="BC61" s="61"/>
      <c r="BD61" s="61"/>
      <c r="BE61" s="61"/>
      <c r="BF61" s="61"/>
      <c r="BG61" s="61"/>
      <c r="BH61" s="61"/>
      <c r="BI61" s="61"/>
      <c r="BJ61" s="61"/>
      <c r="BK61" s="61"/>
      <c r="BL61" s="161" t="s">
        <v>93</v>
      </c>
      <c r="BM61" s="61"/>
      <c r="BN61" s="61"/>
      <c r="BO61" s="61"/>
      <c r="BP61" s="61"/>
      <c r="BQ61" s="61"/>
      <c r="BR61" s="61"/>
      <c r="BS61" s="61"/>
      <c r="BT61" s="61"/>
      <c r="BU61" s="56"/>
      <c r="BV61" s="56"/>
      <c r="BW61" s="56"/>
      <c r="BX61" s="56"/>
      <c r="BY61" s="56"/>
      <c r="BZ61" s="56"/>
      <c r="CA61" s="56"/>
      <c r="CB61" s="61"/>
      <c r="CC61" s="61"/>
      <c r="CD61" s="61"/>
      <c r="CE61" s="61"/>
      <c r="CF61" s="61"/>
      <c r="CG61" s="61"/>
    </row>
    <row r="62" spans="52:85" customFormat="1">
      <c r="AZ62" s="61" t="s">
        <v>276</v>
      </c>
      <c r="BA62" s="61"/>
      <c r="BB62" s="61"/>
      <c r="BC62" s="61"/>
      <c r="BD62" s="61"/>
      <c r="BE62" s="61"/>
      <c r="BF62" s="61"/>
      <c r="BG62" s="61"/>
      <c r="BH62" s="61"/>
      <c r="BI62" s="61"/>
      <c r="BJ62" s="61"/>
      <c r="BK62" s="61"/>
      <c r="BL62" s="161" t="s">
        <v>525</v>
      </c>
      <c r="BM62" s="61"/>
      <c r="BN62" s="61"/>
      <c r="BO62" s="61"/>
      <c r="BP62" s="61"/>
      <c r="BQ62" s="61"/>
      <c r="BR62" s="61"/>
      <c r="BS62" s="61"/>
      <c r="BT62" s="61"/>
      <c r="BU62" s="61"/>
      <c r="BV62" s="61"/>
      <c r="BW62" s="61"/>
      <c r="BX62" s="61"/>
      <c r="BY62" s="61"/>
      <c r="BZ62" s="61"/>
      <c r="CA62" s="61"/>
      <c r="CB62" s="61"/>
      <c r="CC62" s="61"/>
      <c r="CD62" s="61"/>
      <c r="CE62" s="61"/>
      <c r="CF62" s="61"/>
      <c r="CG62" s="61"/>
    </row>
    <row r="63" spans="52:85" customFormat="1">
      <c r="AZ63" s="61" t="s">
        <v>425</v>
      </c>
      <c r="BA63" s="61"/>
      <c r="BB63" s="61"/>
      <c r="BC63" s="61"/>
      <c r="BD63" s="61"/>
      <c r="BE63" s="61"/>
      <c r="BF63" s="61"/>
      <c r="BG63" s="61"/>
      <c r="BH63" s="61"/>
      <c r="BI63" s="61"/>
      <c r="BJ63" s="61"/>
      <c r="BK63" s="61"/>
      <c r="BL63" s="161" t="s">
        <v>526</v>
      </c>
      <c r="BM63" s="61"/>
      <c r="BN63" s="61"/>
      <c r="BO63" s="61"/>
      <c r="BP63" s="61"/>
      <c r="BQ63" s="61"/>
      <c r="BR63" s="61"/>
      <c r="BS63" s="61"/>
      <c r="BT63" s="61"/>
      <c r="BU63" s="61"/>
      <c r="BV63" s="61"/>
      <c r="BW63" s="61"/>
      <c r="BX63" s="61"/>
      <c r="BY63" s="61"/>
      <c r="BZ63" s="61"/>
      <c r="CA63" s="61"/>
      <c r="CB63" s="61"/>
      <c r="CC63" s="61"/>
      <c r="CD63" s="61"/>
      <c r="CE63" s="61"/>
      <c r="CF63" s="61"/>
      <c r="CG63" s="61"/>
    </row>
    <row r="64" spans="52:85" customFormat="1">
      <c r="AZ64" s="61" t="s">
        <v>426</v>
      </c>
      <c r="BA64" s="61"/>
      <c r="BB64" s="61"/>
      <c r="BC64" s="61"/>
      <c r="BD64" s="61"/>
      <c r="BE64" s="61"/>
      <c r="BF64" s="61"/>
      <c r="BG64" s="61"/>
      <c r="BH64" s="61"/>
      <c r="BI64" s="61"/>
      <c r="BJ64" s="61"/>
      <c r="BK64" s="61"/>
      <c r="BL64" s="161" t="s">
        <v>527</v>
      </c>
      <c r="BM64" s="61"/>
      <c r="BN64" s="61"/>
      <c r="BO64" s="61"/>
      <c r="BP64" s="61"/>
      <c r="BQ64" s="61"/>
      <c r="BR64" s="61"/>
      <c r="BS64" s="61"/>
      <c r="BT64" s="61"/>
      <c r="BU64" s="61"/>
      <c r="BV64" s="61"/>
      <c r="BW64" s="61"/>
      <c r="BX64" s="61"/>
      <c r="BY64" s="61"/>
      <c r="BZ64" s="61"/>
      <c r="CA64" s="61"/>
      <c r="CB64" s="61"/>
      <c r="CC64" s="61"/>
      <c r="CD64" s="61"/>
      <c r="CE64" s="61"/>
      <c r="CF64" s="61"/>
      <c r="CG64" s="61"/>
    </row>
    <row r="65" spans="52:85" customFormat="1">
      <c r="AZ65" s="61" t="s">
        <v>427</v>
      </c>
      <c r="BA65" s="61"/>
      <c r="BB65" s="61"/>
      <c r="BC65" s="61"/>
      <c r="BD65" s="61"/>
      <c r="BE65" s="61"/>
      <c r="BF65" s="61"/>
      <c r="BG65" s="61"/>
      <c r="BH65" s="61"/>
      <c r="BI65" s="61"/>
      <c r="BJ65" s="61"/>
      <c r="BK65" s="61"/>
      <c r="BL65" s="161" t="s">
        <v>528</v>
      </c>
      <c r="BM65" s="61"/>
      <c r="BN65" s="61"/>
      <c r="BO65" s="61"/>
      <c r="BP65" s="61"/>
      <c r="BQ65" s="61"/>
      <c r="BR65" s="61"/>
      <c r="BS65" s="61"/>
      <c r="BT65" s="61"/>
      <c r="BU65" s="61"/>
      <c r="BV65" s="61"/>
      <c r="BW65" s="61"/>
      <c r="BX65" s="61"/>
      <c r="BY65" s="61"/>
      <c r="BZ65" s="61"/>
      <c r="CA65" s="61"/>
      <c r="CB65" s="61"/>
      <c r="CC65" s="61"/>
      <c r="CD65" s="61"/>
      <c r="CE65" s="61"/>
      <c r="CF65" s="61"/>
      <c r="CG65" s="61"/>
    </row>
    <row r="66" spans="52:85" customFormat="1">
      <c r="AZ66" s="61" t="s">
        <v>428</v>
      </c>
      <c r="BA66" s="61"/>
      <c r="BB66" s="61"/>
      <c r="BC66" s="61"/>
      <c r="BD66" s="61"/>
      <c r="BE66" s="61"/>
      <c r="BF66" s="61"/>
      <c r="BG66" s="61"/>
      <c r="BH66" s="61"/>
      <c r="BI66" s="61"/>
      <c r="BJ66" s="61"/>
      <c r="BK66" s="61"/>
      <c r="BL66" s="161" t="s">
        <v>529</v>
      </c>
      <c r="BM66" s="61"/>
      <c r="BN66" s="61"/>
      <c r="BO66" s="61"/>
      <c r="BP66" s="61"/>
      <c r="BQ66" s="61"/>
      <c r="BR66" s="61"/>
      <c r="BS66" s="61"/>
      <c r="BT66" s="61"/>
      <c r="BU66" s="61"/>
      <c r="BV66" s="61"/>
      <c r="BW66" s="61"/>
      <c r="BX66" s="61"/>
      <c r="BY66" s="61"/>
      <c r="BZ66" s="61"/>
      <c r="CA66" s="61"/>
      <c r="CB66" s="61"/>
      <c r="CC66" s="61"/>
      <c r="CD66" s="61"/>
      <c r="CE66" s="61"/>
      <c r="CF66" s="61"/>
      <c r="CG66" s="61"/>
    </row>
    <row r="67" spans="52:85" customFormat="1">
      <c r="AZ67" s="61" t="s">
        <v>429</v>
      </c>
      <c r="BA67" s="61"/>
      <c r="BB67" s="61"/>
      <c r="BC67" s="61"/>
      <c r="BD67" s="61"/>
      <c r="BE67" s="61"/>
      <c r="BF67" s="61"/>
      <c r="BG67" s="61"/>
      <c r="BH67" s="61"/>
      <c r="BI67" s="61"/>
      <c r="BJ67" s="61"/>
      <c r="BK67" s="61"/>
      <c r="BL67" s="161" t="s">
        <v>530</v>
      </c>
      <c r="BM67" s="61"/>
      <c r="BN67" s="61"/>
      <c r="BO67" s="61"/>
      <c r="BP67" s="61"/>
      <c r="BQ67" s="61"/>
      <c r="BR67" s="61"/>
      <c r="BS67" s="61"/>
      <c r="BT67" s="61"/>
      <c r="BU67" s="61"/>
      <c r="BV67" s="61"/>
      <c r="BW67" s="61"/>
      <c r="BX67" s="61"/>
      <c r="BY67" s="61"/>
      <c r="BZ67" s="61"/>
      <c r="CA67" s="61"/>
      <c r="CB67" s="61"/>
      <c r="CC67" s="61"/>
      <c r="CD67" s="61"/>
      <c r="CE67" s="61"/>
      <c r="CF67" s="61"/>
      <c r="CG67" s="61"/>
    </row>
    <row r="68" spans="52:85" customFormat="1">
      <c r="AZ68" s="61" t="s">
        <v>430</v>
      </c>
      <c r="BA68" s="61"/>
      <c r="BB68" s="61"/>
      <c r="BC68" s="61"/>
      <c r="BD68" s="61"/>
      <c r="BE68" s="61"/>
      <c r="BF68" s="61"/>
      <c r="BG68" s="61"/>
      <c r="BH68" s="61"/>
      <c r="BI68" s="61"/>
      <c r="BJ68" s="61"/>
      <c r="BK68" s="61"/>
      <c r="BL68" s="161" t="s">
        <v>531</v>
      </c>
      <c r="BM68" s="61"/>
      <c r="BN68" s="61"/>
      <c r="BO68" s="61"/>
      <c r="BP68" s="61"/>
      <c r="BQ68" s="61"/>
      <c r="BR68" s="61"/>
      <c r="BS68" s="61"/>
      <c r="BT68" s="61"/>
      <c r="BU68" s="61"/>
      <c r="BV68" s="61"/>
      <c r="BW68" s="61"/>
      <c r="BX68" s="61"/>
      <c r="BY68" s="61"/>
      <c r="BZ68" s="61"/>
      <c r="CA68" s="61"/>
      <c r="CB68" s="61"/>
      <c r="CC68" s="61"/>
      <c r="CD68" s="61"/>
      <c r="CE68" s="61"/>
      <c r="CF68" s="61"/>
      <c r="CG68" s="61"/>
    </row>
    <row r="69" spans="52:85" customFormat="1">
      <c r="AZ69" s="61" t="s">
        <v>431</v>
      </c>
      <c r="BA69" s="61"/>
      <c r="BB69" s="61"/>
      <c r="BC69" s="61"/>
      <c r="BD69" s="61"/>
      <c r="BE69" s="61"/>
      <c r="BF69" s="61"/>
      <c r="BG69" s="61"/>
      <c r="BH69" s="61"/>
      <c r="BI69" s="61"/>
      <c r="BJ69" s="61"/>
      <c r="BK69" s="61"/>
      <c r="BL69" s="161" t="s">
        <v>532</v>
      </c>
      <c r="BM69" s="61"/>
      <c r="BN69" s="61"/>
      <c r="BO69" s="61"/>
      <c r="BP69" s="61"/>
      <c r="BQ69" s="61"/>
      <c r="BR69" s="61"/>
      <c r="BS69" s="61"/>
      <c r="BT69" s="61"/>
      <c r="BU69" s="61"/>
      <c r="BV69" s="61"/>
      <c r="BW69" s="61"/>
      <c r="BX69" s="61"/>
      <c r="BY69" s="61"/>
      <c r="BZ69" s="61"/>
      <c r="CA69" s="61"/>
      <c r="CB69" s="61"/>
      <c r="CC69" s="61"/>
      <c r="CD69" s="61"/>
      <c r="CE69" s="61"/>
      <c r="CF69" s="61"/>
      <c r="CG69" s="61"/>
    </row>
    <row r="70" spans="52:85" customFormat="1">
      <c r="AZ70" s="61"/>
      <c r="BA70" s="61"/>
      <c r="BB70" s="61"/>
      <c r="BC70" s="61"/>
      <c r="BD70" s="61"/>
      <c r="BE70" s="61"/>
      <c r="BF70" s="61"/>
      <c r="BG70" s="61"/>
      <c r="BH70" s="61"/>
      <c r="BI70" s="61"/>
      <c r="BJ70" s="61"/>
      <c r="BK70" s="61"/>
      <c r="BL70" s="161" t="s">
        <v>533</v>
      </c>
      <c r="BM70" s="61"/>
      <c r="BN70" s="61"/>
      <c r="BO70" s="61"/>
      <c r="BP70" s="61"/>
      <c r="BQ70" s="61"/>
      <c r="BR70" s="61"/>
      <c r="BS70" s="61"/>
      <c r="BT70" s="61"/>
      <c r="BU70" s="61"/>
      <c r="BV70" s="61"/>
      <c r="BW70" s="61"/>
      <c r="BX70" s="61"/>
      <c r="BY70" s="61"/>
      <c r="BZ70" s="61"/>
      <c r="CA70" s="61"/>
      <c r="CB70" s="61"/>
      <c r="CC70" s="61"/>
      <c r="CD70" s="61"/>
      <c r="CE70" s="61"/>
      <c r="CF70" s="61"/>
      <c r="CG70" s="61"/>
    </row>
    <row r="71" spans="52:85" customFormat="1">
      <c r="AZ71" s="61"/>
      <c r="BA71" s="61"/>
      <c r="BB71" s="61"/>
      <c r="BC71" s="61"/>
      <c r="BD71" s="61"/>
      <c r="BE71" s="61"/>
      <c r="BF71" s="61"/>
      <c r="BG71" s="61"/>
      <c r="BH71" s="61"/>
      <c r="BI71" s="61"/>
      <c r="BJ71" s="61"/>
      <c r="BK71" s="61"/>
      <c r="BL71" s="161" t="s">
        <v>534</v>
      </c>
      <c r="BM71" s="61"/>
      <c r="BN71" s="61"/>
      <c r="BO71" s="61"/>
      <c r="BP71" s="61"/>
      <c r="BQ71" s="61"/>
      <c r="BR71" s="61"/>
      <c r="BS71" s="61"/>
      <c r="BT71" s="61"/>
      <c r="BU71" s="61"/>
      <c r="BV71" s="61"/>
      <c r="BW71" s="61"/>
      <c r="BX71" s="61"/>
      <c r="BY71" s="61"/>
      <c r="BZ71" s="61"/>
      <c r="CA71" s="61"/>
      <c r="CB71" s="61"/>
      <c r="CC71" s="61"/>
      <c r="CD71" s="61"/>
      <c r="CE71" s="61"/>
      <c r="CF71" s="61"/>
      <c r="CG71" s="61"/>
    </row>
    <row r="72" spans="52:85" customFormat="1">
      <c r="AZ72" s="174" t="s">
        <v>767</v>
      </c>
      <c r="BA72" s="61"/>
      <c r="BB72" s="61"/>
      <c r="BC72" s="61"/>
      <c r="BD72" s="61"/>
      <c r="BE72" s="61"/>
      <c r="BF72" s="61"/>
      <c r="BG72" s="61"/>
      <c r="BH72" s="61"/>
      <c r="BI72" s="61"/>
      <c r="BJ72" s="61"/>
      <c r="BK72" s="61"/>
      <c r="BL72" s="161" t="s">
        <v>663</v>
      </c>
      <c r="BM72" s="61"/>
      <c r="BN72" s="61"/>
      <c r="BO72" s="61"/>
      <c r="BP72" s="61"/>
      <c r="BQ72" s="61"/>
      <c r="BR72" s="61"/>
      <c r="BS72" s="61"/>
      <c r="BT72" s="61"/>
      <c r="BU72" s="61"/>
      <c r="BV72" s="61"/>
      <c r="BW72" s="61"/>
      <c r="BX72" s="61"/>
      <c r="BY72" s="61"/>
      <c r="BZ72" s="61"/>
      <c r="CA72" s="61"/>
      <c r="CB72" s="61"/>
      <c r="CC72" s="61"/>
      <c r="CD72" s="61"/>
      <c r="CE72" s="61"/>
      <c r="CF72" s="61"/>
      <c r="CG72" s="61"/>
    </row>
    <row r="73" spans="52:85" customFormat="1" ht="15">
      <c r="AZ73" s="175" t="s">
        <v>768</v>
      </c>
      <c r="BA73" s="61"/>
      <c r="BB73" s="61"/>
      <c r="BC73" s="61"/>
      <c r="BD73" s="61"/>
      <c r="BE73" s="61"/>
      <c r="BF73" s="61"/>
      <c r="BG73" s="61"/>
      <c r="BH73" s="61"/>
      <c r="BI73" s="61"/>
      <c r="BJ73" s="61"/>
      <c r="BK73" s="61"/>
      <c r="BL73" s="162" t="s">
        <v>535</v>
      </c>
      <c r="BM73" s="61"/>
      <c r="BN73" s="61"/>
      <c r="BO73" s="61"/>
      <c r="BP73" s="61"/>
      <c r="BQ73" s="61"/>
      <c r="BR73" s="61"/>
      <c r="BS73" s="61"/>
      <c r="BT73" s="61"/>
      <c r="BU73" s="61"/>
      <c r="BV73" s="61"/>
      <c r="BW73" s="61"/>
      <c r="BX73" s="61"/>
      <c r="BY73" s="61"/>
      <c r="BZ73" s="61"/>
      <c r="CA73" s="61"/>
      <c r="CB73" s="61"/>
      <c r="CC73" s="61"/>
      <c r="CD73" s="61"/>
      <c r="CE73" s="61"/>
      <c r="CF73" s="61"/>
      <c r="CG73" s="61"/>
    </row>
    <row r="74" spans="52:85" customFormat="1">
      <c r="AZ74" s="692" t="s">
        <v>210</v>
      </c>
      <c r="BA74" s="61"/>
      <c r="BB74" s="61"/>
      <c r="BC74" s="61"/>
      <c r="BD74" s="61"/>
      <c r="BE74" s="61"/>
      <c r="BF74" s="61"/>
      <c r="BG74" s="61"/>
      <c r="BH74" s="61"/>
      <c r="BI74" s="61"/>
      <c r="BJ74" s="61"/>
      <c r="BK74" s="61"/>
      <c r="BL74" s="161" t="s">
        <v>536</v>
      </c>
      <c r="BM74" s="61"/>
      <c r="BN74" s="61"/>
      <c r="BO74" s="61"/>
      <c r="BP74" s="61"/>
      <c r="BQ74" s="61"/>
      <c r="BR74" s="61"/>
      <c r="BS74" s="61"/>
      <c r="BT74" s="61"/>
      <c r="BU74" s="61"/>
      <c r="BV74" s="61"/>
      <c r="BW74" s="61"/>
      <c r="BX74" s="61"/>
      <c r="BY74" s="61"/>
      <c r="BZ74" s="61"/>
      <c r="CA74" s="61"/>
      <c r="CB74" s="61"/>
      <c r="CC74" s="61"/>
      <c r="CD74" s="61"/>
      <c r="CE74" s="61"/>
      <c r="CF74" s="61"/>
      <c r="CG74" s="61"/>
    </row>
    <row r="75" spans="52:85" customFormat="1" ht="25.5">
      <c r="AZ75" s="692" t="s">
        <v>825</v>
      </c>
      <c r="BA75" s="61"/>
      <c r="BB75" s="61"/>
      <c r="BC75" s="61"/>
      <c r="BD75" s="61"/>
      <c r="BE75" s="61"/>
      <c r="BF75" s="61"/>
      <c r="BG75" s="61"/>
      <c r="BH75" s="61"/>
      <c r="BI75" s="61"/>
      <c r="BJ75" s="61"/>
      <c r="BK75" s="61"/>
      <c r="BL75" s="161" t="s">
        <v>537</v>
      </c>
      <c r="BM75" s="61"/>
      <c r="BN75" s="61"/>
      <c r="BO75" s="61"/>
      <c r="BP75" s="61"/>
      <c r="BQ75" s="61"/>
      <c r="BR75" s="61"/>
      <c r="BS75" s="61"/>
      <c r="BT75" s="61"/>
      <c r="BU75" s="61"/>
      <c r="BV75" s="61"/>
      <c r="BW75" s="61"/>
      <c r="BX75" s="61"/>
      <c r="BY75" s="61"/>
      <c r="BZ75" s="61"/>
      <c r="CA75" s="61"/>
      <c r="CB75" s="61"/>
      <c r="CC75" s="61"/>
      <c r="CD75" s="61"/>
      <c r="CE75" s="61"/>
      <c r="CF75" s="61"/>
      <c r="CG75" s="61"/>
    </row>
    <row r="76" spans="52:85" customFormat="1">
      <c r="AZ76" s="692" t="s">
        <v>826</v>
      </c>
      <c r="BA76" s="61"/>
      <c r="BB76" s="61"/>
      <c r="BC76" s="61"/>
      <c r="BD76" s="61"/>
      <c r="BE76" s="61"/>
      <c r="BF76" s="61"/>
      <c r="BG76" s="61"/>
      <c r="BH76" s="61"/>
      <c r="BI76" s="61"/>
      <c r="BJ76" s="61"/>
      <c r="BK76" s="61"/>
      <c r="BL76" s="161" t="s">
        <v>538</v>
      </c>
      <c r="BM76" s="61"/>
      <c r="BN76" s="61"/>
      <c r="BO76" s="61"/>
      <c r="BP76" s="61"/>
      <c r="BQ76" s="61"/>
      <c r="BR76" s="61"/>
      <c r="BS76" s="61"/>
      <c r="BT76" s="61"/>
      <c r="BU76" s="61"/>
      <c r="BV76" s="61"/>
      <c r="BW76" s="61"/>
      <c r="BX76" s="61"/>
      <c r="BY76" s="61"/>
      <c r="BZ76" s="61"/>
      <c r="CA76" s="61"/>
      <c r="CB76" s="61"/>
      <c r="CC76" s="61"/>
      <c r="CD76" s="61"/>
      <c r="CE76" s="61"/>
      <c r="CF76" s="61"/>
      <c r="CG76" s="61"/>
    </row>
    <row r="77" spans="52:85" customFormat="1">
      <c r="AZ77" s="692" t="s">
        <v>63</v>
      </c>
      <c r="BA77" s="61"/>
      <c r="BB77" s="61"/>
      <c r="BC77" s="61"/>
      <c r="BD77" s="61"/>
      <c r="BE77" s="61"/>
      <c r="BF77" s="61"/>
      <c r="BG77" s="61"/>
      <c r="BH77" s="61"/>
      <c r="BI77" s="61"/>
      <c r="BJ77" s="61"/>
      <c r="BK77" s="61"/>
      <c r="BL77" s="161" t="s">
        <v>539</v>
      </c>
      <c r="BM77" s="61"/>
      <c r="BN77" s="61"/>
      <c r="BO77" s="61"/>
      <c r="BP77" s="61"/>
      <c r="BQ77" s="61"/>
      <c r="BR77" s="61"/>
      <c r="BS77" s="61"/>
      <c r="BT77" s="61"/>
      <c r="BU77" s="61"/>
      <c r="BV77" s="61"/>
      <c r="BW77" s="61"/>
      <c r="BX77" s="61"/>
      <c r="BY77" s="61"/>
      <c r="BZ77" s="61"/>
      <c r="CA77" s="61"/>
      <c r="CB77" s="61"/>
      <c r="CC77" s="61"/>
      <c r="CD77" s="61"/>
      <c r="CE77" s="61"/>
      <c r="CF77" s="61"/>
      <c r="CG77" s="61"/>
    </row>
    <row r="78" spans="52:85" customFormat="1">
      <c r="AZ78" s="692" t="s">
        <v>827</v>
      </c>
      <c r="BA78" s="61"/>
      <c r="BB78" s="61"/>
      <c r="BC78" s="61"/>
      <c r="BD78" s="61"/>
      <c r="BE78" s="61"/>
      <c r="BF78" s="61"/>
      <c r="BG78" s="61"/>
      <c r="BH78" s="61"/>
      <c r="BI78" s="61"/>
      <c r="BJ78" s="61"/>
      <c r="BK78" s="61"/>
      <c r="BL78" s="161" t="s">
        <v>540</v>
      </c>
      <c r="BM78" s="61"/>
      <c r="BN78" s="61"/>
      <c r="BO78" s="61"/>
      <c r="BP78" s="61"/>
      <c r="BQ78" s="61"/>
      <c r="BR78" s="61"/>
      <c r="BS78" s="61"/>
      <c r="BT78" s="61"/>
      <c r="BU78" s="61"/>
      <c r="BV78" s="61"/>
      <c r="BW78" s="61"/>
      <c r="BX78" s="61"/>
      <c r="BY78" s="61"/>
      <c r="BZ78" s="61"/>
      <c r="CA78" s="61"/>
      <c r="CB78" s="61"/>
      <c r="CC78" s="61"/>
      <c r="CD78" s="61"/>
      <c r="CE78" s="61"/>
      <c r="CF78" s="61"/>
      <c r="CG78" s="61"/>
    </row>
    <row r="79" spans="52:85" customFormat="1" ht="15">
      <c r="AZ79" s="175" t="s">
        <v>769</v>
      </c>
      <c r="BA79" s="61"/>
      <c r="BB79" s="61"/>
      <c r="BC79" s="61"/>
      <c r="BD79" s="61"/>
      <c r="BE79" s="61"/>
      <c r="BF79" s="61"/>
      <c r="BG79" s="61"/>
      <c r="BH79" s="61"/>
      <c r="BI79" s="61"/>
      <c r="BJ79" s="61"/>
      <c r="BK79" s="61"/>
      <c r="BL79" s="161" t="s">
        <v>541</v>
      </c>
      <c r="BM79" s="61"/>
      <c r="BN79" s="61"/>
      <c r="BO79" s="61"/>
      <c r="BP79" s="61"/>
      <c r="BQ79" s="61"/>
      <c r="BR79" s="61"/>
      <c r="BS79" s="61"/>
      <c r="BT79" s="61"/>
      <c r="BU79" s="61"/>
      <c r="BV79" s="61"/>
      <c r="BW79" s="61"/>
      <c r="BX79" s="61"/>
      <c r="BY79" s="61"/>
      <c r="BZ79" s="61"/>
      <c r="CA79" s="61"/>
      <c r="CB79" s="61"/>
      <c r="CC79" s="61"/>
      <c r="CD79" s="61"/>
      <c r="CE79" s="61"/>
      <c r="CF79" s="61"/>
      <c r="CG79" s="61"/>
    </row>
    <row r="80" spans="52:85" customFormat="1">
      <c r="AZ80" t="s">
        <v>770</v>
      </c>
      <c r="BA80" s="61"/>
      <c r="BB80" s="61"/>
      <c r="BC80" s="61"/>
      <c r="BD80" s="61"/>
      <c r="BE80" s="61"/>
      <c r="BF80" s="61"/>
      <c r="BG80" s="61"/>
      <c r="BH80" s="61"/>
      <c r="BI80" s="61"/>
      <c r="BJ80" s="61"/>
      <c r="BK80" s="61"/>
      <c r="BL80" s="161" t="s">
        <v>542</v>
      </c>
      <c r="BM80" s="61"/>
      <c r="BN80" s="61"/>
      <c r="BO80" s="61"/>
      <c r="BP80" s="61"/>
      <c r="BQ80" s="61"/>
      <c r="BR80" s="61"/>
      <c r="BS80" s="61"/>
      <c r="BT80" s="61"/>
      <c r="BU80" s="61"/>
      <c r="BV80" s="61"/>
      <c r="BW80" s="61"/>
      <c r="BX80" s="61"/>
      <c r="BY80" s="61"/>
      <c r="BZ80" s="61"/>
      <c r="CA80" s="61"/>
      <c r="CB80" s="61"/>
      <c r="CC80" s="61"/>
      <c r="CD80" s="61"/>
      <c r="CE80" s="61"/>
      <c r="CF80" s="61"/>
      <c r="CG80" s="61"/>
    </row>
    <row r="81" spans="52:85" customFormat="1">
      <c r="AZ81" t="s">
        <v>771</v>
      </c>
      <c r="BA81" s="61"/>
      <c r="BB81" s="61"/>
      <c r="BC81" s="61"/>
      <c r="BD81" s="61"/>
      <c r="BE81" s="61"/>
      <c r="BF81" s="61"/>
      <c r="BG81" s="61"/>
      <c r="BH81" s="61"/>
      <c r="BI81" s="61"/>
      <c r="BJ81" s="61"/>
      <c r="BK81" s="61"/>
      <c r="BL81" s="161" t="s">
        <v>543</v>
      </c>
      <c r="BM81" s="61"/>
      <c r="BN81" s="61"/>
      <c r="BO81" s="61"/>
      <c r="BP81" s="61"/>
      <c r="BQ81" s="61"/>
      <c r="BR81" s="61"/>
      <c r="BS81" s="61"/>
      <c r="BT81" s="61"/>
      <c r="BU81" s="61"/>
      <c r="BV81" s="61"/>
      <c r="BW81" s="61"/>
      <c r="BX81" s="61"/>
      <c r="BY81" s="61"/>
      <c r="BZ81" s="61"/>
      <c r="CA81" s="61"/>
      <c r="CB81" s="61"/>
      <c r="CC81" s="61"/>
      <c r="CD81" s="61"/>
      <c r="CE81" s="61"/>
      <c r="CF81" s="61"/>
      <c r="CG81" s="61"/>
    </row>
    <row r="82" spans="52:85" customFormat="1">
      <c r="AZ82" t="s">
        <v>772</v>
      </c>
      <c r="BA82" s="61"/>
      <c r="BB82" s="61"/>
      <c r="BC82" s="61"/>
      <c r="BD82" s="61"/>
      <c r="BE82" s="61"/>
      <c r="BF82" s="61"/>
      <c r="BG82" s="61"/>
      <c r="BH82" s="61"/>
      <c r="BI82" s="61"/>
      <c r="BJ82" s="61"/>
      <c r="BK82" s="61"/>
      <c r="BL82" s="161" t="s">
        <v>544</v>
      </c>
      <c r="BM82" s="61"/>
      <c r="BN82" s="61"/>
      <c r="BO82" s="61"/>
      <c r="BP82" s="61"/>
      <c r="BQ82" s="61"/>
      <c r="BR82" s="61"/>
      <c r="BS82" s="61"/>
      <c r="BT82" s="61"/>
      <c r="BU82" s="61"/>
      <c r="BV82" s="61"/>
      <c r="BW82" s="61"/>
      <c r="BX82" s="61"/>
      <c r="BY82" s="61"/>
      <c r="BZ82" s="61"/>
      <c r="CA82" s="61"/>
      <c r="CB82" s="61"/>
      <c r="CC82" s="61"/>
      <c r="CD82" s="61"/>
      <c r="CE82" s="61"/>
      <c r="CF82" s="61"/>
      <c r="CG82" s="61"/>
    </row>
    <row r="83" spans="52:85" customFormat="1">
      <c r="AZ83" t="s">
        <v>773</v>
      </c>
      <c r="BA83" s="61"/>
      <c r="BB83" s="61"/>
      <c r="BC83" s="61"/>
      <c r="BD83" s="61"/>
      <c r="BE83" s="61"/>
      <c r="BF83" s="61"/>
      <c r="BG83" s="61"/>
      <c r="BH83" s="61"/>
      <c r="BI83" s="61"/>
      <c r="BJ83" s="61"/>
      <c r="BK83" s="61"/>
      <c r="BL83" s="161" t="s">
        <v>545</v>
      </c>
      <c r="BM83" s="61"/>
      <c r="BN83" s="61"/>
      <c r="BO83" s="61"/>
      <c r="BP83" s="61"/>
      <c r="BQ83" s="61"/>
      <c r="BR83" s="61"/>
      <c r="BS83" s="61"/>
      <c r="BT83" s="61"/>
      <c r="BU83" s="61"/>
      <c r="BV83" s="61"/>
      <c r="BW83" s="61"/>
      <c r="BX83" s="61"/>
      <c r="BY83" s="61"/>
      <c r="BZ83" s="61"/>
      <c r="CA83" s="61"/>
      <c r="CB83" s="61"/>
      <c r="CC83" s="61"/>
      <c r="CD83" s="61"/>
      <c r="CE83" s="61"/>
      <c r="CF83" s="61"/>
      <c r="CG83" s="61"/>
    </row>
    <row r="84" spans="52:85" customFormat="1">
      <c r="AZ84" t="s">
        <v>774</v>
      </c>
      <c r="BA84" s="61"/>
      <c r="BB84" s="61"/>
      <c r="BC84" s="61"/>
      <c r="BD84" s="61"/>
      <c r="BE84" s="61"/>
      <c r="BF84" s="61"/>
      <c r="BG84" s="61"/>
      <c r="BH84" s="61"/>
      <c r="BI84" s="61"/>
      <c r="BJ84" s="61"/>
      <c r="BK84" s="61"/>
      <c r="BL84" s="161" t="s">
        <v>546</v>
      </c>
      <c r="BM84" s="61"/>
      <c r="BN84" s="61"/>
      <c r="BO84" s="61"/>
      <c r="BP84" s="61"/>
      <c r="BQ84" s="61"/>
      <c r="BR84" s="61"/>
      <c r="BS84" s="61"/>
      <c r="BT84" s="61"/>
      <c r="BU84" s="61"/>
      <c r="BV84" s="61"/>
      <c r="BW84" s="61"/>
      <c r="BX84" s="61"/>
      <c r="BY84" s="61"/>
      <c r="BZ84" s="61"/>
      <c r="CA84" s="61"/>
      <c r="CB84" s="61"/>
      <c r="CC84" s="61"/>
      <c r="CD84" s="61"/>
      <c r="CE84" s="61"/>
      <c r="CF84" s="61"/>
      <c r="CG84" s="61"/>
    </row>
    <row r="85" spans="52:85" customFormat="1">
      <c r="AZ85" t="s">
        <v>775</v>
      </c>
      <c r="BA85" s="61"/>
      <c r="BB85" s="61"/>
      <c r="BC85" s="61"/>
      <c r="BD85" s="61"/>
      <c r="BE85" s="61"/>
      <c r="BF85" s="61"/>
      <c r="BG85" s="61"/>
      <c r="BH85" s="61"/>
      <c r="BI85" s="61"/>
      <c r="BJ85" s="61"/>
      <c r="BK85" s="61"/>
      <c r="BL85" s="161" t="s">
        <v>547</v>
      </c>
      <c r="BM85" s="61"/>
      <c r="BN85" s="61"/>
      <c r="BO85" s="61"/>
      <c r="BP85" s="61"/>
      <c r="BQ85" s="61"/>
      <c r="BR85" s="61"/>
      <c r="BS85" s="61"/>
      <c r="BT85" s="61"/>
      <c r="BU85" s="61"/>
      <c r="BV85" s="61"/>
      <c r="BW85" s="61"/>
      <c r="BX85" s="61"/>
      <c r="BY85" s="61"/>
      <c r="BZ85" s="61"/>
      <c r="CA85" s="61"/>
      <c r="CB85" s="61"/>
      <c r="CC85" s="61"/>
      <c r="CD85" s="61"/>
      <c r="CE85" s="61"/>
      <c r="CF85" s="61"/>
      <c r="CG85" s="61"/>
    </row>
    <row r="86" spans="52:85" customFormat="1">
      <c r="AZ86" t="s">
        <v>776</v>
      </c>
      <c r="BA86" s="61"/>
      <c r="BB86" s="61"/>
      <c r="BC86" s="61"/>
      <c r="BD86" s="61"/>
      <c r="BE86" s="61"/>
      <c r="BF86" s="61"/>
      <c r="BG86" s="61"/>
      <c r="BH86" s="61"/>
      <c r="BI86" s="61"/>
      <c r="BJ86" s="61"/>
      <c r="BK86" s="61"/>
      <c r="BL86" s="161" t="s">
        <v>548</v>
      </c>
      <c r="BM86" s="61"/>
      <c r="BN86" s="61"/>
      <c r="BO86" s="61"/>
      <c r="BP86" s="61"/>
      <c r="BQ86" s="61"/>
      <c r="BR86" s="61"/>
      <c r="BS86" s="61"/>
      <c r="BT86" s="61"/>
      <c r="BU86" s="61"/>
      <c r="BV86" s="61"/>
      <c r="BW86" s="61"/>
      <c r="BX86" s="61"/>
      <c r="BY86" s="61"/>
      <c r="BZ86" s="61"/>
      <c r="CA86" s="61"/>
      <c r="CB86" s="61"/>
      <c r="CC86" s="61"/>
      <c r="CD86" s="61"/>
      <c r="CE86" s="61"/>
      <c r="CF86" s="61"/>
      <c r="CG86" s="61"/>
    </row>
    <row r="87" spans="52:85" customFormat="1">
      <c r="AZ87" t="s">
        <v>777</v>
      </c>
      <c r="BA87" s="61"/>
      <c r="BB87" s="61"/>
      <c r="BC87" s="61"/>
      <c r="BD87" s="61"/>
      <c r="BE87" s="61"/>
      <c r="BF87" s="61"/>
      <c r="BG87" s="61"/>
      <c r="BH87" s="61"/>
      <c r="BI87" s="61"/>
      <c r="BJ87" s="61"/>
      <c r="BK87" s="61"/>
      <c r="BL87" s="161" t="s">
        <v>549</v>
      </c>
      <c r="BM87" s="61"/>
      <c r="BN87" s="61"/>
      <c r="BO87" s="61"/>
      <c r="BP87" s="61"/>
      <c r="BQ87" s="61"/>
      <c r="BR87" s="61"/>
      <c r="BS87" s="61"/>
      <c r="BT87" s="61"/>
      <c r="BU87" s="61"/>
      <c r="BV87" s="61"/>
      <c r="BW87" s="61"/>
      <c r="BX87" s="61"/>
      <c r="BY87" s="61"/>
      <c r="BZ87" s="61"/>
      <c r="CA87" s="61"/>
      <c r="CB87" s="61"/>
      <c r="CC87" s="61"/>
      <c r="CD87" s="61"/>
      <c r="CE87" s="61"/>
      <c r="CF87" s="61"/>
      <c r="CG87" s="61"/>
    </row>
    <row r="88" spans="52:85" customFormat="1">
      <c r="AZ88" t="s">
        <v>778</v>
      </c>
      <c r="BA88" s="61"/>
      <c r="BB88" s="61"/>
      <c r="BC88" s="61"/>
      <c r="BD88" s="61"/>
      <c r="BE88" s="61"/>
      <c r="BF88" s="61"/>
      <c r="BG88" s="61"/>
      <c r="BH88" s="61"/>
      <c r="BI88" s="61"/>
      <c r="BJ88" s="61"/>
      <c r="BK88" s="61"/>
      <c r="BL88" s="161" t="s">
        <v>550</v>
      </c>
      <c r="BM88" s="61"/>
      <c r="BN88" s="61"/>
      <c r="BO88" s="61"/>
      <c r="BP88" s="61"/>
      <c r="BQ88" s="61"/>
      <c r="BR88" s="61"/>
      <c r="BS88" s="61"/>
      <c r="BT88" s="61"/>
      <c r="BU88" s="61"/>
      <c r="BV88" s="61"/>
      <c r="BW88" s="61"/>
      <c r="BX88" s="61"/>
      <c r="BY88" s="61"/>
      <c r="BZ88" s="61"/>
      <c r="CA88" s="61"/>
      <c r="CB88" s="61"/>
      <c r="CC88" s="61"/>
      <c r="CD88" s="61"/>
      <c r="CE88" s="61"/>
      <c r="CF88" s="61"/>
      <c r="CG88" s="61"/>
    </row>
    <row r="89" spans="52:85" customFormat="1" ht="15">
      <c r="AZ89" s="175" t="s">
        <v>821</v>
      </c>
      <c r="BA89" s="61"/>
      <c r="BB89" s="61"/>
      <c r="BC89" s="61"/>
      <c r="BD89" s="61"/>
      <c r="BE89" s="61"/>
      <c r="BF89" s="61"/>
      <c r="BG89" s="61"/>
      <c r="BH89" s="61"/>
      <c r="BI89" s="61"/>
      <c r="BJ89" s="61"/>
      <c r="BK89" s="61"/>
      <c r="BL89" s="161"/>
      <c r="BM89" s="61"/>
      <c r="BN89" s="61"/>
      <c r="BO89" s="61"/>
      <c r="BP89" s="61"/>
      <c r="BQ89" s="61"/>
      <c r="BR89" s="61"/>
      <c r="BS89" s="61"/>
      <c r="BT89" s="61"/>
      <c r="BU89" s="61"/>
      <c r="BV89" s="61"/>
      <c r="BW89" s="61"/>
      <c r="BX89" s="61"/>
      <c r="BY89" s="61"/>
      <c r="BZ89" s="61"/>
      <c r="CA89" s="61"/>
      <c r="CB89" s="61"/>
      <c r="CC89" s="61"/>
      <c r="CD89" s="61"/>
      <c r="CE89" s="61"/>
      <c r="CF89" s="61"/>
      <c r="CG89" s="61"/>
    </row>
    <row r="90" spans="52:85" customFormat="1">
      <c r="AZ90" t="s">
        <v>818</v>
      </c>
      <c r="BA90" s="61"/>
      <c r="BB90" s="61"/>
      <c r="BC90" s="61"/>
      <c r="BD90" s="61"/>
      <c r="BE90" s="61"/>
      <c r="BF90" s="61"/>
      <c r="BG90" s="61"/>
      <c r="BH90" s="61"/>
      <c r="BI90" s="61"/>
      <c r="BJ90" s="61"/>
      <c r="BK90" s="61"/>
      <c r="BL90" s="161"/>
      <c r="BM90" s="61"/>
      <c r="BN90" s="61"/>
      <c r="BO90" s="61"/>
      <c r="BP90" s="61"/>
      <c r="BQ90" s="61"/>
      <c r="BR90" s="61"/>
      <c r="BS90" s="61"/>
      <c r="BT90" s="61"/>
      <c r="BU90" s="61"/>
      <c r="BV90" s="61"/>
      <c r="BW90" s="61"/>
      <c r="BX90" s="61"/>
      <c r="BY90" s="61"/>
      <c r="BZ90" s="61"/>
      <c r="CA90" s="61"/>
      <c r="CB90" s="61"/>
      <c r="CC90" s="61"/>
      <c r="CD90" s="61"/>
      <c r="CE90" s="61"/>
      <c r="CF90" s="61"/>
      <c r="CG90" s="61"/>
    </row>
    <row r="91" spans="52:85" customFormat="1">
      <c r="AZ91" t="s">
        <v>819</v>
      </c>
      <c r="BA91" s="61"/>
      <c r="BB91" s="61"/>
      <c r="BC91" s="61"/>
      <c r="BD91" s="61"/>
      <c r="BE91" s="61"/>
      <c r="BF91" s="61"/>
      <c r="BG91" s="61"/>
      <c r="BH91" s="61"/>
      <c r="BI91" s="61"/>
      <c r="BJ91" s="61"/>
      <c r="BK91" s="61"/>
      <c r="BL91" s="161"/>
      <c r="BM91" s="61"/>
      <c r="BN91" s="61"/>
      <c r="BO91" s="61"/>
      <c r="BP91" s="61"/>
      <c r="BQ91" s="61"/>
      <c r="BR91" s="61"/>
      <c r="BS91" s="61"/>
      <c r="BT91" s="61"/>
      <c r="BU91" s="61"/>
      <c r="BV91" s="61"/>
      <c r="BW91" s="61"/>
      <c r="BX91" s="61"/>
      <c r="BY91" s="61"/>
      <c r="BZ91" s="61"/>
      <c r="CA91" s="61"/>
      <c r="CB91" s="61"/>
      <c r="CC91" s="61"/>
      <c r="CD91" s="61"/>
      <c r="CE91" s="61"/>
      <c r="CF91" s="61"/>
      <c r="CG91" s="61"/>
    </row>
    <row r="92" spans="52:85" customFormat="1">
      <c r="AZ92" t="s">
        <v>820</v>
      </c>
      <c r="BA92" s="61"/>
      <c r="BB92" s="61"/>
      <c r="BC92" s="61"/>
      <c r="BD92" s="61"/>
      <c r="BE92" s="61"/>
      <c r="BF92" s="61"/>
      <c r="BG92" s="61"/>
      <c r="BH92" s="61"/>
      <c r="BI92" s="61"/>
      <c r="BJ92" s="61"/>
      <c r="BK92" s="61"/>
      <c r="BL92" s="161"/>
      <c r="BM92" s="61"/>
      <c r="BN92" s="61"/>
      <c r="BO92" s="61"/>
      <c r="BP92" s="61"/>
      <c r="BQ92" s="61"/>
      <c r="BR92" s="61"/>
      <c r="BS92" s="61"/>
      <c r="BT92" s="61"/>
      <c r="BU92" s="61"/>
      <c r="BV92" s="61"/>
      <c r="BW92" s="61"/>
      <c r="BX92" s="61"/>
      <c r="BY92" s="61"/>
      <c r="BZ92" s="61"/>
      <c r="CA92" s="61"/>
      <c r="CB92" s="61"/>
      <c r="CC92" s="61"/>
      <c r="CD92" s="61"/>
      <c r="CE92" s="61"/>
      <c r="CF92" s="61"/>
      <c r="CG92" s="61"/>
    </row>
    <row r="93" spans="52:85" customFormat="1" ht="15">
      <c r="AZ93" s="175" t="s">
        <v>779</v>
      </c>
      <c r="BA93" s="61"/>
      <c r="BB93" s="61"/>
      <c r="BC93" s="61"/>
      <c r="BD93" s="61"/>
      <c r="BE93" s="61"/>
      <c r="BF93" s="61"/>
      <c r="BG93" s="61"/>
      <c r="BH93" s="61"/>
      <c r="BI93" s="61"/>
      <c r="BJ93" s="61"/>
      <c r="BK93" s="61"/>
      <c r="BL93" s="162" t="s">
        <v>551</v>
      </c>
      <c r="BM93" s="61"/>
      <c r="BN93" s="61"/>
      <c r="BO93" s="61"/>
      <c r="BP93" s="61"/>
      <c r="BQ93" s="61"/>
      <c r="BR93" s="61"/>
      <c r="BS93" s="61"/>
      <c r="BT93" s="61"/>
      <c r="BU93" s="61"/>
      <c r="BV93" s="61"/>
      <c r="BW93" s="61"/>
      <c r="BX93" s="61"/>
      <c r="BY93" s="61"/>
      <c r="BZ93" s="61"/>
      <c r="CA93" s="61"/>
      <c r="CB93" s="61"/>
      <c r="CC93" s="61"/>
      <c r="CD93" s="61"/>
      <c r="CE93" s="61"/>
      <c r="CF93" s="61"/>
      <c r="CG93" s="61"/>
    </row>
    <row r="94" spans="52:85" customFormat="1">
      <c r="AZ94" t="s">
        <v>780</v>
      </c>
      <c r="BA94" s="61"/>
      <c r="BB94" s="61"/>
      <c r="BC94" s="61"/>
      <c r="BD94" s="61"/>
      <c r="BE94" s="61"/>
      <c r="BF94" s="61"/>
      <c r="BG94" s="61"/>
      <c r="BH94" s="61"/>
      <c r="BI94" s="61"/>
      <c r="BJ94" s="61"/>
      <c r="BK94" s="61"/>
      <c r="BL94" s="161" t="s">
        <v>552</v>
      </c>
      <c r="BM94" s="61"/>
      <c r="BN94" s="61"/>
      <c r="BO94" s="61"/>
      <c r="BP94" s="61"/>
      <c r="BQ94" s="61"/>
      <c r="BR94" s="61"/>
      <c r="BS94" s="61"/>
      <c r="BT94" s="61"/>
      <c r="BU94" s="61"/>
      <c r="BV94" s="61"/>
      <c r="BW94" s="61"/>
      <c r="BX94" s="61"/>
      <c r="BY94" s="61"/>
      <c r="BZ94" s="61"/>
      <c r="CA94" s="61"/>
      <c r="CB94" s="61"/>
      <c r="CC94" s="61"/>
      <c r="CD94" s="61"/>
      <c r="CE94" s="61"/>
      <c r="CF94" s="61"/>
      <c r="CG94" s="61"/>
    </row>
    <row r="95" spans="52:85" customFormat="1">
      <c r="AZ95" t="s">
        <v>781</v>
      </c>
      <c r="BA95" s="61"/>
      <c r="BB95" s="61"/>
      <c r="BC95" s="61"/>
      <c r="BD95" s="61"/>
      <c r="BE95" s="61"/>
      <c r="BF95" s="61"/>
      <c r="BG95" s="61"/>
      <c r="BH95" s="61"/>
      <c r="BI95" s="61"/>
      <c r="BJ95" s="61"/>
      <c r="BK95" s="61"/>
      <c r="BL95" s="161" t="s">
        <v>553</v>
      </c>
      <c r="BM95" s="61"/>
      <c r="BN95" s="61"/>
      <c r="BO95" s="61"/>
      <c r="BP95" s="61"/>
      <c r="BQ95" s="61"/>
      <c r="BR95" s="61"/>
      <c r="BS95" s="61"/>
      <c r="BT95" s="61"/>
      <c r="BU95" s="61"/>
      <c r="BV95" s="61"/>
      <c r="BW95" s="61"/>
      <c r="BX95" s="61"/>
      <c r="BY95" s="61"/>
      <c r="BZ95" s="61"/>
      <c r="CA95" s="61"/>
      <c r="CB95" s="61"/>
      <c r="CC95" s="61"/>
      <c r="CD95" s="61"/>
      <c r="CE95" s="61"/>
      <c r="CF95" s="61"/>
      <c r="CG95" s="61"/>
    </row>
    <row r="96" spans="52:85" customFormat="1">
      <c r="AZ96" t="s">
        <v>782</v>
      </c>
      <c r="BA96" s="61"/>
      <c r="BB96" s="61"/>
      <c r="BC96" s="61"/>
      <c r="BD96" s="61"/>
      <c r="BE96" s="61"/>
      <c r="BF96" s="61"/>
      <c r="BG96" s="61"/>
      <c r="BH96" s="61"/>
      <c r="BI96" s="61"/>
      <c r="BJ96" s="61"/>
      <c r="BK96" s="61"/>
      <c r="BL96" s="161" t="s">
        <v>554</v>
      </c>
      <c r="BM96" s="61"/>
      <c r="BN96" s="61"/>
      <c r="BO96" s="61"/>
      <c r="BP96" s="61"/>
      <c r="BQ96" s="61"/>
      <c r="BR96" s="61"/>
      <c r="BS96" s="61"/>
      <c r="BT96" s="61"/>
      <c r="BU96" s="61"/>
      <c r="BV96" s="61"/>
      <c r="BW96" s="61"/>
      <c r="BX96" s="61"/>
      <c r="BY96" s="61"/>
      <c r="BZ96" s="61"/>
      <c r="CA96" s="61"/>
      <c r="CB96" s="61"/>
      <c r="CC96" s="61"/>
      <c r="CD96" s="61"/>
      <c r="CE96" s="61"/>
      <c r="CF96" s="61"/>
      <c r="CG96" s="61"/>
    </row>
    <row r="97" spans="52:85" customFormat="1">
      <c r="AZ97" t="s">
        <v>783</v>
      </c>
      <c r="BA97" s="61"/>
      <c r="BB97" s="61"/>
      <c r="BC97" s="61"/>
      <c r="BD97" s="61"/>
      <c r="BE97" s="61"/>
      <c r="BF97" s="61"/>
      <c r="BG97" s="61"/>
      <c r="BH97" s="61"/>
      <c r="BI97" s="61"/>
      <c r="BJ97" s="61"/>
      <c r="BK97" s="61"/>
      <c r="BL97" s="161" t="s">
        <v>555</v>
      </c>
      <c r="BM97" s="61"/>
      <c r="BN97" s="61"/>
      <c r="BO97" s="61"/>
      <c r="BP97" s="61"/>
      <c r="BQ97" s="61"/>
      <c r="BR97" s="61"/>
      <c r="BS97" s="61"/>
      <c r="BT97" s="61"/>
      <c r="BU97" s="61"/>
      <c r="BV97" s="61"/>
      <c r="BW97" s="61"/>
      <c r="BX97" s="61"/>
      <c r="BY97" s="61"/>
      <c r="BZ97" s="61"/>
      <c r="CA97" s="61"/>
      <c r="CB97" s="61"/>
      <c r="CC97" s="61"/>
      <c r="CD97" s="61"/>
      <c r="CE97" s="61"/>
      <c r="CF97" s="61"/>
      <c r="CG97" s="61"/>
    </row>
    <row r="98" spans="52:85" customFormat="1">
      <c r="AZ98" t="s">
        <v>81</v>
      </c>
      <c r="BA98" s="61"/>
      <c r="BB98" s="61"/>
      <c r="BC98" s="61"/>
      <c r="BD98" s="61"/>
      <c r="BE98" s="61"/>
      <c r="BF98" s="61"/>
      <c r="BG98" s="61"/>
      <c r="BH98" s="61"/>
      <c r="BI98" s="61"/>
      <c r="BJ98" s="61"/>
      <c r="BK98" s="61"/>
      <c r="BL98" s="161" t="s">
        <v>100</v>
      </c>
      <c r="BM98" s="61"/>
      <c r="BN98" s="61"/>
      <c r="BO98" s="61"/>
      <c r="BP98" s="61"/>
      <c r="BQ98" s="61"/>
      <c r="BR98" s="61"/>
      <c r="BS98" s="61"/>
      <c r="BT98" s="61"/>
      <c r="BU98" s="61"/>
      <c r="BV98" s="61"/>
      <c r="BW98" s="61"/>
      <c r="BX98" s="61"/>
      <c r="BY98" s="61"/>
      <c r="BZ98" s="61"/>
      <c r="CA98" s="61"/>
      <c r="CB98" s="61"/>
      <c r="CC98" s="61"/>
      <c r="CD98" s="61"/>
      <c r="CE98" s="61"/>
      <c r="CF98" s="61"/>
      <c r="CG98" s="61"/>
    </row>
    <row r="99" spans="52:85" customFormat="1">
      <c r="AZ99" t="s">
        <v>784</v>
      </c>
      <c r="BA99" s="61"/>
      <c r="BB99" s="61"/>
      <c r="BC99" s="61"/>
      <c r="BD99" s="61"/>
      <c r="BE99" s="61"/>
      <c r="BF99" s="61"/>
      <c r="BG99" s="61"/>
      <c r="BH99" s="61"/>
      <c r="BI99" s="61"/>
      <c r="BJ99" s="61"/>
      <c r="BK99" s="61"/>
      <c r="BL99" s="161" t="s">
        <v>664</v>
      </c>
      <c r="BM99" s="61"/>
      <c r="BN99" s="61"/>
      <c r="BO99" s="61"/>
      <c r="BP99" s="61"/>
      <c r="BQ99" s="61"/>
      <c r="BR99" s="61"/>
      <c r="BS99" s="61"/>
      <c r="BT99" s="61"/>
      <c r="BU99" s="61"/>
      <c r="BV99" s="61"/>
      <c r="BW99" s="61"/>
      <c r="BX99" s="61"/>
      <c r="BY99" s="61"/>
      <c r="BZ99" s="61"/>
      <c r="CA99" s="61"/>
      <c r="CB99" s="61"/>
      <c r="CC99" s="61"/>
      <c r="CD99" s="61"/>
      <c r="CE99" s="61"/>
      <c r="CF99" s="61"/>
      <c r="CG99" s="61"/>
    </row>
    <row r="100" spans="52:85" customFormat="1">
      <c r="AZ100" t="s">
        <v>785</v>
      </c>
      <c r="BA100" s="61"/>
      <c r="BB100" s="61"/>
      <c r="BC100" s="61"/>
      <c r="BD100" s="61"/>
      <c r="BE100" s="61"/>
      <c r="BF100" s="61"/>
      <c r="BG100" s="61"/>
      <c r="BH100" s="61"/>
      <c r="BI100" s="61"/>
      <c r="BJ100" s="61"/>
      <c r="BK100" s="61"/>
      <c r="BL100" s="161" t="s">
        <v>556</v>
      </c>
      <c r="BM100" s="61"/>
      <c r="BN100" s="61"/>
      <c r="BO100" s="61"/>
      <c r="BP100" s="61"/>
      <c r="BQ100" s="61"/>
      <c r="BR100" s="61"/>
      <c r="BS100" s="61"/>
      <c r="BT100" s="61"/>
      <c r="BU100" s="61"/>
      <c r="BV100" s="61"/>
      <c r="BW100" s="61"/>
      <c r="BX100" s="61"/>
      <c r="BY100" s="61"/>
      <c r="BZ100" s="61"/>
      <c r="CA100" s="61"/>
      <c r="CB100" s="61"/>
      <c r="CC100" s="61"/>
      <c r="CD100" s="61"/>
      <c r="CE100" s="61"/>
      <c r="CF100" s="61"/>
      <c r="CG100" s="61"/>
    </row>
    <row r="101" spans="52:85" customFormat="1">
      <c r="AZ101" t="s">
        <v>786</v>
      </c>
      <c r="BA101" s="61"/>
      <c r="BB101" s="61"/>
      <c r="BC101" s="61"/>
      <c r="BD101" s="61"/>
      <c r="BE101" s="61"/>
      <c r="BF101" s="61"/>
      <c r="BG101" s="61"/>
      <c r="BH101" s="61"/>
      <c r="BI101" s="61"/>
      <c r="BJ101" s="61"/>
      <c r="BK101" s="61"/>
      <c r="BL101" s="161" t="s">
        <v>557</v>
      </c>
      <c r="BM101" s="61"/>
      <c r="BN101" s="61"/>
      <c r="BO101" s="61"/>
      <c r="BP101" s="61"/>
      <c r="BQ101" s="61"/>
      <c r="BR101" s="61"/>
      <c r="BS101" s="61"/>
      <c r="BT101" s="61"/>
      <c r="BU101" s="61"/>
      <c r="BV101" s="61"/>
      <c r="BW101" s="61"/>
      <c r="BX101" s="61"/>
      <c r="BY101" s="61"/>
      <c r="BZ101" s="61"/>
      <c r="CA101" s="61"/>
      <c r="CB101" s="61"/>
      <c r="CC101" s="61"/>
      <c r="CD101" s="61"/>
      <c r="CE101" s="61"/>
      <c r="CF101" s="61"/>
      <c r="CG101" s="61"/>
    </row>
    <row r="102" spans="52:85" customFormat="1">
      <c r="AZ102" t="s">
        <v>787</v>
      </c>
      <c r="BA102" s="61"/>
      <c r="BB102" s="61"/>
      <c r="BC102" s="61"/>
      <c r="BD102" s="61"/>
      <c r="BE102" s="61"/>
      <c r="BF102" s="61"/>
      <c r="BG102" s="61"/>
      <c r="BH102" s="61"/>
      <c r="BI102" s="61"/>
      <c r="BJ102" s="61"/>
      <c r="BK102" s="61"/>
      <c r="BL102" s="161" t="s">
        <v>558</v>
      </c>
      <c r="BM102" s="61"/>
      <c r="BN102" s="61"/>
      <c r="BO102" s="61"/>
      <c r="BP102" s="61"/>
      <c r="BQ102" s="61"/>
      <c r="BR102" s="61"/>
      <c r="BS102" s="61"/>
      <c r="BT102" s="61"/>
      <c r="BU102" s="61"/>
      <c r="BV102" s="61"/>
      <c r="BW102" s="61"/>
      <c r="BX102" s="61"/>
      <c r="BY102" s="61"/>
      <c r="BZ102" s="61"/>
      <c r="CA102" s="61"/>
      <c r="CB102" s="61"/>
      <c r="CC102" s="61"/>
      <c r="CD102" s="61"/>
      <c r="CE102" s="61"/>
      <c r="CF102" s="61"/>
      <c r="CG102" s="61"/>
    </row>
    <row r="103" spans="52:85" customFormat="1">
      <c r="AZ103" t="s">
        <v>788</v>
      </c>
      <c r="BA103" s="61"/>
      <c r="BB103" s="61"/>
      <c r="BC103" s="61"/>
      <c r="BD103" s="61"/>
      <c r="BE103" s="61"/>
      <c r="BF103" s="61"/>
      <c r="BG103" s="61"/>
      <c r="BH103" s="61"/>
      <c r="BI103" s="61"/>
      <c r="BJ103" s="61"/>
      <c r="BK103" s="61"/>
      <c r="BL103" s="161" t="s">
        <v>559</v>
      </c>
      <c r="BM103" s="61"/>
      <c r="BN103" s="61"/>
      <c r="BO103" s="61"/>
      <c r="BP103" s="61"/>
      <c r="BQ103" s="61"/>
      <c r="BR103" s="61"/>
      <c r="BS103" s="61"/>
      <c r="BT103" s="61"/>
      <c r="BU103" s="61"/>
      <c r="BV103" s="61"/>
      <c r="BW103" s="61"/>
      <c r="BX103" s="61"/>
      <c r="BY103" s="61"/>
      <c r="BZ103" s="61"/>
      <c r="CA103" s="61"/>
      <c r="CB103" s="61"/>
      <c r="CC103" s="61"/>
      <c r="CD103" s="61"/>
      <c r="CE103" s="61"/>
      <c r="CF103" s="61"/>
      <c r="CG103" s="61"/>
    </row>
    <row r="104" spans="52:85" customFormat="1">
      <c r="AZ104" t="s">
        <v>789</v>
      </c>
      <c r="BA104" s="61"/>
      <c r="BB104" s="61"/>
      <c r="BC104" s="61"/>
      <c r="BD104" s="61"/>
      <c r="BE104" s="61"/>
      <c r="BF104" s="61"/>
      <c r="BG104" s="61"/>
      <c r="BH104" s="61"/>
      <c r="BI104" s="61"/>
      <c r="BJ104" s="61"/>
      <c r="BK104" s="61"/>
      <c r="BL104" s="161" t="s">
        <v>560</v>
      </c>
      <c r="BM104" s="61"/>
      <c r="BN104" s="61"/>
      <c r="BO104" s="61"/>
      <c r="BP104" s="61"/>
      <c r="BQ104" s="61"/>
      <c r="BR104" s="61"/>
      <c r="BS104" s="61"/>
      <c r="BT104" s="61"/>
      <c r="BU104" s="61"/>
      <c r="BV104" s="61"/>
      <c r="BW104" s="61"/>
      <c r="BX104" s="61"/>
      <c r="BY104" s="61"/>
      <c r="BZ104" s="61"/>
      <c r="CA104" s="61"/>
      <c r="CB104" s="61"/>
      <c r="CC104" s="61"/>
      <c r="CD104" s="61"/>
      <c r="CE104" s="61"/>
      <c r="CF104" s="61"/>
      <c r="CG104" s="61"/>
    </row>
    <row r="105" spans="52:85" customFormat="1">
      <c r="AZ105" t="s">
        <v>790</v>
      </c>
      <c r="BA105" s="61"/>
      <c r="BB105" s="61"/>
      <c r="BC105" s="61"/>
      <c r="BD105" s="61"/>
      <c r="BE105" s="61"/>
      <c r="BF105" s="61"/>
      <c r="BG105" s="61"/>
      <c r="BH105" s="61"/>
      <c r="BI105" s="61"/>
      <c r="BJ105" s="61"/>
      <c r="BK105" s="61"/>
      <c r="BL105" s="162" t="s">
        <v>561</v>
      </c>
      <c r="BM105" s="61"/>
      <c r="BN105" s="61"/>
      <c r="BO105" s="61"/>
      <c r="BP105" s="61"/>
      <c r="BQ105" s="61"/>
      <c r="BR105" s="61"/>
      <c r="BS105" s="61"/>
      <c r="BT105" s="61"/>
      <c r="BU105" s="61"/>
      <c r="BV105" s="61"/>
      <c r="BW105" s="61"/>
      <c r="BX105" s="61"/>
      <c r="BY105" s="61"/>
      <c r="BZ105" s="61"/>
      <c r="CA105" s="61"/>
      <c r="CB105" s="61"/>
      <c r="CC105" s="61"/>
      <c r="CD105" s="61"/>
      <c r="CE105" s="61"/>
      <c r="CF105" s="61"/>
      <c r="CG105" s="61"/>
    </row>
    <row r="106" spans="52:85" customFormat="1">
      <c r="AZ106" t="s">
        <v>791</v>
      </c>
      <c r="BA106" s="61"/>
      <c r="BB106" s="61"/>
      <c r="BC106" s="61"/>
      <c r="BD106" s="61"/>
      <c r="BE106" s="61"/>
      <c r="BF106" s="61"/>
      <c r="BG106" s="61"/>
      <c r="BH106" s="61"/>
      <c r="BI106" s="61"/>
      <c r="BJ106" s="61"/>
      <c r="BK106" s="61"/>
      <c r="BL106" s="161" t="s">
        <v>562</v>
      </c>
      <c r="BM106" s="61"/>
      <c r="BN106" s="61"/>
      <c r="BO106" s="61"/>
      <c r="BP106" s="61"/>
      <c r="BQ106" s="61"/>
      <c r="BR106" s="61"/>
      <c r="BS106" s="61"/>
      <c r="BT106" s="61"/>
      <c r="BU106" s="61"/>
      <c r="BV106" s="61"/>
      <c r="BW106" s="61"/>
      <c r="BX106" s="61"/>
      <c r="BY106" s="61"/>
      <c r="BZ106" s="61"/>
      <c r="CA106" s="61"/>
      <c r="CB106" s="61"/>
      <c r="CC106" s="61"/>
      <c r="CD106" s="61"/>
      <c r="CE106" s="61"/>
      <c r="CF106" s="61"/>
      <c r="CG106" s="61"/>
    </row>
    <row r="107" spans="52:85" customFormat="1">
      <c r="AZ107" t="s">
        <v>792</v>
      </c>
      <c r="BA107" s="61"/>
      <c r="BB107" s="61"/>
      <c r="BC107" s="61"/>
      <c r="BD107" s="61"/>
      <c r="BE107" s="61"/>
      <c r="BF107" s="61"/>
      <c r="BG107" s="61"/>
      <c r="BH107" s="61"/>
      <c r="BI107" s="61"/>
      <c r="BJ107" s="61"/>
      <c r="BK107" s="61"/>
      <c r="BL107" s="161" t="s">
        <v>563</v>
      </c>
      <c r="BM107" s="61"/>
      <c r="BN107" s="61"/>
      <c r="BO107" s="61"/>
      <c r="BP107" s="61"/>
      <c r="BQ107" s="61"/>
      <c r="BR107" s="61"/>
      <c r="BS107" s="61"/>
      <c r="BT107" s="61"/>
      <c r="BU107" s="61"/>
      <c r="BV107" s="61"/>
      <c r="BW107" s="61"/>
      <c r="BX107" s="61"/>
      <c r="BY107" s="61"/>
      <c r="BZ107" s="61"/>
      <c r="CA107" s="61"/>
      <c r="CB107" s="61"/>
      <c r="CC107" s="61"/>
      <c r="CD107" s="61"/>
      <c r="CE107" s="61"/>
      <c r="CF107" s="61"/>
      <c r="CG107" s="61"/>
    </row>
    <row r="108" spans="52:85" customFormat="1">
      <c r="AZ108" t="s">
        <v>793</v>
      </c>
      <c r="BA108" s="61"/>
      <c r="BB108" s="61"/>
      <c r="BC108" s="61"/>
      <c r="BD108" s="61"/>
      <c r="BE108" s="61"/>
      <c r="BF108" s="61"/>
      <c r="BG108" s="61"/>
      <c r="BH108" s="61"/>
      <c r="BI108" s="61"/>
      <c r="BJ108" s="61"/>
      <c r="BK108" s="61"/>
      <c r="BL108" s="161" t="s">
        <v>564</v>
      </c>
      <c r="BM108" s="61"/>
      <c r="BN108" s="61"/>
      <c r="BO108" s="61"/>
      <c r="BP108" s="61"/>
      <c r="BQ108" s="61"/>
      <c r="BR108" s="61"/>
      <c r="BS108" s="61"/>
      <c r="BT108" s="61"/>
      <c r="BU108" s="61"/>
      <c r="BV108" s="61"/>
      <c r="BW108" s="61"/>
      <c r="BX108" s="61"/>
      <c r="BY108" s="61"/>
      <c r="BZ108" s="61"/>
      <c r="CA108" s="61"/>
      <c r="CB108" s="61"/>
      <c r="CC108" s="61"/>
      <c r="CD108" s="61"/>
      <c r="CE108" s="61"/>
      <c r="CF108" s="61"/>
      <c r="CG108" s="61"/>
    </row>
    <row r="109" spans="52:85" customFormat="1">
      <c r="AZ109" t="s">
        <v>794</v>
      </c>
      <c r="BA109" s="61"/>
      <c r="BB109" s="61"/>
      <c r="BC109" s="61"/>
      <c r="BD109" s="61"/>
      <c r="BE109" s="61"/>
      <c r="BF109" s="61"/>
      <c r="BG109" s="61"/>
      <c r="BH109" s="61"/>
      <c r="BI109" s="61"/>
      <c r="BJ109" s="61"/>
      <c r="BK109" s="61"/>
      <c r="BL109" s="161" t="s">
        <v>565</v>
      </c>
      <c r="BM109" s="61"/>
      <c r="BN109" s="61"/>
      <c r="BO109" s="61"/>
      <c r="BP109" s="61"/>
      <c r="BQ109" s="61"/>
      <c r="BR109" s="61"/>
      <c r="BS109" s="61"/>
      <c r="BT109" s="61"/>
      <c r="BU109" s="61"/>
      <c r="BV109" s="61"/>
      <c r="BW109" s="61"/>
      <c r="BX109" s="61"/>
      <c r="BY109" s="61"/>
      <c r="BZ109" s="61"/>
      <c r="CA109" s="61"/>
      <c r="CB109" s="61"/>
      <c r="CC109" s="61"/>
      <c r="CD109" s="61"/>
      <c r="CE109" s="61"/>
      <c r="CF109" s="61"/>
      <c r="CG109" s="61"/>
    </row>
    <row r="110" spans="52:85" customFormat="1">
      <c r="AZ110" t="s">
        <v>795</v>
      </c>
      <c r="BA110" s="61"/>
      <c r="BB110" s="61"/>
      <c r="BC110" s="61"/>
      <c r="BD110" s="61"/>
      <c r="BE110" s="61"/>
      <c r="BF110" s="61"/>
      <c r="BG110" s="61"/>
      <c r="BH110" s="61"/>
      <c r="BI110" s="61"/>
      <c r="BJ110" s="61"/>
      <c r="BK110" s="61"/>
      <c r="BL110" s="161" t="s">
        <v>566</v>
      </c>
      <c r="BM110" s="61"/>
      <c r="BN110" s="61"/>
      <c r="BO110" s="61"/>
      <c r="BP110" s="61"/>
      <c r="BQ110" s="61"/>
      <c r="BR110" s="61"/>
      <c r="BS110" s="61"/>
      <c r="BT110" s="61"/>
      <c r="BU110" s="61"/>
      <c r="BV110" s="61"/>
      <c r="BW110" s="61"/>
      <c r="BX110" s="61"/>
      <c r="BY110" s="61"/>
      <c r="BZ110" s="61"/>
      <c r="CA110" s="61"/>
      <c r="CB110" s="61"/>
      <c r="CC110" s="61"/>
      <c r="CD110" s="61"/>
      <c r="CE110" s="61"/>
      <c r="CF110" s="61"/>
      <c r="CG110" s="61"/>
    </row>
    <row r="111" spans="52:85" customFormat="1">
      <c r="AZ111" t="s">
        <v>796</v>
      </c>
      <c r="BA111" s="61"/>
      <c r="BB111" s="61"/>
      <c r="BC111" s="61"/>
      <c r="BD111" s="61"/>
      <c r="BE111" s="61"/>
      <c r="BF111" s="61"/>
      <c r="BG111" s="61"/>
      <c r="BH111" s="61"/>
      <c r="BI111" s="61"/>
      <c r="BJ111" s="61"/>
      <c r="BK111" s="61"/>
      <c r="BL111" s="161" t="s">
        <v>665</v>
      </c>
      <c r="BM111" s="61"/>
      <c r="BN111" s="61"/>
      <c r="BO111" s="61"/>
      <c r="BP111" s="61"/>
      <c r="BQ111" s="61"/>
      <c r="BR111" s="61"/>
      <c r="BS111" s="61"/>
      <c r="BT111" s="61"/>
      <c r="BU111" s="61"/>
      <c r="BV111" s="61"/>
      <c r="BW111" s="61"/>
      <c r="BX111" s="61"/>
      <c r="BY111" s="61"/>
      <c r="BZ111" s="61"/>
      <c r="CA111" s="61"/>
      <c r="CB111" s="61"/>
      <c r="CC111" s="61"/>
      <c r="CD111" s="61"/>
      <c r="CE111" s="61"/>
      <c r="CF111" s="61"/>
      <c r="CG111" s="61"/>
    </row>
    <row r="112" spans="52:85" customFormat="1">
      <c r="AZ112" t="s">
        <v>797</v>
      </c>
      <c r="BA112" s="61"/>
      <c r="BB112" s="61"/>
      <c r="BC112" s="61"/>
      <c r="BD112" s="61"/>
      <c r="BE112" s="61"/>
      <c r="BF112" s="61"/>
      <c r="BG112" s="61"/>
      <c r="BH112" s="61"/>
      <c r="BI112" s="61"/>
      <c r="BJ112" s="61"/>
      <c r="BK112" s="61"/>
      <c r="BL112" s="161" t="s">
        <v>567</v>
      </c>
      <c r="BM112" s="61"/>
      <c r="BN112" s="61"/>
      <c r="BO112" s="61"/>
      <c r="BP112" s="61"/>
      <c r="BQ112" s="61"/>
      <c r="BR112" s="61"/>
      <c r="BS112" s="61"/>
      <c r="BT112" s="61"/>
      <c r="BU112" s="61"/>
      <c r="BV112" s="61"/>
      <c r="BW112" s="61"/>
      <c r="BX112" s="61"/>
      <c r="BY112" s="61"/>
      <c r="BZ112" s="61"/>
      <c r="CA112" s="61"/>
      <c r="CB112" s="61"/>
      <c r="CC112" s="61"/>
      <c r="CD112" s="61"/>
      <c r="CE112" s="61"/>
      <c r="CF112" s="61"/>
      <c r="CG112" s="61"/>
    </row>
    <row r="113" spans="52:85" customFormat="1" ht="15">
      <c r="AZ113" s="175" t="s">
        <v>798</v>
      </c>
      <c r="BA113" s="61"/>
      <c r="BB113" s="61"/>
      <c r="BC113" s="61"/>
      <c r="BD113" s="61"/>
      <c r="BE113" s="61"/>
      <c r="BF113" s="61"/>
      <c r="BG113" s="61"/>
      <c r="BH113" s="61"/>
      <c r="BI113" s="61"/>
      <c r="BJ113" s="61"/>
      <c r="BK113" s="61"/>
      <c r="BL113" s="161" t="s">
        <v>96</v>
      </c>
      <c r="BM113" s="61"/>
      <c r="BN113" s="61"/>
      <c r="BO113" s="61"/>
      <c r="BP113" s="61"/>
      <c r="BQ113" s="61"/>
      <c r="BR113" s="61"/>
      <c r="BS113" s="61"/>
      <c r="BT113" s="61"/>
      <c r="BU113" s="61"/>
      <c r="BV113" s="61"/>
      <c r="BW113" s="61"/>
      <c r="BX113" s="61"/>
      <c r="BY113" s="61"/>
      <c r="BZ113" s="61"/>
      <c r="CA113" s="61"/>
      <c r="CB113" s="61"/>
      <c r="CC113" s="61"/>
      <c r="CD113" s="61"/>
      <c r="CE113" s="61"/>
      <c r="CF113" s="61"/>
      <c r="CG113" s="61"/>
    </row>
    <row r="114" spans="52:85" customFormat="1">
      <c r="AZ114" t="s">
        <v>822</v>
      </c>
      <c r="BA114" s="61"/>
      <c r="BB114" s="61"/>
      <c r="BC114" s="61"/>
      <c r="BD114" s="61"/>
      <c r="BE114" s="61"/>
      <c r="BF114" s="61"/>
      <c r="BG114" s="61"/>
      <c r="BH114" s="61"/>
      <c r="BI114" s="61"/>
      <c r="BJ114" s="61"/>
      <c r="BK114" s="61"/>
      <c r="BL114" s="161" t="s">
        <v>568</v>
      </c>
      <c r="BM114" s="61"/>
      <c r="BN114" s="61"/>
      <c r="BO114" s="61"/>
      <c r="BP114" s="61"/>
      <c r="BQ114" s="61"/>
      <c r="BR114" s="61"/>
      <c r="BS114" s="61"/>
      <c r="BT114" s="61"/>
      <c r="BU114" s="61"/>
      <c r="BV114" s="61"/>
      <c r="BW114" s="61"/>
      <c r="BX114" s="61"/>
      <c r="BY114" s="61"/>
      <c r="BZ114" s="61"/>
      <c r="CA114" s="61"/>
      <c r="CB114" s="61"/>
      <c r="CC114" s="61"/>
      <c r="CD114" s="61"/>
      <c r="CE114" s="61"/>
      <c r="CF114" s="61"/>
      <c r="CG114" s="61"/>
    </row>
    <row r="115" spans="52:85" customFormat="1">
      <c r="AZ115" t="s">
        <v>823</v>
      </c>
      <c r="BA115" s="61"/>
      <c r="BB115" s="61"/>
      <c r="BC115" s="61"/>
      <c r="BD115" s="61"/>
      <c r="BE115" s="61"/>
      <c r="BF115" s="61"/>
      <c r="BG115" s="61"/>
      <c r="BH115" s="61"/>
      <c r="BI115" s="61"/>
      <c r="BJ115" s="61"/>
      <c r="BK115" s="61"/>
      <c r="BL115" s="161" t="s">
        <v>569</v>
      </c>
      <c r="BM115" s="61"/>
      <c r="BN115" s="61"/>
      <c r="BO115" s="61"/>
      <c r="BP115" s="61"/>
      <c r="BQ115" s="61"/>
      <c r="BR115" s="61"/>
      <c r="BS115" s="61"/>
      <c r="BT115" s="61"/>
      <c r="BU115" s="61"/>
      <c r="BV115" s="61"/>
      <c r="BW115" s="61"/>
      <c r="BX115" s="61"/>
      <c r="BY115" s="61"/>
      <c r="BZ115" s="61"/>
      <c r="CA115" s="61"/>
      <c r="CB115" s="61"/>
      <c r="CC115" s="61"/>
      <c r="CD115" s="61"/>
      <c r="CE115" s="61"/>
      <c r="CF115" s="61"/>
      <c r="CG115" s="61"/>
    </row>
    <row r="116" spans="52:85" customFormat="1">
      <c r="AZ116" t="s">
        <v>824</v>
      </c>
      <c r="BA116" s="61"/>
      <c r="BB116" s="61"/>
      <c r="BC116" s="61"/>
      <c r="BD116" s="61"/>
      <c r="BE116" s="61"/>
      <c r="BF116" s="61"/>
      <c r="BG116" s="61"/>
      <c r="BH116" s="61"/>
      <c r="BI116" s="61"/>
      <c r="BJ116" s="61"/>
      <c r="BK116" s="61"/>
      <c r="BL116" s="161" t="s">
        <v>570</v>
      </c>
      <c r="BM116" s="61"/>
      <c r="BN116" s="61"/>
      <c r="BO116" s="61"/>
      <c r="BP116" s="61"/>
      <c r="BQ116" s="61"/>
      <c r="BR116" s="61"/>
      <c r="BS116" s="61"/>
      <c r="BT116" s="61"/>
      <c r="BU116" s="61"/>
      <c r="BV116" s="61"/>
      <c r="BW116" s="61"/>
      <c r="BX116" s="61"/>
      <c r="BY116" s="61"/>
      <c r="BZ116" s="61"/>
      <c r="CA116" s="61"/>
      <c r="CB116" s="61"/>
      <c r="CC116" s="61"/>
      <c r="CD116" s="61"/>
      <c r="CE116" s="61"/>
      <c r="CF116" s="61"/>
      <c r="CG116" s="61"/>
    </row>
    <row r="117" spans="52:85" customFormat="1" ht="15">
      <c r="AZ117" s="175" t="s">
        <v>799</v>
      </c>
      <c r="BA117" s="61"/>
      <c r="BB117" s="61"/>
      <c r="BC117" s="61"/>
      <c r="BD117" s="61"/>
      <c r="BE117" s="61"/>
      <c r="BF117" s="61"/>
      <c r="BG117" s="61"/>
      <c r="BH117" s="61"/>
      <c r="BI117" s="61"/>
      <c r="BJ117" s="61"/>
      <c r="BK117" s="61"/>
      <c r="BL117" s="161" t="s">
        <v>571</v>
      </c>
      <c r="BM117" s="61"/>
      <c r="BN117" s="61"/>
      <c r="BO117" s="61"/>
      <c r="BP117" s="61"/>
      <c r="BQ117" s="61"/>
      <c r="BR117" s="61"/>
      <c r="BS117" s="61"/>
      <c r="BT117" s="61"/>
      <c r="BU117" s="61"/>
      <c r="BV117" s="61"/>
      <c r="BW117" s="61"/>
      <c r="BX117" s="61"/>
      <c r="BY117" s="61"/>
      <c r="BZ117" s="61"/>
      <c r="CA117" s="61"/>
      <c r="CB117" s="61"/>
      <c r="CC117" s="61"/>
      <c r="CD117" s="61"/>
      <c r="CE117" s="61"/>
      <c r="CF117" s="61"/>
      <c r="CG117" s="61"/>
    </row>
    <row r="118" spans="52:85" customFormat="1">
      <c r="AZ118" t="s">
        <v>800</v>
      </c>
      <c r="BA118" s="61"/>
      <c r="BB118" s="61"/>
      <c r="BC118" s="61"/>
      <c r="BD118" s="61"/>
      <c r="BE118" s="61"/>
      <c r="BF118" s="61"/>
      <c r="BG118" s="61"/>
      <c r="BH118" s="61"/>
      <c r="BI118" s="61"/>
      <c r="BJ118" s="61"/>
      <c r="BK118" s="61"/>
      <c r="BL118" s="161" t="s">
        <v>572</v>
      </c>
      <c r="BM118" s="61"/>
      <c r="BN118" s="61"/>
      <c r="BO118" s="61"/>
      <c r="BP118" s="61"/>
      <c r="BQ118" s="61"/>
      <c r="BR118" s="61"/>
      <c r="BS118" s="61"/>
      <c r="BT118" s="61"/>
      <c r="BU118" s="61"/>
      <c r="BV118" s="61"/>
      <c r="BW118" s="61"/>
      <c r="BX118" s="61"/>
      <c r="BY118" s="61"/>
      <c r="BZ118" s="61"/>
      <c r="CA118" s="61"/>
      <c r="CB118" s="61"/>
      <c r="CC118" s="61"/>
      <c r="CD118" s="61"/>
      <c r="CE118" s="61"/>
      <c r="CF118" s="61"/>
      <c r="CG118" s="61"/>
    </row>
    <row r="119" spans="52:85" customFormat="1" ht="15">
      <c r="AZ119" s="175" t="s">
        <v>801</v>
      </c>
      <c r="BA119" s="61"/>
      <c r="BB119" s="61"/>
      <c r="BC119" s="61"/>
      <c r="BD119" s="61"/>
      <c r="BE119" s="61"/>
      <c r="BF119" s="61"/>
      <c r="BG119" s="61"/>
      <c r="BH119" s="61"/>
      <c r="BI119" s="61"/>
      <c r="BJ119" s="61"/>
      <c r="BK119" s="61"/>
      <c r="BL119" s="161" t="s">
        <v>573</v>
      </c>
      <c r="BM119" s="61"/>
      <c r="BN119" s="61"/>
      <c r="BO119" s="61"/>
      <c r="BP119" s="61"/>
      <c r="BQ119" s="61"/>
      <c r="BR119" s="61"/>
      <c r="BS119" s="61"/>
      <c r="BT119" s="61"/>
      <c r="BU119" s="61"/>
      <c r="BV119" s="61"/>
      <c r="BW119" s="61"/>
      <c r="BX119" s="61"/>
      <c r="BY119" s="61"/>
      <c r="BZ119" s="61"/>
      <c r="CA119" s="61"/>
      <c r="CB119" s="61"/>
      <c r="CC119" s="61"/>
      <c r="CD119" s="61"/>
      <c r="CE119" s="61"/>
      <c r="CF119" s="61"/>
      <c r="CG119" s="61"/>
    </row>
    <row r="120" spans="52:85" customFormat="1">
      <c r="AZ120" t="s">
        <v>802</v>
      </c>
      <c r="BA120" s="61"/>
      <c r="BB120" s="61"/>
      <c r="BC120" s="61"/>
      <c r="BD120" s="61"/>
      <c r="BE120" s="61"/>
      <c r="BF120" s="61"/>
      <c r="BG120" s="61"/>
      <c r="BH120" s="61"/>
      <c r="BI120" s="61"/>
      <c r="BJ120" s="61"/>
      <c r="BK120" s="61"/>
      <c r="BL120" s="161" t="s">
        <v>666</v>
      </c>
      <c r="BM120" s="61"/>
      <c r="BN120" s="61"/>
      <c r="BO120" s="61"/>
      <c r="BP120" s="61"/>
      <c r="BQ120" s="61"/>
      <c r="BR120" s="61"/>
      <c r="BS120" s="61"/>
      <c r="BT120" s="61"/>
      <c r="BU120" s="61"/>
      <c r="BV120" s="61"/>
      <c r="BW120" s="61"/>
      <c r="BX120" s="61"/>
      <c r="BY120" s="61"/>
      <c r="BZ120" s="61"/>
      <c r="CA120" s="61"/>
      <c r="CB120" s="61"/>
      <c r="CC120" s="61"/>
      <c r="CD120" s="61"/>
      <c r="CE120" s="61"/>
      <c r="CF120" s="61"/>
      <c r="CG120" s="61"/>
    </row>
    <row r="121" spans="52:85" customFormat="1">
      <c r="AZ121" t="s">
        <v>803</v>
      </c>
      <c r="BA121" s="61"/>
      <c r="BB121" s="61"/>
      <c r="BC121" s="61"/>
      <c r="BD121" s="61"/>
      <c r="BE121" s="61"/>
      <c r="BF121" s="61"/>
      <c r="BG121" s="61"/>
      <c r="BH121" s="61"/>
      <c r="BI121" s="61"/>
      <c r="BJ121" s="61"/>
      <c r="BK121" s="61"/>
      <c r="BL121" s="161" t="s">
        <v>82</v>
      </c>
      <c r="BM121" s="61"/>
      <c r="BN121" s="61"/>
      <c r="BO121" s="61"/>
      <c r="BP121" s="61"/>
      <c r="BQ121" s="61"/>
      <c r="BR121" s="61"/>
      <c r="BS121" s="61"/>
      <c r="BT121" s="61"/>
      <c r="BU121" s="61"/>
      <c r="BV121" s="61"/>
      <c r="BW121" s="61"/>
      <c r="BX121" s="61"/>
      <c r="BY121" s="61"/>
      <c r="BZ121" s="61"/>
      <c r="CA121" s="61"/>
      <c r="CB121" s="61"/>
      <c r="CC121" s="61"/>
      <c r="CD121" s="61"/>
      <c r="CE121" s="61"/>
      <c r="CF121" s="61"/>
      <c r="CG121" s="61"/>
    </row>
    <row r="122" spans="52:85" customFormat="1">
      <c r="AZ122" t="s">
        <v>804</v>
      </c>
      <c r="BA122" s="61"/>
      <c r="BB122" s="61"/>
      <c r="BC122" s="61"/>
      <c r="BD122" s="61"/>
      <c r="BE122" s="61"/>
      <c r="BF122" s="61"/>
      <c r="BG122" s="61"/>
      <c r="BH122" s="61"/>
      <c r="BI122" s="61"/>
      <c r="BJ122" s="61"/>
      <c r="BK122" s="61"/>
      <c r="BL122" s="161" t="s">
        <v>574</v>
      </c>
      <c r="BM122" s="61"/>
      <c r="BN122" s="61"/>
      <c r="BO122" s="61"/>
      <c r="BP122" s="61"/>
      <c r="BQ122" s="61"/>
      <c r="BR122" s="61"/>
      <c r="BS122" s="61"/>
      <c r="BT122" s="61"/>
      <c r="BU122" s="61"/>
      <c r="BV122" s="61"/>
      <c r="BW122" s="61"/>
      <c r="BX122" s="61"/>
      <c r="BY122" s="61"/>
      <c r="BZ122" s="61"/>
      <c r="CA122" s="61"/>
      <c r="CB122" s="61"/>
      <c r="CC122" s="61"/>
      <c r="CD122" s="61"/>
      <c r="CE122" s="61"/>
      <c r="CF122" s="61"/>
      <c r="CG122" s="61"/>
    </row>
    <row r="123" spans="52:85" customFormat="1">
      <c r="AZ123" t="s">
        <v>805</v>
      </c>
      <c r="BA123" s="61"/>
      <c r="BB123" s="61"/>
      <c r="BC123" s="61"/>
      <c r="BD123" s="61"/>
      <c r="BE123" s="61"/>
      <c r="BF123" s="61"/>
      <c r="BG123" s="61"/>
      <c r="BH123" s="61"/>
      <c r="BI123" s="61"/>
      <c r="BJ123" s="61"/>
      <c r="BK123" s="61"/>
      <c r="BL123" s="161" t="s">
        <v>575</v>
      </c>
      <c r="BM123" s="61"/>
      <c r="BN123" s="61"/>
      <c r="BO123" s="61"/>
      <c r="BP123" s="61"/>
      <c r="BQ123" s="61"/>
      <c r="BR123" s="61"/>
      <c r="BS123" s="61"/>
      <c r="BT123" s="61"/>
      <c r="BU123" s="61"/>
      <c r="BV123" s="61"/>
      <c r="BW123" s="61"/>
      <c r="BX123" s="61"/>
      <c r="BY123" s="61"/>
      <c r="BZ123" s="61"/>
      <c r="CA123" s="61"/>
      <c r="CB123" s="61"/>
      <c r="CC123" s="61"/>
      <c r="CD123" s="61"/>
      <c r="CE123" s="61"/>
      <c r="CF123" s="61"/>
      <c r="CG123" s="61"/>
    </row>
    <row r="124" spans="52:85" customFormat="1" ht="15">
      <c r="AZ124" s="175" t="s">
        <v>806</v>
      </c>
      <c r="BA124" s="61"/>
      <c r="BB124" s="61"/>
      <c r="BC124" s="61"/>
      <c r="BD124" s="61"/>
      <c r="BE124" s="61"/>
      <c r="BF124" s="61"/>
      <c r="BG124" s="61"/>
      <c r="BH124" s="61"/>
      <c r="BI124" s="61"/>
      <c r="BJ124" s="61"/>
      <c r="BK124" s="61"/>
      <c r="BL124" s="161" t="s">
        <v>576</v>
      </c>
      <c r="BM124" s="61"/>
      <c r="BN124" s="61"/>
      <c r="BO124" s="61"/>
      <c r="BP124" s="61"/>
      <c r="BQ124" s="61"/>
      <c r="BR124" s="61"/>
      <c r="BS124" s="61"/>
      <c r="BT124" s="61"/>
      <c r="BU124" s="61"/>
      <c r="BV124" s="61"/>
      <c r="BW124" s="61"/>
      <c r="BX124" s="61"/>
      <c r="BY124" s="61"/>
      <c r="BZ124" s="61"/>
      <c r="CA124" s="61"/>
      <c r="CB124" s="61"/>
      <c r="CC124" s="61"/>
      <c r="CD124" s="61"/>
      <c r="CE124" s="61"/>
      <c r="CF124" s="61"/>
      <c r="CG124" s="61"/>
    </row>
    <row r="125" spans="52:85" customFormat="1">
      <c r="AZ125" t="s">
        <v>807</v>
      </c>
      <c r="BA125" s="61"/>
      <c r="BB125" s="61"/>
      <c r="BC125" s="61"/>
      <c r="BD125" s="61"/>
      <c r="BE125" s="61"/>
      <c r="BF125" s="61"/>
      <c r="BG125" s="61"/>
      <c r="BH125" s="61"/>
      <c r="BI125" s="61"/>
      <c r="BJ125" s="61"/>
      <c r="BK125" s="61"/>
      <c r="BL125" s="161" t="s">
        <v>577</v>
      </c>
      <c r="BM125" s="61"/>
      <c r="BN125" s="61"/>
      <c r="BO125" s="61"/>
      <c r="BP125" s="61"/>
      <c r="BQ125" s="61"/>
      <c r="BR125" s="61"/>
      <c r="BS125" s="61"/>
      <c r="BT125" s="61"/>
      <c r="BU125" s="61"/>
      <c r="BV125" s="61"/>
      <c r="BW125" s="61"/>
      <c r="BX125" s="61"/>
      <c r="BY125" s="61"/>
      <c r="BZ125" s="61"/>
      <c r="CA125" s="61"/>
      <c r="CB125" s="61"/>
      <c r="CC125" s="61"/>
      <c r="CD125" s="61"/>
      <c r="CE125" s="61"/>
      <c r="CF125" s="61"/>
      <c r="CG125" s="61"/>
    </row>
    <row r="126" spans="52:85" customFormat="1">
      <c r="AZ126" t="s">
        <v>808</v>
      </c>
      <c r="BA126" s="61"/>
      <c r="BB126" s="61"/>
      <c r="BC126" s="61"/>
      <c r="BD126" s="61"/>
      <c r="BE126" s="61"/>
      <c r="BF126" s="61"/>
      <c r="BG126" s="61"/>
      <c r="BH126" s="61"/>
      <c r="BI126" s="61"/>
      <c r="BJ126" s="61"/>
      <c r="BK126" s="61"/>
      <c r="BL126" s="161" t="s">
        <v>578</v>
      </c>
      <c r="BM126" s="61"/>
      <c r="BN126" s="61"/>
      <c r="BO126" s="61"/>
      <c r="BP126" s="61"/>
      <c r="BQ126" s="61"/>
      <c r="BR126" s="61"/>
      <c r="BS126" s="61"/>
      <c r="BT126" s="61"/>
      <c r="BU126" s="61"/>
      <c r="BV126" s="61"/>
      <c r="BW126" s="61"/>
      <c r="BX126" s="61"/>
      <c r="BY126" s="61"/>
      <c r="BZ126" s="61"/>
      <c r="CA126" s="61"/>
      <c r="CB126" s="61"/>
      <c r="CC126" s="61"/>
      <c r="CD126" s="61"/>
      <c r="CE126" s="61"/>
      <c r="CF126" s="61"/>
      <c r="CG126" s="61"/>
    </row>
    <row r="127" spans="52:85" customFormat="1">
      <c r="AZ127" t="s">
        <v>809</v>
      </c>
      <c r="BA127" s="61"/>
      <c r="BB127" s="61"/>
      <c r="BC127" s="61"/>
      <c r="BD127" s="61"/>
      <c r="BE127" s="61"/>
      <c r="BF127" s="61"/>
      <c r="BG127" s="61"/>
      <c r="BH127" s="61"/>
      <c r="BI127" s="61"/>
      <c r="BJ127" s="61"/>
      <c r="BK127" s="61"/>
      <c r="BL127" s="161" t="s">
        <v>579</v>
      </c>
      <c r="BM127" s="61"/>
      <c r="BN127" s="61"/>
      <c r="BO127" s="61"/>
      <c r="BP127" s="61"/>
      <c r="BQ127" s="61"/>
      <c r="BR127" s="61"/>
      <c r="BS127" s="61"/>
      <c r="BT127" s="61"/>
      <c r="BU127" s="61"/>
      <c r="BV127" s="61"/>
      <c r="BW127" s="61"/>
      <c r="BX127" s="61"/>
      <c r="BY127" s="61"/>
      <c r="BZ127" s="61"/>
      <c r="CA127" s="61"/>
      <c r="CB127" s="61"/>
      <c r="CC127" s="61"/>
      <c r="CD127" s="61"/>
      <c r="CE127" s="61"/>
      <c r="CF127" s="61"/>
      <c r="CG127" s="61"/>
    </row>
    <row r="128" spans="52:85" customFormat="1">
      <c r="AZ128" t="s">
        <v>810</v>
      </c>
      <c r="BA128" s="61"/>
      <c r="BB128" s="61"/>
      <c r="BC128" s="61"/>
      <c r="BD128" s="61"/>
      <c r="BE128" s="61"/>
      <c r="BF128" s="61"/>
      <c r="BG128" s="61"/>
      <c r="BH128" s="61"/>
      <c r="BI128" s="61"/>
      <c r="BJ128" s="61"/>
      <c r="BK128" s="61"/>
      <c r="BL128" s="161" t="s">
        <v>580</v>
      </c>
      <c r="BM128" s="61"/>
      <c r="BN128" s="61"/>
      <c r="BO128" s="61"/>
      <c r="BP128" s="61"/>
      <c r="BQ128" s="61"/>
      <c r="BR128" s="61"/>
      <c r="BS128" s="61"/>
      <c r="BT128" s="61"/>
      <c r="BU128" s="61"/>
      <c r="BV128" s="61"/>
      <c r="BW128" s="61"/>
      <c r="BX128" s="61"/>
      <c r="BY128" s="61"/>
      <c r="BZ128" s="61"/>
      <c r="CA128" s="61"/>
      <c r="CB128" s="61"/>
      <c r="CC128" s="61"/>
      <c r="CD128" s="61"/>
      <c r="CE128" s="61"/>
      <c r="CF128" s="61"/>
      <c r="CG128" s="61"/>
    </row>
    <row r="129" spans="52:85" customFormat="1">
      <c r="AZ129" t="s">
        <v>811</v>
      </c>
      <c r="BA129" s="61"/>
      <c r="BB129" s="61"/>
      <c r="BC129" s="61"/>
      <c r="BD129" s="61"/>
      <c r="BE129" s="61"/>
      <c r="BF129" s="61"/>
      <c r="BG129" s="61"/>
      <c r="BH129" s="61"/>
      <c r="BI129" s="61"/>
      <c r="BJ129" s="61"/>
      <c r="BK129" s="61"/>
      <c r="BL129" s="161" t="s">
        <v>83</v>
      </c>
      <c r="BM129" s="61"/>
      <c r="BN129" s="61"/>
      <c r="BO129" s="61"/>
      <c r="BP129" s="61"/>
      <c r="BQ129" s="61"/>
      <c r="BR129" s="61"/>
      <c r="BS129" s="61"/>
      <c r="BT129" s="61"/>
      <c r="BU129" s="61"/>
      <c r="BV129" s="61"/>
      <c r="BW129" s="61"/>
      <c r="BX129" s="61"/>
      <c r="BY129" s="61"/>
      <c r="BZ129" s="61"/>
      <c r="CA129" s="61"/>
      <c r="CB129" s="61"/>
      <c r="CC129" s="61"/>
      <c r="CD129" s="61"/>
      <c r="CE129" s="61"/>
      <c r="CF129" s="61"/>
      <c r="CG129" s="61"/>
    </row>
    <row r="130" spans="52:85" customFormat="1">
      <c r="AZ130" t="s">
        <v>812</v>
      </c>
      <c r="BA130" s="61"/>
      <c r="BB130" s="61"/>
      <c r="BC130" s="61"/>
      <c r="BD130" s="61"/>
      <c r="BE130" s="61"/>
      <c r="BF130" s="61"/>
      <c r="BG130" s="61"/>
      <c r="BH130" s="61"/>
      <c r="BI130" s="61"/>
      <c r="BJ130" s="61"/>
      <c r="BK130" s="61"/>
      <c r="BL130" s="161" t="s">
        <v>581</v>
      </c>
      <c r="BM130" s="61"/>
      <c r="BN130" s="61"/>
      <c r="BO130" s="61"/>
      <c r="BP130" s="61"/>
      <c r="BQ130" s="61"/>
      <c r="BR130" s="61"/>
      <c r="BS130" s="61"/>
      <c r="BT130" s="61"/>
      <c r="BU130" s="61"/>
      <c r="BV130" s="61"/>
      <c r="BW130" s="61"/>
      <c r="BX130" s="61"/>
      <c r="BY130" s="61"/>
      <c r="BZ130" s="61"/>
      <c r="CA130" s="61"/>
      <c r="CB130" s="61"/>
      <c r="CC130" s="61"/>
      <c r="CD130" s="61"/>
      <c r="CE130" s="61"/>
      <c r="CF130" s="61"/>
      <c r="CG130" s="61"/>
    </row>
    <row r="131" spans="52:85" customFormat="1" ht="15">
      <c r="AZ131" s="175" t="s">
        <v>813</v>
      </c>
      <c r="BA131" s="61"/>
      <c r="BB131" s="61"/>
      <c r="BC131" s="61"/>
      <c r="BD131" s="61"/>
      <c r="BE131" s="61"/>
      <c r="BF131" s="61"/>
      <c r="BG131" s="61"/>
      <c r="BH131" s="61"/>
      <c r="BI131" s="61"/>
      <c r="BJ131" s="61"/>
      <c r="BK131" s="61"/>
      <c r="BL131" s="161" t="s">
        <v>582</v>
      </c>
      <c r="BM131" s="61"/>
      <c r="BN131" s="61"/>
      <c r="BO131" s="61"/>
      <c r="BP131" s="61"/>
      <c r="BQ131" s="61"/>
      <c r="BR131" s="61"/>
      <c r="BS131" s="61"/>
      <c r="BT131" s="61"/>
      <c r="BU131" s="61"/>
      <c r="BV131" s="61"/>
      <c r="BW131" s="61"/>
      <c r="BX131" s="61"/>
      <c r="BY131" s="61"/>
      <c r="BZ131" s="61"/>
      <c r="CA131" s="61"/>
      <c r="CB131" s="61"/>
      <c r="CC131" s="61"/>
      <c r="CD131" s="61"/>
      <c r="CE131" s="61"/>
      <c r="CF131" s="61"/>
      <c r="CG131" s="61"/>
    </row>
    <row r="132" spans="52:85" customFormat="1">
      <c r="AZ132" t="s">
        <v>814</v>
      </c>
      <c r="BA132" s="61"/>
      <c r="BB132" s="61"/>
      <c r="BC132" s="61"/>
      <c r="BD132" s="61"/>
      <c r="BE132" s="61"/>
      <c r="BF132" s="61"/>
      <c r="BG132" s="61"/>
      <c r="BH132" s="61"/>
      <c r="BI132" s="61"/>
      <c r="BJ132" s="61"/>
      <c r="BK132" s="61"/>
      <c r="BL132" s="161" t="s">
        <v>583</v>
      </c>
      <c r="BM132" s="61"/>
      <c r="BN132" s="61"/>
      <c r="BO132" s="61"/>
      <c r="BP132" s="61"/>
      <c r="BQ132" s="61"/>
      <c r="BR132" s="61"/>
      <c r="BS132" s="61"/>
      <c r="BT132" s="61"/>
      <c r="BU132" s="61"/>
      <c r="BV132" s="61"/>
      <c r="BW132" s="61"/>
      <c r="BX132" s="61"/>
      <c r="BY132" s="61"/>
      <c r="BZ132" s="61"/>
      <c r="CA132" s="61"/>
      <c r="CB132" s="61"/>
      <c r="CC132" s="61"/>
      <c r="CD132" s="61"/>
      <c r="CE132" s="61"/>
      <c r="CF132" s="61"/>
      <c r="CG132" s="61"/>
    </row>
    <row r="133" spans="52:85" customFormat="1" ht="15">
      <c r="AZ133" s="175" t="s">
        <v>815</v>
      </c>
      <c r="BA133" s="61"/>
      <c r="BB133" s="61"/>
      <c r="BC133" s="61"/>
      <c r="BD133" s="61"/>
      <c r="BE133" s="61"/>
      <c r="BF133" s="61"/>
      <c r="BG133" s="61"/>
      <c r="BH133" s="61"/>
      <c r="BI133" s="61"/>
      <c r="BJ133" s="61"/>
      <c r="BK133" s="61"/>
      <c r="BL133" s="161" t="s">
        <v>584</v>
      </c>
      <c r="BM133" s="61"/>
      <c r="BN133" s="61"/>
      <c r="BO133" s="61"/>
      <c r="BP133" s="61"/>
      <c r="BQ133" s="61"/>
      <c r="BR133" s="61"/>
      <c r="BS133" s="61"/>
      <c r="BT133" s="61"/>
      <c r="BU133" s="61"/>
      <c r="BV133" s="61"/>
      <c r="BW133" s="61"/>
      <c r="BX133" s="61"/>
      <c r="BY133" s="61"/>
      <c r="BZ133" s="61"/>
      <c r="CA133" s="61"/>
      <c r="CB133" s="61"/>
      <c r="CC133" s="61"/>
      <c r="CD133" s="61"/>
      <c r="CE133" s="61"/>
      <c r="CF133" s="61"/>
      <c r="CG133" s="61"/>
    </row>
    <row r="134" spans="52:85" customFormat="1">
      <c r="AZ134" t="s">
        <v>816</v>
      </c>
      <c r="BA134" s="61"/>
      <c r="BB134" s="61"/>
      <c r="BC134" s="61"/>
      <c r="BD134" s="61"/>
      <c r="BE134" s="61"/>
      <c r="BF134" s="61"/>
      <c r="BG134" s="61"/>
      <c r="BH134" s="61"/>
      <c r="BI134" s="61"/>
      <c r="BJ134" s="61"/>
      <c r="BK134" s="61"/>
      <c r="BL134" s="161" t="s">
        <v>585</v>
      </c>
      <c r="BM134" s="61"/>
      <c r="BN134" s="61"/>
      <c r="BO134" s="61"/>
      <c r="BP134" s="61"/>
      <c r="BQ134" s="61"/>
      <c r="BR134" s="61"/>
      <c r="BS134" s="61"/>
      <c r="BT134" s="61"/>
      <c r="BU134" s="61"/>
      <c r="BV134" s="61"/>
      <c r="BW134" s="61"/>
      <c r="BX134" s="61"/>
      <c r="BY134" s="61"/>
      <c r="BZ134" s="61"/>
      <c r="CA134" s="61"/>
      <c r="CB134" s="61"/>
      <c r="CC134" s="61"/>
      <c r="CD134" s="61"/>
      <c r="CE134" s="61"/>
      <c r="CF134" s="61"/>
      <c r="CG134" s="61"/>
    </row>
    <row r="135" spans="52:85" customFormat="1">
      <c r="AZ135" s="61"/>
      <c r="BA135" s="61"/>
      <c r="BB135" s="61"/>
      <c r="BC135" s="61"/>
      <c r="BD135" s="61"/>
      <c r="BE135" s="61"/>
      <c r="BF135" s="61"/>
      <c r="BG135" s="61"/>
      <c r="BH135" s="61"/>
      <c r="BI135" s="61"/>
      <c r="BJ135" s="61"/>
      <c r="BK135" s="61"/>
      <c r="BL135" s="161" t="s">
        <v>586</v>
      </c>
      <c r="BM135" s="61"/>
      <c r="BN135" s="61"/>
      <c r="BO135" s="61"/>
      <c r="BP135" s="61"/>
      <c r="BQ135" s="61"/>
      <c r="BR135" s="61"/>
      <c r="BS135" s="61"/>
      <c r="BT135" s="61"/>
      <c r="BU135" s="61"/>
      <c r="BV135" s="61"/>
      <c r="BW135" s="61"/>
      <c r="BX135" s="61"/>
      <c r="BY135" s="61"/>
      <c r="BZ135" s="61"/>
      <c r="CA135" s="61"/>
      <c r="CB135" s="61"/>
      <c r="CC135" s="61"/>
      <c r="CD135" s="61"/>
      <c r="CE135" s="61"/>
      <c r="CF135" s="61"/>
      <c r="CG135" s="61"/>
    </row>
    <row r="136" spans="52:85" customFormat="1">
      <c r="AZ136" s="61"/>
      <c r="BA136" s="61"/>
      <c r="BB136" s="61"/>
      <c r="BC136" s="61"/>
      <c r="BD136" s="61"/>
      <c r="BE136" s="61"/>
      <c r="BF136" s="61"/>
      <c r="BG136" s="61"/>
      <c r="BH136" s="61"/>
      <c r="BI136" s="61"/>
      <c r="BJ136" s="61"/>
      <c r="BK136" s="61"/>
      <c r="BL136" s="161" t="s">
        <v>587</v>
      </c>
      <c r="BM136" s="61"/>
      <c r="BN136" s="61"/>
      <c r="BO136" s="61"/>
      <c r="BP136" s="61"/>
      <c r="BQ136" s="61"/>
      <c r="BR136" s="61"/>
      <c r="BS136" s="61"/>
      <c r="BT136" s="61"/>
      <c r="BU136" s="61"/>
      <c r="BV136" s="61"/>
      <c r="BW136" s="61"/>
      <c r="BX136" s="61"/>
      <c r="BY136" s="61"/>
      <c r="BZ136" s="61"/>
      <c r="CA136" s="61"/>
      <c r="CB136" s="61"/>
      <c r="CC136" s="61"/>
      <c r="CD136" s="61"/>
      <c r="CE136" s="61"/>
      <c r="CF136" s="61"/>
      <c r="CG136" s="61"/>
    </row>
    <row r="137" spans="52:85" customFormat="1">
      <c r="AZ137" s="61"/>
      <c r="BA137" s="61"/>
      <c r="BB137" s="61"/>
      <c r="BC137" s="61"/>
      <c r="BD137" s="61"/>
      <c r="BE137" s="61"/>
      <c r="BF137" s="61"/>
      <c r="BG137" s="61"/>
      <c r="BH137" s="61"/>
      <c r="BI137" s="61"/>
      <c r="BJ137" s="61"/>
      <c r="BK137" s="61"/>
      <c r="BL137" s="161" t="s">
        <v>588</v>
      </c>
      <c r="BM137" s="61"/>
      <c r="BN137" s="61"/>
      <c r="BO137" s="61"/>
      <c r="BP137" s="61"/>
      <c r="BQ137" s="61"/>
      <c r="BR137" s="61"/>
      <c r="BS137" s="61"/>
      <c r="BT137" s="61"/>
      <c r="BU137" s="61"/>
      <c r="BV137" s="61"/>
      <c r="BW137" s="61"/>
      <c r="BX137" s="61"/>
      <c r="BY137" s="61"/>
      <c r="BZ137" s="61"/>
      <c r="CA137" s="61"/>
      <c r="CB137" s="61"/>
      <c r="CC137" s="61"/>
      <c r="CD137" s="61"/>
      <c r="CE137" s="61"/>
      <c r="CF137" s="61"/>
      <c r="CG137" s="61"/>
    </row>
    <row r="138" spans="52:85" customFormat="1">
      <c r="AZ138" s="61"/>
      <c r="BA138" s="61"/>
      <c r="BB138" s="61"/>
      <c r="BC138" s="61"/>
      <c r="BD138" s="61"/>
      <c r="BE138" s="61"/>
      <c r="BF138" s="61"/>
      <c r="BG138" s="61"/>
      <c r="BH138" s="61"/>
      <c r="BI138" s="61"/>
      <c r="BJ138" s="61"/>
      <c r="BK138" s="61"/>
      <c r="BL138" s="161" t="s">
        <v>589</v>
      </c>
      <c r="BM138" s="61"/>
      <c r="BN138" s="61"/>
      <c r="BO138" s="61"/>
      <c r="BP138" s="61"/>
      <c r="BQ138" s="61"/>
      <c r="BR138" s="61"/>
      <c r="BS138" s="61"/>
      <c r="BT138" s="61"/>
      <c r="BU138" s="61"/>
      <c r="BV138" s="61"/>
      <c r="BW138" s="61"/>
      <c r="BX138" s="61"/>
      <c r="BY138" s="61"/>
      <c r="BZ138" s="61"/>
      <c r="CA138" s="61"/>
      <c r="CB138" s="61"/>
      <c r="CC138" s="61"/>
      <c r="CD138" s="61"/>
      <c r="CE138" s="61"/>
      <c r="CF138" s="61"/>
      <c r="CG138" s="61"/>
    </row>
    <row r="139" spans="52:85" customFormat="1">
      <c r="AZ139" s="61"/>
      <c r="BA139" s="61"/>
      <c r="BB139" s="61"/>
      <c r="BC139" s="61"/>
      <c r="BD139" s="61"/>
      <c r="BE139" s="61"/>
      <c r="BF139" s="61"/>
      <c r="BG139" s="61"/>
      <c r="BH139" s="61"/>
      <c r="BI139" s="61"/>
      <c r="BJ139" s="61"/>
      <c r="BK139" s="61"/>
      <c r="BL139" s="161" t="s">
        <v>590</v>
      </c>
      <c r="BM139" s="61"/>
      <c r="BN139" s="61"/>
      <c r="BO139" s="61"/>
      <c r="BP139" s="61"/>
      <c r="BQ139" s="61"/>
      <c r="BR139" s="61"/>
      <c r="BS139" s="61"/>
      <c r="BT139" s="61"/>
      <c r="BU139" s="61"/>
      <c r="BV139" s="61"/>
      <c r="BW139" s="61"/>
      <c r="BX139" s="61"/>
      <c r="BY139" s="61"/>
      <c r="BZ139" s="61"/>
      <c r="CA139" s="61"/>
      <c r="CB139" s="61"/>
      <c r="CC139" s="61"/>
      <c r="CD139" s="61"/>
      <c r="CE139" s="61"/>
      <c r="CF139" s="61"/>
      <c r="CG139" s="61"/>
    </row>
    <row r="140" spans="52:85" customFormat="1">
      <c r="AZ140" s="61"/>
      <c r="BA140" s="61"/>
      <c r="BB140" s="61"/>
      <c r="BC140" s="61"/>
      <c r="BD140" s="61"/>
      <c r="BE140" s="61"/>
      <c r="BF140" s="61"/>
      <c r="BG140" s="61"/>
      <c r="BH140" s="61"/>
      <c r="BI140" s="61"/>
      <c r="BJ140" s="61"/>
      <c r="BK140" s="61"/>
      <c r="BL140" s="161" t="s">
        <v>591</v>
      </c>
      <c r="BM140" s="61"/>
      <c r="BN140" s="61"/>
      <c r="BO140" s="61"/>
      <c r="BP140" s="61"/>
      <c r="BQ140" s="61"/>
      <c r="BR140" s="61"/>
      <c r="BS140" s="61"/>
      <c r="BT140" s="61"/>
      <c r="BU140" s="61"/>
      <c r="BV140" s="61"/>
      <c r="BW140" s="61"/>
      <c r="BX140" s="61"/>
      <c r="BY140" s="61"/>
      <c r="BZ140" s="61"/>
      <c r="CA140" s="61"/>
      <c r="CB140" s="61"/>
      <c r="CC140" s="61"/>
      <c r="CD140" s="61"/>
      <c r="CE140" s="61"/>
      <c r="CF140" s="61"/>
      <c r="CG140" s="61"/>
    </row>
    <row r="141" spans="52:85" customFormat="1">
      <c r="AZ141" s="61"/>
      <c r="BA141" s="61"/>
      <c r="BB141" s="61"/>
      <c r="BC141" s="61"/>
      <c r="BD141" s="61"/>
      <c r="BE141" s="61"/>
      <c r="BF141" s="61"/>
      <c r="BG141" s="61"/>
      <c r="BH141" s="61"/>
      <c r="BI141" s="61"/>
      <c r="BJ141" s="61"/>
      <c r="BK141" s="61"/>
      <c r="BL141" s="161" t="s">
        <v>592</v>
      </c>
      <c r="BM141" s="61"/>
      <c r="BN141" s="61"/>
      <c r="BO141" s="61"/>
      <c r="BP141" s="61"/>
      <c r="BQ141" s="61"/>
      <c r="BR141" s="61"/>
      <c r="BS141" s="61"/>
      <c r="BT141" s="61"/>
      <c r="BU141" s="61"/>
      <c r="BV141" s="61"/>
      <c r="BW141" s="61"/>
      <c r="BX141" s="61"/>
      <c r="BY141" s="61"/>
      <c r="BZ141" s="61"/>
      <c r="CA141" s="61"/>
      <c r="CB141" s="61"/>
      <c r="CC141" s="61"/>
      <c r="CD141" s="61"/>
      <c r="CE141" s="61"/>
      <c r="CF141" s="61"/>
      <c r="CG141" s="61"/>
    </row>
    <row r="142" spans="52:85" customFormat="1">
      <c r="AZ142" s="61"/>
      <c r="BA142" s="61"/>
      <c r="BB142" s="61"/>
      <c r="BC142" s="61"/>
      <c r="BD142" s="61"/>
      <c r="BE142" s="61"/>
      <c r="BF142" s="61"/>
      <c r="BG142" s="61"/>
      <c r="BH142" s="61"/>
      <c r="BI142" s="61"/>
      <c r="BJ142" s="61"/>
      <c r="BK142" s="61"/>
      <c r="BL142" s="161" t="s">
        <v>593</v>
      </c>
      <c r="BM142" s="61"/>
      <c r="BN142" s="61"/>
      <c r="BO142" s="61"/>
      <c r="BP142" s="61"/>
      <c r="BQ142" s="61"/>
      <c r="BR142" s="61"/>
      <c r="BS142" s="61"/>
      <c r="BT142" s="61"/>
      <c r="BU142" s="61"/>
      <c r="BV142" s="61"/>
      <c r="BW142" s="61"/>
      <c r="BX142" s="61"/>
      <c r="BY142" s="61"/>
      <c r="BZ142" s="61"/>
      <c r="CA142" s="61"/>
      <c r="CB142" s="61"/>
      <c r="CC142" s="61"/>
      <c r="CD142" s="61"/>
      <c r="CE142" s="61"/>
      <c r="CF142" s="61"/>
      <c r="CG142" s="61"/>
    </row>
    <row r="143" spans="52:85" customFormat="1">
      <c r="AZ143" s="61"/>
      <c r="BA143" s="61"/>
      <c r="BB143" s="61"/>
      <c r="BC143" s="61"/>
      <c r="BD143" s="61"/>
      <c r="BE143" s="61"/>
      <c r="BF143" s="61"/>
      <c r="BG143" s="61"/>
      <c r="BH143" s="61"/>
      <c r="BI143" s="61"/>
      <c r="BJ143" s="61"/>
      <c r="BK143" s="61"/>
      <c r="BL143" s="161" t="s">
        <v>594</v>
      </c>
      <c r="BM143" s="61"/>
      <c r="BN143" s="61"/>
      <c r="BO143" s="61"/>
      <c r="BP143" s="61"/>
      <c r="BQ143" s="61"/>
      <c r="BR143" s="61"/>
      <c r="BS143" s="61"/>
      <c r="BT143" s="61"/>
      <c r="BU143" s="61"/>
      <c r="BV143" s="61"/>
      <c r="BW143" s="61"/>
      <c r="BX143" s="61"/>
      <c r="BY143" s="61"/>
      <c r="BZ143" s="61"/>
      <c r="CA143" s="61"/>
      <c r="CB143" s="61"/>
      <c r="CC143" s="61"/>
      <c r="CD143" s="61"/>
      <c r="CE143" s="61"/>
      <c r="CF143" s="61"/>
      <c r="CG143" s="61"/>
    </row>
    <row r="144" spans="52:85" customFormat="1">
      <c r="AZ144" s="61"/>
      <c r="BA144" s="61"/>
      <c r="BB144" s="61"/>
      <c r="BC144" s="61"/>
      <c r="BD144" s="61"/>
      <c r="BE144" s="61"/>
      <c r="BF144" s="61"/>
      <c r="BG144" s="61"/>
      <c r="BH144" s="61"/>
      <c r="BI144" s="61"/>
      <c r="BJ144" s="61"/>
      <c r="BK144" s="61"/>
      <c r="BL144" s="161" t="s">
        <v>595</v>
      </c>
      <c r="BM144" s="61"/>
      <c r="BN144" s="61"/>
      <c r="BO144" s="61"/>
      <c r="BP144" s="61"/>
      <c r="BQ144" s="61"/>
      <c r="BR144" s="61"/>
      <c r="BS144" s="61"/>
      <c r="BT144" s="61"/>
      <c r="BU144" s="61"/>
      <c r="BV144" s="61"/>
      <c r="BW144" s="61"/>
      <c r="BX144" s="61"/>
      <c r="BY144" s="61"/>
      <c r="BZ144" s="61"/>
      <c r="CA144" s="61"/>
      <c r="CB144" s="61"/>
      <c r="CC144" s="61"/>
      <c r="CD144" s="61"/>
      <c r="CE144" s="61"/>
      <c r="CF144" s="61"/>
      <c r="CG144" s="61"/>
    </row>
    <row r="145" spans="52:85" customFormat="1">
      <c r="AZ145" s="61"/>
      <c r="BA145" s="61"/>
      <c r="BB145" s="61"/>
      <c r="BC145" s="61"/>
      <c r="BD145" s="61"/>
      <c r="BE145" s="61"/>
      <c r="BF145" s="61"/>
      <c r="BG145" s="61"/>
      <c r="BH145" s="61"/>
      <c r="BI145" s="61"/>
      <c r="BJ145" s="61"/>
      <c r="BK145" s="61"/>
      <c r="BL145" s="161" t="s">
        <v>596</v>
      </c>
      <c r="BM145" s="61"/>
      <c r="BN145" s="61"/>
      <c r="BO145" s="61"/>
      <c r="BP145" s="61"/>
      <c r="BQ145" s="61"/>
      <c r="BR145" s="61"/>
      <c r="BS145" s="61"/>
      <c r="BT145" s="61"/>
      <c r="BU145" s="61"/>
      <c r="BV145" s="61"/>
      <c r="BW145" s="61"/>
      <c r="BX145" s="61"/>
      <c r="BY145" s="61"/>
      <c r="BZ145" s="61"/>
      <c r="CA145" s="61"/>
      <c r="CB145" s="61"/>
      <c r="CC145" s="61"/>
      <c r="CD145" s="61"/>
      <c r="CE145" s="61"/>
      <c r="CF145" s="61"/>
      <c r="CG145" s="61"/>
    </row>
    <row r="146" spans="52:85" customFormat="1">
      <c r="AZ146" s="61"/>
      <c r="BA146" s="61"/>
      <c r="BB146" s="61"/>
      <c r="BC146" s="61"/>
      <c r="BD146" s="61"/>
      <c r="BE146" s="61"/>
      <c r="BF146" s="61"/>
      <c r="BG146" s="61"/>
      <c r="BH146" s="61"/>
      <c r="BI146" s="61"/>
      <c r="BJ146" s="61"/>
      <c r="BK146" s="61"/>
      <c r="BL146" s="161" t="s">
        <v>597</v>
      </c>
      <c r="BM146" s="61"/>
      <c r="BN146" s="61"/>
      <c r="BO146" s="61"/>
      <c r="BP146" s="61"/>
      <c r="BQ146" s="61"/>
      <c r="BR146" s="61"/>
      <c r="BS146" s="61"/>
      <c r="BT146" s="61"/>
      <c r="BU146" s="61"/>
      <c r="BV146" s="61"/>
      <c r="BW146" s="61"/>
      <c r="BX146" s="61"/>
      <c r="BY146" s="61"/>
      <c r="BZ146" s="61"/>
      <c r="CA146" s="61"/>
      <c r="CB146" s="61"/>
      <c r="CC146" s="61"/>
      <c r="CD146" s="61"/>
      <c r="CE146" s="61"/>
      <c r="CF146" s="61"/>
      <c r="CG146" s="61"/>
    </row>
    <row r="147" spans="52:85" customFormat="1">
      <c r="AZ147" s="61"/>
      <c r="BA147" s="61"/>
      <c r="BB147" s="61"/>
      <c r="BC147" s="61"/>
      <c r="BD147" s="61"/>
      <c r="BE147" s="61"/>
      <c r="BF147" s="61"/>
      <c r="BG147" s="61"/>
      <c r="BH147" s="61"/>
      <c r="BI147" s="61"/>
      <c r="BJ147" s="61"/>
      <c r="BK147" s="61"/>
      <c r="BL147" s="161" t="s">
        <v>667</v>
      </c>
      <c r="BM147" s="61"/>
      <c r="BN147" s="61"/>
      <c r="BO147" s="61"/>
      <c r="BP147" s="61"/>
      <c r="BQ147" s="61"/>
      <c r="BR147" s="61"/>
      <c r="BS147" s="61"/>
      <c r="BT147" s="61"/>
      <c r="BU147" s="61"/>
      <c r="BV147" s="61"/>
      <c r="BW147" s="61"/>
      <c r="BX147" s="61"/>
      <c r="BY147" s="61"/>
      <c r="BZ147" s="61"/>
      <c r="CA147" s="61"/>
      <c r="CB147" s="61"/>
      <c r="CC147" s="61"/>
      <c r="CD147" s="61"/>
      <c r="CE147" s="61"/>
      <c r="CF147" s="61"/>
      <c r="CG147" s="61"/>
    </row>
    <row r="148" spans="52:85" customFormat="1">
      <c r="AZ148" s="61"/>
      <c r="BA148" s="61"/>
      <c r="BB148" s="61"/>
      <c r="BC148" s="61"/>
      <c r="BD148" s="61"/>
      <c r="BE148" s="61"/>
      <c r="BF148" s="61"/>
      <c r="BG148" s="61"/>
      <c r="BH148" s="61"/>
      <c r="BI148" s="61"/>
      <c r="BJ148" s="61"/>
      <c r="BK148" s="61"/>
      <c r="BL148" s="161" t="s">
        <v>598</v>
      </c>
      <c r="BM148" s="61"/>
      <c r="BN148" s="61"/>
      <c r="BO148" s="61"/>
      <c r="BP148" s="61"/>
      <c r="BQ148" s="61"/>
      <c r="BR148" s="61"/>
      <c r="BS148" s="61"/>
      <c r="BT148" s="61"/>
      <c r="BU148" s="61"/>
      <c r="BV148" s="61"/>
      <c r="BW148" s="61"/>
      <c r="BX148" s="61"/>
      <c r="BY148" s="61"/>
      <c r="BZ148" s="61"/>
      <c r="CA148" s="61"/>
      <c r="CB148" s="61"/>
      <c r="CC148" s="61"/>
      <c r="CD148" s="61"/>
      <c r="CE148" s="61"/>
      <c r="CF148" s="61"/>
      <c r="CG148" s="61"/>
    </row>
    <row r="149" spans="52:85" customFormat="1">
      <c r="AZ149" s="61"/>
      <c r="BA149" s="61"/>
      <c r="BB149" s="61"/>
      <c r="BC149" s="61"/>
      <c r="BD149" s="61"/>
      <c r="BE149" s="61"/>
      <c r="BF149" s="61"/>
      <c r="BG149" s="61"/>
      <c r="BH149" s="61"/>
      <c r="BI149" s="61"/>
      <c r="BJ149" s="61"/>
      <c r="BK149" s="61"/>
      <c r="BL149" s="162" t="s">
        <v>599</v>
      </c>
      <c r="BM149" s="61"/>
      <c r="BN149" s="61"/>
      <c r="BO149" s="61"/>
      <c r="BP149" s="61"/>
      <c r="BQ149" s="61"/>
      <c r="BR149" s="61"/>
      <c r="BS149" s="61"/>
      <c r="BT149" s="61"/>
      <c r="BU149" s="61"/>
      <c r="BV149" s="61"/>
      <c r="BW149" s="61"/>
      <c r="BX149" s="61"/>
      <c r="BY149" s="61"/>
      <c r="BZ149" s="61"/>
      <c r="CA149" s="61"/>
      <c r="CB149" s="61"/>
      <c r="CC149" s="61"/>
      <c r="CD149" s="61"/>
      <c r="CE149" s="61"/>
      <c r="CF149" s="61"/>
      <c r="CG149" s="61"/>
    </row>
    <row r="150" spans="52:85" customFormat="1">
      <c r="AZ150" s="61"/>
      <c r="BA150" s="61"/>
      <c r="BB150" s="61"/>
      <c r="BC150" s="61"/>
      <c r="BD150" s="61"/>
      <c r="BE150" s="61"/>
      <c r="BF150" s="61"/>
      <c r="BG150" s="61"/>
      <c r="BH150" s="61"/>
      <c r="BI150" s="61"/>
      <c r="BJ150" s="61"/>
      <c r="BK150" s="61"/>
      <c r="BL150" s="161" t="s">
        <v>600</v>
      </c>
      <c r="BM150" s="61"/>
      <c r="BN150" s="61"/>
      <c r="BO150" s="61"/>
      <c r="BP150" s="61"/>
      <c r="BQ150" s="61"/>
      <c r="BR150" s="61"/>
      <c r="BS150" s="61"/>
      <c r="BT150" s="61"/>
      <c r="BU150" s="61"/>
      <c r="BV150" s="61"/>
      <c r="BW150" s="61"/>
      <c r="BX150" s="61"/>
      <c r="BY150" s="61"/>
      <c r="BZ150" s="61"/>
      <c r="CA150" s="61"/>
      <c r="CB150" s="61"/>
      <c r="CC150" s="61"/>
      <c r="CD150" s="61"/>
      <c r="CE150" s="61"/>
      <c r="CF150" s="61"/>
      <c r="CG150" s="61"/>
    </row>
    <row r="151" spans="52:85" customFormat="1">
      <c r="AZ151" s="61"/>
      <c r="BA151" s="61"/>
      <c r="BB151" s="61"/>
      <c r="BC151" s="61"/>
      <c r="BD151" s="61"/>
      <c r="BE151" s="61"/>
      <c r="BF151" s="61"/>
      <c r="BG151" s="61"/>
      <c r="BH151" s="61"/>
      <c r="BI151" s="61"/>
      <c r="BJ151" s="61"/>
      <c r="BK151" s="61"/>
      <c r="BL151" s="161" t="s">
        <v>601</v>
      </c>
      <c r="BM151" s="61"/>
      <c r="BN151" s="61"/>
      <c r="BO151" s="61"/>
      <c r="BP151" s="61"/>
      <c r="BQ151" s="61"/>
      <c r="BR151" s="61"/>
      <c r="BS151" s="61"/>
      <c r="BT151" s="61"/>
      <c r="BU151" s="61"/>
      <c r="BV151" s="61"/>
      <c r="BW151" s="61"/>
      <c r="BX151" s="61"/>
      <c r="BY151" s="61"/>
      <c r="BZ151" s="61"/>
      <c r="CA151" s="61"/>
      <c r="CB151" s="61"/>
      <c r="CC151" s="61"/>
      <c r="CD151" s="61"/>
      <c r="CE151" s="61"/>
      <c r="CF151" s="61"/>
      <c r="CG151" s="61"/>
    </row>
    <row r="152" spans="52:85" customFormat="1">
      <c r="AZ152" s="61"/>
      <c r="BA152" s="61"/>
      <c r="BB152" s="61"/>
      <c r="BC152" s="61"/>
      <c r="BD152" s="61"/>
      <c r="BE152" s="61"/>
      <c r="BF152" s="61"/>
      <c r="BG152" s="61"/>
      <c r="BH152" s="61"/>
      <c r="BI152" s="61"/>
      <c r="BJ152" s="61"/>
      <c r="BK152" s="61"/>
      <c r="BL152" s="161" t="s">
        <v>602</v>
      </c>
      <c r="BM152" s="61"/>
      <c r="BN152" s="61"/>
      <c r="BO152" s="61"/>
      <c r="BP152" s="61"/>
      <c r="BQ152" s="61"/>
      <c r="BR152" s="61"/>
      <c r="BS152" s="61"/>
      <c r="BT152" s="61"/>
      <c r="BU152" s="61"/>
      <c r="BV152" s="61"/>
      <c r="BW152" s="61"/>
      <c r="BX152" s="61"/>
      <c r="BY152" s="61"/>
      <c r="BZ152" s="61"/>
      <c r="CA152" s="61"/>
      <c r="CB152" s="61"/>
      <c r="CC152" s="61"/>
      <c r="CD152" s="61"/>
      <c r="CE152" s="61"/>
      <c r="CF152" s="61"/>
      <c r="CG152" s="61"/>
    </row>
    <row r="153" spans="52:85" customFormat="1">
      <c r="AZ153" s="61"/>
      <c r="BA153" s="61"/>
      <c r="BB153" s="61"/>
      <c r="BC153" s="61"/>
      <c r="BD153" s="61"/>
      <c r="BE153" s="61"/>
      <c r="BF153" s="61"/>
      <c r="BG153" s="61"/>
      <c r="BH153" s="61"/>
      <c r="BI153" s="61"/>
      <c r="BJ153" s="61"/>
      <c r="BK153" s="61"/>
      <c r="BL153" s="161" t="s">
        <v>603</v>
      </c>
      <c r="BM153" s="61"/>
      <c r="BN153" s="61"/>
      <c r="BO153" s="61"/>
      <c r="BP153" s="61"/>
      <c r="BQ153" s="61"/>
      <c r="BR153" s="61"/>
      <c r="BS153" s="61"/>
      <c r="BT153" s="61"/>
      <c r="BU153" s="61"/>
      <c r="BV153" s="61"/>
      <c r="BW153" s="61"/>
      <c r="BX153" s="61"/>
      <c r="BY153" s="61"/>
      <c r="BZ153" s="61"/>
      <c r="CA153" s="61"/>
      <c r="CB153" s="61"/>
      <c r="CC153" s="61"/>
      <c r="CD153" s="61"/>
      <c r="CE153" s="61"/>
      <c r="CF153" s="61"/>
      <c r="CG153" s="61"/>
    </row>
    <row r="154" spans="52:85" customFormat="1">
      <c r="AZ154" s="61"/>
      <c r="BA154" s="61"/>
      <c r="BB154" s="61"/>
      <c r="BC154" s="61"/>
      <c r="BD154" s="61"/>
      <c r="BE154" s="61"/>
      <c r="BF154" s="61"/>
      <c r="BG154" s="61"/>
      <c r="BH154" s="61"/>
      <c r="BI154" s="61"/>
      <c r="BJ154" s="61"/>
      <c r="BK154" s="61"/>
      <c r="BL154" s="161" t="s">
        <v>604</v>
      </c>
      <c r="BM154" s="61"/>
      <c r="BN154" s="61"/>
      <c r="BO154" s="61"/>
      <c r="BP154" s="61"/>
      <c r="BQ154" s="61"/>
      <c r="BR154" s="61"/>
      <c r="BS154" s="61"/>
      <c r="BT154" s="61"/>
      <c r="BU154" s="61"/>
      <c r="BV154" s="61"/>
      <c r="BW154" s="61"/>
      <c r="BX154" s="61"/>
      <c r="BY154" s="61"/>
      <c r="BZ154" s="61"/>
      <c r="CA154" s="61"/>
      <c r="CB154" s="61"/>
      <c r="CC154" s="61"/>
      <c r="CD154" s="61"/>
      <c r="CE154" s="61"/>
      <c r="CF154" s="61"/>
      <c r="CG154" s="61"/>
    </row>
    <row r="155" spans="52:85" customFormat="1">
      <c r="AZ155" s="61"/>
      <c r="BA155" s="61"/>
      <c r="BB155" s="61"/>
      <c r="BC155" s="61"/>
      <c r="BD155" s="61"/>
      <c r="BE155" s="61"/>
      <c r="BF155" s="61"/>
      <c r="BG155" s="61"/>
      <c r="BH155" s="61"/>
      <c r="BI155" s="61"/>
      <c r="BJ155" s="61"/>
      <c r="BK155" s="61"/>
      <c r="BL155" s="161" t="s">
        <v>605</v>
      </c>
      <c r="BM155" s="61"/>
      <c r="BN155" s="61"/>
      <c r="BO155" s="61"/>
      <c r="BP155" s="61"/>
      <c r="BQ155" s="61"/>
      <c r="BR155" s="61"/>
      <c r="BS155" s="61"/>
      <c r="BT155" s="61"/>
      <c r="BU155" s="61"/>
      <c r="BV155" s="61"/>
      <c r="BW155" s="61"/>
      <c r="BX155" s="61"/>
      <c r="BY155" s="61"/>
      <c r="BZ155" s="61"/>
      <c r="CA155" s="61"/>
      <c r="CB155" s="61"/>
      <c r="CC155" s="61"/>
      <c r="CD155" s="61"/>
      <c r="CE155" s="61"/>
      <c r="CF155" s="61"/>
      <c r="CG155" s="61"/>
    </row>
    <row r="156" spans="52:85" customFormat="1">
      <c r="AZ156" s="61"/>
      <c r="BA156" s="61"/>
      <c r="BB156" s="61"/>
      <c r="BC156" s="61"/>
      <c r="BD156" s="61"/>
      <c r="BE156" s="61"/>
      <c r="BF156" s="61"/>
      <c r="BG156" s="61"/>
      <c r="BH156" s="61"/>
      <c r="BI156" s="61"/>
      <c r="BJ156" s="61"/>
      <c r="BK156" s="61"/>
      <c r="BL156" s="161" t="s">
        <v>606</v>
      </c>
      <c r="BM156" s="61"/>
      <c r="BN156" s="61"/>
      <c r="BO156" s="61"/>
      <c r="BP156" s="61"/>
      <c r="BQ156" s="61"/>
      <c r="BR156" s="61"/>
      <c r="BS156" s="61"/>
      <c r="BT156" s="61"/>
      <c r="BU156" s="61"/>
      <c r="BV156" s="61"/>
      <c r="BW156" s="61"/>
      <c r="BX156" s="61"/>
      <c r="BY156" s="61"/>
      <c r="BZ156" s="61"/>
      <c r="CA156" s="61"/>
      <c r="CB156" s="61"/>
      <c r="CC156" s="61"/>
      <c r="CD156" s="61"/>
      <c r="CE156" s="61"/>
      <c r="CF156" s="61"/>
      <c r="CG156" s="61"/>
    </row>
    <row r="157" spans="52:85" customFormat="1">
      <c r="AZ157" s="61"/>
      <c r="BA157" s="61"/>
      <c r="BB157" s="61"/>
      <c r="BC157" s="61"/>
      <c r="BD157" s="61"/>
      <c r="BE157" s="61"/>
      <c r="BF157" s="61"/>
      <c r="BG157" s="61"/>
      <c r="BH157" s="61"/>
      <c r="BI157" s="61"/>
      <c r="BJ157" s="61"/>
      <c r="BK157" s="61"/>
      <c r="BL157" s="161" t="s">
        <v>607</v>
      </c>
      <c r="BM157" s="61"/>
      <c r="BN157" s="61"/>
      <c r="BO157" s="61"/>
      <c r="BP157" s="61"/>
      <c r="BQ157" s="61"/>
      <c r="BR157" s="61"/>
      <c r="BS157" s="61"/>
      <c r="BT157" s="61"/>
      <c r="BU157" s="61"/>
      <c r="BV157" s="61"/>
      <c r="BW157" s="61"/>
      <c r="BX157" s="61"/>
      <c r="BY157" s="61"/>
      <c r="BZ157" s="61"/>
      <c r="CA157" s="61"/>
      <c r="CB157" s="61"/>
      <c r="CC157" s="61"/>
      <c r="CD157" s="61"/>
      <c r="CE157" s="61"/>
      <c r="CF157" s="61"/>
      <c r="CG157" s="61"/>
    </row>
    <row r="158" spans="52:85" customFormat="1">
      <c r="AZ158" s="61"/>
      <c r="BA158" s="61"/>
      <c r="BB158" s="61"/>
      <c r="BC158" s="61"/>
      <c r="BD158" s="61"/>
      <c r="BE158" s="61"/>
      <c r="BF158" s="61"/>
      <c r="BG158" s="61"/>
      <c r="BH158" s="61"/>
      <c r="BI158" s="61"/>
      <c r="BJ158" s="61"/>
      <c r="BK158" s="61"/>
      <c r="BL158" s="161" t="s">
        <v>608</v>
      </c>
      <c r="BM158" s="61"/>
      <c r="BN158" s="61"/>
      <c r="BO158" s="61"/>
      <c r="BP158" s="61"/>
      <c r="BQ158" s="61"/>
      <c r="BR158" s="61"/>
      <c r="BS158" s="61"/>
      <c r="BT158" s="61"/>
      <c r="BU158" s="61"/>
      <c r="BV158" s="61"/>
      <c r="BW158" s="61"/>
      <c r="BX158" s="61"/>
      <c r="BY158" s="61"/>
      <c r="BZ158" s="61"/>
      <c r="CA158" s="61"/>
      <c r="CB158" s="61"/>
      <c r="CC158" s="61"/>
      <c r="CD158" s="61"/>
      <c r="CE158" s="61"/>
      <c r="CF158" s="61"/>
      <c r="CG158" s="61"/>
    </row>
    <row r="159" spans="52:85" customFormat="1">
      <c r="AZ159" s="61"/>
      <c r="BA159" s="61"/>
      <c r="BB159" s="61"/>
      <c r="BC159" s="61"/>
      <c r="BD159" s="61"/>
      <c r="BE159" s="61"/>
      <c r="BF159" s="61"/>
      <c r="BG159" s="61"/>
      <c r="BH159" s="61"/>
      <c r="BI159" s="61"/>
      <c r="BJ159" s="61"/>
      <c r="BK159" s="61"/>
      <c r="BL159" s="161" t="s">
        <v>609</v>
      </c>
      <c r="BM159" s="61"/>
      <c r="BN159" s="61"/>
      <c r="BO159" s="61"/>
      <c r="BP159" s="61"/>
      <c r="BQ159" s="61"/>
      <c r="BR159" s="61"/>
      <c r="BS159" s="61"/>
      <c r="BT159" s="61"/>
      <c r="BU159" s="61"/>
      <c r="BV159" s="61"/>
      <c r="BW159" s="61"/>
      <c r="BX159" s="61"/>
      <c r="BY159" s="61"/>
      <c r="BZ159" s="61"/>
      <c r="CA159" s="61"/>
      <c r="CB159" s="61"/>
      <c r="CC159" s="61"/>
      <c r="CD159" s="61"/>
      <c r="CE159" s="61"/>
      <c r="CF159" s="61"/>
      <c r="CG159" s="61"/>
    </row>
    <row r="160" spans="52:85" customFormat="1">
      <c r="AZ160" s="61"/>
      <c r="BA160" s="61"/>
      <c r="BB160" s="61"/>
      <c r="BC160" s="61"/>
      <c r="BD160" s="61"/>
      <c r="BE160" s="61"/>
      <c r="BF160" s="61"/>
      <c r="BG160" s="61"/>
      <c r="BH160" s="61"/>
      <c r="BI160" s="61"/>
      <c r="BJ160" s="61"/>
      <c r="BK160" s="61"/>
      <c r="BL160" s="161" t="s">
        <v>610</v>
      </c>
      <c r="BM160" s="61"/>
      <c r="BN160" s="61"/>
      <c r="BO160" s="61"/>
      <c r="BP160" s="61"/>
      <c r="BQ160" s="61"/>
      <c r="BR160" s="61"/>
      <c r="BS160" s="61"/>
      <c r="BT160" s="61"/>
      <c r="BU160" s="61"/>
      <c r="BV160" s="61"/>
      <c r="BW160" s="61"/>
      <c r="BX160" s="61"/>
      <c r="BY160" s="61"/>
      <c r="BZ160" s="61"/>
      <c r="CA160" s="61"/>
      <c r="CB160" s="61"/>
      <c r="CC160" s="61"/>
      <c r="CD160" s="61"/>
      <c r="CE160" s="61"/>
      <c r="CF160" s="61"/>
      <c r="CG160" s="61"/>
    </row>
    <row r="161" spans="52:85" customFormat="1">
      <c r="AZ161" s="61"/>
      <c r="BA161" s="61"/>
      <c r="BB161" s="61"/>
      <c r="BC161" s="61"/>
      <c r="BD161" s="61"/>
      <c r="BE161" s="61"/>
      <c r="BF161" s="61"/>
      <c r="BG161" s="61"/>
      <c r="BH161" s="61"/>
      <c r="BI161" s="61"/>
      <c r="BJ161" s="61"/>
      <c r="BK161" s="61"/>
      <c r="BL161" s="161" t="s">
        <v>611</v>
      </c>
      <c r="BM161" s="61"/>
      <c r="BN161" s="61"/>
      <c r="BO161" s="61"/>
      <c r="BP161" s="61"/>
      <c r="BQ161" s="61"/>
      <c r="BR161" s="61"/>
      <c r="BS161" s="61"/>
      <c r="BT161" s="61"/>
      <c r="BU161" s="61"/>
      <c r="BV161" s="61"/>
      <c r="BW161" s="61"/>
      <c r="BX161" s="61"/>
      <c r="BY161" s="61"/>
      <c r="BZ161" s="61"/>
      <c r="CA161" s="61"/>
      <c r="CB161" s="61"/>
      <c r="CC161" s="61"/>
      <c r="CD161" s="61"/>
      <c r="CE161" s="61"/>
      <c r="CF161" s="61"/>
      <c r="CG161" s="61"/>
    </row>
    <row r="162" spans="52:85" customFormat="1">
      <c r="AZ162" s="61"/>
      <c r="BA162" s="61"/>
      <c r="BB162" s="61"/>
      <c r="BC162" s="61"/>
      <c r="BD162" s="61"/>
      <c r="BE162" s="61"/>
      <c r="BF162" s="61"/>
      <c r="BG162" s="61"/>
      <c r="BH162" s="61"/>
      <c r="BI162" s="61"/>
      <c r="BJ162" s="61"/>
      <c r="BK162" s="61"/>
      <c r="BL162" s="161" t="s">
        <v>612</v>
      </c>
      <c r="BM162" s="61"/>
      <c r="BN162" s="61"/>
      <c r="BO162" s="61"/>
      <c r="BP162" s="61"/>
      <c r="BQ162" s="61"/>
      <c r="BR162" s="61"/>
      <c r="BS162" s="61"/>
      <c r="BT162" s="61"/>
      <c r="BU162" s="61"/>
      <c r="BV162" s="61"/>
      <c r="BW162" s="61"/>
      <c r="BX162" s="61"/>
      <c r="BY162" s="61"/>
      <c r="BZ162" s="61"/>
      <c r="CA162" s="61"/>
      <c r="CB162" s="61"/>
      <c r="CC162" s="61"/>
      <c r="CD162" s="61"/>
      <c r="CE162" s="61"/>
      <c r="CF162" s="61"/>
      <c r="CG162" s="61"/>
    </row>
    <row r="163" spans="52:85" customFormat="1">
      <c r="AZ163" s="61"/>
      <c r="BA163" s="61"/>
      <c r="BB163" s="61"/>
      <c r="BC163" s="61"/>
      <c r="BD163" s="61"/>
      <c r="BE163" s="61"/>
      <c r="BF163" s="61"/>
      <c r="BG163" s="61"/>
      <c r="BH163" s="61"/>
      <c r="BI163" s="61"/>
      <c r="BJ163" s="61"/>
      <c r="BK163" s="61"/>
      <c r="BL163" s="161" t="s">
        <v>668</v>
      </c>
      <c r="BM163" s="61"/>
      <c r="BN163" s="61"/>
      <c r="BO163" s="61"/>
      <c r="BP163" s="61"/>
      <c r="BQ163" s="61"/>
      <c r="BR163" s="61"/>
      <c r="BS163" s="61"/>
      <c r="BT163" s="61"/>
      <c r="BU163" s="61"/>
      <c r="BV163" s="61"/>
      <c r="BW163" s="61"/>
      <c r="BX163" s="61"/>
      <c r="BY163" s="61"/>
      <c r="BZ163" s="61"/>
      <c r="CA163" s="61"/>
      <c r="CB163" s="61"/>
      <c r="CC163" s="61"/>
      <c r="CD163" s="61"/>
      <c r="CE163" s="61"/>
      <c r="CF163" s="61"/>
      <c r="CG163" s="61"/>
    </row>
    <row r="164" spans="52:85" customFormat="1">
      <c r="AZ164" s="61"/>
      <c r="BA164" s="61"/>
      <c r="BB164" s="61"/>
      <c r="BC164" s="61"/>
      <c r="BD164" s="61"/>
      <c r="BE164" s="61"/>
      <c r="BF164" s="61"/>
      <c r="BG164" s="61"/>
      <c r="BH164" s="61"/>
      <c r="BI164" s="61"/>
      <c r="BJ164" s="61"/>
      <c r="BK164" s="61"/>
      <c r="BL164" s="161" t="s">
        <v>613</v>
      </c>
      <c r="BM164" s="61"/>
      <c r="BN164" s="61"/>
      <c r="BO164" s="61"/>
      <c r="BP164" s="61"/>
      <c r="BQ164" s="61"/>
      <c r="BR164" s="61"/>
      <c r="BS164" s="61"/>
      <c r="BT164" s="61"/>
      <c r="BU164" s="61"/>
      <c r="BV164" s="61"/>
      <c r="BW164" s="61"/>
      <c r="BX164" s="61"/>
      <c r="BY164" s="61"/>
      <c r="BZ164" s="61"/>
      <c r="CA164" s="61"/>
      <c r="CB164" s="61"/>
      <c r="CC164" s="61"/>
      <c r="CD164" s="61"/>
      <c r="CE164" s="61"/>
      <c r="CF164" s="61"/>
      <c r="CG164" s="61"/>
    </row>
    <row r="165" spans="52:85" customFormat="1">
      <c r="AZ165" s="61"/>
      <c r="BA165" s="61"/>
      <c r="BB165" s="61"/>
      <c r="BC165" s="61"/>
      <c r="BD165" s="61"/>
      <c r="BE165" s="61"/>
      <c r="BF165" s="61"/>
      <c r="BG165" s="61"/>
      <c r="BH165" s="61"/>
      <c r="BI165" s="61"/>
      <c r="BJ165" s="61"/>
      <c r="BK165" s="61"/>
      <c r="BL165" s="161" t="s">
        <v>614</v>
      </c>
      <c r="BM165" s="61"/>
      <c r="BN165" s="61"/>
      <c r="BO165" s="61"/>
      <c r="BP165" s="61"/>
      <c r="BQ165" s="61"/>
      <c r="BR165" s="61"/>
      <c r="BS165" s="61"/>
      <c r="BT165" s="61"/>
      <c r="BU165" s="61"/>
      <c r="BV165" s="61"/>
      <c r="BW165" s="61"/>
      <c r="BX165" s="61"/>
      <c r="BY165" s="61"/>
      <c r="BZ165" s="61"/>
      <c r="CA165" s="61"/>
      <c r="CB165" s="61"/>
      <c r="CC165" s="61"/>
      <c r="CD165" s="61"/>
      <c r="CE165" s="61"/>
      <c r="CF165" s="61"/>
      <c r="CG165" s="61"/>
    </row>
    <row r="166" spans="52:85" customFormat="1">
      <c r="AZ166" s="61"/>
      <c r="BA166" s="61"/>
      <c r="BB166" s="61"/>
      <c r="BC166" s="61"/>
      <c r="BD166" s="61"/>
      <c r="BE166" s="61"/>
      <c r="BF166" s="61"/>
      <c r="BG166" s="61"/>
      <c r="BH166" s="61"/>
      <c r="BI166" s="61"/>
      <c r="BJ166" s="61"/>
      <c r="BK166" s="61"/>
      <c r="BL166" s="161" t="s">
        <v>615</v>
      </c>
      <c r="BM166" s="61"/>
      <c r="BN166" s="61"/>
      <c r="BO166" s="61"/>
      <c r="BP166" s="61"/>
      <c r="BQ166" s="61"/>
      <c r="BR166" s="61"/>
      <c r="BS166" s="61"/>
      <c r="BT166" s="61"/>
      <c r="BU166" s="61"/>
      <c r="BV166" s="61"/>
      <c r="BW166" s="61"/>
      <c r="BX166" s="61"/>
      <c r="BY166" s="61"/>
      <c r="BZ166" s="61"/>
      <c r="CA166" s="61"/>
      <c r="CB166" s="61"/>
      <c r="CC166" s="61"/>
      <c r="CD166" s="61"/>
      <c r="CE166" s="61"/>
      <c r="CF166" s="61"/>
      <c r="CG166" s="61"/>
    </row>
    <row r="167" spans="52:85" customFormat="1">
      <c r="AZ167" s="61"/>
      <c r="BA167" s="61"/>
      <c r="BB167" s="61"/>
      <c r="BC167" s="61"/>
      <c r="BD167" s="61"/>
      <c r="BE167" s="61"/>
      <c r="BF167" s="61"/>
      <c r="BG167" s="61"/>
      <c r="BH167" s="61"/>
      <c r="BI167" s="61"/>
      <c r="BJ167" s="61"/>
      <c r="BK167" s="61"/>
      <c r="BL167" s="161" t="s">
        <v>616</v>
      </c>
      <c r="BM167" s="61"/>
      <c r="BN167" s="61"/>
      <c r="BO167" s="61"/>
      <c r="BP167" s="61"/>
      <c r="BQ167" s="61"/>
      <c r="BR167" s="61"/>
      <c r="BS167" s="61"/>
      <c r="BT167" s="61"/>
      <c r="BU167" s="61"/>
      <c r="BV167" s="61"/>
      <c r="BW167" s="61"/>
      <c r="BX167" s="61"/>
      <c r="BY167" s="61"/>
      <c r="BZ167" s="61"/>
      <c r="CA167" s="61"/>
      <c r="CB167" s="61"/>
      <c r="CC167" s="61"/>
      <c r="CD167" s="61"/>
      <c r="CE167" s="61"/>
      <c r="CF167" s="61"/>
      <c r="CG167" s="61"/>
    </row>
    <row r="168" spans="52:85" customFormat="1">
      <c r="AZ168" s="61"/>
      <c r="BA168" s="61"/>
      <c r="BB168" s="61"/>
      <c r="BC168" s="61"/>
      <c r="BD168" s="61"/>
      <c r="BE168" s="61"/>
      <c r="BF168" s="61"/>
      <c r="BG168" s="61"/>
      <c r="BH168" s="61"/>
      <c r="BI168" s="61"/>
      <c r="BJ168" s="61"/>
      <c r="BK168" s="61"/>
      <c r="BL168" s="161" t="s">
        <v>617</v>
      </c>
      <c r="BM168" s="61"/>
      <c r="BN168" s="61"/>
      <c r="BO168" s="61"/>
      <c r="BP168" s="61"/>
      <c r="BQ168" s="61"/>
      <c r="BR168" s="61"/>
      <c r="BS168" s="61"/>
      <c r="BT168" s="61"/>
      <c r="BU168" s="61"/>
      <c r="BV168" s="61"/>
      <c r="BW168" s="61"/>
      <c r="BX168" s="61"/>
      <c r="BY168" s="61"/>
      <c r="BZ168" s="61"/>
      <c r="CA168" s="61"/>
      <c r="CB168" s="61"/>
      <c r="CC168" s="61"/>
      <c r="CD168" s="61"/>
      <c r="CE168" s="61"/>
      <c r="CF168" s="61"/>
      <c r="CG168" s="61"/>
    </row>
    <row r="169" spans="52:85" customFormat="1">
      <c r="AZ169" s="61"/>
      <c r="BA169" s="61"/>
      <c r="BB169" s="61"/>
      <c r="BC169" s="61"/>
      <c r="BD169" s="61"/>
      <c r="BE169" s="61"/>
      <c r="BF169" s="61"/>
      <c r="BG169" s="61"/>
      <c r="BH169" s="61"/>
      <c r="BI169" s="61"/>
      <c r="BJ169" s="61"/>
      <c r="BK169" s="61"/>
      <c r="BL169" s="161" t="s">
        <v>669</v>
      </c>
      <c r="BM169" s="61"/>
      <c r="BN169" s="61"/>
      <c r="BO169" s="61"/>
      <c r="BP169" s="61"/>
      <c r="BQ169" s="61"/>
      <c r="BR169" s="61"/>
      <c r="BS169" s="61"/>
      <c r="BT169" s="61"/>
      <c r="BU169" s="61"/>
      <c r="BV169" s="61"/>
      <c r="BW169" s="61"/>
      <c r="BX169" s="61"/>
      <c r="BY169" s="61"/>
      <c r="BZ169" s="61"/>
      <c r="CA169" s="61"/>
      <c r="CB169" s="61"/>
      <c r="CC169" s="61"/>
      <c r="CD169" s="61"/>
      <c r="CE169" s="61"/>
      <c r="CF169" s="61"/>
      <c r="CG169" s="61"/>
    </row>
    <row r="170" spans="52:85" customFormat="1">
      <c r="AZ170" s="61"/>
      <c r="BA170" s="61"/>
      <c r="BB170" s="61"/>
      <c r="BC170" s="61"/>
      <c r="BD170" s="61"/>
      <c r="BE170" s="61"/>
      <c r="BF170" s="61"/>
      <c r="BG170" s="61"/>
      <c r="BH170" s="61"/>
      <c r="BI170" s="61"/>
      <c r="BJ170" s="61"/>
      <c r="BK170" s="61"/>
      <c r="BL170" s="161" t="s">
        <v>618</v>
      </c>
      <c r="BM170" s="61"/>
      <c r="BN170" s="61"/>
      <c r="BO170" s="61"/>
      <c r="BP170" s="61"/>
      <c r="BQ170" s="61"/>
      <c r="BR170" s="61"/>
      <c r="BS170" s="61"/>
      <c r="BT170" s="61"/>
      <c r="BU170" s="61"/>
      <c r="BV170" s="61"/>
      <c r="BW170" s="61"/>
      <c r="BX170" s="61"/>
      <c r="BY170" s="61"/>
      <c r="BZ170" s="61"/>
      <c r="CA170" s="61"/>
      <c r="CB170" s="61"/>
      <c r="CC170" s="61"/>
      <c r="CD170" s="61"/>
      <c r="CE170" s="61"/>
      <c r="CF170" s="61"/>
      <c r="CG170" s="61"/>
    </row>
    <row r="171" spans="52:85" customFormat="1">
      <c r="AZ171" s="61"/>
      <c r="BA171" s="61"/>
      <c r="BB171" s="61"/>
      <c r="BC171" s="61"/>
      <c r="BD171" s="61"/>
      <c r="BE171" s="61"/>
      <c r="BF171" s="61"/>
      <c r="BG171" s="61"/>
      <c r="BH171" s="61"/>
      <c r="BI171" s="61"/>
      <c r="BJ171" s="61"/>
      <c r="BK171" s="61"/>
      <c r="BL171" s="161" t="s">
        <v>619</v>
      </c>
      <c r="BM171" s="61"/>
      <c r="BN171" s="61"/>
      <c r="BO171" s="61"/>
      <c r="BP171" s="61"/>
      <c r="BQ171" s="61"/>
      <c r="BR171" s="61"/>
      <c r="BS171" s="61"/>
      <c r="BT171" s="61"/>
      <c r="BU171" s="61"/>
      <c r="BV171" s="61"/>
      <c r="BW171" s="61"/>
      <c r="BX171" s="61"/>
      <c r="BY171" s="61"/>
      <c r="BZ171" s="61"/>
      <c r="CA171" s="61"/>
      <c r="CB171" s="61"/>
      <c r="CC171" s="61"/>
      <c r="CD171" s="61"/>
      <c r="CE171" s="61"/>
      <c r="CF171" s="61"/>
      <c r="CG171" s="61"/>
    </row>
    <row r="172" spans="52:85" customFormat="1">
      <c r="AZ172" s="61"/>
      <c r="BA172" s="61"/>
      <c r="BB172" s="61"/>
      <c r="BC172" s="61"/>
      <c r="BD172" s="61"/>
      <c r="BE172" s="61"/>
      <c r="BF172" s="61"/>
      <c r="BG172" s="61"/>
      <c r="BH172" s="61"/>
      <c r="BI172" s="61"/>
      <c r="BJ172" s="61"/>
      <c r="BK172" s="61"/>
      <c r="BL172" s="162" t="s">
        <v>620</v>
      </c>
      <c r="BM172" s="61"/>
      <c r="BN172" s="61"/>
      <c r="BO172" s="61"/>
      <c r="BP172" s="61"/>
      <c r="BQ172" s="61"/>
      <c r="BR172" s="61"/>
      <c r="BS172" s="61"/>
      <c r="BT172" s="61"/>
      <c r="BU172" s="61"/>
      <c r="BV172" s="61"/>
      <c r="BW172" s="61"/>
      <c r="BX172" s="61"/>
      <c r="BY172" s="61"/>
      <c r="BZ172" s="61"/>
      <c r="CA172" s="61"/>
      <c r="CB172" s="61"/>
      <c r="CC172" s="61"/>
      <c r="CD172" s="61"/>
      <c r="CE172" s="61"/>
      <c r="CF172" s="61"/>
      <c r="CG172" s="61"/>
    </row>
    <row r="173" spans="52:85" customFormat="1">
      <c r="AZ173" s="61"/>
      <c r="BA173" s="61"/>
      <c r="BB173" s="61"/>
      <c r="BC173" s="61"/>
      <c r="BD173" s="61"/>
      <c r="BE173" s="61"/>
      <c r="BF173" s="61"/>
      <c r="BG173" s="61"/>
      <c r="BH173" s="61"/>
      <c r="BI173" s="61"/>
      <c r="BJ173" s="61"/>
      <c r="BK173" s="61"/>
      <c r="BL173" s="161" t="s">
        <v>80</v>
      </c>
      <c r="BM173" s="61"/>
      <c r="BN173" s="61"/>
      <c r="BO173" s="61"/>
      <c r="BP173" s="61"/>
      <c r="BQ173" s="61"/>
      <c r="BR173" s="61"/>
      <c r="BS173" s="61"/>
      <c r="BT173" s="61"/>
      <c r="BU173" s="61"/>
      <c r="BV173" s="61"/>
      <c r="BW173" s="61"/>
      <c r="BX173" s="61"/>
      <c r="BY173" s="61"/>
      <c r="BZ173" s="61"/>
      <c r="CA173" s="61"/>
      <c r="CB173" s="61"/>
      <c r="CC173" s="61"/>
      <c r="CD173" s="61"/>
      <c r="CE173" s="61"/>
      <c r="CF173" s="61"/>
      <c r="CG173" s="61"/>
    </row>
    <row r="174" spans="52:85" customFormat="1">
      <c r="AZ174" s="61"/>
      <c r="BA174" s="61"/>
      <c r="BB174" s="61"/>
      <c r="BC174" s="61"/>
      <c r="BD174" s="61"/>
      <c r="BE174" s="61"/>
      <c r="BF174" s="61"/>
      <c r="BG174" s="61"/>
      <c r="BH174" s="61"/>
      <c r="BI174" s="61"/>
      <c r="BJ174" s="61"/>
      <c r="BK174" s="61"/>
      <c r="BL174" s="162" t="s">
        <v>621</v>
      </c>
      <c r="BM174" s="61"/>
      <c r="BN174" s="61"/>
      <c r="BO174" s="61"/>
      <c r="BP174" s="61"/>
      <c r="BQ174" s="61"/>
      <c r="BR174" s="61"/>
      <c r="BS174" s="61"/>
      <c r="BT174" s="61"/>
      <c r="BU174" s="61"/>
      <c r="BV174" s="61"/>
      <c r="BW174" s="61"/>
      <c r="BX174" s="61"/>
      <c r="BY174" s="61"/>
      <c r="BZ174" s="61"/>
      <c r="CA174" s="61"/>
      <c r="CB174" s="61"/>
      <c r="CC174" s="61"/>
      <c r="CD174" s="61"/>
      <c r="CE174" s="61"/>
      <c r="CF174" s="61"/>
      <c r="CG174" s="61"/>
    </row>
    <row r="175" spans="52:85" customFormat="1">
      <c r="AZ175" s="61"/>
      <c r="BA175" s="61"/>
      <c r="BB175" s="61"/>
      <c r="BC175" s="61"/>
      <c r="BD175" s="61"/>
      <c r="BE175" s="61"/>
      <c r="BF175" s="61"/>
      <c r="BG175" s="61"/>
      <c r="BH175" s="61"/>
      <c r="BI175" s="61"/>
      <c r="BJ175" s="61"/>
      <c r="BK175" s="61"/>
      <c r="BL175" s="161" t="s">
        <v>622</v>
      </c>
      <c r="BM175" s="61"/>
      <c r="BN175" s="61"/>
      <c r="BO175" s="61"/>
      <c r="BP175" s="61"/>
      <c r="BQ175" s="61"/>
      <c r="BR175" s="61"/>
      <c r="BS175" s="61"/>
      <c r="BT175" s="61"/>
      <c r="BU175" s="61"/>
      <c r="BV175" s="61"/>
      <c r="BW175" s="61"/>
      <c r="BX175" s="61"/>
      <c r="BY175" s="61"/>
      <c r="BZ175" s="61"/>
      <c r="CA175" s="61"/>
      <c r="CB175" s="61"/>
      <c r="CC175" s="61"/>
      <c r="CD175" s="61"/>
      <c r="CE175" s="61"/>
      <c r="CF175" s="61"/>
      <c r="CG175" s="61"/>
    </row>
    <row r="176" spans="52:85" customFormat="1">
      <c r="AZ176" s="61"/>
      <c r="BA176" s="61"/>
      <c r="BB176" s="61"/>
      <c r="BC176" s="61"/>
      <c r="BD176" s="61"/>
      <c r="BE176" s="61"/>
      <c r="BF176" s="61"/>
      <c r="BG176" s="61"/>
      <c r="BH176" s="61"/>
      <c r="BI176" s="61"/>
      <c r="BJ176" s="61"/>
      <c r="BK176" s="61"/>
      <c r="BL176" s="161" t="s">
        <v>623</v>
      </c>
      <c r="BM176" s="61"/>
      <c r="BN176" s="61"/>
      <c r="BO176" s="61"/>
      <c r="BP176" s="61"/>
      <c r="BQ176" s="61"/>
      <c r="BR176" s="61"/>
      <c r="BS176" s="61"/>
      <c r="BT176" s="61"/>
      <c r="BU176" s="61"/>
      <c r="BV176" s="61"/>
      <c r="BW176" s="61"/>
      <c r="BX176" s="61"/>
      <c r="BY176" s="61"/>
      <c r="BZ176" s="61"/>
      <c r="CA176" s="61"/>
      <c r="CB176" s="61"/>
      <c r="CC176" s="61"/>
      <c r="CD176" s="61"/>
      <c r="CE176" s="61"/>
      <c r="CF176" s="61"/>
      <c r="CG176" s="61"/>
    </row>
    <row r="177" spans="52:85" customFormat="1">
      <c r="AZ177" s="61"/>
      <c r="BA177" s="61"/>
      <c r="BB177" s="61"/>
      <c r="BC177" s="61"/>
      <c r="BD177" s="61"/>
      <c r="BE177" s="61"/>
      <c r="BF177" s="61"/>
      <c r="BG177" s="61"/>
      <c r="BH177" s="61"/>
      <c r="BI177" s="61"/>
      <c r="BJ177" s="61"/>
      <c r="BK177" s="61"/>
      <c r="BL177" s="161" t="s">
        <v>624</v>
      </c>
      <c r="BM177" s="61"/>
      <c r="BN177" s="61"/>
      <c r="BO177" s="61"/>
      <c r="BP177" s="61"/>
      <c r="BQ177" s="61"/>
      <c r="BR177" s="61"/>
      <c r="BS177" s="61"/>
      <c r="BT177" s="61"/>
      <c r="BU177" s="61"/>
      <c r="BV177" s="61"/>
      <c r="BW177" s="61"/>
      <c r="BX177" s="61"/>
      <c r="BY177" s="61"/>
      <c r="BZ177" s="61"/>
      <c r="CA177" s="61"/>
      <c r="CB177" s="61"/>
      <c r="CC177" s="61"/>
      <c r="CD177" s="61"/>
      <c r="CE177" s="61"/>
      <c r="CF177" s="61"/>
      <c r="CG177" s="61"/>
    </row>
    <row r="178" spans="52:85" customFormat="1">
      <c r="AZ178" s="61"/>
      <c r="BA178" s="61"/>
      <c r="BB178" s="61"/>
      <c r="BC178" s="61"/>
      <c r="BD178" s="61"/>
      <c r="BE178" s="61"/>
      <c r="BF178" s="61"/>
      <c r="BG178" s="61"/>
      <c r="BH178" s="61"/>
      <c r="BI178" s="61"/>
      <c r="BJ178" s="61"/>
      <c r="BK178" s="61"/>
      <c r="BL178" s="161" t="s">
        <v>625</v>
      </c>
      <c r="BM178" s="61"/>
      <c r="BN178" s="61"/>
      <c r="BO178" s="61"/>
      <c r="BP178" s="61"/>
      <c r="BQ178" s="61"/>
      <c r="BR178" s="61"/>
      <c r="BS178" s="61"/>
      <c r="BT178" s="61"/>
      <c r="BU178" s="61"/>
      <c r="BV178" s="61"/>
      <c r="BW178" s="61"/>
      <c r="BX178" s="61"/>
      <c r="BY178" s="61"/>
      <c r="BZ178" s="61"/>
      <c r="CA178" s="61"/>
      <c r="CB178" s="61"/>
      <c r="CC178" s="61"/>
      <c r="CD178" s="61"/>
      <c r="CE178" s="61"/>
      <c r="CF178" s="61"/>
      <c r="CG178" s="61"/>
    </row>
    <row r="179" spans="52:85" customFormat="1">
      <c r="AZ179" s="61"/>
      <c r="BA179" s="61"/>
      <c r="BB179" s="61"/>
      <c r="BC179" s="61"/>
      <c r="BD179" s="61"/>
      <c r="BE179" s="61"/>
      <c r="BF179" s="61"/>
      <c r="BG179" s="61"/>
      <c r="BH179" s="61"/>
      <c r="BI179" s="61"/>
      <c r="BJ179" s="61"/>
      <c r="BK179" s="61"/>
      <c r="BL179" s="161" t="s">
        <v>626</v>
      </c>
      <c r="BM179" s="61"/>
      <c r="BN179" s="61"/>
      <c r="BO179" s="61"/>
      <c r="BP179" s="61"/>
      <c r="BQ179" s="61"/>
      <c r="BR179" s="61"/>
      <c r="BS179" s="61"/>
      <c r="BT179" s="61"/>
      <c r="BU179" s="61"/>
      <c r="BV179" s="61"/>
      <c r="BW179" s="61"/>
      <c r="BX179" s="61"/>
      <c r="BY179" s="61"/>
      <c r="BZ179" s="61"/>
      <c r="CA179" s="61"/>
      <c r="CB179" s="61"/>
      <c r="CC179" s="61"/>
      <c r="CD179" s="61"/>
      <c r="CE179" s="61"/>
      <c r="CF179" s="61"/>
      <c r="CG179" s="61"/>
    </row>
    <row r="180" spans="52:85" customFormat="1">
      <c r="AZ180" s="61"/>
      <c r="BA180" s="61"/>
      <c r="BB180" s="61"/>
      <c r="BC180" s="61"/>
      <c r="BD180" s="61"/>
      <c r="BE180" s="61"/>
      <c r="BF180" s="61"/>
      <c r="BG180" s="61"/>
      <c r="BH180" s="61"/>
      <c r="BI180" s="61"/>
      <c r="BJ180" s="61"/>
      <c r="BK180" s="61"/>
      <c r="BL180" s="161" t="s">
        <v>627</v>
      </c>
      <c r="BM180" s="61"/>
      <c r="BN180" s="61"/>
      <c r="BO180" s="61"/>
      <c r="BP180" s="61"/>
      <c r="BQ180" s="61"/>
      <c r="BR180" s="61"/>
      <c r="BS180" s="61"/>
      <c r="BT180" s="61"/>
      <c r="BU180" s="61"/>
      <c r="BV180" s="61"/>
      <c r="BW180" s="61"/>
      <c r="BX180" s="61"/>
      <c r="BY180" s="61"/>
      <c r="BZ180" s="61"/>
      <c r="CA180" s="61"/>
      <c r="CB180" s="61"/>
      <c r="CC180" s="61"/>
      <c r="CD180" s="61"/>
      <c r="CE180" s="61"/>
      <c r="CF180" s="61"/>
      <c r="CG180" s="61"/>
    </row>
    <row r="181" spans="52:85" customFormat="1">
      <c r="AZ181" s="61"/>
      <c r="BA181" s="61"/>
      <c r="BB181" s="61"/>
      <c r="BC181" s="61"/>
      <c r="BD181" s="61"/>
      <c r="BE181" s="61"/>
      <c r="BF181" s="61"/>
      <c r="BG181" s="61"/>
      <c r="BH181" s="61"/>
      <c r="BI181" s="61"/>
      <c r="BJ181" s="61"/>
      <c r="BK181" s="61"/>
      <c r="BL181" s="161" t="s">
        <v>628</v>
      </c>
      <c r="BM181" s="61"/>
      <c r="BN181" s="61"/>
      <c r="BO181" s="61"/>
      <c r="BP181" s="61"/>
      <c r="BQ181" s="61"/>
      <c r="BR181" s="61"/>
      <c r="BS181" s="61"/>
      <c r="BT181" s="61"/>
      <c r="BU181" s="61"/>
      <c r="BV181" s="61"/>
      <c r="BW181" s="61"/>
      <c r="BX181" s="61"/>
      <c r="BY181" s="61"/>
      <c r="BZ181" s="61"/>
      <c r="CA181" s="61"/>
      <c r="CB181" s="61"/>
      <c r="CC181" s="61"/>
      <c r="CD181" s="61"/>
      <c r="CE181" s="61"/>
      <c r="CF181" s="61"/>
      <c r="CG181" s="61"/>
    </row>
    <row r="182" spans="52:85" customFormat="1">
      <c r="AZ182" s="61"/>
      <c r="BA182" s="61"/>
      <c r="BB182" s="61"/>
      <c r="BC182" s="61"/>
      <c r="BD182" s="61"/>
      <c r="BE182" s="61"/>
      <c r="BF182" s="61"/>
      <c r="BG182" s="61"/>
      <c r="BH182" s="61"/>
      <c r="BI182" s="61"/>
      <c r="BJ182" s="61"/>
      <c r="BK182" s="61"/>
      <c r="BL182" s="162" t="s">
        <v>629</v>
      </c>
      <c r="BM182" s="61"/>
      <c r="BN182" s="61"/>
      <c r="BO182" s="61"/>
      <c r="BP182" s="61"/>
      <c r="BQ182" s="61"/>
      <c r="BR182" s="61"/>
      <c r="BS182" s="61"/>
      <c r="BT182" s="61"/>
      <c r="BU182" s="61"/>
      <c r="BV182" s="61"/>
      <c r="BW182" s="61"/>
      <c r="BX182" s="61"/>
      <c r="BY182" s="61"/>
      <c r="BZ182" s="61"/>
      <c r="CA182" s="61"/>
      <c r="CB182" s="61"/>
      <c r="CC182" s="61"/>
      <c r="CD182" s="61"/>
      <c r="CE182" s="61"/>
      <c r="CF182" s="61"/>
      <c r="CG182" s="61"/>
    </row>
    <row r="183" spans="52:85" customFormat="1">
      <c r="AZ183" s="61"/>
      <c r="BA183" s="61"/>
      <c r="BB183" s="61"/>
      <c r="BC183" s="61"/>
      <c r="BD183" s="61"/>
      <c r="BE183" s="61"/>
      <c r="BF183" s="61"/>
      <c r="BG183" s="61"/>
      <c r="BH183" s="61"/>
      <c r="BI183" s="61"/>
      <c r="BJ183" s="61"/>
      <c r="BK183" s="61"/>
      <c r="BL183" s="161" t="s">
        <v>630</v>
      </c>
      <c r="BM183" s="61"/>
      <c r="BN183" s="61"/>
      <c r="BO183" s="61"/>
      <c r="BP183" s="61"/>
      <c r="BQ183" s="61"/>
      <c r="BR183" s="61"/>
      <c r="BS183" s="61"/>
      <c r="BT183" s="61"/>
      <c r="BU183" s="61"/>
      <c r="BV183" s="61"/>
      <c r="BW183" s="61"/>
      <c r="BX183" s="61"/>
      <c r="BY183" s="61"/>
      <c r="BZ183" s="61"/>
      <c r="CA183" s="61"/>
      <c r="CB183" s="61"/>
      <c r="CC183" s="61"/>
      <c r="CD183" s="61"/>
      <c r="CE183" s="61"/>
      <c r="CF183" s="61"/>
      <c r="CG183" s="61"/>
    </row>
    <row r="184" spans="52:85" customFormat="1">
      <c r="AZ184" s="61"/>
      <c r="BA184" s="61"/>
      <c r="BB184" s="61"/>
      <c r="BC184" s="61"/>
      <c r="BD184" s="61"/>
      <c r="BE184" s="61"/>
      <c r="BF184" s="61"/>
      <c r="BG184" s="61"/>
      <c r="BH184" s="61"/>
      <c r="BI184" s="61"/>
      <c r="BJ184" s="61"/>
      <c r="BK184" s="61"/>
      <c r="BL184" s="161" t="s">
        <v>631</v>
      </c>
      <c r="BM184" s="61"/>
      <c r="BN184" s="61"/>
      <c r="BO184" s="61"/>
      <c r="BP184" s="61"/>
      <c r="BQ184" s="61"/>
      <c r="BR184" s="61"/>
      <c r="BS184" s="61"/>
      <c r="BT184" s="61"/>
      <c r="BU184" s="61"/>
      <c r="BV184" s="61"/>
      <c r="BW184" s="61"/>
      <c r="BX184" s="61"/>
      <c r="BY184" s="61"/>
      <c r="BZ184" s="61"/>
      <c r="CA184" s="61"/>
      <c r="CB184" s="61"/>
      <c r="CC184" s="61"/>
      <c r="CD184" s="61"/>
      <c r="CE184" s="61"/>
      <c r="CF184" s="61"/>
      <c r="CG184" s="61"/>
    </row>
    <row r="185" spans="52:85" customFormat="1">
      <c r="AZ185" s="61"/>
      <c r="BA185" s="61"/>
      <c r="BB185" s="61"/>
      <c r="BC185" s="61"/>
      <c r="BD185" s="61"/>
      <c r="BE185" s="61"/>
      <c r="BF185" s="61"/>
      <c r="BG185" s="61"/>
      <c r="BH185" s="61"/>
      <c r="BI185" s="61"/>
      <c r="BJ185" s="61"/>
      <c r="BK185" s="61"/>
      <c r="BL185" s="161" t="s">
        <v>632</v>
      </c>
      <c r="BM185" s="61"/>
      <c r="BN185" s="61"/>
      <c r="BO185" s="61"/>
      <c r="BP185" s="61"/>
      <c r="BQ185" s="61"/>
      <c r="BR185" s="61"/>
      <c r="BS185" s="61"/>
      <c r="BT185" s="61"/>
      <c r="BU185" s="61"/>
      <c r="BV185" s="61"/>
      <c r="BW185" s="61"/>
      <c r="BX185" s="61"/>
      <c r="BY185" s="61"/>
      <c r="BZ185" s="61"/>
      <c r="CA185" s="61"/>
      <c r="CB185" s="61"/>
      <c r="CC185" s="61"/>
      <c r="CD185" s="61"/>
      <c r="CE185" s="61"/>
      <c r="CF185" s="61"/>
      <c r="CG185" s="61"/>
    </row>
    <row r="186" spans="52:85" customFormat="1">
      <c r="AZ186" s="61"/>
      <c r="BA186" s="61"/>
      <c r="BB186" s="61"/>
      <c r="BC186" s="61"/>
      <c r="BD186" s="61"/>
      <c r="BE186" s="61"/>
      <c r="BF186" s="61"/>
      <c r="BG186" s="61"/>
      <c r="BH186" s="61"/>
      <c r="BI186" s="61"/>
      <c r="BJ186" s="61"/>
      <c r="BK186" s="61"/>
      <c r="BL186" s="161" t="s">
        <v>633</v>
      </c>
      <c r="BM186" s="61"/>
      <c r="BN186" s="61"/>
      <c r="BO186" s="61"/>
      <c r="BP186" s="61"/>
      <c r="BQ186" s="61"/>
      <c r="BR186" s="61"/>
      <c r="BS186" s="61"/>
      <c r="BT186" s="61"/>
      <c r="BU186" s="61"/>
      <c r="BV186" s="61"/>
      <c r="BW186" s="61"/>
      <c r="BX186" s="61"/>
      <c r="BY186" s="61"/>
      <c r="BZ186" s="61"/>
      <c r="CA186" s="61"/>
      <c r="CB186" s="61"/>
      <c r="CC186" s="61"/>
      <c r="CD186" s="61"/>
      <c r="CE186" s="61"/>
      <c r="CF186" s="61"/>
      <c r="CG186" s="61"/>
    </row>
    <row r="187" spans="52:85" customFormat="1">
      <c r="AZ187" s="61"/>
      <c r="BA187" s="61"/>
      <c r="BB187" s="61"/>
      <c r="BC187" s="61"/>
      <c r="BD187" s="61"/>
      <c r="BE187" s="61"/>
      <c r="BF187" s="61"/>
      <c r="BG187" s="61"/>
      <c r="BH187" s="61"/>
      <c r="BI187" s="61"/>
      <c r="BJ187" s="61"/>
      <c r="BK187" s="61"/>
      <c r="BL187" s="161" t="s">
        <v>634</v>
      </c>
      <c r="BM187" s="61"/>
      <c r="BN187" s="61"/>
      <c r="BO187" s="61"/>
      <c r="BP187" s="61"/>
      <c r="BQ187" s="61"/>
      <c r="BR187" s="61"/>
      <c r="BS187" s="61"/>
      <c r="BT187" s="61"/>
      <c r="BU187" s="61"/>
      <c r="BV187" s="61"/>
      <c r="BW187" s="61"/>
      <c r="BX187" s="61"/>
      <c r="BY187" s="61"/>
      <c r="BZ187" s="61"/>
      <c r="CA187" s="61"/>
      <c r="CB187" s="61"/>
      <c r="CC187" s="61"/>
      <c r="CD187" s="61"/>
      <c r="CE187" s="61"/>
      <c r="CF187" s="61"/>
      <c r="CG187" s="61"/>
    </row>
    <row r="188" spans="52:85" customFormat="1">
      <c r="AZ188" s="61"/>
      <c r="BA188" s="61"/>
      <c r="BB188" s="61"/>
      <c r="BC188" s="61"/>
      <c r="BD188" s="61"/>
      <c r="BE188" s="61"/>
      <c r="BF188" s="61"/>
      <c r="BG188" s="61"/>
      <c r="BH188" s="61"/>
      <c r="BI188" s="61"/>
      <c r="BJ188" s="61"/>
      <c r="BK188" s="61"/>
      <c r="BL188" s="161" t="s">
        <v>635</v>
      </c>
      <c r="BM188" s="61"/>
      <c r="BN188" s="61"/>
      <c r="BO188" s="61"/>
      <c r="BP188" s="61"/>
      <c r="BQ188" s="61"/>
      <c r="BR188" s="61"/>
      <c r="BS188" s="61"/>
      <c r="BT188" s="61"/>
      <c r="BU188" s="61"/>
      <c r="BV188" s="61"/>
      <c r="BW188" s="61"/>
      <c r="BX188" s="61"/>
      <c r="BY188" s="61"/>
      <c r="BZ188" s="61"/>
      <c r="CA188" s="61"/>
      <c r="CB188" s="61"/>
      <c r="CC188" s="61"/>
      <c r="CD188" s="61"/>
      <c r="CE188" s="61"/>
      <c r="CF188" s="61"/>
      <c r="CG188" s="61"/>
    </row>
    <row r="189" spans="52:85" customFormat="1">
      <c r="AZ189" s="61"/>
      <c r="BA189" s="61"/>
      <c r="BB189" s="61"/>
      <c r="BC189" s="61"/>
      <c r="BD189" s="61"/>
      <c r="BE189" s="61"/>
      <c r="BF189" s="61"/>
      <c r="BG189" s="61"/>
      <c r="BH189" s="61"/>
      <c r="BI189" s="61"/>
      <c r="BJ189" s="61"/>
      <c r="BK189" s="61"/>
      <c r="BL189" s="161" t="s">
        <v>636</v>
      </c>
      <c r="BM189" s="61"/>
      <c r="BN189" s="61"/>
      <c r="BO189" s="61"/>
      <c r="BP189" s="61"/>
      <c r="BQ189" s="61"/>
      <c r="BR189" s="61"/>
      <c r="BS189" s="61"/>
      <c r="BT189" s="61"/>
      <c r="BU189" s="61"/>
      <c r="BV189" s="61"/>
      <c r="BW189" s="61"/>
      <c r="BX189" s="61"/>
      <c r="BY189" s="61"/>
      <c r="BZ189" s="61"/>
      <c r="CA189" s="61"/>
      <c r="CB189" s="61"/>
      <c r="CC189" s="61"/>
      <c r="CD189" s="61"/>
      <c r="CE189" s="61"/>
      <c r="CF189" s="61"/>
      <c r="CG189" s="61"/>
    </row>
    <row r="190" spans="52:85" customFormat="1">
      <c r="AZ190" s="61"/>
      <c r="BA190" s="61"/>
      <c r="BB190" s="61"/>
      <c r="BC190" s="61"/>
      <c r="BD190" s="61"/>
      <c r="BE190" s="61"/>
      <c r="BF190" s="61"/>
      <c r="BG190" s="61"/>
      <c r="BH190" s="61"/>
      <c r="BI190" s="61"/>
      <c r="BJ190" s="61"/>
      <c r="BK190" s="61"/>
      <c r="BL190" s="161" t="s">
        <v>637</v>
      </c>
      <c r="BM190" s="61"/>
      <c r="BN190" s="61"/>
      <c r="BO190" s="61"/>
      <c r="BP190" s="61"/>
      <c r="BQ190" s="61"/>
      <c r="BR190" s="61"/>
      <c r="BS190" s="61"/>
      <c r="BT190" s="61"/>
      <c r="BU190" s="61"/>
      <c r="BV190" s="61"/>
      <c r="BW190" s="61"/>
      <c r="BX190" s="61"/>
      <c r="BY190" s="61"/>
      <c r="BZ190" s="61"/>
      <c r="CA190" s="61"/>
      <c r="CB190" s="61"/>
      <c r="CC190" s="61"/>
      <c r="CD190" s="61"/>
      <c r="CE190" s="61"/>
      <c r="CF190" s="61"/>
      <c r="CG190" s="61"/>
    </row>
    <row r="191" spans="52:85" customFormat="1">
      <c r="AZ191" s="61"/>
      <c r="BA191" s="61"/>
      <c r="BB191" s="61"/>
      <c r="BC191" s="61"/>
      <c r="BD191" s="61"/>
      <c r="BE191" s="61"/>
      <c r="BF191" s="61"/>
      <c r="BG191" s="61"/>
      <c r="BH191" s="61"/>
      <c r="BI191" s="61"/>
      <c r="BJ191" s="61"/>
      <c r="BK191" s="61"/>
      <c r="BL191" s="161" t="s">
        <v>638</v>
      </c>
      <c r="BM191" s="61"/>
      <c r="BN191" s="61"/>
      <c r="BO191" s="61"/>
      <c r="BP191" s="61"/>
      <c r="BQ191" s="61"/>
      <c r="BR191" s="61"/>
      <c r="BS191" s="61"/>
      <c r="BT191" s="61"/>
      <c r="BU191" s="61"/>
      <c r="BV191" s="61"/>
      <c r="BW191" s="61"/>
      <c r="BX191" s="61"/>
      <c r="BY191" s="61"/>
      <c r="BZ191" s="61"/>
      <c r="CA191" s="61"/>
      <c r="CB191" s="61"/>
      <c r="CC191" s="61"/>
      <c r="CD191" s="61"/>
      <c r="CE191" s="61"/>
      <c r="CF191" s="61"/>
      <c r="CG191" s="61"/>
    </row>
    <row r="192" spans="52:85" customFormat="1">
      <c r="AZ192" s="61"/>
      <c r="BA192" s="61"/>
      <c r="BB192" s="61"/>
      <c r="BC192" s="61"/>
      <c r="BD192" s="61"/>
      <c r="BE192" s="61"/>
      <c r="BF192" s="61"/>
      <c r="BG192" s="61"/>
      <c r="BH192" s="61"/>
      <c r="BI192" s="61"/>
      <c r="BJ192" s="61"/>
      <c r="BK192" s="61"/>
      <c r="BL192" s="161" t="s">
        <v>639</v>
      </c>
      <c r="BM192" s="61"/>
      <c r="BN192" s="61"/>
      <c r="BO192" s="61"/>
      <c r="BP192" s="61"/>
      <c r="BQ192" s="61"/>
      <c r="BR192" s="61"/>
      <c r="BS192" s="61"/>
      <c r="BT192" s="61"/>
      <c r="BU192" s="61"/>
      <c r="BV192" s="61"/>
      <c r="BW192" s="61"/>
      <c r="BX192" s="61"/>
      <c r="BY192" s="61"/>
      <c r="BZ192" s="61"/>
      <c r="CA192" s="61"/>
      <c r="CB192" s="61"/>
      <c r="CC192" s="61"/>
      <c r="CD192" s="61"/>
      <c r="CE192" s="61"/>
      <c r="CF192" s="61"/>
      <c r="CG192" s="61"/>
    </row>
    <row r="193" spans="52:85" customFormat="1">
      <c r="AZ193" s="61"/>
      <c r="BA193" s="61"/>
      <c r="BB193" s="61"/>
      <c r="BC193" s="61"/>
      <c r="BD193" s="61"/>
      <c r="BE193" s="61"/>
      <c r="BF193" s="61"/>
      <c r="BG193" s="61"/>
      <c r="BH193" s="61"/>
      <c r="BI193" s="61"/>
      <c r="BJ193" s="61"/>
      <c r="BK193" s="61"/>
      <c r="BL193" s="161" t="s">
        <v>640</v>
      </c>
      <c r="BM193" s="61"/>
      <c r="BN193" s="61"/>
      <c r="BO193" s="61"/>
      <c r="BP193" s="61"/>
      <c r="BQ193" s="61"/>
      <c r="BR193" s="61"/>
      <c r="BS193" s="61"/>
      <c r="BT193" s="61"/>
      <c r="BU193" s="61"/>
      <c r="BV193" s="61"/>
      <c r="BW193" s="61"/>
      <c r="BX193" s="61"/>
      <c r="BY193" s="61"/>
      <c r="BZ193" s="61"/>
      <c r="CA193" s="61"/>
      <c r="CB193" s="61"/>
      <c r="CC193" s="61"/>
      <c r="CD193" s="61"/>
      <c r="CE193" s="61"/>
      <c r="CF193" s="61"/>
      <c r="CG193" s="61"/>
    </row>
    <row r="194" spans="52:85" customFormat="1">
      <c r="AZ194" s="61"/>
      <c r="BA194" s="61"/>
      <c r="BB194" s="61"/>
      <c r="BC194" s="61"/>
      <c r="BD194" s="61"/>
      <c r="BE194" s="61"/>
      <c r="BF194" s="61"/>
      <c r="BG194" s="61"/>
      <c r="BH194" s="61"/>
      <c r="BI194" s="61"/>
      <c r="BJ194" s="61"/>
      <c r="BK194" s="61"/>
      <c r="BL194" s="161" t="s">
        <v>641</v>
      </c>
      <c r="BM194" s="61"/>
      <c r="BN194" s="61"/>
      <c r="BO194" s="61"/>
      <c r="BP194" s="61"/>
      <c r="BQ194" s="61"/>
      <c r="BR194" s="61"/>
      <c r="BS194" s="61"/>
      <c r="BT194" s="61"/>
      <c r="BU194" s="61"/>
      <c r="BV194" s="61"/>
      <c r="BW194" s="61"/>
      <c r="BX194" s="61"/>
      <c r="BY194" s="61"/>
      <c r="BZ194" s="61"/>
      <c r="CA194" s="61"/>
      <c r="CB194" s="61"/>
      <c r="CC194" s="61"/>
      <c r="CD194" s="61"/>
      <c r="CE194" s="61"/>
      <c r="CF194" s="61"/>
      <c r="CG194" s="61"/>
    </row>
    <row r="195" spans="52:85" customFormat="1">
      <c r="AZ195" s="61"/>
      <c r="BA195" s="61"/>
      <c r="BB195" s="61"/>
      <c r="BC195" s="61"/>
      <c r="BD195" s="61"/>
      <c r="BE195" s="61"/>
      <c r="BF195" s="61"/>
      <c r="BG195" s="61"/>
      <c r="BH195" s="61"/>
      <c r="BI195" s="61"/>
      <c r="BJ195" s="61"/>
      <c r="BK195" s="61"/>
      <c r="BL195" s="161" t="s">
        <v>642</v>
      </c>
      <c r="BM195" s="61"/>
      <c r="BN195" s="61"/>
      <c r="BO195" s="61"/>
      <c r="BP195" s="61"/>
      <c r="BQ195" s="61"/>
      <c r="BR195" s="61"/>
      <c r="BS195" s="61"/>
      <c r="BT195" s="61"/>
      <c r="BU195" s="61"/>
      <c r="BV195" s="61"/>
      <c r="BW195" s="61"/>
      <c r="BX195" s="61"/>
      <c r="BY195" s="61"/>
      <c r="BZ195" s="61"/>
      <c r="CA195" s="61"/>
      <c r="CB195" s="61"/>
      <c r="CC195" s="61"/>
      <c r="CD195" s="61"/>
      <c r="CE195" s="61"/>
      <c r="CF195" s="61"/>
      <c r="CG195" s="61"/>
    </row>
    <row r="196" spans="52:85" customFormat="1">
      <c r="AZ196" s="61"/>
      <c r="BA196" s="61"/>
      <c r="BB196" s="61"/>
      <c r="BC196" s="61"/>
      <c r="BD196" s="61"/>
      <c r="BE196" s="61"/>
      <c r="BF196" s="61"/>
      <c r="BG196" s="61"/>
      <c r="BH196" s="61"/>
      <c r="BI196" s="61"/>
      <c r="BJ196" s="61"/>
      <c r="BK196" s="61"/>
      <c r="BL196" s="161" t="s">
        <v>670</v>
      </c>
      <c r="BM196" s="61"/>
      <c r="BN196" s="61"/>
      <c r="BO196" s="61"/>
      <c r="BP196" s="61"/>
      <c r="BQ196" s="61"/>
      <c r="BR196" s="61"/>
      <c r="BS196" s="61"/>
      <c r="BT196" s="61"/>
      <c r="BU196" s="61"/>
      <c r="BV196" s="61"/>
      <c r="BW196" s="61"/>
      <c r="BX196" s="61"/>
      <c r="BY196" s="61"/>
      <c r="BZ196" s="61"/>
      <c r="CA196" s="61"/>
      <c r="CB196" s="61"/>
      <c r="CC196" s="61"/>
      <c r="CD196" s="61"/>
      <c r="CE196" s="61"/>
      <c r="CF196" s="61"/>
      <c r="CG196" s="61"/>
    </row>
    <row r="197" spans="52:85" customFormat="1">
      <c r="AZ197" s="61"/>
      <c r="BA197" s="61"/>
      <c r="BB197" s="61"/>
      <c r="BC197" s="61"/>
      <c r="BD197" s="61"/>
      <c r="BE197" s="61"/>
      <c r="BF197" s="61"/>
      <c r="BG197" s="61"/>
      <c r="BH197" s="61"/>
      <c r="BI197" s="61"/>
      <c r="BJ197" s="61"/>
      <c r="BK197" s="61"/>
      <c r="BL197" s="161" t="s">
        <v>643</v>
      </c>
      <c r="BM197" s="61"/>
      <c r="BN197" s="61"/>
      <c r="BO197" s="61"/>
      <c r="BP197" s="61"/>
      <c r="BQ197" s="61"/>
      <c r="BR197" s="61"/>
      <c r="BS197" s="61"/>
      <c r="BT197" s="61"/>
      <c r="BU197" s="61"/>
      <c r="BV197" s="61"/>
      <c r="BW197" s="61"/>
      <c r="BX197" s="61"/>
      <c r="BY197" s="61"/>
      <c r="BZ197" s="61"/>
      <c r="CA197" s="61"/>
      <c r="CB197" s="61"/>
      <c r="CC197" s="61"/>
      <c r="CD197" s="61"/>
      <c r="CE197" s="61"/>
      <c r="CF197" s="61"/>
      <c r="CG197" s="61"/>
    </row>
    <row r="198" spans="52:85" customFormat="1">
      <c r="AZ198" s="61"/>
      <c r="BA198" s="61"/>
      <c r="BB198" s="61"/>
      <c r="BC198" s="61"/>
      <c r="BD198" s="61"/>
      <c r="BE198" s="61"/>
      <c r="BF198" s="61"/>
      <c r="BG198" s="61"/>
      <c r="BH198" s="61"/>
      <c r="BI198" s="61"/>
      <c r="BJ198" s="61"/>
      <c r="BK198" s="61"/>
      <c r="BL198" s="161" t="s">
        <v>644</v>
      </c>
      <c r="BM198" s="61"/>
      <c r="BN198" s="61"/>
      <c r="BO198" s="61"/>
      <c r="BP198" s="61"/>
      <c r="BQ198" s="61"/>
      <c r="BR198" s="61"/>
      <c r="BS198" s="61"/>
      <c r="BT198" s="61"/>
      <c r="BU198" s="61"/>
      <c r="BV198" s="61"/>
      <c r="BW198" s="61"/>
      <c r="BX198" s="61"/>
      <c r="BY198" s="61"/>
      <c r="BZ198" s="61"/>
      <c r="CA198" s="61"/>
      <c r="CB198" s="61"/>
      <c r="CC198" s="61"/>
      <c r="CD198" s="61"/>
      <c r="CE198" s="61"/>
      <c r="CF198" s="61"/>
      <c r="CG198" s="61"/>
    </row>
    <row r="199" spans="52:85" customFormat="1">
      <c r="AZ199" s="61"/>
      <c r="BA199" s="61"/>
      <c r="BB199" s="61"/>
      <c r="BC199" s="61"/>
      <c r="BD199" s="61"/>
      <c r="BE199" s="61"/>
      <c r="BF199" s="61"/>
      <c r="BG199" s="61"/>
      <c r="BH199" s="61"/>
      <c r="BI199" s="61"/>
      <c r="BJ199" s="61"/>
      <c r="BK199" s="61"/>
      <c r="BL199" s="161" t="s">
        <v>645</v>
      </c>
      <c r="BM199" s="61"/>
      <c r="BN199" s="61"/>
      <c r="BO199" s="61"/>
      <c r="BP199" s="61"/>
      <c r="BQ199" s="61"/>
      <c r="BR199" s="61"/>
      <c r="BS199" s="61"/>
      <c r="BT199" s="61"/>
      <c r="BU199" s="61"/>
      <c r="BV199" s="61"/>
      <c r="BW199" s="61"/>
      <c r="BX199" s="61"/>
      <c r="BY199" s="61"/>
      <c r="BZ199" s="61"/>
      <c r="CA199" s="61"/>
      <c r="CB199" s="61"/>
      <c r="CC199" s="61"/>
      <c r="CD199" s="61"/>
      <c r="CE199" s="61"/>
      <c r="CF199" s="61"/>
      <c r="CG199" s="61"/>
    </row>
    <row r="200" spans="52:85" customFormat="1">
      <c r="AZ200" s="61"/>
      <c r="BA200" s="61"/>
      <c r="BB200" s="61"/>
      <c r="BC200" s="61"/>
      <c r="BD200" s="61"/>
      <c r="BE200" s="61"/>
      <c r="BF200" s="61"/>
      <c r="BG200" s="61"/>
      <c r="BH200" s="61"/>
      <c r="BI200" s="61"/>
      <c r="BJ200" s="61"/>
      <c r="BK200" s="61"/>
      <c r="BL200" s="161" t="s">
        <v>671</v>
      </c>
      <c r="BM200" s="61"/>
      <c r="BN200" s="61"/>
      <c r="BO200" s="61"/>
      <c r="BP200" s="61"/>
      <c r="BQ200" s="61"/>
      <c r="BR200" s="61"/>
      <c r="BS200" s="61"/>
      <c r="BT200" s="61"/>
      <c r="BU200" s="61"/>
      <c r="BV200" s="61"/>
      <c r="BW200" s="61"/>
      <c r="BX200" s="61"/>
      <c r="BY200" s="61"/>
      <c r="BZ200" s="61"/>
      <c r="CA200" s="61"/>
      <c r="CB200" s="61"/>
      <c r="CC200" s="61"/>
      <c r="CD200" s="61"/>
      <c r="CE200" s="61"/>
      <c r="CF200" s="61"/>
      <c r="CG200" s="61"/>
    </row>
    <row r="201" spans="52:85" customFormat="1">
      <c r="AZ201" s="61"/>
      <c r="BA201" s="61"/>
      <c r="BB201" s="61"/>
      <c r="BC201" s="61"/>
      <c r="BD201" s="61"/>
      <c r="BE201" s="61"/>
      <c r="BF201" s="61"/>
      <c r="BG201" s="61"/>
      <c r="BH201" s="61"/>
      <c r="BI201" s="61"/>
      <c r="BJ201" s="61"/>
      <c r="BK201" s="61"/>
      <c r="BL201" s="162" t="s">
        <v>646</v>
      </c>
      <c r="BM201" s="61"/>
      <c r="BN201" s="61"/>
      <c r="BO201" s="61"/>
      <c r="BP201" s="61"/>
      <c r="BQ201" s="61"/>
      <c r="BR201" s="61"/>
      <c r="BS201" s="61"/>
      <c r="BT201" s="61"/>
      <c r="BU201" s="61"/>
      <c r="BV201" s="61"/>
      <c r="BW201" s="61"/>
      <c r="BX201" s="61"/>
      <c r="BY201" s="61"/>
      <c r="BZ201" s="61"/>
      <c r="CA201" s="61"/>
      <c r="CB201" s="61"/>
      <c r="CC201" s="61"/>
      <c r="CD201" s="61"/>
      <c r="CE201" s="61"/>
      <c r="CF201" s="61"/>
      <c r="CG201" s="61"/>
    </row>
    <row r="202" spans="52:85" customFormat="1">
      <c r="AZ202" s="61"/>
      <c r="BA202" s="61"/>
      <c r="BB202" s="61"/>
      <c r="BC202" s="61"/>
      <c r="BD202" s="61"/>
      <c r="BE202" s="61"/>
      <c r="BF202" s="61"/>
      <c r="BG202" s="61"/>
      <c r="BH202" s="61"/>
      <c r="BI202" s="61"/>
      <c r="BJ202" s="61"/>
      <c r="BK202" s="61"/>
      <c r="BL202" s="161" t="s">
        <v>647</v>
      </c>
      <c r="BM202" s="61"/>
      <c r="BN202" s="61"/>
      <c r="BO202" s="61"/>
      <c r="BP202" s="61"/>
      <c r="BQ202" s="61"/>
      <c r="BR202" s="61"/>
      <c r="BS202" s="61"/>
      <c r="BT202" s="61"/>
      <c r="BU202" s="61"/>
      <c r="BV202" s="61"/>
      <c r="BW202" s="61"/>
      <c r="BX202" s="61"/>
      <c r="BY202" s="61"/>
      <c r="BZ202" s="61"/>
      <c r="CA202" s="61"/>
      <c r="CB202" s="61"/>
      <c r="CC202" s="61"/>
      <c r="CD202" s="61"/>
      <c r="CE202" s="61"/>
      <c r="CF202" s="61"/>
      <c r="CG202" s="61"/>
    </row>
    <row r="203" spans="52:85" customFormat="1">
      <c r="AZ203" s="61"/>
      <c r="BA203" s="61"/>
      <c r="BB203" s="61"/>
      <c r="BC203" s="61"/>
      <c r="BD203" s="61"/>
      <c r="BE203" s="61"/>
      <c r="BF203" s="61"/>
      <c r="BG203" s="61"/>
      <c r="BH203" s="61"/>
      <c r="BI203" s="61"/>
      <c r="BJ203" s="61"/>
      <c r="BK203" s="61"/>
      <c r="BL203" s="161" t="s">
        <v>648</v>
      </c>
      <c r="BM203" s="61"/>
      <c r="BN203" s="61"/>
      <c r="BO203" s="61"/>
      <c r="BP203" s="61"/>
      <c r="BQ203" s="61"/>
      <c r="BR203" s="61"/>
      <c r="BS203" s="61"/>
      <c r="BT203" s="61"/>
      <c r="BU203" s="61"/>
      <c r="BV203" s="61"/>
      <c r="BW203" s="61"/>
      <c r="BX203" s="61"/>
      <c r="BY203" s="61"/>
      <c r="BZ203" s="61"/>
      <c r="CA203" s="61"/>
      <c r="CB203" s="61"/>
      <c r="CC203" s="61"/>
      <c r="CD203" s="61"/>
      <c r="CE203" s="61"/>
      <c r="CF203" s="61"/>
      <c r="CG203" s="61"/>
    </row>
    <row r="204" spans="52:85" customFormat="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row>
    <row r="205" spans="52:85" customFormat="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row>
    <row r="206" spans="52:85" customFormat="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row>
    <row r="207" spans="52:85" customFormat="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row>
    <row r="208" spans="52:85" customFormat="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row>
    <row r="209" spans="52:85" customFormat="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row>
    <row r="210" spans="52:85" customFormat="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row>
  </sheetData>
  <dataValidations count="3">
    <dataValidation type="list" allowBlank="1" showInputMessage="1" showErrorMessage="1" sqref="A4:A23">
      <formula1>$BA$2:$BA$40</formula1>
    </dataValidation>
    <dataValidation type="list" allowBlank="1" showInputMessage="1" showErrorMessage="1" sqref="B4:B6 B8:B23">
      <formula1>$BY$37:$BY$53</formula1>
    </dataValidation>
    <dataValidation type="list" allowBlank="1" showInputMessage="1" showErrorMessage="1" sqref="E4:E23">
      <formula1>$BC$58:$BC$61</formula1>
    </dataValidation>
  </dataValidations>
  <pageMargins left="0.70866141732283472" right="0.70866141732283472" top="0.78740157480314965" bottom="0.78740157480314965" header="0.51181102362204722" footer="0.51181102362204722"/>
  <pageSetup paperSize="9" scale="76" firstPageNumber="0" orientation="landscape" horizontalDpi="300" verticalDpi="300"/>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[4]Custom_lists!#REF!</xm:f>
          </x14:formula1>
          <xm:sqref>E4:E12</xm:sqref>
        </x14:dataValidation>
        <x14:dataValidation type="list" allowBlank="1" showInputMessage="1" showErrorMessage="1">
          <x14:formula1>
            <xm:f>[4]Custom_lists!#REF!</xm:f>
          </x14:formula1>
          <xm:sqref>B4:B6 B8:B23</xm:sqref>
        </x14:dataValidation>
        <x14:dataValidation type="list" allowBlank="1" showInputMessage="1" showErrorMessage="1">
          <x14:formula1>
            <xm:f>[4]Custom_lists!#REF!</xm:f>
          </x14:formula1>
          <xm:sqref>A4:A12</xm:sqref>
        </x14:dataValidation>
      </x14:dataValidations>
    </ex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rgb="FF92D050"/>
  </sheetPr>
  <dimension ref="A1:CH197"/>
  <sheetViews>
    <sheetView topLeftCell="B1" zoomScaleSheetLayoutView="100" workbookViewId="0">
      <selection activeCell="I3" sqref="I3"/>
    </sheetView>
  </sheetViews>
  <sheetFormatPr defaultColWidth="11.42578125" defaultRowHeight="12.75"/>
  <cols>
    <col min="1" max="1" width="10.42578125" style="15" customWidth="1"/>
    <col min="2" max="2" width="25.7109375" style="28" customWidth="1"/>
    <col min="3" max="3" width="12.7109375" style="1" customWidth="1"/>
    <col min="4" max="4" width="43.85546875" style="1" customWidth="1"/>
    <col min="5" max="5" width="30.7109375" style="1" customWidth="1"/>
    <col min="6" max="6" width="12.85546875" style="1" customWidth="1"/>
    <col min="7" max="7" width="15.42578125" style="1" customWidth="1"/>
    <col min="8" max="8" width="20" style="1" customWidth="1"/>
    <col min="9" max="9" width="16.28515625" style="29" customWidth="1"/>
    <col min="10" max="52" width="11.42578125" customWidth="1"/>
  </cols>
  <sheetData>
    <row r="1" spans="1:86" ht="16.5" customHeight="1" thickBot="1">
      <c r="A1" s="30" t="s">
        <v>195</v>
      </c>
      <c r="B1" s="30"/>
      <c r="C1" s="103"/>
      <c r="D1" s="30"/>
      <c r="E1" s="30"/>
      <c r="F1" s="30"/>
      <c r="H1" s="144" t="s">
        <v>50</v>
      </c>
      <c r="I1" s="253" t="s">
        <v>1071</v>
      </c>
      <c r="BA1" s="158" t="s">
        <v>422</v>
      </c>
      <c r="BB1" s="241" t="s">
        <v>835</v>
      </c>
      <c r="BC1" s="61"/>
      <c r="BD1" s="157" t="s">
        <v>434</v>
      </c>
      <c r="BE1" s="159"/>
      <c r="BF1" s="159"/>
      <c r="BG1" s="61"/>
      <c r="BH1" s="61" t="s">
        <v>469</v>
      </c>
      <c r="BI1" s="61"/>
      <c r="BJ1" s="61"/>
      <c r="BK1" s="61"/>
      <c r="BL1" s="61"/>
      <c r="BM1" s="157" t="s">
        <v>649</v>
      </c>
      <c r="BN1" s="61"/>
      <c r="BO1" s="61" t="s">
        <v>672</v>
      </c>
      <c r="BP1" s="61"/>
      <c r="BQ1" s="61"/>
      <c r="BR1" s="61"/>
      <c r="BS1" s="61"/>
      <c r="BT1" s="61"/>
      <c r="BU1" s="157" t="s">
        <v>709</v>
      </c>
      <c r="BV1" s="61"/>
      <c r="BW1" s="61"/>
      <c r="BX1" s="61"/>
      <c r="BY1" s="61"/>
      <c r="BZ1" s="61" t="s">
        <v>726</v>
      </c>
      <c r="CA1" s="61"/>
      <c r="CB1" s="61"/>
      <c r="CC1" s="61" t="s">
        <v>754</v>
      </c>
      <c r="CD1" s="61"/>
      <c r="CE1" s="61"/>
      <c r="CF1" s="61"/>
      <c r="CG1" s="61"/>
      <c r="CH1" s="61"/>
    </row>
    <row r="2" spans="1:86" ht="15.75" customHeight="1" thickBot="1">
      <c r="A2" s="48"/>
      <c r="B2" s="31"/>
      <c r="C2" s="30"/>
      <c r="D2" s="30"/>
      <c r="E2" s="30"/>
      <c r="F2" s="30"/>
      <c r="H2" s="269" t="s">
        <v>256</v>
      </c>
      <c r="I2" s="270">
        <v>2015</v>
      </c>
      <c r="BA2" s="160" t="s">
        <v>343</v>
      </c>
      <c r="BB2" s="160" t="s">
        <v>344</v>
      </c>
      <c r="BC2" s="61"/>
      <c r="BD2" s="61" t="s">
        <v>439</v>
      </c>
      <c r="BE2" s="159"/>
      <c r="BF2" s="159"/>
      <c r="BG2" s="61"/>
      <c r="BH2" s="61" t="s">
        <v>468</v>
      </c>
      <c r="BI2" s="61"/>
      <c r="BJ2" s="61"/>
      <c r="BK2" s="61"/>
      <c r="BL2" s="61"/>
      <c r="BM2" s="161" t="s">
        <v>481</v>
      </c>
      <c r="BN2" s="61"/>
      <c r="BO2" s="61" t="s">
        <v>118</v>
      </c>
      <c r="BP2" s="61"/>
      <c r="BQ2" s="61"/>
      <c r="BR2" s="61"/>
      <c r="BS2" s="61"/>
      <c r="BT2" s="61"/>
      <c r="BU2" s="56" t="s">
        <v>712</v>
      </c>
      <c r="BV2" s="56"/>
      <c r="BW2" s="56"/>
      <c r="BX2" s="56"/>
      <c r="BY2" s="56"/>
      <c r="BZ2" s="56" t="s">
        <v>181</v>
      </c>
      <c r="CA2" s="56"/>
      <c r="CB2" s="56"/>
      <c r="CC2" s="61" t="s">
        <v>271</v>
      </c>
      <c r="CD2" s="61"/>
      <c r="CE2" s="61"/>
      <c r="CF2" s="61"/>
      <c r="CG2" s="61"/>
      <c r="CH2" s="61"/>
    </row>
    <row r="3" spans="1:86" ht="39" thickBot="1">
      <c r="A3" s="3" t="s">
        <v>1</v>
      </c>
      <c r="B3" s="268" t="s">
        <v>9</v>
      </c>
      <c r="C3" s="242" t="s">
        <v>196</v>
      </c>
      <c r="D3" s="262" t="s">
        <v>197</v>
      </c>
      <c r="E3" s="262" t="s">
        <v>198</v>
      </c>
      <c r="F3" s="262" t="s">
        <v>199</v>
      </c>
      <c r="G3" s="262" t="s">
        <v>200</v>
      </c>
      <c r="H3" s="262" t="s">
        <v>201</v>
      </c>
      <c r="I3" s="264" t="s">
        <v>308</v>
      </c>
      <c r="BA3" s="160" t="s">
        <v>345</v>
      </c>
      <c r="BB3" s="160" t="s">
        <v>346</v>
      </c>
      <c r="BC3" s="61"/>
      <c r="BD3" s="61" t="s">
        <v>223</v>
      </c>
      <c r="BE3" s="159"/>
      <c r="BF3" s="159"/>
      <c r="BG3" s="61"/>
      <c r="BH3" s="61" t="s">
        <v>470</v>
      </c>
      <c r="BI3" s="61"/>
      <c r="BJ3" s="61"/>
      <c r="BK3" s="61"/>
      <c r="BL3" s="61"/>
      <c r="BM3" s="161"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row>
    <row r="4" spans="1:86" s="61" customFormat="1">
      <c r="A4" s="542" t="s">
        <v>338</v>
      </c>
      <c r="B4" s="543" t="s">
        <v>18</v>
      </c>
      <c r="C4" s="544">
        <v>1</v>
      </c>
      <c r="D4" s="545" t="s">
        <v>271</v>
      </c>
      <c r="E4" s="546" t="s">
        <v>1151</v>
      </c>
      <c r="F4" s="547" t="s">
        <v>64</v>
      </c>
      <c r="G4" s="548" t="s">
        <v>1152</v>
      </c>
      <c r="H4" s="549" t="s">
        <v>1153</v>
      </c>
      <c r="I4" s="271"/>
      <c r="BA4" s="160" t="s">
        <v>347</v>
      </c>
      <c r="BB4" s="160" t="s">
        <v>348</v>
      </c>
      <c r="BD4" s="61" t="s">
        <v>440</v>
      </c>
      <c r="BE4" s="159"/>
      <c r="BF4" s="159"/>
      <c r="BH4" s="61" t="s">
        <v>475</v>
      </c>
      <c r="BM4" s="161" t="s">
        <v>483</v>
      </c>
      <c r="BO4" s="61" t="s">
        <v>124</v>
      </c>
      <c r="BU4" s="56" t="s">
        <v>714</v>
      </c>
      <c r="BV4" s="56"/>
      <c r="BW4" s="56"/>
      <c r="BX4" s="56"/>
      <c r="BY4" s="56"/>
      <c r="BZ4" s="56" t="s">
        <v>56</v>
      </c>
      <c r="CA4" s="56"/>
      <c r="CB4" s="56"/>
      <c r="CC4" s="61" t="s">
        <v>273</v>
      </c>
    </row>
    <row r="5" spans="1:86" s="61" customFormat="1">
      <c r="A5" s="550" t="s">
        <v>338</v>
      </c>
      <c r="B5" s="503" t="s">
        <v>18</v>
      </c>
      <c r="C5" s="551">
        <v>2</v>
      </c>
      <c r="D5" s="552" t="s">
        <v>272</v>
      </c>
      <c r="E5" s="553" t="s">
        <v>1154</v>
      </c>
      <c r="F5" s="552" t="s">
        <v>64</v>
      </c>
      <c r="G5" s="548" t="s">
        <v>1152</v>
      </c>
      <c r="H5" s="548" t="s">
        <v>1153</v>
      </c>
      <c r="I5" s="271"/>
      <c r="BA5" s="160" t="s">
        <v>351</v>
      </c>
      <c r="BB5" s="160" t="s">
        <v>352</v>
      </c>
      <c r="BD5" s="61" t="s">
        <v>227</v>
      </c>
      <c r="BE5" s="159"/>
      <c r="BF5" s="159"/>
      <c r="BH5" s="61" t="s">
        <v>467</v>
      </c>
      <c r="BM5" s="162" t="s">
        <v>484</v>
      </c>
      <c r="BU5" s="56" t="s">
        <v>688</v>
      </c>
      <c r="BV5" s="56"/>
      <c r="BW5" s="56"/>
      <c r="BX5" s="56"/>
      <c r="BY5" s="56"/>
      <c r="BZ5" s="56" t="s">
        <v>739</v>
      </c>
      <c r="CA5" s="56"/>
      <c r="CB5" s="56"/>
      <c r="CC5" s="61" t="s">
        <v>274</v>
      </c>
    </row>
    <row r="6" spans="1:86" s="56" customFormat="1">
      <c r="A6" s="550" t="s">
        <v>338</v>
      </c>
      <c r="B6" s="503" t="s">
        <v>18</v>
      </c>
      <c r="C6" s="551">
        <v>3</v>
      </c>
      <c r="D6" s="552" t="s">
        <v>273</v>
      </c>
      <c r="E6" s="553" t="s">
        <v>1154</v>
      </c>
      <c r="F6" s="552" t="s">
        <v>64</v>
      </c>
      <c r="G6" s="548" t="s">
        <v>1152</v>
      </c>
      <c r="H6" s="548" t="s">
        <v>1153</v>
      </c>
      <c r="I6" s="272"/>
      <c r="BA6" s="246" t="s">
        <v>353</v>
      </c>
      <c r="BB6" s="246" t="s">
        <v>354</v>
      </c>
      <c r="BD6" s="56" t="s">
        <v>435</v>
      </c>
      <c r="BE6" s="210"/>
      <c r="BF6" s="210"/>
      <c r="BH6" s="56" t="s">
        <v>471</v>
      </c>
      <c r="BM6" s="212" t="s">
        <v>659</v>
      </c>
      <c r="BU6" s="56" t="s">
        <v>689</v>
      </c>
      <c r="BZ6" s="56" t="s">
        <v>737</v>
      </c>
      <c r="CC6" s="56" t="s">
        <v>751</v>
      </c>
    </row>
    <row r="7" spans="1:86" s="61" customFormat="1">
      <c r="A7" s="550" t="s">
        <v>338</v>
      </c>
      <c r="B7" s="503" t="s">
        <v>18</v>
      </c>
      <c r="C7" s="551">
        <v>4</v>
      </c>
      <c r="D7" s="554" t="s">
        <v>274</v>
      </c>
      <c r="E7" s="553" t="s">
        <v>1154</v>
      </c>
      <c r="F7" s="552" t="s">
        <v>64</v>
      </c>
      <c r="G7" s="548" t="s">
        <v>1152</v>
      </c>
      <c r="H7" s="548" t="s">
        <v>1153</v>
      </c>
      <c r="I7" s="271"/>
      <c r="BA7" s="160" t="s">
        <v>360</v>
      </c>
      <c r="BB7" s="160" t="s">
        <v>342</v>
      </c>
      <c r="BD7" s="61" t="s">
        <v>436</v>
      </c>
      <c r="BE7" s="159"/>
      <c r="BF7" s="159"/>
      <c r="BH7" s="61" t="s">
        <v>472</v>
      </c>
      <c r="BM7" s="161" t="s">
        <v>485</v>
      </c>
      <c r="BO7" s="61" t="s">
        <v>673</v>
      </c>
      <c r="BU7" s="56" t="s">
        <v>715</v>
      </c>
      <c r="BV7" s="56"/>
      <c r="BW7" s="56"/>
      <c r="BX7" s="56"/>
      <c r="BY7" s="56"/>
      <c r="BZ7" s="56" t="s">
        <v>183</v>
      </c>
      <c r="CA7" s="56"/>
      <c r="CB7" s="56"/>
      <c r="CC7" s="61" t="s">
        <v>752</v>
      </c>
    </row>
    <row r="8" spans="1:86" s="61" customFormat="1">
      <c r="A8" s="550" t="s">
        <v>338</v>
      </c>
      <c r="B8" s="503" t="s">
        <v>18</v>
      </c>
      <c r="C8" s="551">
        <v>5</v>
      </c>
      <c r="D8" s="552" t="s">
        <v>751</v>
      </c>
      <c r="E8" s="555" t="s">
        <v>202</v>
      </c>
      <c r="F8" s="552" t="s">
        <v>64</v>
      </c>
      <c r="G8" s="556" t="s">
        <v>1155</v>
      </c>
      <c r="H8" s="548" t="s">
        <v>1156</v>
      </c>
      <c r="I8" s="271"/>
      <c r="BA8" s="160" t="s">
        <v>355</v>
      </c>
      <c r="BB8" s="160" t="s">
        <v>338</v>
      </c>
      <c r="BD8" s="61" t="s">
        <v>437</v>
      </c>
      <c r="BE8" s="159"/>
      <c r="BF8" s="159"/>
      <c r="BH8" s="61" t="s">
        <v>473</v>
      </c>
      <c r="BM8" s="161" t="s">
        <v>486</v>
      </c>
      <c r="BO8" s="61" t="s">
        <v>119</v>
      </c>
      <c r="BU8" s="56" t="s">
        <v>690</v>
      </c>
      <c r="BV8" s="56"/>
      <c r="BW8" s="56"/>
      <c r="BX8" s="56"/>
      <c r="BY8" s="56"/>
      <c r="BZ8" s="56" t="s">
        <v>727</v>
      </c>
      <c r="CA8" s="56"/>
      <c r="CB8" s="56"/>
      <c r="CC8" s="61" t="s">
        <v>753</v>
      </c>
    </row>
    <row r="9" spans="1:86" s="61" customFormat="1">
      <c r="A9" s="550" t="s">
        <v>338</v>
      </c>
      <c r="B9" s="503" t="s">
        <v>18</v>
      </c>
      <c r="C9" s="551">
        <v>6</v>
      </c>
      <c r="D9" s="552" t="s">
        <v>752</v>
      </c>
      <c r="E9" s="555" t="s">
        <v>202</v>
      </c>
      <c r="F9" s="552" t="s">
        <v>64</v>
      </c>
      <c r="G9" s="548" t="s">
        <v>1155</v>
      </c>
      <c r="H9" s="548" t="s">
        <v>1156</v>
      </c>
      <c r="I9" s="271"/>
      <c r="BA9" s="160" t="s">
        <v>385</v>
      </c>
      <c r="BB9" s="160" t="s">
        <v>39</v>
      </c>
      <c r="BD9" s="61" t="s">
        <v>438</v>
      </c>
      <c r="BE9" s="159"/>
      <c r="BF9" s="159"/>
      <c r="BH9" s="61" t="s">
        <v>474</v>
      </c>
      <c r="BM9" s="161" t="s">
        <v>660</v>
      </c>
      <c r="BO9" s="61" t="s">
        <v>676</v>
      </c>
      <c r="BU9" s="56" t="s">
        <v>140</v>
      </c>
      <c r="BV9" s="56"/>
      <c r="BW9" s="56"/>
      <c r="BX9" s="56"/>
      <c r="BY9" s="56"/>
      <c r="BZ9" s="56" t="s">
        <v>728</v>
      </c>
      <c r="CA9" s="56"/>
      <c r="CB9" s="56"/>
      <c r="CC9" s="61" t="s">
        <v>203</v>
      </c>
    </row>
    <row r="10" spans="1:86" s="61" customFormat="1">
      <c r="A10" s="550" t="s">
        <v>338</v>
      </c>
      <c r="B10" s="503" t="s">
        <v>18</v>
      </c>
      <c r="C10" s="551">
        <v>7</v>
      </c>
      <c r="D10" s="554" t="s">
        <v>753</v>
      </c>
      <c r="E10" s="555" t="s">
        <v>202</v>
      </c>
      <c r="F10" s="552" t="s">
        <v>64</v>
      </c>
      <c r="G10" s="548" t="s">
        <v>1155</v>
      </c>
      <c r="H10" s="548" t="s">
        <v>1156</v>
      </c>
      <c r="I10" s="271"/>
      <c r="BA10" s="160" t="s">
        <v>356</v>
      </c>
      <c r="BB10" s="160" t="s">
        <v>357</v>
      </c>
      <c r="BE10" s="159"/>
      <c r="BF10" s="159"/>
      <c r="BM10" s="161" t="s">
        <v>661</v>
      </c>
      <c r="BO10" s="61" t="s">
        <v>119</v>
      </c>
      <c r="BU10" s="56" t="s">
        <v>691</v>
      </c>
      <c r="BV10" s="56"/>
      <c r="BW10" s="56"/>
      <c r="BX10" s="56"/>
      <c r="BY10" s="56"/>
      <c r="BZ10" s="56" t="s">
        <v>729</v>
      </c>
      <c r="CA10" s="56"/>
      <c r="CB10" s="56"/>
      <c r="CC10" s="61" t="s">
        <v>204</v>
      </c>
    </row>
    <row r="11" spans="1:86" s="61" customFormat="1">
      <c r="A11" s="550" t="s">
        <v>338</v>
      </c>
      <c r="B11" s="503" t="s">
        <v>18</v>
      </c>
      <c r="C11" s="551">
        <v>8</v>
      </c>
      <c r="D11" s="554" t="s">
        <v>203</v>
      </c>
      <c r="E11" s="289" t="s">
        <v>1160</v>
      </c>
      <c r="F11" s="552" t="s">
        <v>64</v>
      </c>
      <c r="G11" s="548" t="s">
        <v>1152</v>
      </c>
      <c r="H11" s="548" t="s">
        <v>1153</v>
      </c>
      <c r="I11" s="271"/>
      <c r="BA11" s="160" t="s">
        <v>358</v>
      </c>
      <c r="BB11" s="160" t="s">
        <v>125</v>
      </c>
      <c r="BE11" s="159"/>
      <c r="BF11" s="159"/>
      <c r="BM11" s="161" t="s">
        <v>487</v>
      </c>
      <c r="BO11" s="61" t="s">
        <v>121</v>
      </c>
      <c r="BU11" s="56" t="s">
        <v>692</v>
      </c>
      <c r="BV11" s="56"/>
      <c r="BW11" s="56"/>
      <c r="BX11" s="56"/>
      <c r="BY11" s="56"/>
      <c r="BZ11" s="56" t="s">
        <v>194</v>
      </c>
      <c r="CA11" s="56"/>
      <c r="CB11" s="56"/>
    </row>
    <row r="12" spans="1:86" s="56" customFormat="1">
      <c r="A12" s="550" t="s">
        <v>338</v>
      </c>
      <c r="B12" s="503" t="s">
        <v>18</v>
      </c>
      <c r="C12" s="551">
        <v>9</v>
      </c>
      <c r="D12" s="554" t="s">
        <v>1157</v>
      </c>
      <c r="E12" s="555" t="s">
        <v>205</v>
      </c>
      <c r="F12" s="552" t="s">
        <v>64</v>
      </c>
      <c r="G12" s="548" t="s">
        <v>1158</v>
      </c>
      <c r="H12" s="548" t="s">
        <v>1153</v>
      </c>
      <c r="I12" s="272"/>
      <c r="BA12" s="246" t="s">
        <v>387</v>
      </c>
      <c r="BB12" s="246" t="s">
        <v>339</v>
      </c>
      <c r="BD12" s="56" t="s">
        <v>54</v>
      </c>
      <c r="BE12" s="210"/>
      <c r="BF12" s="210"/>
      <c r="BH12" s="56" t="s">
        <v>64</v>
      </c>
      <c r="BK12" s="214" t="s">
        <v>64</v>
      </c>
      <c r="BM12" s="212" t="s">
        <v>489</v>
      </c>
      <c r="BO12" s="56" t="s">
        <v>123</v>
      </c>
      <c r="BU12" s="56" t="s">
        <v>693</v>
      </c>
      <c r="BZ12" s="56" t="s">
        <v>740</v>
      </c>
    </row>
    <row r="13" spans="1:86" s="61" customFormat="1">
      <c r="A13" s="550" t="s">
        <v>338</v>
      </c>
      <c r="B13" s="557" t="s">
        <v>22</v>
      </c>
      <c r="C13" s="551">
        <v>1</v>
      </c>
      <c r="D13" s="554" t="s">
        <v>271</v>
      </c>
      <c r="E13" s="553" t="s">
        <v>1151</v>
      </c>
      <c r="F13" s="552" t="s">
        <v>64</v>
      </c>
      <c r="G13" s="548" t="s">
        <v>1152</v>
      </c>
      <c r="H13" s="548" t="s">
        <v>1153</v>
      </c>
      <c r="I13" s="179"/>
      <c r="BA13" s="160" t="s">
        <v>361</v>
      </c>
      <c r="BB13" s="160" t="s">
        <v>362</v>
      </c>
      <c r="BD13" s="61" t="s">
        <v>443</v>
      </c>
      <c r="BE13" s="159"/>
      <c r="BF13" s="159"/>
      <c r="BH13" s="61" t="s">
        <v>73</v>
      </c>
      <c r="BK13" t="s">
        <v>766</v>
      </c>
      <c r="BM13" s="161" t="s">
        <v>490</v>
      </c>
      <c r="BO13" s="61" t="s">
        <v>678</v>
      </c>
      <c r="BU13" s="56" t="s">
        <v>717</v>
      </c>
      <c r="BV13" s="56"/>
      <c r="BW13" s="56"/>
      <c r="BX13" s="56"/>
      <c r="BY13" s="56"/>
      <c r="BZ13" s="56" t="s">
        <v>731</v>
      </c>
      <c r="CA13" s="56"/>
      <c r="CB13" s="56"/>
    </row>
    <row r="14" spans="1:86">
      <c r="A14" s="550" t="s">
        <v>338</v>
      </c>
      <c r="B14" s="557" t="s">
        <v>22</v>
      </c>
      <c r="C14" s="551">
        <v>2</v>
      </c>
      <c r="D14" s="552" t="s">
        <v>272</v>
      </c>
      <c r="E14" s="553" t="s">
        <v>1154</v>
      </c>
      <c r="F14" s="552" t="s">
        <v>64</v>
      </c>
      <c r="G14" s="548" t="s">
        <v>1152</v>
      </c>
      <c r="H14" s="548" t="s">
        <v>1153</v>
      </c>
      <c r="I14" s="272"/>
      <c r="BA14" s="160" t="s">
        <v>349</v>
      </c>
      <c r="BB14" s="160" t="s">
        <v>350</v>
      </c>
      <c r="BC14" s="61"/>
      <c r="BD14" s="61" t="s">
        <v>183</v>
      </c>
      <c r="BE14" s="159"/>
      <c r="BF14" s="159"/>
      <c r="BG14" s="61"/>
      <c r="BH14" s="61" t="s">
        <v>756</v>
      </c>
      <c r="BI14" s="61"/>
      <c r="BJ14" s="61"/>
      <c r="BK14" s="61"/>
      <c r="BL14" s="61"/>
      <c r="BM14" s="161" t="s">
        <v>491</v>
      </c>
      <c r="BN14" s="61"/>
      <c r="BO14" s="61" t="s">
        <v>677</v>
      </c>
      <c r="BP14" s="61"/>
      <c r="BQ14" s="61"/>
      <c r="BR14" s="61"/>
      <c r="BS14" s="61"/>
      <c r="BT14" s="61"/>
      <c r="BU14" s="56" t="s">
        <v>694</v>
      </c>
      <c r="BV14" s="56"/>
      <c r="BW14" s="56"/>
      <c r="BX14" s="56"/>
      <c r="BY14" s="56"/>
      <c r="BZ14" s="56" t="s">
        <v>732</v>
      </c>
      <c r="CA14" s="56"/>
      <c r="CB14" s="56"/>
      <c r="CC14" s="61"/>
      <c r="CD14" s="61"/>
      <c r="CE14" s="61"/>
      <c r="CF14" s="61"/>
      <c r="CG14" s="61"/>
      <c r="CH14" s="61"/>
    </row>
    <row r="15" spans="1:86">
      <c r="A15" s="550" t="s">
        <v>338</v>
      </c>
      <c r="B15" s="557" t="s">
        <v>22</v>
      </c>
      <c r="C15" s="551">
        <v>3</v>
      </c>
      <c r="D15" s="552" t="s">
        <v>273</v>
      </c>
      <c r="E15" s="553" t="s">
        <v>1154</v>
      </c>
      <c r="F15" s="552" t="s">
        <v>64</v>
      </c>
      <c r="G15" s="548" t="s">
        <v>1152</v>
      </c>
      <c r="H15" s="548" t="s">
        <v>1153</v>
      </c>
      <c r="I15" s="179"/>
      <c r="BA15" s="160" t="s">
        <v>363</v>
      </c>
      <c r="BB15" s="160" t="s">
        <v>364</v>
      </c>
      <c r="BC15" s="61"/>
      <c r="BD15" s="61" t="s">
        <v>444</v>
      </c>
      <c r="BE15" s="159"/>
      <c r="BF15" s="159"/>
      <c r="BG15" s="61"/>
      <c r="BH15" s="61"/>
      <c r="BI15" s="61"/>
      <c r="BJ15" s="61"/>
      <c r="BK15" s="61"/>
      <c r="BL15" s="61"/>
      <c r="BM15" s="161" t="s">
        <v>662</v>
      </c>
      <c r="BN15" s="61"/>
      <c r="BO15" s="61" t="s">
        <v>679</v>
      </c>
      <c r="BP15" s="61"/>
      <c r="BQ15" s="61"/>
      <c r="BR15" s="61"/>
      <c r="BS15" s="61"/>
      <c r="BT15" s="61"/>
      <c r="BU15" s="56" t="s">
        <v>143</v>
      </c>
      <c r="BV15" s="56"/>
      <c r="BW15" s="56"/>
      <c r="BX15" s="56"/>
      <c r="BY15" s="56"/>
      <c r="BZ15" s="56" t="s">
        <v>743</v>
      </c>
      <c r="CA15" s="56"/>
      <c r="CB15" s="56"/>
      <c r="CC15" s="61"/>
      <c r="CD15" s="61"/>
      <c r="CE15" s="61"/>
      <c r="CF15" s="61"/>
      <c r="CG15" s="61"/>
      <c r="CH15" s="61"/>
    </row>
    <row r="16" spans="1:86">
      <c r="A16" s="550" t="s">
        <v>338</v>
      </c>
      <c r="B16" s="557" t="s">
        <v>22</v>
      </c>
      <c r="C16" s="551">
        <v>4</v>
      </c>
      <c r="D16" s="554" t="s">
        <v>274</v>
      </c>
      <c r="E16" s="553" t="s">
        <v>1154</v>
      </c>
      <c r="F16" s="552" t="s">
        <v>64</v>
      </c>
      <c r="G16" s="548" t="s">
        <v>1152</v>
      </c>
      <c r="H16" s="548" t="s">
        <v>1153</v>
      </c>
      <c r="I16" s="272"/>
      <c r="BA16" s="160" t="s">
        <v>365</v>
      </c>
      <c r="BB16" s="160" t="s">
        <v>366</v>
      </c>
      <c r="BC16" s="61"/>
      <c r="BD16" s="61" t="s">
        <v>194</v>
      </c>
      <c r="BE16" s="159"/>
      <c r="BF16" s="159"/>
      <c r="BG16" s="61"/>
      <c r="BH16" s="61"/>
      <c r="BI16" s="61"/>
      <c r="BJ16" s="61"/>
      <c r="BK16" s="61"/>
      <c r="BL16" s="61"/>
      <c r="BM16" s="161" t="s">
        <v>98</v>
      </c>
      <c r="BN16" s="61"/>
      <c r="BO16" s="61" t="s">
        <v>680</v>
      </c>
      <c r="BP16" s="61"/>
      <c r="BQ16" s="61"/>
      <c r="BR16" s="61"/>
      <c r="BS16" s="61"/>
      <c r="BT16" s="61"/>
      <c r="BU16" s="56" t="s">
        <v>718</v>
      </c>
      <c r="BV16" s="56"/>
      <c r="BW16" s="56"/>
      <c r="BX16" s="56"/>
      <c r="BY16" s="56"/>
      <c r="BZ16" s="56" t="s">
        <v>733</v>
      </c>
      <c r="CA16" s="56"/>
      <c r="CB16" s="56"/>
      <c r="CC16" s="61"/>
      <c r="CD16" s="61"/>
      <c r="CE16" s="61"/>
      <c r="CF16" s="61"/>
      <c r="CG16" s="61"/>
      <c r="CH16" s="61"/>
    </row>
    <row r="17" spans="1:86">
      <c r="A17" s="550" t="s">
        <v>338</v>
      </c>
      <c r="B17" s="557" t="s">
        <v>22</v>
      </c>
      <c r="C17" s="551">
        <v>5</v>
      </c>
      <c r="D17" s="552" t="s">
        <v>751</v>
      </c>
      <c r="E17" s="555" t="s">
        <v>202</v>
      </c>
      <c r="F17" s="552" t="s">
        <v>64</v>
      </c>
      <c r="G17" s="548" t="s">
        <v>1155</v>
      </c>
      <c r="H17" s="548" t="s">
        <v>1156</v>
      </c>
      <c r="I17" s="179"/>
      <c r="BA17" s="160" t="s">
        <v>367</v>
      </c>
      <c r="BB17" s="160" t="s">
        <v>97</v>
      </c>
      <c r="BC17" s="61"/>
      <c r="BD17" s="61" t="s">
        <v>445</v>
      </c>
      <c r="BE17" s="159"/>
      <c r="BF17" s="159"/>
      <c r="BG17" s="61"/>
      <c r="BH17" s="61"/>
      <c r="BI17" s="61"/>
      <c r="BJ17" s="61"/>
      <c r="BK17" s="61"/>
      <c r="BL17" s="61"/>
      <c r="BM17" s="161" t="s">
        <v>492</v>
      </c>
      <c r="BN17" s="61"/>
      <c r="BO17" s="61" t="s">
        <v>681</v>
      </c>
      <c r="BP17" s="61"/>
      <c r="BQ17" s="61"/>
      <c r="BR17" s="61"/>
      <c r="BS17" s="61"/>
      <c r="BT17" s="61"/>
      <c r="BU17" s="56" t="s">
        <v>747</v>
      </c>
      <c r="BV17" s="56"/>
      <c r="BW17" s="56"/>
      <c r="BX17" s="56"/>
      <c r="BY17" s="56"/>
      <c r="BZ17" s="56" t="s">
        <v>734</v>
      </c>
      <c r="CA17" s="56"/>
      <c r="CB17" s="56"/>
      <c r="CC17" s="61"/>
      <c r="CD17" s="61"/>
      <c r="CE17" s="61"/>
      <c r="CF17" s="61"/>
      <c r="CG17" s="61"/>
      <c r="CH17" s="61"/>
    </row>
    <row r="18" spans="1:86">
      <c r="A18" s="550" t="s">
        <v>338</v>
      </c>
      <c r="B18" s="557" t="s">
        <v>22</v>
      </c>
      <c r="C18" s="551">
        <v>6</v>
      </c>
      <c r="D18" s="552" t="s">
        <v>752</v>
      </c>
      <c r="E18" s="555" t="s">
        <v>202</v>
      </c>
      <c r="F18" s="552" t="s">
        <v>64</v>
      </c>
      <c r="G18" s="548" t="s">
        <v>1155</v>
      </c>
      <c r="H18" s="548" t="s">
        <v>1156</v>
      </c>
      <c r="I18" s="272"/>
      <c r="BA18" s="160" t="s">
        <v>369</v>
      </c>
      <c r="BB18" s="160" t="s">
        <v>341</v>
      </c>
      <c r="BC18" s="61"/>
      <c r="BD18" s="61" t="s">
        <v>446</v>
      </c>
      <c r="BE18" s="159"/>
      <c r="BF18" s="159"/>
      <c r="BG18" s="61"/>
      <c r="BH18" s="61"/>
      <c r="BI18" s="61"/>
      <c r="BJ18" s="61"/>
      <c r="BK18" s="61"/>
      <c r="BL18" s="61"/>
      <c r="BM18" s="161" t="s">
        <v>493</v>
      </c>
      <c r="BN18" s="61"/>
      <c r="BO18" s="61" t="s">
        <v>682</v>
      </c>
      <c r="BP18" s="61"/>
      <c r="BQ18" s="61"/>
      <c r="BR18" s="61"/>
      <c r="BS18" s="61"/>
      <c r="BT18" s="61"/>
      <c r="BU18" s="56" t="s">
        <v>748</v>
      </c>
      <c r="BV18" s="56"/>
      <c r="BW18" s="56"/>
      <c r="BX18" s="56"/>
      <c r="BY18" s="56"/>
      <c r="BZ18" s="56" t="s">
        <v>742</v>
      </c>
      <c r="CA18" s="56"/>
      <c r="CB18" s="56"/>
      <c r="CC18" s="61"/>
      <c r="CD18" s="61"/>
      <c r="CE18" s="61"/>
      <c r="CF18" s="61"/>
      <c r="CG18" s="61"/>
      <c r="CH18" s="61"/>
    </row>
    <row r="19" spans="1:86">
      <c r="A19" s="550" t="s">
        <v>338</v>
      </c>
      <c r="B19" s="557" t="s">
        <v>22</v>
      </c>
      <c r="C19" s="551">
        <v>7</v>
      </c>
      <c r="D19" s="554" t="s">
        <v>1159</v>
      </c>
      <c r="E19" s="555" t="s">
        <v>202</v>
      </c>
      <c r="F19" s="552" t="s">
        <v>64</v>
      </c>
      <c r="G19" s="548" t="s">
        <v>1155</v>
      </c>
      <c r="H19" s="548" t="s">
        <v>1156</v>
      </c>
      <c r="BA19" s="160" t="s">
        <v>370</v>
      </c>
      <c r="BB19" s="160" t="s">
        <v>371</v>
      </c>
      <c r="BC19" s="61"/>
      <c r="BD19" s="61" t="s">
        <v>447</v>
      </c>
      <c r="BE19" s="159"/>
      <c r="BF19" s="159"/>
      <c r="BG19" s="61"/>
      <c r="BH19" s="61"/>
      <c r="BI19" s="61"/>
      <c r="BJ19" s="61"/>
      <c r="BK19" s="61"/>
      <c r="BL19" s="61"/>
      <c r="BM19" s="161" t="s">
        <v>494</v>
      </c>
      <c r="BN19" s="61"/>
      <c r="BO19" s="61" t="s">
        <v>683</v>
      </c>
      <c r="BP19" s="61"/>
      <c r="BQ19" s="61"/>
      <c r="BR19" s="61"/>
      <c r="BS19" s="61"/>
      <c r="BT19" s="61"/>
      <c r="BU19" s="56" t="s">
        <v>749</v>
      </c>
      <c r="BV19" s="56"/>
      <c r="BW19" s="56"/>
      <c r="BX19" s="56"/>
      <c r="BY19" s="56"/>
      <c r="BZ19" s="56" t="s">
        <v>741</v>
      </c>
      <c r="CA19" s="56"/>
      <c r="CB19" s="56"/>
      <c r="CC19" s="61"/>
      <c r="CD19" s="61"/>
      <c r="CE19" s="61"/>
      <c r="CF19" s="61"/>
      <c r="CG19" s="61"/>
      <c r="CH19" s="61"/>
    </row>
    <row r="20" spans="1:86">
      <c r="A20" s="550" t="s">
        <v>338</v>
      </c>
      <c r="B20" s="557" t="s">
        <v>22</v>
      </c>
      <c r="C20" s="551">
        <v>8</v>
      </c>
      <c r="D20" s="554" t="s">
        <v>203</v>
      </c>
      <c r="E20" s="289" t="s">
        <v>1160</v>
      </c>
      <c r="F20" s="552" t="s">
        <v>64</v>
      </c>
      <c r="G20" s="548" t="s">
        <v>1152</v>
      </c>
      <c r="H20" s="548" t="s">
        <v>1153</v>
      </c>
      <c r="BA20" s="160" t="s">
        <v>368</v>
      </c>
      <c r="BB20" s="160" t="s">
        <v>337</v>
      </c>
      <c r="BC20" s="61"/>
      <c r="BD20" s="61" t="s">
        <v>448</v>
      </c>
      <c r="BE20" s="159"/>
      <c r="BF20" s="159"/>
      <c r="BG20" s="61"/>
      <c r="BH20" s="171" t="s">
        <v>762</v>
      </c>
      <c r="BI20" t="s">
        <v>817</v>
      </c>
      <c r="BJ20" s="61"/>
      <c r="BK20" s="61"/>
      <c r="BL20" s="61"/>
      <c r="BM20" s="161" t="s">
        <v>495</v>
      </c>
      <c r="BN20" s="61"/>
      <c r="BO20" s="61" t="s">
        <v>684</v>
      </c>
      <c r="BP20" s="61"/>
      <c r="BQ20" s="61"/>
      <c r="BR20" s="61"/>
      <c r="BS20" s="61"/>
      <c r="BT20" s="61"/>
      <c r="BU20" s="56" t="s">
        <v>750</v>
      </c>
      <c r="BV20" s="56"/>
      <c r="BW20" s="56"/>
      <c r="BX20" s="56"/>
      <c r="BY20" s="56"/>
      <c r="BZ20" s="56" t="s">
        <v>735</v>
      </c>
      <c r="CA20" s="56"/>
      <c r="CB20" s="56"/>
      <c r="CC20" s="61"/>
      <c r="CD20" s="61"/>
      <c r="CE20" s="61"/>
      <c r="CF20" s="61"/>
      <c r="CG20" s="61"/>
      <c r="CH20" s="61"/>
    </row>
    <row r="21" spans="1:86">
      <c r="A21" s="550" t="s">
        <v>338</v>
      </c>
      <c r="B21" s="557" t="s">
        <v>22</v>
      </c>
      <c r="C21" s="551">
        <v>9</v>
      </c>
      <c r="D21" s="554" t="s">
        <v>1157</v>
      </c>
      <c r="E21" s="555" t="s">
        <v>205</v>
      </c>
      <c r="F21" s="552" t="s">
        <v>64</v>
      </c>
      <c r="G21" s="548" t="s">
        <v>1158</v>
      </c>
      <c r="H21" s="548" t="s">
        <v>1153</v>
      </c>
      <c r="BA21" s="160" t="s">
        <v>374</v>
      </c>
      <c r="BB21" s="160" t="s">
        <v>340</v>
      </c>
      <c r="BC21" s="61"/>
      <c r="BD21" s="61" t="s">
        <v>449</v>
      </c>
      <c r="BE21" s="159"/>
      <c r="BF21" s="159"/>
      <c r="BG21" s="61"/>
      <c r="BH21" s="61"/>
      <c r="BI21" s="61"/>
      <c r="BJ21" s="61"/>
      <c r="BK21" s="61"/>
      <c r="BL21" s="61"/>
      <c r="BM21" s="161" t="s">
        <v>497</v>
      </c>
      <c r="BN21" s="61"/>
      <c r="BO21" s="61" t="s">
        <v>686</v>
      </c>
      <c r="BP21" s="61"/>
      <c r="BQ21" s="61"/>
      <c r="BR21" s="61"/>
      <c r="BS21" s="61"/>
      <c r="BT21" s="61"/>
      <c r="BU21" s="56" t="s">
        <v>696</v>
      </c>
      <c r="BV21" s="56"/>
      <c r="BW21" s="56"/>
      <c r="BX21" s="56"/>
      <c r="BY21" s="56"/>
      <c r="BZ21" s="56" t="s">
        <v>736</v>
      </c>
      <c r="CA21" s="56"/>
      <c r="CB21" s="56"/>
      <c r="CC21" s="61"/>
      <c r="CD21" s="61"/>
      <c r="CE21" s="61"/>
      <c r="CF21" s="61"/>
      <c r="CG21" s="61"/>
      <c r="CH21" s="61"/>
    </row>
    <row r="22" spans="1:86">
      <c r="A22" s="550" t="s">
        <v>338</v>
      </c>
      <c r="B22" s="557" t="s">
        <v>20</v>
      </c>
      <c r="C22" s="551">
        <v>1</v>
      </c>
      <c r="D22" s="554" t="s">
        <v>271</v>
      </c>
      <c r="E22" s="553" t="s">
        <v>1151</v>
      </c>
      <c r="F22" s="552" t="s">
        <v>64</v>
      </c>
      <c r="G22" s="548" t="s">
        <v>1152</v>
      </c>
      <c r="H22" s="548" t="s">
        <v>1153</v>
      </c>
      <c r="BA22" s="160" t="s">
        <v>375</v>
      </c>
      <c r="BB22" s="160" t="s">
        <v>376</v>
      </c>
      <c r="BC22" s="61"/>
      <c r="BD22" s="61"/>
      <c r="BE22" s="159"/>
      <c r="BF22" s="159"/>
      <c r="BG22" s="61"/>
      <c r="BH22" s="61"/>
      <c r="BI22" s="61"/>
      <c r="BJ22" s="61"/>
      <c r="BK22" s="61"/>
      <c r="BL22" s="61"/>
      <c r="BM22" s="161" t="s">
        <v>498</v>
      </c>
      <c r="BN22" s="61"/>
      <c r="BO22" s="61" t="s">
        <v>674</v>
      </c>
      <c r="BP22" s="61"/>
      <c r="BQ22" s="61"/>
      <c r="BR22" s="61"/>
      <c r="BS22" s="61"/>
      <c r="BT22" s="61"/>
      <c r="BU22" s="56" t="s">
        <v>697</v>
      </c>
      <c r="BV22" s="56"/>
      <c r="BW22" s="56"/>
      <c r="BX22" s="56"/>
      <c r="BY22" s="56"/>
      <c r="BZ22" s="61"/>
      <c r="CA22" s="56"/>
      <c r="CB22" s="56"/>
      <c r="CC22" s="61"/>
      <c r="CD22" s="61"/>
      <c r="CE22" s="61"/>
      <c r="CF22" s="61"/>
      <c r="CG22" s="61"/>
      <c r="CH22" s="61"/>
    </row>
    <row r="23" spans="1:86">
      <c r="A23" s="550" t="s">
        <v>338</v>
      </c>
      <c r="B23" s="557" t="s">
        <v>20</v>
      </c>
      <c r="C23" s="551">
        <v>2</v>
      </c>
      <c r="D23" s="552" t="s">
        <v>272</v>
      </c>
      <c r="E23" s="553" t="s">
        <v>1154</v>
      </c>
      <c r="F23" s="552" t="s">
        <v>64</v>
      </c>
      <c r="G23" s="548" t="s">
        <v>1152</v>
      </c>
      <c r="H23" s="548" t="s">
        <v>1153</v>
      </c>
      <c r="BA23" s="160" t="s">
        <v>377</v>
      </c>
      <c r="BB23" s="160" t="s">
        <v>378</v>
      </c>
      <c r="BC23" s="61"/>
      <c r="BD23" s="61"/>
      <c r="BE23" s="159"/>
      <c r="BF23" s="159"/>
      <c r="BG23" s="61"/>
      <c r="BH23" s="61"/>
      <c r="BI23" s="61"/>
      <c r="BJ23" s="61"/>
      <c r="BK23" s="61"/>
      <c r="BL23" s="61"/>
      <c r="BM23" s="161" t="s">
        <v>499</v>
      </c>
      <c r="BN23" s="61"/>
      <c r="BO23" s="61" t="s">
        <v>687</v>
      </c>
      <c r="BP23" s="61"/>
      <c r="BQ23" s="61"/>
      <c r="BR23" s="61"/>
      <c r="BS23" s="61"/>
      <c r="BT23" s="61"/>
      <c r="BU23" s="56" t="s">
        <v>698</v>
      </c>
      <c r="BV23" s="56"/>
      <c r="BW23" s="56"/>
      <c r="BX23" s="56"/>
      <c r="BY23" s="56"/>
      <c r="BZ23" s="56"/>
      <c r="CA23" s="56"/>
      <c r="CB23" s="56"/>
      <c r="CC23" s="61"/>
      <c r="CD23" s="61"/>
      <c r="CE23" s="61"/>
      <c r="CF23" s="61"/>
      <c r="CG23" s="61"/>
      <c r="CH23" s="61"/>
    </row>
    <row r="24" spans="1:86">
      <c r="A24" s="550" t="s">
        <v>338</v>
      </c>
      <c r="B24" s="557" t="s">
        <v>20</v>
      </c>
      <c r="C24" s="551">
        <v>3</v>
      </c>
      <c r="D24" s="552" t="s">
        <v>273</v>
      </c>
      <c r="E24" s="553" t="s">
        <v>1154</v>
      </c>
      <c r="F24" s="552" t="s">
        <v>64</v>
      </c>
      <c r="G24" s="548" t="s">
        <v>1152</v>
      </c>
      <c r="H24" s="548" t="s">
        <v>1153</v>
      </c>
      <c r="BA24" s="160" t="s">
        <v>379</v>
      </c>
      <c r="BB24" s="160" t="s">
        <v>380</v>
      </c>
      <c r="BC24" s="61"/>
      <c r="BD24" s="157" t="s">
        <v>441</v>
      </c>
      <c r="BE24" s="159"/>
      <c r="BF24" s="159"/>
      <c r="BG24" s="61"/>
      <c r="BH24" s="157" t="s">
        <v>480</v>
      </c>
      <c r="BI24" s="61"/>
      <c r="BJ24" s="61"/>
      <c r="BK24" s="61"/>
      <c r="BL24" s="61"/>
      <c r="BM24" s="161" t="s">
        <v>500</v>
      </c>
      <c r="BN24" s="61"/>
      <c r="BO24" s="61" t="s">
        <v>675</v>
      </c>
      <c r="BP24" s="61"/>
      <c r="BQ24" s="61"/>
      <c r="BR24" s="61"/>
      <c r="BS24" s="61"/>
      <c r="BT24" s="61"/>
      <c r="BU24" s="56" t="s">
        <v>719</v>
      </c>
      <c r="BV24" s="56"/>
      <c r="BW24" s="56"/>
      <c r="BX24" s="56"/>
      <c r="BY24" s="56"/>
      <c r="BZ24" s="56" t="s">
        <v>744</v>
      </c>
      <c r="CA24" s="56"/>
      <c r="CB24" s="56"/>
      <c r="CC24" s="61"/>
      <c r="CD24" s="53" t="s">
        <v>220</v>
      </c>
      <c r="CE24" s="54"/>
      <c r="CF24" s="53" t="s">
        <v>221</v>
      </c>
      <c r="CG24" s="85"/>
      <c r="CH24" s="85"/>
    </row>
    <row r="25" spans="1:86">
      <c r="A25" s="550" t="s">
        <v>338</v>
      </c>
      <c r="B25" s="557" t="s">
        <v>20</v>
      </c>
      <c r="C25" s="551">
        <v>4</v>
      </c>
      <c r="D25" s="554" t="s">
        <v>274</v>
      </c>
      <c r="E25" s="553" t="s">
        <v>1154</v>
      </c>
      <c r="F25" s="552" t="s">
        <v>64</v>
      </c>
      <c r="G25" s="548" t="s">
        <v>1152</v>
      </c>
      <c r="H25" s="548" t="s">
        <v>1153</v>
      </c>
      <c r="BA25" s="160" t="s">
        <v>381</v>
      </c>
      <c r="BB25" s="160" t="s">
        <v>382</v>
      </c>
      <c r="BC25" s="61"/>
      <c r="BD25" s="61" t="s">
        <v>450</v>
      </c>
      <c r="BE25" s="159"/>
      <c r="BF25" s="159"/>
      <c r="BG25" s="61"/>
      <c r="BH25" s="61" t="s">
        <v>479</v>
      </c>
      <c r="BI25" s="61"/>
      <c r="BJ25" s="61"/>
      <c r="BK25" s="61"/>
      <c r="BL25" s="61"/>
      <c r="BM25" s="161" t="s">
        <v>501</v>
      </c>
      <c r="BN25" s="61"/>
      <c r="BO25" s="61"/>
      <c r="BP25" s="61"/>
      <c r="BQ25" s="61"/>
      <c r="BR25" s="61"/>
      <c r="BS25" s="61"/>
      <c r="BT25" s="61"/>
      <c r="BU25" s="56" t="s">
        <v>699</v>
      </c>
      <c r="BV25" s="56"/>
      <c r="BW25" s="56"/>
      <c r="BX25" s="56"/>
      <c r="BY25" s="56"/>
      <c r="BZ25" s="56" t="s">
        <v>181</v>
      </c>
      <c r="CA25" s="56"/>
      <c r="CB25" s="56"/>
      <c r="CC25" s="61"/>
      <c r="CD25" s="54" t="s">
        <v>222</v>
      </c>
      <c r="CE25" s="54"/>
      <c r="CF25" s="54" t="s">
        <v>223</v>
      </c>
      <c r="CG25" s="85"/>
      <c r="CH25" s="85"/>
    </row>
    <row r="26" spans="1:86">
      <c r="A26" s="550" t="s">
        <v>338</v>
      </c>
      <c r="B26" s="557" t="s">
        <v>20</v>
      </c>
      <c r="C26" s="551">
        <v>5</v>
      </c>
      <c r="D26" s="552" t="s">
        <v>751</v>
      </c>
      <c r="E26" s="555" t="s">
        <v>202</v>
      </c>
      <c r="F26" s="552" t="s">
        <v>64</v>
      </c>
      <c r="G26" s="548" t="s">
        <v>1155</v>
      </c>
      <c r="H26" s="548" t="s">
        <v>1156</v>
      </c>
      <c r="BA26" s="160" t="s">
        <v>383</v>
      </c>
      <c r="BB26" s="160" t="s">
        <v>384</v>
      </c>
      <c r="BC26" s="61"/>
      <c r="BD26" s="61" t="s">
        <v>451</v>
      </c>
      <c r="BE26" s="159"/>
      <c r="BF26" s="159"/>
      <c r="BG26" s="61"/>
      <c r="BH26" s="61" t="s">
        <v>282</v>
      </c>
      <c r="BI26" s="61"/>
      <c r="BJ26" s="61"/>
      <c r="BK26" s="61"/>
      <c r="BL26" s="61"/>
      <c r="BM26" s="161" t="s">
        <v>502</v>
      </c>
      <c r="BN26" s="61"/>
      <c r="BO26" s="61"/>
      <c r="BP26" s="61"/>
      <c r="BQ26" s="61"/>
      <c r="BR26" s="61"/>
      <c r="BS26" s="61"/>
      <c r="BT26" s="61"/>
      <c r="BU26" s="56" t="s">
        <v>700</v>
      </c>
      <c r="BV26" s="56"/>
      <c r="BW26" s="56"/>
      <c r="BX26" s="56"/>
      <c r="BY26" s="56"/>
      <c r="BZ26" s="56" t="s">
        <v>738</v>
      </c>
      <c r="CA26" s="56"/>
      <c r="CB26" s="56"/>
      <c r="CC26" s="61"/>
      <c r="CD26" s="54" t="s">
        <v>224</v>
      </c>
      <c r="CE26" s="54"/>
      <c r="CF26" s="54" t="s">
        <v>225</v>
      </c>
      <c r="CG26" s="85"/>
      <c r="CH26" s="85"/>
    </row>
    <row r="27" spans="1:86">
      <c r="A27" s="550" t="s">
        <v>338</v>
      </c>
      <c r="B27" s="557" t="s">
        <v>20</v>
      </c>
      <c r="C27" s="551">
        <v>6</v>
      </c>
      <c r="D27" s="552" t="s">
        <v>752</v>
      </c>
      <c r="E27" s="555" t="s">
        <v>202</v>
      </c>
      <c r="F27" s="552" t="s">
        <v>64</v>
      </c>
      <c r="G27" s="548" t="s">
        <v>1155</v>
      </c>
      <c r="H27" s="548" t="s">
        <v>1156</v>
      </c>
      <c r="BA27" s="160" t="s">
        <v>386</v>
      </c>
      <c r="BB27" s="160" t="s">
        <v>4</v>
      </c>
      <c r="BC27" s="61"/>
      <c r="BD27" s="61" t="s">
        <v>56</v>
      </c>
      <c r="BE27" s="159"/>
      <c r="BF27" s="159"/>
      <c r="BG27" s="61"/>
      <c r="BH27" s="61" t="s">
        <v>478</v>
      </c>
      <c r="BI27" s="61"/>
      <c r="BJ27" s="61"/>
      <c r="BK27" s="61"/>
      <c r="BL27" s="61"/>
      <c r="BM27" s="161" t="s">
        <v>503</v>
      </c>
      <c r="BN27" s="61"/>
      <c r="BO27" s="61"/>
      <c r="BP27" s="61"/>
      <c r="BQ27" s="61"/>
      <c r="BR27" s="61"/>
      <c r="BS27" s="61"/>
      <c r="BT27" s="61"/>
      <c r="BU27" s="56" t="s">
        <v>701</v>
      </c>
      <c r="BV27" s="56"/>
      <c r="BW27" s="56"/>
      <c r="BX27" s="56"/>
      <c r="BY27" s="56"/>
      <c r="BZ27" s="56" t="s">
        <v>56</v>
      </c>
      <c r="CA27" s="56"/>
      <c r="CB27" s="56"/>
      <c r="CC27" s="61"/>
      <c r="CD27" s="54" t="s">
        <v>226</v>
      </c>
      <c r="CE27" s="54"/>
      <c r="CF27" s="54" t="s">
        <v>227</v>
      </c>
      <c r="CG27" s="85"/>
      <c r="CH27" s="85"/>
    </row>
    <row r="28" spans="1:86">
      <c r="A28" s="550" t="s">
        <v>338</v>
      </c>
      <c r="B28" s="557" t="s">
        <v>20</v>
      </c>
      <c r="C28" s="551">
        <v>7</v>
      </c>
      <c r="D28" s="554" t="s">
        <v>753</v>
      </c>
      <c r="E28" s="555" t="s">
        <v>202</v>
      </c>
      <c r="F28" s="552" t="s">
        <v>64</v>
      </c>
      <c r="G28" s="548" t="s">
        <v>1155</v>
      </c>
      <c r="H28" s="548" t="s">
        <v>1156</v>
      </c>
      <c r="BA28" s="61"/>
      <c r="BB28" s="61"/>
      <c r="BC28" s="61"/>
      <c r="BD28" s="61" t="s">
        <v>452</v>
      </c>
      <c r="BE28" s="61"/>
      <c r="BF28" s="61"/>
      <c r="BG28" s="61"/>
      <c r="BH28" s="61" t="s">
        <v>476</v>
      </c>
      <c r="BI28" s="61"/>
      <c r="BJ28" s="61"/>
      <c r="BK28" s="61"/>
      <c r="BL28" s="61"/>
      <c r="BM28" s="161" t="s">
        <v>504</v>
      </c>
      <c r="BN28" s="61"/>
      <c r="BO28" s="61"/>
      <c r="BP28" s="61"/>
      <c r="BQ28" s="61"/>
      <c r="BR28" s="61"/>
      <c r="BS28" s="61"/>
      <c r="BT28" s="61"/>
      <c r="BU28" s="56" t="s">
        <v>702</v>
      </c>
      <c r="BV28" s="56"/>
      <c r="BW28" s="56"/>
      <c r="BX28" s="56"/>
      <c r="BY28" s="56"/>
      <c r="BZ28" s="56" t="s">
        <v>746</v>
      </c>
      <c r="CA28" s="56"/>
      <c r="CB28" s="56"/>
      <c r="CC28" s="61"/>
      <c r="CD28" s="54" t="s">
        <v>228</v>
      </c>
      <c r="CE28" s="54"/>
      <c r="CF28" s="54" t="s">
        <v>229</v>
      </c>
      <c r="CG28" s="85"/>
      <c r="CH28" s="85"/>
    </row>
    <row r="29" spans="1:86">
      <c r="A29" s="550" t="s">
        <v>338</v>
      </c>
      <c r="B29" s="557" t="s">
        <v>20</v>
      </c>
      <c r="C29" s="551">
        <v>8</v>
      </c>
      <c r="D29" s="554" t="s">
        <v>203</v>
      </c>
      <c r="E29" s="289" t="s">
        <v>1160</v>
      </c>
      <c r="F29" s="552" t="s">
        <v>64</v>
      </c>
      <c r="G29" s="548" t="s">
        <v>1152</v>
      </c>
      <c r="H29" s="548" t="s">
        <v>1153</v>
      </c>
      <c r="BA29" s="61"/>
      <c r="BB29" s="61"/>
      <c r="BC29" s="61"/>
      <c r="BD29" s="61" t="s">
        <v>453</v>
      </c>
      <c r="BE29" s="61"/>
      <c r="BF29" s="61"/>
      <c r="BG29" s="61"/>
      <c r="BH29" s="61" t="s">
        <v>477</v>
      </c>
      <c r="BI29" s="61"/>
      <c r="BJ29" s="61"/>
      <c r="BK29" s="61"/>
      <c r="BL29" s="61"/>
      <c r="BM29" s="161" t="s">
        <v>505</v>
      </c>
      <c r="BN29" s="61"/>
      <c r="BO29" s="61"/>
      <c r="BP29" s="61"/>
      <c r="BQ29" s="61"/>
      <c r="BR29" s="61"/>
      <c r="BS29" s="61"/>
      <c r="BT29" s="61"/>
      <c r="BU29" s="56" t="s">
        <v>703</v>
      </c>
      <c r="BV29" s="56"/>
      <c r="BW29" s="56"/>
      <c r="BX29" s="56"/>
      <c r="BY29" s="56"/>
      <c r="BZ29" s="56" t="s">
        <v>737</v>
      </c>
      <c r="CA29" s="56"/>
      <c r="CB29" s="56"/>
      <c r="CC29" s="61"/>
      <c r="CD29" s="54" t="s">
        <v>230</v>
      </c>
      <c r="CE29" s="54"/>
      <c r="CF29" s="54" t="s">
        <v>216</v>
      </c>
      <c r="CG29" s="85"/>
      <c r="CH29" s="85"/>
    </row>
    <row r="30" spans="1:86">
      <c r="A30" s="550" t="s">
        <v>338</v>
      </c>
      <c r="B30" s="557" t="s">
        <v>20</v>
      </c>
      <c r="C30" s="551">
        <v>9</v>
      </c>
      <c r="D30" s="554" t="s">
        <v>1157</v>
      </c>
      <c r="E30" s="555" t="s">
        <v>205</v>
      </c>
      <c r="F30" s="552" t="s">
        <v>64</v>
      </c>
      <c r="G30" s="548" t="s">
        <v>1158</v>
      </c>
      <c r="H30" s="548" t="s">
        <v>1153</v>
      </c>
      <c r="BA30" s="61" t="s">
        <v>18</v>
      </c>
      <c r="BB30" s="61"/>
      <c r="BC30" s="61"/>
      <c r="BD30" s="61" t="s">
        <v>444</v>
      </c>
      <c r="BE30" s="61"/>
      <c r="BF30" s="61"/>
      <c r="BG30" s="61"/>
      <c r="BH30" s="61"/>
      <c r="BI30" s="61"/>
      <c r="BJ30" s="61"/>
      <c r="BK30" s="61"/>
      <c r="BL30" s="61"/>
      <c r="BM30" s="161" t="s">
        <v>507</v>
      </c>
      <c r="BN30" s="61"/>
      <c r="BO30" s="61"/>
      <c r="BP30" s="61"/>
      <c r="BQ30" s="61"/>
      <c r="BR30" s="61"/>
      <c r="BS30" s="61"/>
      <c r="BT30" s="61"/>
      <c r="BU30" s="56" t="s">
        <v>704</v>
      </c>
      <c r="BV30" s="56"/>
      <c r="BW30" s="56"/>
      <c r="BX30" s="56"/>
      <c r="BY30" s="56"/>
      <c r="BZ30" s="56" t="s">
        <v>745</v>
      </c>
      <c r="CA30" s="56"/>
      <c r="CB30" s="56"/>
      <c r="CC30" s="61"/>
      <c r="CD30" s="54" t="s">
        <v>232</v>
      </c>
      <c r="CE30" s="54"/>
      <c r="CF30" s="54" t="s">
        <v>233</v>
      </c>
      <c r="CG30" s="85"/>
      <c r="CH30" s="85"/>
    </row>
    <row r="31" spans="1:86">
      <c r="BA31" s="61" t="s">
        <v>20</v>
      </c>
      <c r="BB31" s="61"/>
      <c r="BC31" s="61"/>
      <c r="BD31" s="61" t="s">
        <v>454</v>
      </c>
      <c r="BE31" s="61"/>
      <c r="BF31" s="61"/>
      <c r="BG31" s="61"/>
      <c r="BH31" s="61"/>
      <c r="BI31" s="61"/>
      <c r="BJ31" s="61"/>
      <c r="BK31" s="61"/>
      <c r="BL31" s="61"/>
      <c r="BM31" s="161" t="s">
        <v>508</v>
      </c>
      <c r="BN31" s="61"/>
      <c r="BO31" s="61"/>
      <c r="BP31" s="61"/>
      <c r="BQ31" s="61"/>
      <c r="BR31" s="61"/>
      <c r="BS31" s="61"/>
      <c r="BT31" s="61"/>
      <c r="BU31" s="56" t="s">
        <v>721</v>
      </c>
      <c r="BV31" s="56"/>
      <c r="BW31" s="56"/>
      <c r="BX31" s="56"/>
      <c r="BY31" s="56"/>
      <c r="BZ31" s="56" t="s">
        <v>194</v>
      </c>
      <c r="CA31" s="56"/>
      <c r="CB31" s="56"/>
      <c r="CC31" s="61"/>
      <c r="CD31" s="54" t="s">
        <v>234</v>
      </c>
      <c r="CE31" s="54"/>
      <c r="CF31" s="54" t="s">
        <v>215</v>
      </c>
      <c r="CG31" s="85"/>
      <c r="CH31" s="85"/>
    </row>
    <row r="32" spans="1:86">
      <c r="BA32" s="61" t="s">
        <v>22</v>
      </c>
      <c r="BB32" s="61"/>
      <c r="BC32" s="61"/>
      <c r="BD32" s="61" t="s">
        <v>455</v>
      </c>
      <c r="BE32" s="61"/>
      <c r="BF32" s="61"/>
      <c r="BG32" s="61"/>
      <c r="BH32" s="157" t="s">
        <v>650</v>
      </c>
      <c r="BI32" s="61"/>
      <c r="BJ32" s="61"/>
      <c r="BK32" s="61"/>
      <c r="BL32" s="61"/>
      <c r="BM32" s="161" t="s">
        <v>509</v>
      </c>
      <c r="BN32" s="61"/>
      <c r="BO32" s="61"/>
      <c r="BP32" s="61"/>
      <c r="BQ32" s="61"/>
      <c r="BR32" s="61"/>
      <c r="BS32" s="61"/>
      <c r="BT32" s="61"/>
      <c r="BU32" s="56" t="s">
        <v>705</v>
      </c>
      <c r="BV32" s="56"/>
      <c r="BW32" s="56"/>
      <c r="BX32" s="56"/>
      <c r="BY32" s="56"/>
      <c r="BZ32" s="56" t="s">
        <v>730</v>
      </c>
      <c r="CA32" s="56"/>
      <c r="CB32" s="56"/>
      <c r="CC32" s="61"/>
      <c r="CD32" s="54" t="s">
        <v>235</v>
      </c>
      <c r="CE32" s="54"/>
      <c r="CF32" s="54"/>
      <c r="CG32" s="85"/>
      <c r="CH32" s="85"/>
    </row>
    <row r="33" spans="53:86">
      <c r="BA33" s="61" t="s">
        <v>24</v>
      </c>
      <c r="BB33" s="61"/>
      <c r="BC33" s="61"/>
      <c r="BD33" s="56" t="s">
        <v>457</v>
      </c>
      <c r="BE33" s="61"/>
      <c r="BF33" s="61"/>
      <c r="BG33" s="61"/>
      <c r="BH33" s="61" t="s">
        <v>757</v>
      </c>
      <c r="BI33" s="61"/>
      <c r="BJ33" s="61"/>
      <c r="BK33" s="61"/>
      <c r="BL33" s="61"/>
      <c r="BM33" s="161" t="s">
        <v>510</v>
      </c>
      <c r="BN33" s="61"/>
      <c r="BO33" s="61"/>
      <c r="BP33" s="61"/>
      <c r="BQ33" s="61"/>
      <c r="BR33" s="61"/>
      <c r="BS33" s="61"/>
      <c r="BT33" s="61"/>
      <c r="BU33" s="56" t="s">
        <v>722</v>
      </c>
      <c r="BV33" s="56"/>
      <c r="BW33" s="56"/>
      <c r="BX33" s="56"/>
      <c r="BY33" s="56"/>
      <c r="BZ33" s="56" t="s">
        <v>740</v>
      </c>
      <c r="CA33" s="56"/>
      <c r="CB33" s="56"/>
      <c r="CC33" s="61"/>
      <c r="CD33" s="54" t="s">
        <v>236</v>
      </c>
      <c r="CE33" s="54"/>
      <c r="CF33" s="54"/>
      <c r="CG33" s="85"/>
      <c r="CH33" s="85"/>
    </row>
    <row r="34" spans="53:86">
      <c r="BA34" s="61" t="s">
        <v>421</v>
      </c>
      <c r="BB34" s="61"/>
      <c r="BC34" s="61"/>
      <c r="BD34" s="56" t="s">
        <v>456</v>
      </c>
      <c r="BE34" s="61"/>
      <c r="BF34" s="61"/>
      <c r="BG34" s="61"/>
      <c r="BH34" s="61" t="s">
        <v>651</v>
      </c>
      <c r="BI34" s="61"/>
      <c r="BJ34" s="61"/>
      <c r="BK34" s="61"/>
      <c r="BL34" s="61"/>
      <c r="BM34" s="161" t="s">
        <v>511</v>
      </c>
      <c r="BN34" s="61"/>
      <c r="BO34" s="61"/>
      <c r="BP34" s="61"/>
      <c r="BQ34" s="61"/>
      <c r="BR34" s="61"/>
      <c r="BS34" s="61"/>
      <c r="BT34" s="61"/>
      <c r="BU34" s="56" t="s">
        <v>706</v>
      </c>
      <c r="BV34" s="56"/>
      <c r="BW34" s="56"/>
      <c r="BX34" s="56"/>
      <c r="BY34" s="56"/>
      <c r="BZ34" s="56" t="s">
        <v>731</v>
      </c>
      <c r="CA34" s="56"/>
      <c r="CB34" s="56"/>
      <c r="CC34" s="61"/>
      <c r="CD34" s="54" t="s">
        <v>237</v>
      </c>
      <c r="CE34" s="54"/>
      <c r="CF34" s="54"/>
      <c r="CG34" s="85"/>
      <c r="CH34" s="85"/>
    </row>
    <row r="35" spans="53:86">
      <c r="BA35" s="61"/>
      <c r="BB35" s="61"/>
      <c r="BC35" s="61"/>
      <c r="BD35" s="56" t="s">
        <v>458</v>
      </c>
      <c r="BE35" s="61"/>
      <c r="BF35" s="61"/>
      <c r="BG35" s="61"/>
      <c r="BH35" s="61" t="s">
        <v>652</v>
      </c>
      <c r="BI35" s="61"/>
      <c r="BJ35" s="61"/>
      <c r="BK35" s="61"/>
      <c r="BL35" s="61"/>
      <c r="BM35" s="161" t="s">
        <v>512</v>
      </c>
      <c r="BN35" s="61"/>
      <c r="BO35" s="61"/>
      <c r="BP35" s="61"/>
      <c r="BQ35" s="61"/>
      <c r="BR35" s="61"/>
      <c r="BS35" s="61"/>
      <c r="BT35" s="61"/>
      <c r="BU35" s="56" t="s">
        <v>723</v>
      </c>
      <c r="BV35" s="56"/>
      <c r="BW35" s="56"/>
      <c r="BX35" s="56"/>
      <c r="BY35" s="56"/>
      <c r="BZ35" s="56" t="s">
        <v>732</v>
      </c>
      <c r="CA35" s="56"/>
      <c r="CB35" s="56"/>
      <c r="CC35" s="61"/>
      <c r="CD35" s="54" t="s">
        <v>238</v>
      </c>
      <c r="CE35" s="54"/>
      <c r="CF35" s="54"/>
      <c r="CG35" s="85"/>
      <c r="CH35" s="85"/>
    </row>
    <row r="36" spans="53:86">
      <c r="BA36" s="61"/>
      <c r="BB36" s="61"/>
      <c r="BC36" s="61"/>
      <c r="BD36" s="56" t="s">
        <v>459</v>
      </c>
      <c r="BE36" s="61"/>
      <c r="BF36" s="61"/>
      <c r="BG36" s="61"/>
      <c r="BH36" s="61" t="s">
        <v>653</v>
      </c>
      <c r="BI36" s="61"/>
      <c r="BJ36" s="61"/>
      <c r="BK36" s="61"/>
      <c r="BL36" s="61"/>
      <c r="BM36" s="161" t="s">
        <v>513</v>
      </c>
      <c r="BN36" s="61"/>
      <c r="BO36" s="61"/>
      <c r="BP36" s="61"/>
      <c r="BQ36" s="61"/>
      <c r="BR36" s="61"/>
      <c r="BS36" s="61"/>
      <c r="BT36" s="61"/>
      <c r="BU36" s="56" t="s">
        <v>724</v>
      </c>
      <c r="BV36" s="56"/>
      <c r="BW36" s="56"/>
      <c r="BX36" s="56"/>
      <c r="BY36" s="56"/>
      <c r="BZ36" s="56" t="s">
        <v>743</v>
      </c>
      <c r="CA36" s="56"/>
      <c r="CB36" s="56"/>
      <c r="CC36" s="61"/>
      <c r="CD36" s="54" t="s">
        <v>239</v>
      </c>
      <c r="CE36" s="54"/>
      <c r="CF36" s="54"/>
      <c r="CG36" s="85"/>
      <c r="CH36" s="85"/>
    </row>
    <row r="37" spans="53:86">
      <c r="BA37" s="61" t="s">
        <v>433</v>
      </c>
      <c r="BB37" s="61"/>
      <c r="BC37" s="61"/>
      <c r="BD37" s="56" t="s">
        <v>460</v>
      </c>
      <c r="BE37" s="61"/>
      <c r="BF37" s="61"/>
      <c r="BG37" s="61"/>
      <c r="BH37" s="61" t="s">
        <v>654</v>
      </c>
      <c r="BI37" s="61"/>
      <c r="BJ37" s="61"/>
      <c r="BK37" s="61"/>
      <c r="BL37" s="61"/>
      <c r="BM37" s="161" t="s">
        <v>514</v>
      </c>
      <c r="BN37" s="61"/>
      <c r="BO37" s="61"/>
      <c r="BP37" s="61"/>
      <c r="BQ37" s="61"/>
      <c r="BR37" s="61"/>
      <c r="BS37" s="61"/>
      <c r="BT37" s="61"/>
      <c r="BU37" s="56" t="s">
        <v>725</v>
      </c>
      <c r="BV37" s="56"/>
      <c r="BW37" s="56"/>
      <c r="BX37" s="56"/>
      <c r="BY37" s="56"/>
      <c r="BZ37" s="56" t="s">
        <v>733</v>
      </c>
      <c r="CA37" s="56"/>
      <c r="CB37" s="56"/>
      <c r="CC37" s="61"/>
      <c r="CD37" s="61"/>
      <c r="CE37" s="61"/>
      <c r="CF37" s="61"/>
      <c r="CG37" s="61"/>
      <c r="CH37" s="61"/>
    </row>
    <row r="38" spans="53:86">
      <c r="BA38" s="61" t="s">
        <v>40</v>
      </c>
      <c r="BB38" s="61"/>
      <c r="BC38" s="61"/>
      <c r="BD38" s="56" t="s">
        <v>461</v>
      </c>
      <c r="BE38" s="61"/>
      <c r="BF38" s="61"/>
      <c r="BG38" s="61"/>
      <c r="BH38" s="61" t="s">
        <v>655</v>
      </c>
      <c r="BI38" s="61"/>
      <c r="BJ38" s="61"/>
      <c r="BK38" s="61"/>
      <c r="BL38" s="61"/>
      <c r="BM38" s="161" t="s">
        <v>515</v>
      </c>
      <c r="BN38" s="61"/>
      <c r="BO38" s="61"/>
      <c r="BP38" s="61"/>
      <c r="BQ38" s="61"/>
      <c r="BR38" s="61"/>
      <c r="BS38" s="61"/>
      <c r="BT38" s="61"/>
      <c r="BU38" s="56" t="s">
        <v>707</v>
      </c>
      <c r="BV38" s="56"/>
      <c r="BW38" s="56"/>
      <c r="BX38" s="56"/>
      <c r="BY38" s="56"/>
      <c r="BZ38" s="56" t="s">
        <v>735</v>
      </c>
      <c r="CA38" s="56"/>
      <c r="CB38" s="56"/>
      <c r="CC38" s="61"/>
      <c r="CD38" s="61"/>
      <c r="CE38" s="61"/>
      <c r="CF38" s="61"/>
      <c r="CG38" s="61"/>
      <c r="CH38" s="61"/>
    </row>
    <row r="39" spans="53:86">
      <c r="BA39" s="61" t="s">
        <v>24</v>
      </c>
      <c r="BB39" s="61"/>
      <c r="BC39" s="61"/>
      <c r="BD39" s="56" t="s">
        <v>462</v>
      </c>
      <c r="BE39" s="61"/>
      <c r="BF39" s="61"/>
      <c r="BG39" s="61"/>
      <c r="BH39" s="61" t="s">
        <v>656</v>
      </c>
      <c r="BI39" s="61"/>
      <c r="BJ39" s="61"/>
      <c r="BK39" s="61"/>
      <c r="BL39" s="61"/>
      <c r="BM39" s="161" t="s">
        <v>516</v>
      </c>
      <c r="BN39" s="61"/>
      <c r="BO39" s="61"/>
      <c r="BP39" s="61"/>
      <c r="BQ39" s="61"/>
      <c r="BR39" s="61"/>
      <c r="BS39" s="61"/>
      <c r="BT39" s="61"/>
      <c r="BU39" s="56" t="s">
        <v>708</v>
      </c>
      <c r="BV39" s="56"/>
      <c r="BW39" s="56"/>
      <c r="BX39" s="56"/>
      <c r="BY39" s="56"/>
      <c r="BZ39" s="56" t="s">
        <v>461</v>
      </c>
      <c r="CA39" s="56"/>
      <c r="CB39" s="56"/>
      <c r="CC39" s="61"/>
      <c r="CD39" s="61"/>
      <c r="CE39" s="61"/>
      <c r="CF39" s="61"/>
      <c r="CG39" s="61"/>
      <c r="CH39" s="61"/>
    </row>
    <row r="40" spans="53:86">
      <c r="BA40" s="61" t="s">
        <v>421</v>
      </c>
      <c r="BB40" s="61"/>
      <c r="BC40" s="61"/>
      <c r="BD40" s="56" t="s">
        <v>463</v>
      </c>
      <c r="BE40" s="61"/>
      <c r="BF40" s="61"/>
      <c r="BG40" s="61"/>
      <c r="BH40" s="61" t="s">
        <v>657</v>
      </c>
      <c r="BI40" s="61"/>
      <c r="BJ40" s="61"/>
      <c r="BK40" s="61"/>
      <c r="BL40" s="61"/>
      <c r="BM40" s="161" t="s">
        <v>517</v>
      </c>
      <c r="BN40" s="61"/>
      <c r="BO40" s="61"/>
      <c r="BP40" s="61"/>
      <c r="BQ40" s="61"/>
      <c r="BR40" s="61"/>
      <c r="BS40" s="61"/>
      <c r="BT40" s="61"/>
      <c r="BU40" s="56" t="s">
        <v>710</v>
      </c>
      <c r="BV40" s="56"/>
      <c r="BW40" s="56"/>
      <c r="BX40" s="56"/>
      <c r="BY40" s="56"/>
      <c r="BZ40" s="56" t="s">
        <v>736</v>
      </c>
      <c r="CA40" s="56"/>
      <c r="CB40" s="56"/>
      <c r="CC40" s="61"/>
      <c r="CD40" s="61"/>
      <c r="CE40" s="61"/>
      <c r="CF40" s="61"/>
      <c r="CG40" s="61"/>
      <c r="CH40" s="61"/>
    </row>
    <row r="41" spans="53:86">
      <c r="BA41" s="61"/>
      <c r="BB41" s="61"/>
      <c r="BC41" s="61"/>
      <c r="BD41" s="61" t="s">
        <v>449</v>
      </c>
      <c r="BE41" s="61"/>
      <c r="BF41" s="61"/>
      <c r="BG41" s="61"/>
      <c r="BH41" s="61" t="s">
        <v>658</v>
      </c>
      <c r="BI41" s="61"/>
      <c r="BJ41" s="61"/>
      <c r="BK41" s="61"/>
      <c r="BL41" s="61"/>
      <c r="BM41" s="161" t="s">
        <v>518</v>
      </c>
      <c r="BN41" s="61"/>
      <c r="BO41" s="61"/>
      <c r="BP41" s="61"/>
      <c r="BQ41" s="61"/>
      <c r="BR41" s="61"/>
      <c r="BS41" s="61"/>
      <c r="BT41" s="61"/>
      <c r="BU41" s="56" t="s">
        <v>711</v>
      </c>
      <c r="BV41" s="56"/>
      <c r="BW41" s="56"/>
      <c r="BX41" s="56"/>
      <c r="BY41" s="56"/>
      <c r="BZ41" s="61"/>
      <c r="CA41" s="56"/>
      <c r="CB41" s="56"/>
      <c r="CC41" s="61"/>
      <c r="CD41" s="61"/>
      <c r="CE41" s="61"/>
      <c r="CF41" s="61"/>
      <c r="CG41" s="61"/>
      <c r="CH41" s="61"/>
    </row>
    <row r="42" spans="53:86">
      <c r="BA42" s="61"/>
      <c r="BB42" s="61"/>
      <c r="BC42" s="61"/>
      <c r="BD42" s="61"/>
      <c r="BE42" s="61"/>
      <c r="BF42" s="61"/>
      <c r="BG42" s="61"/>
      <c r="BH42" s="61" t="s">
        <v>114</v>
      </c>
      <c r="BI42" s="61"/>
      <c r="BJ42" s="61"/>
      <c r="BK42" s="61"/>
      <c r="BL42" s="61"/>
      <c r="BM42" s="161" t="s">
        <v>519</v>
      </c>
      <c r="BN42" s="61"/>
      <c r="BO42" s="61"/>
      <c r="BP42" s="61"/>
      <c r="BQ42" s="61"/>
      <c r="BR42" s="61"/>
      <c r="BS42" s="61"/>
      <c r="BT42" s="61"/>
      <c r="BU42" s="61"/>
      <c r="BV42" s="56"/>
      <c r="BW42" s="56"/>
      <c r="BX42" s="56"/>
      <c r="BY42" s="56"/>
      <c r="BZ42" s="61"/>
      <c r="CA42" s="56"/>
      <c r="CB42" s="56"/>
      <c r="CC42" s="61"/>
      <c r="CD42" s="61"/>
      <c r="CE42" s="61"/>
      <c r="CF42" s="61"/>
      <c r="CG42" s="61"/>
      <c r="CH42" s="61"/>
    </row>
    <row r="43" spans="53:86">
      <c r="BA43" s="157" t="s">
        <v>305</v>
      </c>
      <c r="BB43" s="61"/>
      <c r="BC43" s="61"/>
      <c r="BD43" s="61"/>
      <c r="BE43" s="61"/>
      <c r="BF43" s="61"/>
      <c r="BG43" s="61"/>
      <c r="BH43" s="61" t="s">
        <v>115</v>
      </c>
      <c r="BI43" s="61"/>
      <c r="BJ43" s="61"/>
      <c r="BK43" s="61"/>
      <c r="BL43" s="61"/>
      <c r="BM43" s="161" t="s">
        <v>520</v>
      </c>
      <c r="BN43" s="61"/>
      <c r="BO43" s="61"/>
      <c r="BP43" s="61"/>
      <c r="BQ43" s="61"/>
      <c r="BR43" s="61"/>
      <c r="BS43" s="61"/>
      <c r="BT43" s="61"/>
      <c r="BU43" s="61"/>
      <c r="BV43" s="56"/>
      <c r="BW43" s="56"/>
      <c r="BX43" s="56"/>
      <c r="BY43" s="56"/>
      <c r="BZ43" s="56"/>
      <c r="CA43" s="56"/>
      <c r="CB43" s="56"/>
      <c r="CC43" s="61"/>
      <c r="CD43" s="61"/>
      <c r="CE43" s="61"/>
      <c r="CF43" s="61"/>
      <c r="CG43" s="61"/>
      <c r="CH43" s="61"/>
    </row>
    <row r="44" spans="53:86">
      <c r="BA44" s="61" t="s">
        <v>7</v>
      </c>
      <c r="BB44" s="61"/>
      <c r="BC44" s="61"/>
      <c r="BD44" s="157" t="s">
        <v>290</v>
      </c>
      <c r="BE44" s="61"/>
      <c r="BF44" s="61"/>
      <c r="BG44" s="61"/>
      <c r="BH44" s="61" t="s">
        <v>116</v>
      </c>
      <c r="BI44" s="61"/>
      <c r="BJ44" s="61"/>
      <c r="BK44" s="61"/>
      <c r="BL44" s="61"/>
      <c r="BM44" s="161" t="s">
        <v>521</v>
      </c>
      <c r="BN44" s="61"/>
      <c r="BO44" s="61"/>
      <c r="BP44" s="61"/>
      <c r="BQ44" s="61"/>
      <c r="BR44" s="61"/>
      <c r="BS44" s="61"/>
      <c r="BT44" s="61"/>
      <c r="BU44" s="56"/>
      <c r="BV44" s="56"/>
      <c r="BW44" s="56"/>
      <c r="BX44" s="56"/>
      <c r="BY44" s="56"/>
      <c r="BZ44" s="56"/>
      <c r="CA44" s="56"/>
      <c r="CB44" s="56"/>
      <c r="CC44" s="61"/>
      <c r="CD44" s="61"/>
      <c r="CE44" s="61"/>
      <c r="CF44" s="61"/>
      <c r="CG44" s="61"/>
      <c r="CH44" s="61"/>
    </row>
    <row r="45" spans="53:86">
      <c r="BA45" s="61" t="s">
        <v>99</v>
      </c>
      <c r="BB45" s="61"/>
      <c r="BC45" s="61"/>
      <c r="BD45" s="61" t="s">
        <v>464</v>
      </c>
      <c r="BE45" s="61"/>
      <c r="BF45" s="61"/>
      <c r="BG45" s="61"/>
      <c r="BH45" s="61"/>
      <c r="BI45" s="61"/>
      <c r="BJ45" s="61"/>
      <c r="BK45" s="61"/>
      <c r="BL45" s="61"/>
      <c r="BM45" s="161" t="s">
        <v>522</v>
      </c>
      <c r="BN45" s="61"/>
      <c r="BO45" s="61"/>
      <c r="BP45" s="61"/>
      <c r="BQ45" s="61"/>
      <c r="BR45" s="61"/>
      <c r="BS45" s="61"/>
      <c r="BT45" s="61"/>
      <c r="BU45" s="61"/>
      <c r="BV45" s="56"/>
      <c r="BW45" s="56"/>
      <c r="BX45" s="56"/>
      <c r="BY45" s="56"/>
      <c r="BZ45" s="56"/>
      <c r="CA45" s="56"/>
      <c r="CB45" s="56"/>
      <c r="CC45" s="61"/>
      <c r="CD45" s="61"/>
      <c r="CE45" s="61"/>
      <c r="CF45" s="61"/>
      <c r="CG45" s="61"/>
      <c r="CH45" s="61"/>
    </row>
    <row r="46" spans="53:86">
      <c r="BA46" s="61" t="s">
        <v>211</v>
      </c>
      <c r="BB46" s="61"/>
      <c r="BC46" s="61"/>
      <c r="BD46" s="61" t="s">
        <v>465</v>
      </c>
      <c r="BE46" s="61"/>
      <c r="BF46" s="61"/>
      <c r="BG46" s="61"/>
      <c r="BH46" s="61"/>
      <c r="BI46" s="61"/>
      <c r="BJ46" s="61"/>
      <c r="BK46" s="61"/>
      <c r="BL46" s="61"/>
      <c r="BM46" s="161" t="s">
        <v>523</v>
      </c>
      <c r="BN46" s="61"/>
      <c r="BO46" s="61"/>
      <c r="BP46" s="61"/>
      <c r="BQ46" s="61"/>
      <c r="BR46" s="61"/>
      <c r="BS46" s="61"/>
      <c r="BT46" s="61"/>
      <c r="BU46" s="61"/>
      <c r="BV46" s="56"/>
      <c r="BW46" s="56"/>
      <c r="BX46" s="56"/>
      <c r="BY46" s="56"/>
      <c r="BZ46" s="56"/>
      <c r="CA46" s="56"/>
      <c r="CB46" s="56"/>
      <c r="CC46" s="61"/>
      <c r="CD46" s="61"/>
      <c r="CE46" s="61"/>
      <c r="CF46" s="61"/>
      <c r="CG46" s="61"/>
      <c r="CH46" s="61"/>
    </row>
    <row r="47" spans="53:86">
      <c r="BA47" s="61" t="s">
        <v>423</v>
      </c>
      <c r="BB47" s="61"/>
      <c r="BC47" s="61"/>
      <c r="BD47" s="61" t="s">
        <v>466</v>
      </c>
      <c r="BE47" s="61"/>
      <c r="BF47" s="61"/>
      <c r="BG47" s="61"/>
      <c r="BH47" s="61"/>
      <c r="BI47" s="61"/>
      <c r="BJ47" s="61"/>
      <c r="BK47" s="61"/>
      <c r="BL47" s="61"/>
      <c r="BM47" s="161" t="s">
        <v>524</v>
      </c>
      <c r="BN47" s="61"/>
      <c r="BO47" s="61"/>
      <c r="BP47" s="61"/>
      <c r="BQ47" s="61"/>
      <c r="BR47" s="61"/>
      <c r="BS47" s="61"/>
      <c r="BT47" s="61"/>
      <c r="BU47" s="61"/>
      <c r="BV47" s="56"/>
      <c r="BW47" s="56"/>
      <c r="BX47" s="56"/>
      <c r="BY47" s="56"/>
      <c r="BZ47" s="56"/>
      <c r="CA47" s="56"/>
      <c r="CB47" s="56"/>
      <c r="CC47" s="61"/>
      <c r="CD47" s="61"/>
      <c r="CE47" s="61"/>
      <c r="CF47" s="61"/>
      <c r="CG47" s="61"/>
      <c r="CH47" s="61"/>
    </row>
    <row r="48" spans="53:86">
      <c r="BA48" s="61" t="s">
        <v>424</v>
      </c>
      <c r="BB48" s="61"/>
      <c r="BC48" s="61"/>
      <c r="BD48" s="61"/>
      <c r="BE48" s="61"/>
      <c r="BF48" s="61"/>
      <c r="BG48" s="61"/>
      <c r="BH48" s="61"/>
      <c r="BI48" s="61"/>
      <c r="BJ48" s="61"/>
      <c r="BK48" s="61"/>
      <c r="BL48" s="61"/>
      <c r="BM48" s="161" t="s">
        <v>93</v>
      </c>
      <c r="BN48" s="61"/>
      <c r="BO48" s="61"/>
      <c r="BP48" s="61"/>
      <c r="BQ48" s="61"/>
      <c r="BR48" s="61"/>
      <c r="BS48" s="61"/>
      <c r="BT48" s="61"/>
      <c r="BU48" s="61"/>
      <c r="BV48" s="56"/>
      <c r="BW48" s="56"/>
      <c r="BX48" s="56"/>
      <c r="BY48" s="56"/>
      <c r="BZ48" s="56"/>
      <c r="CA48" s="56"/>
      <c r="CB48" s="56"/>
      <c r="CC48" s="61"/>
      <c r="CD48" s="61"/>
      <c r="CE48" s="61"/>
      <c r="CF48" s="61"/>
      <c r="CG48" s="61"/>
      <c r="CH48" s="61"/>
    </row>
    <row r="49" spans="53:86">
      <c r="BA49" s="61" t="s">
        <v>276</v>
      </c>
      <c r="BB49" s="61"/>
      <c r="BC49" s="61"/>
      <c r="BD49" s="61"/>
      <c r="BE49" s="61"/>
      <c r="BF49" s="61"/>
      <c r="BG49" s="61"/>
      <c r="BH49" s="61"/>
      <c r="BI49" s="61"/>
      <c r="BJ49" s="61"/>
      <c r="BK49" s="61"/>
      <c r="BL49" s="61"/>
      <c r="BM49" s="161" t="s">
        <v>525</v>
      </c>
      <c r="BN49" s="61"/>
      <c r="BO49" s="61"/>
      <c r="BP49" s="61"/>
      <c r="BQ49" s="61"/>
      <c r="BR49" s="61"/>
      <c r="BS49" s="61"/>
      <c r="BT49" s="61"/>
      <c r="BU49" s="61"/>
      <c r="BV49" s="61"/>
      <c r="BW49" s="61"/>
      <c r="BX49" s="61"/>
      <c r="BY49" s="61"/>
      <c r="BZ49" s="61"/>
      <c r="CA49" s="61"/>
      <c r="CB49" s="61"/>
      <c r="CC49" s="61"/>
      <c r="CD49" s="61"/>
      <c r="CE49" s="61"/>
      <c r="CF49" s="61"/>
      <c r="CG49" s="61"/>
      <c r="CH49" s="61"/>
    </row>
    <row r="50" spans="53:86">
      <c r="BA50" s="61" t="s">
        <v>425</v>
      </c>
      <c r="BB50" s="61"/>
      <c r="BC50" s="61"/>
      <c r="BD50" s="61"/>
      <c r="BE50" s="61"/>
      <c r="BF50" s="61"/>
      <c r="BG50" s="61"/>
      <c r="BH50" s="61"/>
      <c r="BI50" s="61"/>
      <c r="BJ50" s="61"/>
      <c r="BK50" s="61"/>
      <c r="BL50" s="61"/>
      <c r="BM50" s="161" t="s">
        <v>526</v>
      </c>
      <c r="BN50" s="61"/>
      <c r="BO50" s="61"/>
      <c r="BP50" s="61"/>
      <c r="BQ50" s="61"/>
      <c r="BR50" s="61"/>
      <c r="BS50" s="61"/>
      <c r="BT50" s="61"/>
      <c r="BU50" s="61"/>
      <c r="BV50" s="61"/>
      <c r="BW50" s="61"/>
      <c r="BX50" s="61"/>
      <c r="BY50" s="61"/>
      <c r="BZ50" s="61"/>
      <c r="CA50" s="61"/>
      <c r="CB50" s="61"/>
      <c r="CC50" s="61"/>
      <c r="CD50" s="61"/>
      <c r="CE50" s="61"/>
      <c r="CF50" s="61"/>
      <c r="CG50" s="61"/>
      <c r="CH50" s="61"/>
    </row>
    <row r="51" spans="53:86">
      <c r="BA51" s="61" t="s">
        <v>426</v>
      </c>
      <c r="BB51" s="61"/>
      <c r="BC51" s="61"/>
      <c r="BD51" s="61"/>
      <c r="BE51" s="61"/>
      <c r="BF51" s="61"/>
      <c r="BG51" s="61"/>
      <c r="BH51" s="61"/>
      <c r="BI51" s="61"/>
      <c r="BJ51" s="61"/>
      <c r="BK51" s="61"/>
      <c r="BL51" s="61"/>
      <c r="BM51" s="161" t="s">
        <v>527</v>
      </c>
      <c r="BN51" s="61"/>
      <c r="BO51" s="61"/>
      <c r="BP51" s="61"/>
      <c r="BQ51" s="61"/>
      <c r="BR51" s="61"/>
      <c r="BS51" s="61"/>
      <c r="BT51" s="61"/>
      <c r="BU51" s="61"/>
      <c r="BV51" s="61"/>
      <c r="BW51" s="61"/>
      <c r="BX51" s="61"/>
      <c r="BY51" s="61"/>
      <c r="BZ51" s="61"/>
      <c r="CA51" s="61"/>
      <c r="CB51" s="61"/>
      <c r="CC51" s="61"/>
      <c r="CD51" s="61"/>
      <c r="CE51" s="61"/>
      <c r="CF51" s="61"/>
      <c r="CG51" s="61"/>
      <c r="CH51" s="61"/>
    </row>
    <row r="52" spans="53:86">
      <c r="BA52" s="61" t="s">
        <v>427</v>
      </c>
      <c r="BB52" s="61"/>
      <c r="BC52" s="61"/>
      <c r="BD52" s="61"/>
      <c r="BE52" s="61"/>
      <c r="BF52" s="61"/>
      <c r="BG52" s="61"/>
      <c r="BH52" s="61"/>
      <c r="BI52" s="61"/>
      <c r="BJ52" s="61"/>
      <c r="BK52" s="61"/>
      <c r="BL52" s="61"/>
      <c r="BM52" s="161" t="s">
        <v>528</v>
      </c>
      <c r="BN52" s="61"/>
      <c r="BO52" s="61"/>
      <c r="BP52" s="61"/>
      <c r="BQ52" s="61"/>
      <c r="BR52" s="61"/>
      <c r="BS52" s="61"/>
      <c r="BT52" s="61"/>
      <c r="BU52" s="61"/>
      <c r="BV52" s="61"/>
      <c r="BW52" s="61"/>
      <c r="BX52" s="61"/>
      <c r="BY52" s="61"/>
      <c r="BZ52" s="61"/>
      <c r="CA52" s="61"/>
      <c r="CB52" s="61"/>
      <c r="CC52" s="61"/>
      <c r="CD52" s="61"/>
      <c r="CE52" s="61"/>
      <c r="CF52" s="61"/>
      <c r="CG52" s="61"/>
      <c r="CH52" s="61"/>
    </row>
    <row r="53" spans="53:86">
      <c r="BA53" s="61" t="s">
        <v>428</v>
      </c>
      <c r="BB53" s="61"/>
      <c r="BC53" s="61"/>
      <c r="BD53" s="61"/>
      <c r="BE53" s="61"/>
      <c r="BF53" s="61"/>
      <c r="BG53" s="61"/>
      <c r="BH53" s="61"/>
      <c r="BI53" s="61"/>
      <c r="BJ53" s="61"/>
      <c r="BK53" s="61"/>
      <c r="BL53" s="61"/>
      <c r="BM53" s="161" t="s">
        <v>529</v>
      </c>
      <c r="BN53" s="61"/>
      <c r="BO53" s="61"/>
      <c r="BP53" s="61"/>
      <c r="BQ53" s="61"/>
      <c r="BR53" s="61"/>
      <c r="BS53" s="61"/>
      <c r="BT53" s="61"/>
      <c r="BU53" s="61"/>
      <c r="BV53" s="61"/>
      <c r="BW53" s="61"/>
      <c r="BX53" s="61"/>
      <c r="BY53" s="61"/>
      <c r="BZ53" s="61"/>
      <c r="CA53" s="61"/>
      <c r="CB53" s="61"/>
      <c r="CC53" s="61"/>
      <c r="CD53" s="61"/>
      <c r="CE53" s="61"/>
      <c r="CF53" s="61"/>
      <c r="CG53" s="61"/>
      <c r="CH53" s="61"/>
    </row>
    <row r="54" spans="53:86">
      <c r="BA54" s="61" t="s">
        <v>429</v>
      </c>
      <c r="BB54" s="61"/>
      <c r="BC54" s="61"/>
      <c r="BD54" s="61"/>
      <c r="BE54" s="61"/>
      <c r="BF54" s="61"/>
      <c r="BG54" s="61"/>
      <c r="BH54" s="61"/>
      <c r="BI54" s="61"/>
      <c r="BJ54" s="61"/>
      <c r="BK54" s="61"/>
      <c r="BL54" s="61"/>
      <c r="BM54" s="161" t="s">
        <v>530</v>
      </c>
      <c r="BN54" s="61"/>
      <c r="BO54" s="61"/>
      <c r="BP54" s="61"/>
      <c r="BQ54" s="61"/>
      <c r="BR54" s="61"/>
      <c r="BS54" s="61"/>
      <c r="BT54" s="61"/>
      <c r="BU54" s="61"/>
      <c r="BV54" s="61"/>
      <c r="BW54" s="61"/>
      <c r="BX54" s="61"/>
      <c r="BY54" s="61"/>
      <c r="BZ54" s="61"/>
      <c r="CA54" s="61"/>
      <c r="CB54" s="61"/>
      <c r="CC54" s="61"/>
      <c r="CD54" s="61"/>
      <c r="CE54" s="61"/>
      <c r="CF54" s="61"/>
      <c r="CG54" s="61"/>
      <c r="CH54" s="61"/>
    </row>
    <row r="55" spans="53:86">
      <c r="BA55" s="61" t="s">
        <v>430</v>
      </c>
      <c r="BB55" s="61"/>
      <c r="BC55" s="61"/>
      <c r="BD55" s="61"/>
      <c r="BE55" s="61"/>
      <c r="BF55" s="61"/>
      <c r="BG55" s="61"/>
      <c r="BH55" s="61"/>
      <c r="BI55" s="61"/>
      <c r="BJ55" s="61"/>
      <c r="BK55" s="61"/>
      <c r="BL55" s="61"/>
      <c r="BM55" s="161" t="s">
        <v>531</v>
      </c>
      <c r="BN55" s="61"/>
      <c r="BO55" s="61"/>
      <c r="BP55" s="61"/>
      <c r="BQ55" s="61"/>
      <c r="BR55" s="61"/>
      <c r="BS55" s="61"/>
      <c r="BT55" s="61"/>
      <c r="BU55" s="61"/>
      <c r="BV55" s="61"/>
      <c r="BW55" s="61"/>
      <c r="BX55" s="61"/>
      <c r="BY55" s="61"/>
      <c r="BZ55" s="61"/>
      <c r="CA55" s="61"/>
      <c r="CB55" s="61"/>
      <c r="CC55" s="61"/>
      <c r="CD55" s="61"/>
      <c r="CE55" s="61"/>
      <c r="CF55" s="61"/>
      <c r="CG55" s="61"/>
      <c r="CH55" s="61"/>
    </row>
    <row r="56" spans="53:86">
      <c r="BA56" s="61" t="s">
        <v>431</v>
      </c>
      <c r="BB56" s="61"/>
      <c r="BC56" s="61"/>
      <c r="BD56" s="61"/>
      <c r="BE56" s="61"/>
      <c r="BF56" s="61"/>
      <c r="BG56" s="61"/>
      <c r="BH56" s="61"/>
      <c r="BI56" s="61"/>
      <c r="BJ56" s="61"/>
      <c r="BK56" s="61"/>
      <c r="BL56" s="61"/>
      <c r="BM56" s="161" t="s">
        <v>532</v>
      </c>
      <c r="BN56" s="61"/>
      <c r="BO56" s="61"/>
      <c r="BP56" s="61"/>
      <c r="BQ56" s="61"/>
      <c r="BR56" s="61"/>
      <c r="BS56" s="61"/>
      <c r="BT56" s="61"/>
      <c r="BU56" s="61"/>
      <c r="BV56" s="61"/>
      <c r="BW56" s="61"/>
      <c r="BX56" s="61"/>
      <c r="BY56" s="61"/>
      <c r="BZ56" s="61"/>
      <c r="CA56" s="61"/>
      <c r="CB56" s="61"/>
      <c r="CC56" s="61"/>
      <c r="CD56" s="61"/>
      <c r="CE56" s="61"/>
      <c r="CF56" s="61"/>
      <c r="CG56" s="61"/>
      <c r="CH56" s="61"/>
    </row>
    <row r="57" spans="53:86">
      <c r="BA57" s="61"/>
      <c r="BB57" s="61"/>
      <c r="BC57" s="61"/>
      <c r="BD57" s="61"/>
      <c r="BE57" s="61"/>
      <c r="BF57" s="61"/>
      <c r="BG57" s="61"/>
      <c r="BH57" s="61"/>
      <c r="BI57" s="61"/>
      <c r="BJ57" s="61"/>
      <c r="BK57" s="61"/>
      <c r="BL57" s="61"/>
      <c r="BM57" s="161" t="s">
        <v>533</v>
      </c>
      <c r="BN57" s="61"/>
      <c r="BO57" s="61"/>
      <c r="BP57" s="61"/>
      <c r="BQ57" s="61"/>
      <c r="BR57" s="61"/>
      <c r="BS57" s="61"/>
      <c r="BT57" s="61"/>
      <c r="BU57" s="61"/>
      <c r="BV57" s="61"/>
      <c r="BW57" s="61"/>
      <c r="BX57" s="61"/>
      <c r="BY57" s="61"/>
      <c r="BZ57" s="61"/>
      <c r="CA57" s="61"/>
      <c r="CB57" s="61"/>
      <c r="CC57" s="61"/>
      <c r="CD57" s="61"/>
      <c r="CE57" s="61"/>
      <c r="CF57" s="61"/>
      <c r="CG57" s="61"/>
      <c r="CH57" s="61"/>
    </row>
    <row r="58" spans="53:86">
      <c r="BA58" s="61"/>
      <c r="BB58" s="61"/>
      <c r="BC58" s="61"/>
      <c r="BD58" s="61"/>
      <c r="BE58" s="61"/>
      <c r="BF58" s="61"/>
      <c r="BG58" s="61"/>
      <c r="BH58" s="61"/>
      <c r="BI58" s="61"/>
      <c r="BJ58" s="61"/>
      <c r="BK58" s="61"/>
      <c r="BL58" s="61"/>
      <c r="BM58" s="161" t="s">
        <v>534</v>
      </c>
      <c r="BN58" s="61"/>
      <c r="BO58" s="61"/>
      <c r="BP58" s="61"/>
      <c r="BQ58" s="61"/>
      <c r="BR58" s="61"/>
      <c r="BS58" s="61"/>
      <c r="BT58" s="61"/>
      <c r="BU58" s="61"/>
      <c r="BV58" s="61"/>
      <c r="BW58" s="61"/>
      <c r="BX58" s="61"/>
      <c r="BY58" s="61"/>
      <c r="BZ58" s="61"/>
      <c r="CA58" s="61"/>
      <c r="CB58" s="61"/>
      <c r="CC58" s="61"/>
      <c r="CD58" s="61"/>
      <c r="CE58" s="61"/>
      <c r="CF58" s="61"/>
      <c r="CG58" s="61"/>
      <c r="CH58" s="61"/>
    </row>
    <row r="59" spans="53:86">
      <c r="BA59" s="174" t="s">
        <v>767</v>
      </c>
      <c r="BB59" s="61"/>
      <c r="BC59" s="61"/>
      <c r="BD59" s="61"/>
      <c r="BE59" s="61"/>
      <c r="BF59" s="61"/>
      <c r="BG59" s="61"/>
      <c r="BH59" s="61"/>
      <c r="BI59" s="61"/>
      <c r="BJ59" s="61"/>
      <c r="BK59" s="61"/>
      <c r="BL59" s="61"/>
      <c r="BM59" s="161" t="s">
        <v>663</v>
      </c>
      <c r="BN59" s="61"/>
      <c r="BO59" s="61"/>
      <c r="BP59" s="61"/>
      <c r="BQ59" s="61"/>
      <c r="BR59" s="61"/>
      <c r="BS59" s="61"/>
      <c r="BT59" s="61"/>
      <c r="BU59" s="61"/>
      <c r="BV59" s="61"/>
      <c r="BW59" s="61"/>
      <c r="BX59" s="61"/>
      <c r="BY59" s="61"/>
      <c r="BZ59" s="61"/>
      <c r="CA59" s="61"/>
      <c r="CB59" s="61"/>
      <c r="CC59" s="61"/>
      <c r="CD59" s="61"/>
      <c r="CE59" s="61"/>
      <c r="CF59" s="61"/>
      <c r="CG59" s="61"/>
      <c r="CH59" s="61"/>
    </row>
    <row r="60" spans="53:86" ht="15">
      <c r="BA60" s="175" t="s">
        <v>768</v>
      </c>
      <c r="BB60" s="61"/>
      <c r="BC60" s="61"/>
      <c r="BD60" s="61"/>
      <c r="BE60" s="61"/>
      <c r="BF60" s="61"/>
      <c r="BG60" s="61"/>
      <c r="BH60" s="61"/>
      <c r="BI60" s="61"/>
      <c r="BJ60" s="61"/>
      <c r="BK60" s="61"/>
      <c r="BL60" s="61"/>
      <c r="BM60" s="162" t="s">
        <v>535</v>
      </c>
      <c r="BN60" s="61"/>
      <c r="BO60" s="61"/>
      <c r="BP60" s="61"/>
      <c r="BQ60" s="61"/>
      <c r="BR60" s="61"/>
      <c r="BS60" s="61"/>
      <c r="BT60" s="61"/>
      <c r="BU60" s="61"/>
      <c r="BV60" s="61"/>
      <c r="BW60" s="61"/>
      <c r="BX60" s="61"/>
      <c r="BY60" s="61"/>
      <c r="BZ60" s="61"/>
      <c r="CA60" s="61"/>
      <c r="CB60" s="61"/>
      <c r="CC60" s="61"/>
      <c r="CD60" s="61"/>
      <c r="CE60" s="61"/>
      <c r="CF60" s="61"/>
      <c r="CG60" s="61"/>
      <c r="CH60" s="61"/>
    </row>
    <row r="61" spans="53:86">
      <c r="BA61" s="176" t="s">
        <v>210</v>
      </c>
      <c r="BB61" s="61"/>
      <c r="BC61" s="61"/>
      <c r="BD61" s="61"/>
      <c r="BE61" s="61"/>
      <c r="BF61" s="61"/>
      <c r="BG61" s="61"/>
      <c r="BH61" s="61"/>
      <c r="BI61" s="61"/>
      <c r="BJ61" s="61"/>
      <c r="BK61" s="61"/>
      <c r="BL61" s="61"/>
      <c r="BM61" s="161" t="s">
        <v>536</v>
      </c>
      <c r="BN61" s="61"/>
      <c r="BO61" s="61"/>
      <c r="BP61" s="61"/>
      <c r="BQ61" s="61"/>
      <c r="BR61" s="61"/>
      <c r="BS61" s="61"/>
      <c r="BT61" s="61"/>
      <c r="BU61" s="61"/>
      <c r="BV61" s="61"/>
      <c r="BW61" s="61"/>
      <c r="BX61" s="61"/>
      <c r="BY61" s="61"/>
      <c r="BZ61" s="61"/>
      <c r="CA61" s="61"/>
      <c r="CB61" s="61"/>
      <c r="CC61" s="61"/>
      <c r="CD61" s="61"/>
      <c r="CE61" s="61"/>
      <c r="CF61" s="61"/>
      <c r="CG61" s="61"/>
      <c r="CH61" s="61"/>
    </row>
    <row r="62" spans="53:86" ht="25.5">
      <c r="BA62" s="176" t="s">
        <v>825</v>
      </c>
      <c r="BB62" s="61"/>
      <c r="BC62" s="61"/>
      <c r="BD62" s="61"/>
      <c r="BE62" s="61"/>
      <c r="BF62" s="61"/>
      <c r="BG62" s="61"/>
      <c r="BH62" s="61"/>
      <c r="BI62" s="61"/>
      <c r="BJ62" s="61"/>
      <c r="BK62" s="61"/>
      <c r="BL62" s="61"/>
      <c r="BM62" s="161" t="s">
        <v>537</v>
      </c>
      <c r="BN62" s="61"/>
      <c r="BO62" s="61"/>
      <c r="BP62" s="61"/>
      <c r="BQ62" s="61"/>
      <c r="BR62" s="61"/>
      <c r="BS62" s="61"/>
      <c r="BT62" s="61"/>
      <c r="BU62" s="61"/>
      <c r="BV62" s="61"/>
      <c r="BW62" s="61"/>
      <c r="BX62" s="61"/>
      <c r="BY62" s="61"/>
      <c r="BZ62" s="61"/>
      <c r="CA62" s="61"/>
      <c r="CB62" s="61"/>
      <c r="CC62" s="61"/>
      <c r="CD62" s="61"/>
      <c r="CE62" s="61"/>
      <c r="CF62" s="61"/>
      <c r="CG62" s="61"/>
      <c r="CH62" s="61"/>
    </row>
    <row r="63" spans="53:86">
      <c r="BA63" s="176" t="s">
        <v>826</v>
      </c>
      <c r="BB63" s="61"/>
      <c r="BC63" s="61"/>
      <c r="BD63" s="61"/>
      <c r="BE63" s="61"/>
      <c r="BF63" s="61"/>
      <c r="BG63" s="61"/>
      <c r="BH63" s="61"/>
      <c r="BI63" s="61"/>
      <c r="BJ63" s="61"/>
      <c r="BK63" s="61"/>
      <c r="BL63" s="61"/>
      <c r="BM63" s="161" t="s">
        <v>538</v>
      </c>
      <c r="BN63" s="61"/>
      <c r="BO63" s="61"/>
      <c r="BP63" s="61"/>
      <c r="BQ63" s="61"/>
      <c r="BR63" s="61"/>
      <c r="BS63" s="61"/>
      <c r="BT63" s="61"/>
      <c r="BU63" s="61"/>
      <c r="BV63" s="61"/>
      <c r="BW63" s="61"/>
      <c r="BX63" s="61"/>
      <c r="BY63" s="61"/>
      <c r="BZ63" s="61"/>
      <c r="CA63" s="61"/>
      <c r="CB63" s="61"/>
      <c r="CC63" s="61"/>
      <c r="CD63" s="61"/>
      <c r="CE63" s="61"/>
      <c r="CF63" s="61"/>
      <c r="CG63" s="61"/>
      <c r="CH63" s="61"/>
    </row>
    <row r="64" spans="53:86">
      <c r="BA64" s="176" t="s">
        <v>63</v>
      </c>
      <c r="BB64" s="61"/>
      <c r="BC64" s="61"/>
      <c r="BD64" s="61"/>
      <c r="BE64" s="61"/>
      <c r="BF64" s="61"/>
      <c r="BG64" s="61"/>
      <c r="BH64" s="61"/>
      <c r="BI64" s="61"/>
      <c r="BJ64" s="61"/>
      <c r="BK64" s="61"/>
      <c r="BL64" s="61"/>
      <c r="BM64" s="161" t="s">
        <v>539</v>
      </c>
      <c r="BN64" s="61"/>
      <c r="BO64" s="61"/>
      <c r="BP64" s="61"/>
      <c r="BQ64" s="61"/>
      <c r="BR64" s="61"/>
      <c r="BS64" s="61"/>
      <c r="BT64" s="61"/>
      <c r="BU64" s="61"/>
      <c r="BV64" s="61"/>
      <c r="BW64" s="61"/>
      <c r="BX64" s="61"/>
      <c r="BY64" s="61"/>
      <c r="BZ64" s="61"/>
      <c r="CA64" s="61"/>
      <c r="CB64" s="61"/>
      <c r="CC64" s="61"/>
      <c r="CD64" s="61"/>
      <c r="CE64" s="61"/>
      <c r="CF64" s="61"/>
      <c r="CG64" s="61"/>
      <c r="CH64" s="61"/>
    </row>
    <row r="65" spans="53:86">
      <c r="BA65" s="176" t="s">
        <v>827</v>
      </c>
      <c r="BB65" s="61"/>
      <c r="BC65" s="61"/>
      <c r="BD65" s="61"/>
      <c r="BE65" s="61"/>
      <c r="BF65" s="61"/>
      <c r="BG65" s="61"/>
      <c r="BH65" s="61"/>
      <c r="BI65" s="61"/>
      <c r="BJ65" s="61"/>
      <c r="BK65" s="61"/>
      <c r="BL65" s="61"/>
      <c r="BM65" s="161" t="s">
        <v>540</v>
      </c>
      <c r="BN65" s="61"/>
      <c r="BO65" s="61"/>
      <c r="BP65" s="61"/>
      <c r="BQ65" s="61"/>
      <c r="BR65" s="61"/>
      <c r="BS65" s="61"/>
      <c r="BT65" s="61"/>
      <c r="BU65" s="61"/>
      <c r="BV65" s="61"/>
      <c r="BW65" s="61"/>
      <c r="BX65" s="61"/>
      <c r="BY65" s="61"/>
      <c r="BZ65" s="61"/>
      <c r="CA65" s="61"/>
      <c r="CB65" s="61"/>
      <c r="CC65" s="61"/>
      <c r="CD65" s="61"/>
      <c r="CE65" s="61"/>
      <c r="CF65" s="61"/>
      <c r="CG65" s="61"/>
      <c r="CH65" s="61"/>
    </row>
    <row r="66" spans="53:86" ht="15">
      <c r="BA66" s="175" t="s">
        <v>769</v>
      </c>
      <c r="BB66" s="61"/>
      <c r="BC66" s="61"/>
      <c r="BD66" s="61"/>
      <c r="BE66" s="61"/>
      <c r="BF66" s="61"/>
      <c r="BG66" s="61"/>
      <c r="BH66" s="61"/>
      <c r="BI66" s="61"/>
      <c r="BJ66" s="61"/>
      <c r="BK66" s="61"/>
      <c r="BL66" s="61"/>
      <c r="BM66" s="161" t="s">
        <v>541</v>
      </c>
      <c r="BN66" s="61"/>
      <c r="BO66" s="61"/>
      <c r="BP66" s="61"/>
      <c r="BQ66" s="61"/>
      <c r="BR66" s="61"/>
      <c r="BS66" s="61"/>
      <c r="BT66" s="61"/>
      <c r="BU66" s="61"/>
      <c r="BV66" s="61"/>
      <c r="BW66" s="61"/>
      <c r="BX66" s="61"/>
      <c r="BY66" s="61"/>
      <c r="BZ66" s="61"/>
      <c r="CA66" s="61"/>
      <c r="CB66" s="61"/>
      <c r="CC66" s="61"/>
      <c r="CD66" s="61"/>
      <c r="CE66" s="61"/>
      <c r="CF66" s="61"/>
      <c r="CG66" s="61"/>
      <c r="CH66" s="61"/>
    </row>
    <row r="67" spans="53:86">
      <c r="BA67" t="s">
        <v>770</v>
      </c>
      <c r="BB67" s="61"/>
      <c r="BC67" s="61"/>
      <c r="BD67" s="61"/>
      <c r="BE67" s="61"/>
      <c r="BF67" s="61"/>
      <c r="BG67" s="61"/>
      <c r="BH67" s="61"/>
      <c r="BI67" s="61"/>
      <c r="BJ67" s="61"/>
      <c r="BK67" s="61"/>
      <c r="BL67" s="61"/>
      <c r="BM67" s="161" t="s">
        <v>542</v>
      </c>
      <c r="BN67" s="61"/>
      <c r="BO67" s="61"/>
      <c r="BP67" s="61"/>
      <c r="BQ67" s="61"/>
      <c r="BR67" s="61"/>
      <c r="BS67" s="61"/>
      <c r="BT67" s="61"/>
      <c r="BU67" s="61"/>
      <c r="BV67" s="61"/>
      <c r="BW67" s="61"/>
      <c r="BX67" s="61"/>
      <c r="BY67" s="61"/>
      <c r="BZ67" s="61"/>
      <c r="CA67" s="61"/>
      <c r="CB67" s="61"/>
      <c r="CC67" s="61"/>
      <c r="CD67" s="61"/>
      <c r="CE67" s="61"/>
      <c r="CF67" s="61"/>
      <c r="CG67" s="61"/>
      <c r="CH67" s="61"/>
    </row>
    <row r="68" spans="53:86">
      <c r="BA68" t="s">
        <v>771</v>
      </c>
      <c r="BB68" s="61"/>
      <c r="BC68" s="61"/>
      <c r="BD68" s="61"/>
      <c r="BE68" s="61"/>
      <c r="BF68" s="61"/>
      <c r="BG68" s="61"/>
      <c r="BH68" s="61"/>
      <c r="BI68" s="61"/>
      <c r="BJ68" s="61"/>
      <c r="BK68" s="61"/>
      <c r="BL68" s="61"/>
      <c r="BM68" s="161" t="s">
        <v>543</v>
      </c>
      <c r="BN68" s="61"/>
      <c r="BO68" s="61"/>
      <c r="BP68" s="61"/>
      <c r="BQ68" s="61"/>
      <c r="BR68" s="61"/>
      <c r="BS68" s="61"/>
      <c r="BT68" s="61"/>
      <c r="BU68" s="61"/>
      <c r="BV68" s="61"/>
      <c r="BW68" s="61"/>
      <c r="BX68" s="61"/>
      <c r="BY68" s="61"/>
      <c r="BZ68" s="61"/>
      <c r="CA68" s="61"/>
      <c r="CB68" s="61"/>
      <c r="CC68" s="61"/>
      <c r="CD68" s="61"/>
      <c r="CE68" s="61"/>
      <c r="CF68" s="61"/>
      <c r="CG68" s="61"/>
      <c r="CH68" s="61"/>
    </row>
    <row r="69" spans="53:86">
      <c r="BA69" t="s">
        <v>772</v>
      </c>
      <c r="BB69" s="61"/>
      <c r="BC69" s="61"/>
      <c r="BD69" s="61"/>
      <c r="BE69" s="61"/>
      <c r="BF69" s="61"/>
      <c r="BG69" s="61"/>
      <c r="BH69" s="61"/>
      <c r="BI69" s="61"/>
      <c r="BJ69" s="61"/>
      <c r="BK69" s="61"/>
      <c r="BL69" s="61"/>
      <c r="BM69" s="161" t="s">
        <v>544</v>
      </c>
      <c r="BN69" s="61"/>
      <c r="BO69" s="61"/>
      <c r="BP69" s="61"/>
      <c r="BQ69" s="61"/>
      <c r="BR69" s="61"/>
      <c r="BS69" s="61"/>
      <c r="BT69" s="61"/>
      <c r="BU69" s="61"/>
      <c r="BV69" s="61"/>
      <c r="BW69" s="61"/>
      <c r="BX69" s="61"/>
      <c r="BY69" s="61"/>
      <c r="BZ69" s="61"/>
      <c r="CA69" s="61"/>
      <c r="CB69" s="61"/>
      <c r="CC69" s="61"/>
      <c r="CD69" s="61"/>
      <c r="CE69" s="61"/>
      <c r="CF69" s="61"/>
      <c r="CG69" s="61"/>
      <c r="CH69" s="61"/>
    </row>
    <row r="70" spans="53:86">
      <c r="BA70" t="s">
        <v>773</v>
      </c>
      <c r="BB70" s="61"/>
      <c r="BC70" s="61"/>
      <c r="BD70" s="61"/>
      <c r="BE70" s="61"/>
      <c r="BF70" s="61"/>
      <c r="BG70" s="61"/>
      <c r="BH70" s="61"/>
      <c r="BI70" s="61"/>
      <c r="BJ70" s="61"/>
      <c r="BK70" s="61"/>
      <c r="BL70" s="61"/>
      <c r="BM70" s="161" t="s">
        <v>545</v>
      </c>
      <c r="BN70" s="61"/>
      <c r="BO70" s="61"/>
      <c r="BP70" s="61"/>
      <c r="BQ70" s="61"/>
      <c r="BR70" s="61"/>
      <c r="BS70" s="61"/>
      <c r="BT70" s="61"/>
      <c r="BU70" s="61"/>
      <c r="BV70" s="61"/>
      <c r="BW70" s="61"/>
      <c r="BX70" s="61"/>
      <c r="BY70" s="61"/>
      <c r="BZ70" s="61"/>
      <c r="CA70" s="61"/>
      <c r="CB70" s="61"/>
      <c r="CC70" s="61"/>
      <c r="CD70" s="61"/>
      <c r="CE70" s="61"/>
      <c r="CF70" s="61"/>
      <c r="CG70" s="61"/>
      <c r="CH70" s="61"/>
    </row>
    <row r="71" spans="53:86">
      <c r="BA71" t="s">
        <v>774</v>
      </c>
      <c r="BB71" s="61"/>
      <c r="BC71" s="61"/>
      <c r="BD71" s="61"/>
      <c r="BE71" s="61"/>
      <c r="BF71" s="61"/>
      <c r="BG71" s="61"/>
      <c r="BH71" s="61"/>
      <c r="BI71" s="61"/>
      <c r="BJ71" s="61"/>
      <c r="BK71" s="61"/>
      <c r="BL71" s="61"/>
      <c r="BM71" s="161" t="s">
        <v>546</v>
      </c>
      <c r="BN71" s="61"/>
      <c r="BO71" s="61"/>
      <c r="BP71" s="61"/>
      <c r="BQ71" s="61"/>
      <c r="BR71" s="61"/>
      <c r="BS71" s="61"/>
      <c r="BT71" s="61"/>
      <c r="BU71" s="61"/>
      <c r="BV71" s="61"/>
      <c r="BW71" s="61"/>
      <c r="BX71" s="61"/>
      <c r="BY71" s="61"/>
      <c r="BZ71" s="61"/>
      <c r="CA71" s="61"/>
      <c r="CB71" s="61"/>
      <c r="CC71" s="61"/>
      <c r="CD71" s="61"/>
      <c r="CE71" s="61"/>
      <c r="CF71" s="61"/>
      <c r="CG71" s="61"/>
      <c r="CH71" s="61"/>
    </row>
    <row r="72" spans="53:86">
      <c r="BA72" t="s">
        <v>775</v>
      </c>
      <c r="BB72" s="61"/>
      <c r="BC72" s="61"/>
      <c r="BD72" s="61"/>
      <c r="BE72" s="61"/>
      <c r="BF72" s="61"/>
      <c r="BG72" s="61"/>
      <c r="BH72" s="61"/>
      <c r="BI72" s="61"/>
      <c r="BJ72" s="61"/>
      <c r="BK72" s="61"/>
      <c r="BL72" s="61"/>
      <c r="BM72" s="161" t="s">
        <v>547</v>
      </c>
      <c r="BN72" s="61"/>
      <c r="BO72" s="61"/>
      <c r="BP72" s="61"/>
      <c r="BQ72" s="61"/>
      <c r="BR72" s="61"/>
      <c r="BS72" s="61"/>
      <c r="BT72" s="61"/>
      <c r="BU72" s="61"/>
      <c r="BV72" s="61"/>
      <c r="BW72" s="61"/>
      <c r="BX72" s="61"/>
      <c r="BY72" s="61"/>
      <c r="BZ72" s="61"/>
      <c r="CA72" s="61"/>
      <c r="CB72" s="61"/>
      <c r="CC72" s="61"/>
      <c r="CD72" s="61"/>
      <c r="CE72" s="61"/>
      <c r="CF72" s="61"/>
      <c r="CG72" s="61"/>
      <c r="CH72" s="61"/>
    </row>
    <row r="73" spans="53:86">
      <c r="BA73" t="s">
        <v>776</v>
      </c>
      <c r="BB73" s="61"/>
      <c r="BC73" s="61"/>
      <c r="BD73" s="61"/>
      <c r="BE73" s="61"/>
      <c r="BF73" s="61"/>
      <c r="BG73" s="61"/>
      <c r="BH73" s="61"/>
      <c r="BI73" s="61"/>
      <c r="BJ73" s="61"/>
      <c r="BK73" s="61"/>
      <c r="BL73" s="61"/>
      <c r="BM73" s="161" t="s">
        <v>548</v>
      </c>
      <c r="BN73" s="61"/>
      <c r="BO73" s="61"/>
      <c r="BP73" s="61"/>
      <c r="BQ73" s="61"/>
      <c r="BR73" s="61"/>
      <c r="BS73" s="61"/>
      <c r="BT73" s="61"/>
      <c r="BU73" s="61"/>
      <c r="BV73" s="61"/>
      <c r="BW73" s="61"/>
      <c r="BX73" s="61"/>
      <c r="BY73" s="61"/>
      <c r="BZ73" s="61"/>
      <c r="CA73" s="61"/>
      <c r="CB73" s="61"/>
      <c r="CC73" s="61"/>
      <c r="CD73" s="61"/>
      <c r="CE73" s="61"/>
      <c r="CF73" s="61"/>
      <c r="CG73" s="61"/>
      <c r="CH73" s="61"/>
    </row>
    <row r="74" spans="53:86">
      <c r="BA74" t="s">
        <v>777</v>
      </c>
      <c r="BB74" s="61"/>
      <c r="BC74" s="61"/>
      <c r="BD74" s="61"/>
      <c r="BE74" s="61"/>
      <c r="BF74" s="61"/>
      <c r="BG74" s="61"/>
      <c r="BH74" s="61"/>
      <c r="BI74" s="61"/>
      <c r="BJ74" s="61"/>
      <c r="BK74" s="61"/>
      <c r="BL74" s="61"/>
      <c r="BM74" s="161" t="s">
        <v>549</v>
      </c>
      <c r="BN74" s="61"/>
      <c r="BO74" s="61"/>
      <c r="BP74" s="61"/>
      <c r="BQ74" s="61"/>
      <c r="BR74" s="61"/>
      <c r="BS74" s="61"/>
      <c r="BT74" s="61"/>
      <c r="BU74" s="61"/>
      <c r="BV74" s="61"/>
      <c r="BW74" s="61"/>
      <c r="BX74" s="61"/>
      <c r="BY74" s="61"/>
      <c r="BZ74" s="61"/>
      <c r="CA74" s="61"/>
      <c r="CB74" s="61"/>
      <c r="CC74" s="61"/>
      <c r="CD74" s="61"/>
      <c r="CE74" s="61"/>
      <c r="CF74" s="61"/>
      <c r="CG74" s="61"/>
      <c r="CH74" s="61"/>
    </row>
    <row r="75" spans="53:86">
      <c r="BA75" t="s">
        <v>778</v>
      </c>
      <c r="BB75" s="61"/>
      <c r="BC75" s="61"/>
      <c r="BD75" s="61"/>
      <c r="BE75" s="61"/>
      <c r="BF75" s="61"/>
      <c r="BG75" s="61"/>
      <c r="BH75" s="61"/>
      <c r="BI75" s="61"/>
      <c r="BJ75" s="61"/>
      <c r="BK75" s="61"/>
      <c r="BL75" s="61"/>
      <c r="BM75" s="161" t="s">
        <v>550</v>
      </c>
      <c r="BN75" s="61"/>
      <c r="BO75" s="61"/>
      <c r="BP75" s="61"/>
      <c r="BQ75" s="61"/>
      <c r="BR75" s="61"/>
      <c r="BS75" s="61"/>
      <c r="BT75" s="61"/>
      <c r="BU75" s="61"/>
      <c r="BV75" s="61"/>
      <c r="BW75" s="61"/>
      <c r="BX75" s="61"/>
      <c r="BY75" s="61"/>
      <c r="BZ75" s="61"/>
      <c r="CA75" s="61"/>
      <c r="CB75" s="61"/>
      <c r="CC75" s="61"/>
      <c r="CD75" s="61"/>
      <c r="CE75" s="61"/>
      <c r="CF75" s="61"/>
      <c r="CG75" s="61"/>
      <c r="CH75" s="61"/>
    </row>
    <row r="76" spans="53:86" ht="15">
      <c r="BA76" s="175" t="s">
        <v>821</v>
      </c>
      <c r="BB76" s="61"/>
      <c r="BC76" s="61"/>
      <c r="BD76" s="61"/>
      <c r="BE76" s="61"/>
      <c r="BF76" s="61"/>
      <c r="BG76" s="61"/>
      <c r="BH76" s="61"/>
      <c r="BI76" s="61"/>
      <c r="BJ76" s="61"/>
      <c r="BK76" s="61"/>
      <c r="BL76" s="61"/>
      <c r="BM76" s="161"/>
      <c r="BN76" s="61"/>
      <c r="BO76" s="61"/>
      <c r="BP76" s="61"/>
      <c r="BQ76" s="61"/>
      <c r="BR76" s="61"/>
      <c r="BS76" s="61"/>
      <c r="BT76" s="61"/>
      <c r="BU76" s="61"/>
      <c r="BV76" s="61"/>
      <c r="BW76" s="61"/>
      <c r="BX76" s="61"/>
      <c r="BY76" s="61"/>
      <c r="BZ76" s="61"/>
      <c r="CA76" s="61"/>
      <c r="CB76" s="61"/>
      <c r="CC76" s="61"/>
      <c r="CD76" s="61"/>
      <c r="CE76" s="61"/>
      <c r="CF76" s="61"/>
      <c r="CG76" s="61"/>
      <c r="CH76" s="61"/>
    </row>
    <row r="77" spans="53:86">
      <c r="BA77" t="s">
        <v>818</v>
      </c>
      <c r="BB77" s="61"/>
      <c r="BC77" s="61"/>
      <c r="BD77" s="61"/>
      <c r="BE77" s="61"/>
      <c r="BF77" s="61"/>
      <c r="BG77" s="61"/>
      <c r="BH77" s="61"/>
      <c r="BI77" s="61"/>
      <c r="BJ77" s="61"/>
      <c r="BK77" s="61"/>
      <c r="BL77" s="61"/>
      <c r="BM77" s="161"/>
      <c r="BN77" s="61"/>
      <c r="BO77" s="61"/>
      <c r="BP77" s="61"/>
      <c r="BQ77" s="61"/>
      <c r="BR77" s="61"/>
      <c r="BS77" s="61"/>
      <c r="BT77" s="61"/>
      <c r="BU77" s="61"/>
      <c r="BV77" s="61"/>
      <c r="BW77" s="61"/>
      <c r="BX77" s="61"/>
      <c r="BY77" s="61"/>
      <c r="BZ77" s="61"/>
      <c r="CA77" s="61"/>
      <c r="CB77" s="61"/>
      <c r="CC77" s="61"/>
      <c r="CD77" s="61"/>
      <c r="CE77" s="61"/>
      <c r="CF77" s="61"/>
      <c r="CG77" s="61"/>
      <c r="CH77" s="61"/>
    </row>
    <row r="78" spans="53:86">
      <c r="BA78" t="s">
        <v>819</v>
      </c>
      <c r="BB78" s="61"/>
      <c r="BC78" s="61"/>
      <c r="BD78" s="61"/>
      <c r="BE78" s="61"/>
      <c r="BF78" s="61"/>
      <c r="BG78" s="61"/>
      <c r="BH78" s="61"/>
      <c r="BI78" s="61"/>
      <c r="BJ78" s="61"/>
      <c r="BK78" s="61"/>
      <c r="BL78" s="61"/>
      <c r="BM78" s="161"/>
      <c r="BN78" s="61"/>
      <c r="BO78" s="61"/>
      <c r="BP78" s="61"/>
      <c r="BQ78" s="61"/>
      <c r="BR78" s="61"/>
      <c r="BS78" s="61"/>
      <c r="BT78" s="61"/>
      <c r="BU78" s="61"/>
      <c r="BV78" s="61"/>
      <c r="BW78" s="61"/>
      <c r="BX78" s="61"/>
      <c r="BY78" s="61"/>
      <c r="BZ78" s="61"/>
      <c r="CA78" s="61"/>
      <c r="CB78" s="61"/>
      <c r="CC78" s="61"/>
      <c r="CD78" s="61"/>
      <c r="CE78" s="61"/>
      <c r="CF78" s="61"/>
      <c r="CG78" s="61"/>
      <c r="CH78" s="61"/>
    </row>
    <row r="79" spans="53:86">
      <c r="BA79" t="s">
        <v>820</v>
      </c>
      <c r="BB79" s="61"/>
      <c r="BC79" s="61"/>
      <c r="BD79" s="61"/>
      <c r="BE79" s="61"/>
      <c r="BF79" s="61"/>
      <c r="BG79" s="61"/>
      <c r="BH79" s="61"/>
      <c r="BI79" s="61"/>
      <c r="BJ79" s="61"/>
      <c r="BK79" s="61"/>
      <c r="BL79" s="61"/>
      <c r="BM79" s="161"/>
      <c r="BN79" s="61"/>
      <c r="BO79" s="61"/>
      <c r="BP79" s="61"/>
      <c r="BQ79" s="61"/>
      <c r="BR79" s="61"/>
      <c r="BS79" s="61"/>
      <c r="BT79" s="61"/>
      <c r="BU79" s="61"/>
      <c r="BV79" s="61"/>
      <c r="BW79" s="61"/>
      <c r="BX79" s="61"/>
      <c r="BY79" s="61"/>
      <c r="BZ79" s="61"/>
      <c r="CA79" s="61"/>
      <c r="CB79" s="61"/>
      <c r="CC79" s="61"/>
      <c r="CD79" s="61"/>
      <c r="CE79" s="61"/>
      <c r="CF79" s="61"/>
      <c r="CG79" s="61"/>
      <c r="CH79" s="61"/>
    </row>
    <row r="80" spans="53:86" ht="15">
      <c r="BA80" s="175" t="s">
        <v>779</v>
      </c>
      <c r="BB80" s="61"/>
      <c r="BC80" s="61"/>
      <c r="BD80" s="61"/>
      <c r="BE80" s="61"/>
      <c r="BF80" s="61"/>
      <c r="BG80" s="61"/>
      <c r="BH80" s="61"/>
      <c r="BI80" s="61"/>
      <c r="BJ80" s="61"/>
      <c r="BK80" s="61"/>
      <c r="BL80" s="61"/>
      <c r="BM80" s="162" t="s">
        <v>551</v>
      </c>
      <c r="BN80" s="61"/>
      <c r="BO80" s="61"/>
      <c r="BP80" s="61"/>
      <c r="BQ80" s="61"/>
      <c r="BR80" s="61"/>
      <c r="BS80" s="61"/>
      <c r="BT80" s="61"/>
      <c r="BU80" s="61"/>
      <c r="BV80" s="61"/>
      <c r="BW80" s="61"/>
      <c r="BX80" s="61"/>
      <c r="BY80" s="61"/>
      <c r="BZ80" s="61"/>
      <c r="CA80" s="61"/>
      <c r="CB80" s="61"/>
      <c r="CC80" s="61"/>
      <c r="CD80" s="61"/>
      <c r="CE80" s="61"/>
      <c r="CF80" s="61"/>
      <c r="CG80" s="61"/>
      <c r="CH80" s="61"/>
    </row>
    <row r="81" spans="53:86">
      <c r="BA81" t="s">
        <v>780</v>
      </c>
      <c r="BB81" s="61"/>
      <c r="BC81" s="61"/>
      <c r="BD81" s="61"/>
      <c r="BE81" s="61"/>
      <c r="BF81" s="61"/>
      <c r="BG81" s="61"/>
      <c r="BH81" s="61"/>
      <c r="BI81" s="61"/>
      <c r="BJ81" s="61"/>
      <c r="BK81" s="61"/>
      <c r="BL81" s="61"/>
      <c r="BM81" s="161" t="s">
        <v>552</v>
      </c>
      <c r="BN81" s="61"/>
      <c r="BO81" s="61"/>
      <c r="BP81" s="61"/>
      <c r="BQ81" s="61"/>
      <c r="BR81" s="61"/>
      <c r="BS81" s="61"/>
      <c r="BT81" s="61"/>
      <c r="BU81" s="61"/>
      <c r="BV81" s="61"/>
      <c r="BW81" s="61"/>
      <c r="BX81" s="61"/>
      <c r="BY81" s="61"/>
      <c r="BZ81" s="61"/>
      <c r="CA81" s="61"/>
      <c r="CB81" s="61"/>
      <c r="CC81" s="61"/>
      <c r="CD81" s="61"/>
      <c r="CE81" s="61"/>
      <c r="CF81" s="61"/>
      <c r="CG81" s="61"/>
      <c r="CH81" s="61"/>
    </row>
    <row r="82" spans="53:86">
      <c r="BA82" t="s">
        <v>781</v>
      </c>
      <c r="BB82" s="61"/>
      <c r="BC82" s="61"/>
      <c r="BD82" s="61"/>
      <c r="BE82" s="61"/>
      <c r="BF82" s="61"/>
      <c r="BG82" s="61"/>
      <c r="BH82" s="61"/>
      <c r="BI82" s="61"/>
      <c r="BJ82" s="61"/>
      <c r="BK82" s="61"/>
      <c r="BL82" s="61"/>
      <c r="BM82" s="161" t="s">
        <v>553</v>
      </c>
      <c r="BN82" s="61"/>
      <c r="BO82" s="61"/>
      <c r="BP82" s="61"/>
      <c r="BQ82" s="61"/>
      <c r="BR82" s="61"/>
      <c r="BS82" s="61"/>
      <c r="BT82" s="61"/>
      <c r="BU82" s="61"/>
      <c r="BV82" s="61"/>
      <c r="BW82" s="61"/>
      <c r="BX82" s="61"/>
      <c r="BY82" s="61"/>
      <c r="BZ82" s="61"/>
      <c r="CA82" s="61"/>
      <c r="CB82" s="61"/>
      <c r="CC82" s="61"/>
      <c r="CD82" s="61"/>
      <c r="CE82" s="61"/>
      <c r="CF82" s="61"/>
      <c r="CG82" s="61"/>
      <c r="CH82" s="61"/>
    </row>
    <row r="83" spans="53:86">
      <c r="BA83" t="s">
        <v>782</v>
      </c>
      <c r="BB83" s="61"/>
      <c r="BC83" s="61"/>
      <c r="BD83" s="61"/>
      <c r="BE83" s="61"/>
      <c r="BF83" s="61"/>
      <c r="BG83" s="61"/>
      <c r="BH83" s="61"/>
      <c r="BI83" s="61"/>
      <c r="BJ83" s="61"/>
      <c r="BK83" s="61"/>
      <c r="BL83" s="61"/>
      <c r="BM83" s="161" t="s">
        <v>554</v>
      </c>
      <c r="BN83" s="61"/>
      <c r="BO83" s="61"/>
      <c r="BP83" s="61"/>
      <c r="BQ83" s="61"/>
      <c r="BR83" s="61"/>
      <c r="BS83" s="61"/>
      <c r="BT83" s="61"/>
      <c r="BU83" s="61"/>
      <c r="BV83" s="61"/>
      <c r="BW83" s="61"/>
      <c r="BX83" s="61"/>
      <c r="BY83" s="61"/>
      <c r="BZ83" s="61"/>
      <c r="CA83" s="61"/>
      <c r="CB83" s="61"/>
      <c r="CC83" s="61"/>
      <c r="CD83" s="61"/>
      <c r="CE83" s="61"/>
      <c r="CF83" s="61"/>
      <c r="CG83" s="61"/>
      <c r="CH83" s="61"/>
    </row>
    <row r="84" spans="53:86">
      <c r="BA84" t="s">
        <v>783</v>
      </c>
      <c r="BB84" s="61"/>
      <c r="BC84" s="61"/>
      <c r="BD84" s="61"/>
      <c r="BE84" s="61"/>
      <c r="BF84" s="61"/>
      <c r="BG84" s="61"/>
      <c r="BH84" s="61"/>
      <c r="BI84" s="61"/>
      <c r="BJ84" s="61"/>
      <c r="BK84" s="61"/>
      <c r="BL84" s="61"/>
      <c r="BM84" s="161" t="s">
        <v>555</v>
      </c>
      <c r="BN84" s="61"/>
      <c r="BO84" s="61"/>
      <c r="BP84" s="61"/>
      <c r="BQ84" s="61"/>
      <c r="BR84" s="61"/>
      <c r="BS84" s="61"/>
      <c r="BT84" s="61"/>
      <c r="BU84" s="61"/>
      <c r="BV84" s="61"/>
      <c r="BW84" s="61"/>
      <c r="BX84" s="61"/>
      <c r="BY84" s="61"/>
      <c r="BZ84" s="61"/>
      <c r="CA84" s="61"/>
      <c r="CB84" s="61"/>
      <c r="CC84" s="61"/>
      <c r="CD84" s="61"/>
      <c r="CE84" s="61"/>
      <c r="CF84" s="61"/>
      <c r="CG84" s="61"/>
      <c r="CH84" s="61"/>
    </row>
    <row r="85" spans="53:86">
      <c r="BA85" t="s">
        <v>81</v>
      </c>
      <c r="BB85" s="61"/>
      <c r="BC85" s="61"/>
      <c r="BD85" s="61"/>
      <c r="BE85" s="61"/>
      <c r="BF85" s="61"/>
      <c r="BG85" s="61"/>
      <c r="BH85" s="61"/>
      <c r="BI85" s="61"/>
      <c r="BJ85" s="61"/>
      <c r="BK85" s="61"/>
      <c r="BL85" s="61"/>
      <c r="BM85" s="161" t="s">
        <v>100</v>
      </c>
      <c r="BN85" s="61"/>
      <c r="BO85" s="61"/>
      <c r="BP85" s="61"/>
      <c r="BQ85" s="61"/>
      <c r="BR85" s="61"/>
      <c r="BS85" s="61"/>
      <c r="BT85" s="61"/>
      <c r="BU85" s="61"/>
      <c r="BV85" s="61"/>
      <c r="BW85" s="61"/>
      <c r="BX85" s="61"/>
      <c r="BY85" s="61"/>
      <c r="BZ85" s="61"/>
      <c r="CA85" s="61"/>
      <c r="CB85" s="61"/>
      <c r="CC85" s="61"/>
      <c r="CD85" s="61"/>
      <c r="CE85" s="61"/>
      <c r="CF85" s="61"/>
      <c r="CG85" s="61"/>
      <c r="CH85" s="61"/>
    </row>
    <row r="86" spans="53:86">
      <c r="BA86" t="s">
        <v>784</v>
      </c>
      <c r="BB86" s="61"/>
      <c r="BC86" s="61"/>
      <c r="BD86" s="61"/>
      <c r="BE86" s="61"/>
      <c r="BF86" s="61"/>
      <c r="BG86" s="61"/>
      <c r="BH86" s="61"/>
      <c r="BI86" s="61"/>
      <c r="BJ86" s="61"/>
      <c r="BK86" s="61"/>
      <c r="BL86" s="61"/>
      <c r="BM86" s="161" t="s">
        <v>664</v>
      </c>
      <c r="BN86" s="61"/>
      <c r="BO86" s="61"/>
      <c r="BP86" s="61"/>
      <c r="BQ86" s="61"/>
      <c r="BR86" s="61"/>
      <c r="BS86" s="61"/>
      <c r="BT86" s="61"/>
      <c r="BU86" s="61"/>
      <c r="BV86" s="61"/>
      <c r="BW86" s="61"/>
      <c r="BX86" s="61"/>
      <c r="BY86" s="61"/>
      <c r="BZ86" s="61"/>
      <c r="CA86" s="61"/>
      <c r="CB86" s="61"/>
      <c r="CC86" s="61"/>
      <c r="CD86" s="61"/>
      <c r="CE86" s="61"/>
      <c r="CF86" s="61"/>
      <c r="CG86" s="61"/>
      <c r="CH86" s="61"/>
    </row>
    <row r="87" spans="53:86">
      <c r="BA87" t="s">
        <v>785</v>
      </c>
      <c r="BB87" s="61"/>
      <c r="BC87" s="61"/>
      <c r="BD87" s="61"/>
      <c r="BE87" s="61"/>
      <c r="BF87" s="61"/>
      <c r="BG87" s="61"/>
      <c r="BH87" s="61"/>
      <c r="BI87" s="61"/>
      <c r="BJ87" s="61"/>
      <c r="BK87" s="61"/>
      <c r="BL87" s="61"/>
      <c r="BM87" s="161" t="s">
        <v>556</v>
      </c>
      <c r="BN87" s="61"/>
      <c r="BO87" s="61"/>
      <c r="BP87" s="61"/>
      <c r="BQ87" s="61"/>
      <c r="BR87" s="61"/>
      <c r="BS87" s="61"/>
      <c r="BT87" s="61"/>
      <c r="BU87" s="61"/>
      <c r="BV87" s="61"/>
      <c r="BW87" s="61"/>
      <c r="BX87" s="61"/>
      <c r="BY87" s="61"/>
      <c r="BZ87" s="61"/>
      <c r="CA87" s="61"/>
      <c r="CB87" s="61"/>
      <c r="CC87" s="61"/>
      <c r="CD87" s="61"/>
      <c r="CE87" s="61"/>
      <c r="CF87" s="61"/>
      <c r="CG87" s="61"/>
      <c r="CH87" s="61"/>
    </row>
    <row r="88" spans="53:86">
      <c r="BA88" t="s">
        <v>786</v>
      </c>
      <c r="BB88" s="61"/>
      <c r="BC88" s="61"/>
      <c r="BD88" s="61"/>
      <c r="BE88" s="61"/>
      <c r="BF88" s="61"/>
      <c r="BG88" s="61"/>
      <c r="BH88" s="61"/>
      <c r="BI88" s="61"/>
      <c r="BJ88" s="61"/>
      <c r="BK88" s="61"/>
      <c r="BL88" s="61"/>
      <c r="BM88" s="161" t="s">
        <v>557</v>
      </c>
      <c r="BN88" s="61"/>
      <c r="BO88" s="61"/>
      <c r="BP88" s="61"/>
      <c r="BQ88" s="61"/>
      <c r="BR88" s="61"/>
      <c r="BS88" s="61"/>
      <c r="BT88" s="61"/>
      <c r="BU88" s="61"/>
      <c r="BV88" s="61"/>
      <c r="BW88" s="61"/>
      <c r="BX88" s="61"/>
      <c r="BY88" s="61"/>
      <c r="BZ88" s="61"/>
      <c r="CA88" s="61"/>
      <c r="CB88" s="61"/>
      <c r="CC88" s="61"/>
      <c r="CD88" s="61"/>
      <c r="CE88" s="61"/>
      <c r="CF88" s="61"/>
      <c r="CG88" s="61"/>
      <c r="CH88" s="61"/>
    </row>
    <row r="89" spans="53:86">
      <c r="BA89" t="s">
        <v>787</v>
      </c>
      <c r="BB89" s="61"/>
      <c r="BC89" s="61"/>
      <c r="BD89" s="61"/>
      <c r="BE89" s="61"/>
      <c r="BF89" s="61"/>
      <c r="BG89" s="61"/>
      <c r="BH89" s="61"/>
      <c r="BI89" s="61"/>
      <c r="BJ89" s="61"/>
      <c r="BK89" s="61"/>
      <c r="BL89" s="61"/>
      <c r="BM89" s="161" t="s">
        <v>558</v>
      </c>
      <c r="BN89" s="61"/>
      <c r="BO89" s="61"/>
      <c r="BP89" s="61"/>
      <c r="BQ89" s="61"/>
      <c r="BR89" s="61"/>
      <c r="BS89" s="61"/>
      <c r="BT89" s="61"/>
      <c r="BU89" s="61"/>
      <c r="BV89" s="61"/>
      <c r="BW89" s="61"/>
      <c r="BX89" s="61"/>
      <c r="BY89" s="61"/>
      <c r="BZ89" s="61"/>
      <c r="CA89" s="61"/>
      <c r="CB89" s="61"/>
      <c r="CC89" s="61"/>
      <c r="CD89" s="61"/>
      <c r="CE89" s="61"/>
      <c r="CF89" s="61"/>
      <c r="CG89" s="61"/>
      <c r="CH89" s="61"/>
    </row>
    <row r="90" spans="53:86">
      <c r="BA90" t="s">
        <v>788</v>
      </c>
      <c r="BB90" s="61"/>
      <c r="BC90" s="61"/>
      <c r="BD90" s="61"/>
      <c r="BE90" s="61"/>
      <c r="BF90" s="61"/>
      <c r="BG90" s="61"/>
      <c r="BH90" s="61"/>
      <c r="BI90" s="61"/>
      <c r="BJ90" s="61"/>
      <c r="BK90" s="61"/>
      <c r="BL90" s="61"/>
      <c r="BM90" s="161" t="s">
        <v>559</v>
      </c>
      <c r="BN90" s="61"/>
      <c r="BO90" s="61"/>
      <c r="BP90" s="61"/>
      <c r="BQ90" s="61"/>
      <c r="BR90" s="61"/>
      <c r="BS90" s="61"/>
      <c r="BT90" s="61"/>
      <c r="BU90" s="61"/>
      <c r="BV90" s="61"/>
      <c r="BW90" s="61"/>
      <c r="BX90" s="61"/>
      <c r="BY90" s="61"/>
      <c r="BZ90" s="61"/>
      <c r="CA90" s="61"/>
      <c r="CB90" s="61"/>
      <c r="CC90" s="61"/>
      <c r="CD90" s="61"/>
      <c r="CE90" s="61"/>
      <c r="CF90" s="61"/>
      <c r="CG90" s="61"/>
      <c r="CH90" s="61"/>
    </row>
    <row r="91" spans="53:86">
      <c r="BA91" t="s">
        <v>789</v>
      </c>
      <c r="BB91" s="61"/>
      <c r="BC91" s="61"/>
      <c r="BD91" s="61"/>
      <c r="BE91" s="61"/>
      <c r="BF91" s="61"/>
      <c r="BG91" s="61"/>
      <c r="BH91" s="61"/>
      <c r="BI91" s="61"/>
      <c r="BJ91" s="61"/>
      <c r="BK91" s="61"/>
      <c r="BL91" s="61"/>
      <c r="BM91" s="161" t="s">
        <v>560</v>
      </c>
      <c r="BN91" s="61"/>
      <c r="BO91" s="61"/>
      <c r="BP91" s="61"/>
      <c r="BQ91" s="61"/>
      <c r="BR91" s="61"/>
      <c r="BS91" s="61"/>
      <c r="BT91" s="61"/>
      <c r="BU91" s="61"/>
      <c r="BV91" s="61"/>
      <c r="BW91" s="61"/>
      <c r="BX91" s="61"/>
      <c r="BY91" s="61"/>
      <c r="BZ91" s="61"/>
      <c r="CA91" s="61"/>
      <c r="CB91" s="61"/>
      <c r="CC91" s="61"/>
      <c r="CD91" s="61"/>
      <c r="CE91" s="61"/>
      <c r="CF91" s="61"/>
      <c r="CG91" s="61"/>
      <c r="CH91" s="61"/>
    </row>
    <row r="92" spans="53:86">
      <c r="BA92" t="s">
        <v>790</v>
      </c>
      <c r="BB92" s="61"/>
      <c r="BC92" s="61"/>
      <c r="BD92" s="61"/>
      <c r="BE92" s="61"/>
      <c r="BF92" s="61"/>
      <c r="BG92" s="61"/>
      <c r="BH92" s="61"/>
      <c r="BI92" s="61"/>
      <c r="BJ92" s="61"/>
      <c r="BK92" s="61"/>
      <c r="BL92" s="61"/>
      <c r="BM92" s="162" t="s">
        <v>561</v>
      </c>
      <c r="BN92" s="61"/>
      <c r="BO92" s="61"/>
      <c r="BP92" s="61"/>
      <c r="BQ92" s="61"/>
      <c r="BR92" s="61"/>
      <c r="BS92" s="61"/>
      <c r="BT92" s="61"/>
      <c r="BU92" s="61"/>
      <c r="BV92" s="61"/>
      <c r="BW92" s="61"/>
      <c r="BX92" s="61"/>
      <c r="BY92" s="61"/>
      <c r="BZ92" s="61"/>
      <c r="CA92" s="61"/>
      <c r="CB92" s="61"/>
      <c r="CC92" s="61"/>
      <c r="CD92" s="61"/>
      <c r="CE92" s="61"/>
      <c r="CF92" s="61"/>
      <c r="CG92" s="61"/>
      <c r="CH92" s="61"/>
    </row>
    <row r="93" spans="53:86">
      <c r="BA93" t="s">
        <v>791</v>
      </c>
      <c r="BB93" s="61"/>
      <c r="BC93" s="61"/>
      <c r="BD93" s="61"/>
      <c r="BE93" s="61"/>
      <c r="BF93" s="61"/>
      <c r="BG93" s="61"/>
      <c r="BH93" s="61"/>
      <c r="BI93" s="61"/>
      <c r="BJ93" s="61"/>
      <c r="BK93" s="61"/>
      <c r="BL93" s="61"/>
      <c r="BM93" s="161" t="s">
        <v>562</v>
      </c>
      <c r="BN93" s="61"/>
      <c r="BO93" s="61"/>
      <c r="BP93" s="61"/>
      <c r="BQ93" s="61"/>
      <c r="BR93" s="61"/>
      <c r="BS93" s="61"/>
      <c r="BT93" s="61"/>
      <c r="BU93" s="61"/>
      <c r="BV93" s="61"/>
      <c r="BW93" s="61"/>
      <c r="BX93" s="61"/>
      <c r="BY93" s="61"/>
      <c r="BZ93" s="61"/>
      <c r="CA93" s="61"/>
      <c r="CB93" s="61"/>
      <c r="CC93" s="61"/>
      <c r="CD93" s="61"/>
      <c r="CE93" s="61"/>
      <c r="CF93" s="61"/>
      <c r="CG93" s="61"/>
      <c r="CH93" s="61"/>
    </row>
    <row r="94" spans="53:86">
      <c r="BA94" t="s">
        <v>792</v>
      </c>
      <c r="BB94" s="61"/>
      <c r="BC94" s="61"/>
      <c r="BD94" s="61"/>
      <c r="BE94" s="61"/>
      <c r="BF94" s="61"/>
      <c r="BG94" s="61"/>
      <c r="BH94" s="61"/>
      <c r="BI94" s="61"/>
      <c r="BJ94" s="61"/>
      <c r="BK94" s="61"/>
      <c r="BL94" s="61"/>
      <c r="BM94" s="161" t="s">
        <v>563</v>
      </c>
      <c r="BN94" s="61"/>
      <c r="BO94" s="61"/>
      <c r="BP94" s="61"/>
      <c r="BQ94" s="61"/>
      <c r="BR94" s="61"/>
      <c r="BS94" s="61"/>
      <c r="BT94" s="61"/>
      <c r="BU94" s="61"/>
      <c r="BV94" s="61"/>
      <c r="BW94" s="61"/>
      <c r="BX94" s="61"/>
      <c r="BY94" s="61"/>
      <c r="BZ94" s="61"/>
      <c r="CA94" s="61"/>
      <c r="CB94" s="61"/>
      <c r="CC94" s="61"/>
      <c r="CD94" s="61"/>
      <c r="CE94" s="61"/>
      <c r="CF94" s="61"/>
      <c r="CG94" s="61"/>
      <c r="CH94" s="61"/>
    </row>
    <row r="95" spans="53:86">
      <c r="BA95" t="s">
        <v>793</v>
      </c>
      <c r="BB95" s="61"/>
      <c r="BC95" s="61"/>
      <c r="BD95" s="61"/>
      <c r="BE95" s="61"/>
      <c r="BF95" s="61"/>
      <c r="BG95" s="61"/>
      <c r="BH95" s="61"/>
      <c r="BI95" s="61"/>
      <c r="BJ95" s="61"/>
      <c r="BK95" s="61"/>
      <c r="BL95" s="61"/>
      <c r="BM95" s="161" t="s">
        <v>564</v>
      </c>
      <c r="BN95" s="61"/>
      <c r="BO95" s="61"/>
      <c r="BP95" s="61"/>
      <c r="BQ95" s="61"/>
      <c r="BR95" s="61"/>
      <c r="BS95" s="61"/>
      <c r="BT95" s="61"/>
      <c r="BU95" s="61"/>
      <c r="BV95" s="61"/>
      <c r="BW95" s="61"/>
      <c r="BX95" s="61"/>
      <c r="BY95" s="61"/>
      <c r="BZ95" s="61"/>
      <c r="CA95" s="61"/>
      <c r="CB95" s="61"/>
      <c r="CC95" s="61"/>
      <c r="CD95" s="61"/>
      <c r="CE95" s="61"/>
      <c r="CF95" s="61"/>
      <c r="CG95" s="61"/>
      <c r="CH95" s="61"/>
    </row>
    <row r="96" spans="53:86">
      <c r="BA96" t="s">
        <v>794</v>
      </c>
      <c r="BB96" s="61"/>
      <c r="BC96" s="61"/>
      <c r="BD96" s="61"/>
      <c r="BE96" s="61"/>
      <c r="BF96" s="61"/>
      <c r="BG96" s="61"/>
      <c r="BH96" s="61"/>
      <c r="BI96" s="61"/>
      <c r="BJ96" s="61"/>
      <c r="BK96" s="61"/>
      <c r="BL96" s="61"/>
      <c r="BM96" s="161" t="s">
        <v>565</v>
      </c>
      <c r="BN96" s="61"/>
      <c r="BO96" s="61"/>
      <c r="BP96" s="61"/>
      <c r="BQ96" s="61"/>
      <c r="BR96" s="61"/>
      <c r="BS96" s="61"/>
      <c r="BT96" s="61"/>
      <c r="BU96" s="61"/>
      <c r="BV96" s="61"/>
      <c r="BW96" s="61"/>
      <c r="BX96" s="61"/>
      <c r="BY96" s="61"/>
      <c r="BZ96" s="61"/>
      <c r="CA96" s="61"/>
      <c r="CB96" s="61"/>
      <c r="CC96" s="61"/>
      <c r="CD96" s="61"/>
      <c r="CE96" s="61"/>
      <c r="CF96" s="61"/>
      <c r="CG96" s="61"/>
      <c r="CH96" s="61"/>
    </row>
    <row r="97" spans="53:86">
      <c r="BA97" t="s">
        <v>795</v>
      </c>
      <c r="BB97" s="61"/>
      <c r="BC97" s="61"/>
      <c r="BD97" s="61"/>
      <c r="BE97" s="61"/>
      <c r="BF97" s="61"/>
      <c r="BG97" s="61"/>
      <c r="BH97" s="61"/>
      <c r="BI97" s="61"/>
      <c r="BJ97" s="61"/>
      <c r="BK97" s="61"/>
      <c r="BL97" s="61"/>
      <c r="BM97" s="161" t="s">
        <v>566</v>
      </c>
      <c r="BN97" s="61"/>
      <c r="BO97" s="61"/>
      <c r="BP97" s="61"/>
      <c r="BQ97" s="61"/>
      <c r="BR97" s="61"/>
      <c r="BS97" s="61"/>
      <c r="BT97" s="61"/>
      <c r="BU97" s="61"/>
      <c r="BV97" s="61"/>
      <c r="BW97" s="61"/>
      <c r="BX97" s="61"/>
      <c r="BY97" s="61"/>
      <c r="BZ97" s="61"/>
      <c r="CA97" s="61"/>
      <c r="CB97" s="61"/>
      <c r="CC97" s="61"/>
      <c r="CD97" s="61"/>
      <c r="CE97" s="61"/>
      <c r="CF97" s="61"/>
      <c r="CG97" s="61"/>
      <c r="CH97" s="61"/>
    </row>
    <row r="98" spans="53:86">
      <c r="BA98" t="s">
        <v>796</v>
      </c>
      <c r="BB98" s="61"/>
      <c r="BC98" s="61"/>
      <c r="BD98" s="61"/>
      <c r="BE98" s="61"/>
      <c r="BF98" s="61"/>
      <c r="BG98" s="61"/>
      <c r="BH98" s="61"/>
      <c r="BI98" s="61"/>
      <c r="BJ98" s="61"/>
      <c r="BK98" s="61"/>
      <c r="BL98" s="61"/>
      <c r="BM98" s="161" t="s">
        <v>665</v>
      </c>
      <c r="BN98" s="61"/>
      <c r="BO98" s="61"/>
      <c r="BP98" s="61"/>
      <c r="BQ98" s="61"/>
      <c r="BR98" s="61"/>
      <c r="BS98" s="61"/>
      <c r="BT98" s="61"/>
      <c r="BU98" s="61"/>
      <c r="BV98" s="61"/>
      <c r="BW98" s="61"/>
      <c r="BX98" s="61"/>
      <c r="BY98" s="61"/>
      <c r="BZ98" s="61"/>
      <c r="CA98" s="61"/>
      <c r="CB98" s="61"/>
      <c r="CC98" s="61"/>
      <c r="CD98" s="61"/>
      <c r="CE98" s="61"/>
      <c r="CF98" s="61"/>
      <c r="CG98" s="61"/>
      <c r="CH98" s="61"/>
    </row>
    <row r="99" spans="53:86">
      <c r="BA99" t="s">
        <v>797</v>
      </c>
      <c r="BB99" s="61"/>
      <c r="BC99" s="61"/>
      <c r="BD99" s="61"/>
      <c r="BE99" s="61"/>
      <c r="BF99" s="61"/>
      <c r="BG99" s="61"/>
      <c r="BH99" s="61"/>
      <c r="BI99" s="61"/>
      <c r="BJ99" s="61"/>
      <c r="BK99" s="61"/>
      <c r="BL99" s="61"/>
      <c r="BM99" s="161" t="s">
        <v>567</v>
      </c>
      <c r="BN99" s="61"/>
      <c r="BO99" s="61"/>
      <c r="BP99" s="61"/>
      <c r="BQ99" s="61"/>
      <c r="BR99" s="61"/>
      <c r="BS99" s="61"/>
      <c r="BT99" s="61"/>
      <c r="BU99" s="61"/>
      <c r="BV99" s="61"/>
      <c r="BW99" s="61"/>
      <c r="BX99" s="61"/>
      <c r="BY99" s="61"/>
      <c r="BZ99" s="61"/>
      <c r="CA99" s="61"/>
      <c r="CB99" s="61"/>
      <c r="CC99" s="61"/>
      <c r="CD99" s="61"/>
      <c r="CE99" s="61"/>
      <c r="CF99" s="61"/>
      <c r="CG99" s="61"/>
      <c r="CH99" s="61"/>
    </row>
    <row r="100" spans="53:86" ht="15">
      <c r="BA100" s="175" t="s">
        <v>798</v>
      </c>
      <c r="BB100" s="61"/>
      <c r="BC100" s="61"/>
      <c r="BD100" s="61"/>
      <c r="BE100" s="61"/>
      <c r="BF100" s="61"/>
      <c r="BG100" s="61"/>
      <c r="BH100" s="61"/>
      <c r="BI100" s="61"/>
      <c r="BJ100" s="61"/>
      <c r="BK100" s="61"/>
      <c r="BL100" s="61"/>
      <c r="BM100" s="161" t="s">
        <v>96</v>
      </c>
      <c r="BN100" s="61"/>
      <c r="BO100" s="61"/>
      <c r="BP100" s="61"/>
      <c r="BQ100" s="61"/>
      <c r="BR100" s="61"/>
      <c r="BS100" s="61"/>
      <c r="BT100" s="61"/>
      <c r="BU100" s="61"/>
      <c r="BV100" s="61"/>
      <c r="BW100" s="61"/>
      <c r="BX100" s="61"/>
      <c r="BY100" s="61"/>
      <c r="BZ100" s="61"/>
      <c r="CA100" s="61"/>
      <c r="CB100" s="61"/>
      <c r="CC100" s="61"/>
      <c r="CD100" s="61"/>
      <c r="CE100" s="61"/>
      <c r="CF100" s="61"/>
      <c r="CG100" s="61"/>
      <c r="CH100" s="61"/>
    </row>
    <row r="101" spans="53:86">
      <c r="BA101" t="s">
        <v>822</v>
      </c>
      <c r="BB101" s="61"/>
      <c r="BC101" s="61"/>
      <c r="BD101" s="61"/>
      <c r="BE101" s="61"/>
      <c r="BF101" s="61"/>
      <c r="BG101" s="61"/>
      <c r="BH101" s="61"/>
      <c r="BI101" s="61"/>
      <c r="BJ101" s="61"/>
      <c r="BK101" s="61"/>
      <c r="BL101" s="61"/>
      <c r="BM101" s="161" t="s">
        <v>568</v>
      </c>
      <c r="BN101" s="61"/>
      <c r="BO101" s="61"/>
      <c r="BP101" s="61"/>
      <c r="BQ101" s="61"/>
      <c r="BR101" s="61"/>
      <c r="BS101" s="61"/>
      <c r="BT101" s="61"/>
      <c r="BU101" s="61"/>
      <c r="BV101" s="61"/>
      <c r="BW101" s="61"/>
      <c r="BX101" s="61"/>
      <c r="BY101" s="61"/>
      <c r="BZ101" s="61"/>
      <c r="CA101" s="61"/>
      <c r="CB101" s="61"/>
      <c r="CC101" s="61"/>
      <c r="CD101" s="61"/>
      <c r="CE101" s="61"/>
      <c r="CF101" s="61"/>
      <c r="CG101" s="61"/>
      <c r="CH101" s="61"/>
    </row>
    <row r="102" spans="53:86">
      <c r="BA102" t="s">
        <v>823</v>
      </c>
      <c r="BB102" s="61"/>
      <c r="BC102" s="61"/>
      <c r="BD102" s="61"/>
      <c r="BE102" s="61"/>
      <c r="BF102" s="61"/>
      <c r="BG102" s="61"/>
      <c r="BH102" s="61"/>
      <c r="BI102" s="61"/>
      <c r="BJ102" s="61"/>
      <c r="BK102" s="61"/>
      <c r="BL102" s="61"/>
      <c r="BM102" s="161" t="s">
        <v>569</v>
      </c>
      <c r="BN102" s="61"/>
      <c r="BO102" s="61"/>
      <c r="BP102" s="61"/>
      <c r="BQ102" s="61"/>
      <c r="BR102" s="61"/>
      <c r="BS102" s="61"/>
      <c r="BT102" s="61"/>
      <c r="BU102" s="61"/>
      <c r="BV102" s="61"/>
      <c r="BW102" s="61"/>
      <c r="BX102" s="61"/>
      <c r="BY102" s="61"/>
      <c r="BZ102" s="61"/>
      <c r="CA102" s="61"/>
      <c r="CB102" s="61"/>
      <c r="CC102" s="61"/>
      <c r="CD102" s="61"/>
      <c r="CE102" s="61"/>
      <c r="CF102" s="61"/>
      <c r="CG102" s="61"/>
      <c r="CH102" s="61"/>
    </row>
    <row r="103" spans="53:86">
      <c r="BA103" t="s">
        <v>824</v>
      </c>
      <c r="BB103" s="61"/>
      <c r="BC103" s="61"/>
      <c r="BD103" s="61"/>
      <c r="BE103" s="61"/>
      <c r="BF103" s="61"/>
      <c r="BG103" s="61"/>
      <c r="BH103" s="61"/>
      <c r="BI103" s="61"/>
      <c r="BJ103" s="61"/>
      <c r="BK103" s="61"/>
      <c r="BL103" s="61"/>
      <c r="BM103" s="161" t="s">
        <v>570</v>
      </c>
      <c r="BN103" s="61"/>
      <c r="BO103" s="61"/>
      <c r="BP103" s="61"/>
      <c r="BQ103" s="61"/>
      <c r="BR103" s="61"/>
      <c r="BS103" s="61"/>
      <c r="BT103" s="61"/>
      <c r="BU103" s="61"/>
      <c r="BV103" s="61"/>
      <c r="BW103" s="61"/>
      <c r="BX103" s="61"/>
      <c r="BY103" s="61"/>
      <c r="BZ103" s="61"/>
      <c r="CA103" s="61"/>
      <c r="CB103" s="61"/>
      <c r="CC103" s="61"/>
      <c r="CD103" s="61"/>
      <c r="CE103" s="61"/>
      <c r="CF103" s="61"/>
      <c r="CG103" s="61"/>
      <c r="CH103" s="61"/>
    </row>
    <row r="104" spans="53:86" ht="15">
      <c r="BA104" s="175" t="s">
        <v>799</v>
      </c>
      <c r="BB104" s="61"/>
      <c r="BC104" s="61"/>
      <c r="BD104" s="61"/>
      <c r="BE104" s="61"/>
      <c r="BF104" s="61"/>
      <c r="BG104" s="61"/>
      <c r="BH104" s="61"/>
      <c r="BI104" s="61"/>
      <c r="BJ104" s="61"/>
      <c r="BK104" s="61"/>
      <c r="BL104" s="61"/>
      <c r="BM104" s="161" t="s">
        <v>571</v>
      </c>
      <c r="BN104" s="61"/>
      <c r="BO104" s="61"/>
      <c r="BP104" s="61"/>
      <c r="BQ104" s="61"/>
      <c r="BR104" s="61"/>
      <c r="BS104" s="61"/>
      <c r="BT104" s="61"/>
      <c r="BU104" s="61"/>
      <c r="BV104" s="61"/>
      <c r="BW104" s="61"/>
      <c r="BX104" s="61"/>
      <c r="BY104" s="61"/>
      <c r="BZ104" s="61"/>
      <c r="CA104" s="61"/>
      <c r="CB104" s="61"/>
      <c r="CC104" s="61"/>
      <c r="CD104" s="61"/>
      <c r="CE104" s="61"/>
      <c r="CF104" s="61"/>
      <c r="CG104" s="61"/>
      <c r="CH104" s="61"/>
    </row>
    <row r="105" spans="53:86">
      <c r="BA105" t="s">
        <v>800</v>
      </c>
      <c r="BB105" s="61"/>
      <c r="BC105" s="61"/>
      <c r="BD105" s="61"/>
      <c r="BE105" s="61"/>
      <c r="BF105" s="61"/>
      <c r="BG105" s="61"/>
      <c r="BH105" s="61"/>
      <c r="BI105" s="61"/>
      <c r="BJ105" s="61"/>
      <c r="BK105" s="61"/>
      <c r="BL105" s="61"/>
      <c r="BM105" s="161" t="s">
        <v>572</v>
      </c>
      <c r="BN105" s="61"/>
      <c r="BO105" s="61"/>
      <c r="BP105" s="61"/>
      <c r="BQ105" s="61"/>
      <c r="BR105" s="61"/>
      <c r="BS105" s="61"/>
      <c r="BT105" s="61"/>
      <c r="BU105" s="61"/>
      <c r="BV105" s="61"/>
      <c r="BW105" s="61"/>
      <c r="BX105" s="61"/>
      <c r="BY105" s="61"/>
      <c r="BZ105" s="61"/>
      <c r="CA105" s="61"/>
      <c r="CB105" s="61"/>
      <c r="CC105" s="61"/>
      <c r="CD105" s="61"/>
      <c r="CE105" s="61"/>
      <c r="CF105" s="61"/>
      <c r="CG105" s="61"/>
      <c r="CH105" s="61"/>
    </row>
    <row r="106" spans="53:86" ht="15">
      <c r="BA106" s="175" t="s">
        <v>801</v>
      </c>
      <c r="BB106" s="61"/>
      <c r="BC106" s="61"/>
      <c r="BD106" s="61"/>
      <c r="BE106" s="61"/>
      <c r="BF106" s="61"/>
      <c r="BG106" s="61"/>
      <c r="BH106" s="61"/>
      <c r="BI106" s="61"/>
      <c r="BJ106" s="61"/>
      <c r="BK106" s="61"/>
      <c r="BL106" s="61"/>
      <c r="BM106" s="161" t="s">
        <v>573</v>
      </c>
      <c r="BN106" s="61"/>
      <c r="BO106" s="61"/>
      <c r="BP106" s="61"/>
      <c r="BQ106" s="61"/>
      <c r="BR106" s="61"/>
      <c r="BS106" s="61"/>
      <c r="BT106" s="61"/>
      <c r="BU106" s="61"/>
      <c r="BV106" s="61"/>
      <c r="BW106" s="61"/>
      <c r="BX106" s="61"/>
      <c r="BY106" s="61"/>
      <c r="BZ106" s="61"/>
      <c r="CA106" s="61"/>
      <c r="CB106" s="61"/>
      <c r="CC106" s="61"/>
      <c r="CD106" s="61"/>
      <c r="CE106" s="61"/>
      <c r="CF106" s="61"/>
      <c r="CG106" s="61"/>
      <c r="CH106" s="61"/>
    </row>
    <row r="107" spans="53:86">
      <c r="BA107" t="s">
        <v>802</v>
      </c>
      <c r="BB107" s="61"/>
      <c r="BC107" s="61"/>
      <c r="BD107" s="61"/>
      <c r="BE107" s="61"/>
      <c r="BF107" s="61"/>
      <c r="BG107" s="61"/>
      <c r="BH107" s="61"/>
      <c r="BI107" s="61"/>
      <c r="BJ107" s="61"/>
      <c r="BK107" s="61"/>
      <c r="BL107" s="61"/>
      <c r="BM107" s="161" t="s">
        <v>666</v>
      </c>
      <c r="BN107" s="61"/>
      <c r="BO107" s="61"/>
      <c r="BP107" s="61"/>
      <c r="BQ107" s="61"/>
      <c r="BR107" s="61"/>
      <c r="BS107" s="61"/>
      <c r="BT107" s="61"/>
      <c r="BU107" s="61"/>
      <c r="BV107" s="61"/>
      <c r="BW107" s="61"/>
      <c r="BX107" s="61"/>
      <c r="BY107" s="61"/>
      <c r="BZ107" s="61"/>
      <c r="CA107" s="61"/>
      <c r="CB107" s="61"/>
      <c r="CC107" s="61"/>
      <c r="CD107" s="61"/>
      <c r="CE107" s="61"/>
      <c r="CF107" s="61"/>
      <c r="CG107" s="61"/>
      <c r="CH107" s="61"/>
    </row>
    <row r="108" spans="53:86">
      <c r="BA108" t="s">
        <v>803</v>
      </c>
      <c r="BB108" s="61"/>
      <c r="BC108" s="61"/>
      <c r="BD108" s="61"/>
      <c r="BE108" s="61"/>
      <c r="BF108" s="61"/>
      <c r="BG108" s="61"/>
      <c r="BH108" s="61"/>
      <c r="BI108" s="61"/>
      <c r="BJ108" s="61"/>
      <c r="BK108" s="61"/>
      <c r="BL108" s="61"/>
      <c r="BM108" s="161" t="s">
        <v>82</v>
      </c>
      <c r="BN108" s="61"/>
      <c r="BO108" s="61"/>
      <c r="BP108" s="61"/>
      <c r="BQ108" s="61"/>
      <c r="BR108" s="61"/>
      <c r="BS108" s="61"/>
      <c r="BT108" s="61"/>
      <c r="BU108" s="61"/>
      <c r="BV108" s="61"/>
      <c r="BW108" s="61"/>
      <c r="BX108" s="61"/>
      <c r="BY108" s="61"/>
      <c r="BZ108" s="61"/>
      <c r="CA108" s="61"/>
      <c r="CB108" s="61"/>
      <c r="CC108" s="61"/>
      <c r="CD108" s="61"/>
      <c r="CE108" s="61"/>
      <c r="CF108" s="61"/>
      <c r="CG108" s="61"/>
      <c r="CH108" s="61"/>
    </row>
    <row r="109" spans="53:86">
      <c r="BA109" t="s">
        <v>804</v>
      </c>
      <c r="BB109" s="61"/>
      <c r="BC109" s="61"/>
      <c r="BD109" s="61"/>
      <c r="BE109" s="61"/>
      <c r="BF109" s="61"/>
      <c r="BG109" s="61"/>
      <c r="BH109" s="61"/>
      <c r="BI109" s="61"/>
      <c r="BJ109" s="61"/>
      <c r="BK109" s="61"/>
      <c r="BL109" s="61"/>
      <c r="BM109" s="161" t="s">
        <v>574</v>
      </c>
      <c r="BN109" s="61"/>
      <c r="BO109" s="61"/>
      <c r="BP109" s="61"/>
      <c r="BQ109" s="61"/>
      <c r="BR109" s="61"/>
      <c r="BS109" s="61"/>
      <c r="BT109" s="61"/>
      <c r="BU109" s="61"/>
      <c r="BV109" s="61"/>
      <c r="BW109" s="61"/>
      <c r="BX109" s="61"/>
      <c r="BY109" s="61"/>
      <c r="BZ109" s="61"/>
      <c r="CA109" s="61"/>
      <c r="CB109" s="61"/>
      <c r="CC109" s="61"/>
      <c r="CD109" s="61"/>
      <c r="CE109" s="61"/>
      <c r="CF109" s="61"/>
      <c r="CG109" s="61"/>
      <c r="CH109" s="61"/>
    </row>
    <row r="110" spans="53:86">
      <c r="BA110" t="s">
        <v>805</v>
      </c>
      <c r="BB110" s="61"/>
      <c r="BC110" s="61"/>
      <c r="BD110" s="61"/>
      <c r="BE110" s="61"/>
      <c r="BF110" s="61"/>
      <c r="BG110" s="61"/>
      <c r="BH110" s="61"/>
      <c r="BI110" s="61"/>
      <c r="BJ110" s="61"/>
      <c r="BK110" s="61"/>
      <c r="BL110" s="61"/>
      <c r="BM110" s="161" t="s">
        <v>575</v>
      </c>
      <c r="BN110" s="61"/>
      <c r="BO110" s="61"/>
      <c r="BP110" s="61"/>
      <c r="BQ110" s="61"/>
      <c r="BR110" s="61"/>
      <c r="BS110" s="61"/>
      <c r="BT110" s="61"/>
      <c r="BU110" s="61"/>
      <c r="BV110" s="61"/>
      <c r="BW110" s="61"/>
      <c r="BX110" s="61"/>
      <c r="BY110" s="61"/>
      <c r="BZ110" s="61"/>
      <c r="CA110" s="61"/>
      <c r="CB110" s="61"/>
      <c r="CC110" s="61"/>
      <c r="CD110" s="61"/>
      <c r="CE110" s="61"/>
      <c r="CF110" s="61"/>
      <c r="CG110" s="61"/>
      <c r="CH110" s="61"/>
    </row>
    <row r="111" spans="53:86" ht="15">
      <c r="BA111" s="175" t="s">
        <v>806</v>
      </c>
      <c r="BB111" s="61"/>
      <c r="BC111" s="61"/>
      <c r="BD111" s="61"/>
      <c r="BE111" s="61"/>
      <c r="BF111" s="61"/>
      <c r="BG111" s="61"/>
      <c r="BH111" s="61"/>
      <c r="BI111" s="61"/>
      <c r="BJ111" s="61"/>
      <c r="BK111" s="61"/>
      <c r="BL111" s="61"/>
      <c r="BM111" s="161" t="s">
        <v>576</v>
      </c>
      <c r="BN111" s="61"/>
      <c r="BO111" s="61"/>
      <c r="BP111" s="61"/>
      <c r="BQ111" s="61"/>
      <c r="BR111" s="61"/>
      <c r="BS111" s="61"/>
      <c r="BT111" s="61"/>
      <c r="BU111" s="61"/>
      <c r="BV111" s="61"/>
      <c r="BW111" s="61"/>
      <c r="BX111" s="61"/>
      <c r="BY111" s="61"/>
      <c r="BZ111" s="61"/>
      <c r="CA111" s="61"/>
      <c r="CB111" s="61"/>
      <c r="CC111" s="61"/>
      <c r="CD111" s="61"/>
      <c r="CE111" s="61"/>
      <c r="CF111" s="61"/>
      <c r="CG111" s="61"/>
      <c r="CH111" s="61"/>
    </row>
    <row r="112" spans="53:86">
      <c r="BA112" t="s">
        <v>807</v>
      </c>
      <c r="BB112" s="61"/>
      <c r="BC112" s="61"/>
      <c r="BD112" s="61"/>
      <c r="BE112" s="61"/>
      <c r="BF112" s="61"/>
      <c r="BG112" s="61"/>
      <c r="BH112" s="61"/>
      <c r="BI112" s="61"/>
      <c r="BJ112" s="61"/>
      <c r="BK112" s="61"/>
      <c r="BL112" s="61"/>
      <c r="BM112" s="161" t="s">
        <v>577</v>
      </c>
      <c r="BN112" s="61"/>
      <c r="BO112" s="61"/>
      <c r="BP112" s="61"/>
      <c r="BQ112" s="61"/>
      <c r="BR112" s="61"/>
      <c r="BS112" s="61"/>
      <c r="BT112" s="61"/>
      <c r="BU112" s="61"/>
      <c r="BV112" s="61"/>
      <c r="BW112" s="61"/>
      <c r="BX112" s="61"/>
      <c r="BY112" s="61"/>
      <c r="BZ112" s="61"/>
      <c r="CA112" s="61"/>
      <c r="CB112" s="61"/>
      <c r="CC112" s="61"/>
      <c r="CD112" s="61"/>
      <c r="CE112" s="61"/>
      <c r="CF112" s="61"/>
      <c r="CG112" s="61"/>
      <c r="CH112" s="61"/>
    </row>
    <row r="113" spans="53:86">
      <c r="BA113" t="s">
        <v>808</v>
      </c>
      <c r="BB113" s="61"/>
      <c r="BC113" s="61"/>
      <c r="BD113" s="61"/>
      <c r="BE113" s="61"/>
      <c r="BF113" s="61"/>
      <c r="BG113" s="61"/>
      <c r="BH113" s="61"/>
      <c r="BI113" s="61"/>
      <c r="BJ113" s="61"/>
      <c r="BK113" s="61"/>
      <c r="BL113" s="61"/>
      <c r="BM113" s="161" t="s">
        <v>578</v>
      </c>
      <c r="BN113" s="61"/>
      <c r="BO113" s="61"/>
      <c r="BP113" s="61"/>
      <c r="BQ113" s="61"/>
      <c r="BR113" s="61"/>
      <c r="BS113" s="61"/>
      <c r="BT113" s="61"/>
      <c r="BU113" s="61"/>
      <c r="BV113" s="61"/>
      <c r="BW113" s="61"/>
      <c r="BX113" s="61"/>
      <c r="BY113" s="61"/>
      <c r="BZ113" s="61"/>
      <c r="CA113" s="61"/>
      <c r="CB113" s="61"/>
      <c r="CC113" s="61"/>
      <c r="CD113" s="61"/>
      <c r="CE113" s="61"/>
      <c r="CF113" s="61"/>
      <c r="CG113" s="61"/>
      <c r="CH113" s="61"/>
    </row>
    <row r="114" spans="53:86">
      <c r="BA114" t="s">
        <v>809</v>
      </c>
      <c r="BB114" s="61"/>
      <c r="BC114" s="61"/>
      <c r="BD114" s="61"/>
      <c r="BE114" s="61"/>
      <c r="BF114" s="61"/>
      <c r="BG114" s="61"/>
      <c r="BH114" s="61"/>
      <c r="BI114" s="61"/>
      <c r="BJ114" s="61"/>
      <c r="BK114" s="61"/>
      <c r="BL114" s="61"/>
      <c r="BM114" s="161" t="s">
        <v>579</v>
      </c>
      <c r="BN114" s="61"/>
      <c r="BO114" s="61"/>
      <c r="BP114" s="61"/>
      <c r="BQ114" s="61"/>
      <c r="BR114" s="61"/>
      <c r="BS114" s="61"/>
      <c r="BT114" s="61"/>
      <c r="BU114" s="61"/>
      <c r="BV114" s="61"/>
      <c r="BW114" s="61"/>
      <c r="BX114" s="61"/>
      <c r="BY114" s="61"/>
      <c r="BZ114" s="61"/>
      <c r="CA114" s="61"/>
      <c r="CB114" s="61"/>
      <c r="CC114" s="61"/>
      <c r="CD114" s="61"/>
      <c r="CE114" s="61"/>
      <c r="CF114" s="61"/>
      <c r="CG114" s="61"/>
      <c r="CH114" s="61"/>
    </row>
    <row r="115" spans="53:86">
      <c r="BA115" t="s">
        <v>810</v>
      </c>
      <c r="BB115" s="61"/>
      <c r="BC115" s="61"/>
      <c r="BD115" s="61"/>
      <c r="BE115" s="61"/>
      <c r="BF115" s="61"/>
      <c r="BG115" s="61"/>
      <c r="BH115" s="61"/>
      <c r="BI115" s="61"/>
      <c r="BJ115" s="61"/>
      <c r="BK115" s="61"/>
      <c r="BL115" s="61"/>
      <c r="BM115" s="161" t="s">
        <v>580</v>
      </c>
      <c r="BN115" s="61"/>
      <c r="BO115" s="61"/>
      <c r="BP115" s="61"/>
      <c r="BQ115" s="61"/>
      <c r="BR115" s="61"/>
      <c r="BS115" s="61"/>
      <c r="BT115" s="61"/>
      <c r="BU115" s="61"/>
      <c r="BV115" s="61"/>
      <c r="BW115" s="61"/>
      <c r="BX115" s="61"/>
      <c r="BY115" s="61"/>
      <c r="BZ115" s="61"/>
      <c r="CA115" s="61"/>
      <c r="CB115" s="61"/>
      <c r="CC115" s="61"/>
      <c r="CD115" s="61"/>
      <c r="CE115" s="61"/>
      <c r="CF115" s="61"/>
      <c r="CG115" s="61"/>
      <c r="CH115" s="61"/>
    </row>
    <row r="116" spans="53:86">
      <c r="BA116" t="s">
        <v>811</v>
      </c>
      <c r="BB116" s="61"/>
      <c r="BC116" s="61"/>
      <c r="BD116" s="61"/>
      <c r="BE116" s="61"/>
      <c r="BF116" s="61"/>
      <c r="BG116" s="61"/>
      <c r="BH116" s="61"/>
      <c r="BI116" s="61"/>
      <c r="BJ116" s="61"/>
      <c r="BK116" s="61"/>
      <c r="BL116" s="61"/>
      <c r="BM116" s="161" t="s">
        <v>83</v>
      </c>
      <c r="BN116" s="61"/>
      <c r="BO116" s="61"/>
      <c r="BP116" s="61"/>
      <c r="BQ116" s="61"/>
      <c r="BR116" s="61"/>
      <c r="BS116" s="61"/>
      <c r="BT116" s="61"/>
      <c r="BU116" s="61"/>
      <c r="BV116" s="61"/>
      <c r="BW116" s="61"/>
      <c r="BX116" s="61"/>
      <c r="BY116" s="61"/>
      <c r="BZ116" s="61"/>
      <c r="CA116" s="61"/>
      <c r="CB116" s="61"/>
      <c r="CC116" s="61"/>
      <c r="CD116" s="61"/>
      <c r="CE116" s="61"/>
      <c r="CF116" s="61"/>
      <c r="CG116" s="61"/>
      <c r="CH116" s="61"/>
    </row>
    <row r="117" spans="53:86">
      <c r="BA117" t="s">
        <v>812</v>
      </c>
      <c r="BB117" s="61"/>
      <c r="BC117" s="61"/>
      <c r="BD117" s="61"/>
      <c r="BE117" s="61"/>
      <c r="BF117" s="61"/>
      <c r="BG117" s="61"/>
      <c r="BH117" s="61"/>
      <c r="BI117" s="61"/>
      <c r="BJ117" s="61"/>
      <c r="BK117" s="61"/>
      <c r="BL117" s="61"/>
      <c r="BM117" s="161" t="s">
        <v>581</v>
      </c>
      <c r="BN117" s="61"/>
      <c r="BO117" s="61"/>
      <c r="BP117" s="61"/>
      <c r="BQ117" s="61"/>
      <c r="BR117" s="61"/>
      <c r="BS117" s="61"/>
      <c r="BT117" s="61"/>
      <c r="BU117" s="61"/>
      <c r="BV117" s="61"/>
      <c r="BW117" s="61"/>
      <c r="BX117" s="61"/>
      <c r="BY117" s="61"/>
      <c r="BZ117" s="61"/>
      <c r="CA117" s="61"/>
      <c r="CB117" s="61"/>
      <c r="CC117" s="61"/>
      <c r="CD117" s="61"/>
      <c r="CE117" s="61"/>
      <c r="CF117" s="61"/>
      <c r="CG117" s="61"/>
      <c r="CH117" s="61"/>
    </row>
    <row r="118" spans="53:86" ht="15">
      <c r="BA118" s="175" t="s">
        <v>813</v>
      </c>
      <c r="BB118" s="61"/>
      <c r="BC118" s="61"/>
      <c r="BD118" s="61"/>
      <c r="BE118" s="61"/>
      <c r="BF118" s="61"/>
      <c r="BG118" s="61"/>
      <c r="BH118" s="61"/>
      <c r="BI118" s="61"/>
      <c r="BJ118" s="61"/>
      <c r="BK118" s="61"/>
      <c r="BL118" s="61"/>
      <c r="BM118" s="161" t="s">
        <v>582</v>
      </c>
      <c r="BN118" s="61"/>
      <c r="BO118" s="61"/>
      <c r="BP118" s="61"/>
      <c r="BQ118" s="61"/>
      <c r="BR118" s="61"/>
      <c r="BS118" s="61"/>
      <c r="BT118" s="61"/>
      <c r="BU118" s="61"/>
      <c r="BV118" s="61"/>
      <c r="BW118" s="61"/>
      <c r="BX118" s="61"/>
      <c r="BY118" s="61"/>
      <c r="BZ118" s="61"/>
      <c r="CA118" s="61"/>
      <c r="CB118" s="61"/>
      <c r="CC118" s="61"/>
      <c r="CD118" s="61"/>
      <c r="CE118" s="61"/>
      <c r="CF118" s="61"/>
      <c r="CG118" s="61"/>
      <c r="CH118" s="61"/>
    </row>
    <row r="119" spans="53:86">
      <c r="BA119" t="s">
        <v>814</v>
      </c>
      <c r="BB119" s="61"/>
      <c r="BC119" s="61"/>
      <c r="BD119" s="61"/>
      <c r="BE119" s="61"/>
      <c r="BF119" s="61"/>
      <c r="BG119" s="61"/>
      <c r="BH119" s="61"/>
      <c r="BI119" s="61"/>
      <c r="BJ119" s="61"/>
      <c r="BK119" s="61"/>
      <c r="BL119" s="61"/>
      <c r="BM119" s="161" t="s">
        <v>583</v>
      </c>
      <c r="BN119" s="61"/>
      <c r="BO119" s="61"/>
      <c r="BP119" s="61"/>
      <c r="BQ119" s="61"/>
      <c r="BR119" s="61"/>
      <c r="BS119" s="61"/>
      <c r="BT119" s="61"/>
      <c r="BU119" s="61"/>
      <c r="BV119" s="61"/>
      <c r="BW119" s="61"/>
      <c r="BX119" s="61"/>
      <c r="BY119" s="61"/>
      <c r="BZ119" s="61"/>
      <c r="CA119" s="61"/>
      <c r="CB119" s="61"/>
      <c r="CC119" s="61"/>
      <c r="CD119" s="61"/>
      <c r="CE119" s="61"/>
      <c r="CF119" s="61"/>
      <c r="CG119" s="61"/>
      <c r="CH119" s="61"/>
    </row>
    <row r="120" spans="53:86" ht="15">
      <c r="BA120" s="175" t="s">
        <v>815</v>
      </c>
      <c r="BB120" s="61"/>
      <c r="BC120" s="61"/>
      <c r="BD120" s="61"/>
      <c r="BE120" s="61"/>
      <c r="BF120" s="61"/>
      <c r="BG120" s="61"/>
      <c r="BH120" s="61"/>
      <c r="BI120" s="61"/>
      <c r="BJ120" s="61"/>
      <c r="BK120" s="61"/>
      <c r="BL120" s="61"/>
      <c r="BM120" s="161" t="s">
        <v>584</v>
      </c>
      <c r="BN120" s="61"/>
      <c r="BO120" s="61"/>
      <c r="BP120" s="61"/>
      <c r="BQ120" s="61"/>
      <c r="BR120" s="61"/>
      <c r="BS120" s="61"/>
      <c r="BT120" s="61"/>
      <c r="BU120" s="61"/>
      <c r="BV120" s="61"/>
      <c r="BW120" s="61"/>
      <c r="BX120" s="61"/>
      <c r="BY120" s="61"/>
      <c r="BZ120" s="61"/>
      <c r="CA120" s="61"/>
      <c r="CB120" s="61"/>
      <c r="CC120" s="61"/>
      <c r="CD120" s="61"/>
      <c r="CE120" s="61"/>
      <c r="CF120" s="61"/>
      <c r="CG120" s="61"/>
      <c r="CH120" s="61"/>
    </row>
    <row r="121" spans="53:86">
      <c r="BA121" t="s">
        <v>816</v>
      </c>
      <c r="BB121" s="61"/>
      <c r="BC121" s="61"/>
      <c r="BD121" s="61"/>
      <c r="BE121" s="61"/>
      <c r="BF121" s="61"/>
      <c r="BG121" s="61"/>
      <c r="BH121" s="61"/>
      <c r="BI121" s="61"/>
      <c r="BJ121" s="61"/>
      <c r="BK121" s="61"/>
      <c r="BL121" s="61"/>
      <c r="BM121" s="161" t="s">
        <v>585</v>
      </c>
      <c r="BN121" s="61"/>
      <c r="BO121" s="61"/>
      <c r="BP121" s="61"/>
      <c r="BQ121" s="61"/>
      <c r="BR121" s="61"/>
      <c r="BS121" s="61"/>
      <c r="BT121" s="61"/>
      <c r="BU121" s="61"/>
      <c r="BV121" s="61"/>
      <c r="BW121" s="61"/>
      <c r="BX121" s="61"/>
      <c r="BY121" s="61"/>
      <c r="BZ121" s="61"/>
      <c r="CA121" s="61"/>
      <c r="CB121" s="61"/>
      <c r="CC121" s="61"/>
      <c r="CD121" s="61"/>
      <c r="CE121" s="61"/>
      <c r="CF121" s="61"/>
      <c r="CG121" s="61"/>
      <c r="CH121" s="61"/>
    </row>
    <row r="122" spans="53:86">
      <c r="BA122" s="61"/>
      <c r="BB122" s="61"/>
      <c r="BC122" s="61"/>
      <c r="BD122" s="61"/>
      <c r="BE122" s="61"/>
      <c r="BF122" s="61"/>
      <c r="BG122" s="61"/>
      <c r="BH122" s="61"/>
      <c r="BI122" s="61"/>
      <c r="BJ122" s="61"/>
      <c r="BK122" s="61"/>
      <c r="BL122" s="61"/>
      <c r="BM122" s="161" t="s">
        <v>586</v>
      </c>
      <c r="BN122" s="61"/>
      <c r="BO122" s="61"/>
      <c r="BP122" s="61"/>
      <c r="BQ122" s="61"/>
      <c r="BR122" s="61"/>
      <c r="BS122" s="61"/>
      <c r="BT122" s="61"/>
      <c r="BU122" s="61"/>
      <c r="BV122" s="61"/>
      <c r="BW122" s="61"/>
      <c r="BX122" s="61"/>
      <c r="BY122" s="61"/>
      <c r="BZ122" s="61"/>
      <c r="CA122" s="61"/>
      <c r="CB122" s="61"/>
      <c r="CC122" s="61"/>
      <c r="CD122" s="61"/>
      <c r="CE122" s="61"/>
      <c r="CF122" s="61"/>
      <c r="CG122" s="61"/>
      <c r="CH122" s="61"/>
    </row>
    <row r="123" spans="53:86">
      <c r="BA123" s="61"/>
      <c r="BB123" s="61"/>
      <c r="BC123" s="61"/>
      <c r="BD123" s="61"/>
      <c r="BE123" s="61"/>
      <c r="BF123" s="61"/>
      <c r="BG123" s="61"/>
      <c r="BH123" s="61"/>
      <c r="BI123" s="61"/>
      <c r="BJ123" s="61"/>
      <c r="BK123" s="61"/>
      <c r="BL123" s="61"/>
      <c r="BM123" s="161" t="s">
        <v>587</v>
      </c>
      <c r="BN123" s="61"/>
      <c r="BO123" s="61"/>
      <c r="BP123" s="61"/>
      <c r="BQ123" s="61"/>
      <c r="BR123" s="61"/>
      <c r="BS123" s="61"/>
      <c r="BT123" s="61"/>
      <c r="BU123" s="61"/>
      <c r="BV123" s="61"/>
      <c r="BW123" s="61"/>
      <c r="BX123" s="61"/>
      <c r="BY123" s="61"/>
      <c r="BZ123" s="61"/>
      <c r="CA123" s="61"/>
      <c r="CB123" s="61"/>
      <c r="CC123" s="61"/>
      <c r="CD123" s="61"/>
      <c r="CE123" s="61"/>
      <c r="CF123" s="61"/>
      <c r="CG123" s="61"/>
      <c r="CH123" s="61"/>
    </row>
    <row r="124" spans="53:86">
      <c r="BA124" s="61"/>
      <c r="BB124" s="61"/>
      <c r="BC124" s="61"/>
      <c r="BD124" s="61"/>
      <c r="BE124" s="61"/>
      <c r="BF124" s="61"/>
      <c r="BG124" s="61"/>
      <c r="BH124" s="61"/>
      <c r="BI124" s="61"/>
      <c r="BJ124" s="61"/>
      <c r="BK124" s="61"/>
      <c r="BL124" s="61"/>
      <c r="BM124" s="161" t="s">
        <v>588</v>
      </c>
      <c r="BN124" s="61"/>
      <c r="BO124" s="61"/>
      <c r="BP124" s="61"/>
      <c r="BQ124" s="61"/>
      <c r="BR124" s="61"/>
      <c r="BS124" s="61"/>
      <c r="BT124" s="61"/>
      <c r="BU124" s="61"/>
      <c r="BV124" s="61"/>
      <c r="BW124" s="61"/>
      <c r="BX124" s="61"/>
      <c r="BY124" s="61"/>
      <c r="BZ124" s="61"/>
      <c r="CA124" s="61"/>
      <c r="CB124" s="61"/>
      <c r="CC124" s="61"/>
      <c r="CD124" s="61"/>
      <c r="CE124" s="61"/>
      <c r="CF124" s="61"/>
      <c r="CG124" s="61"/>
      <c r="CH124" s="61"/>
    </row>
    <row r="125" spans="53:86">
      <c r="BA125" s="61"/>
      <c r="BB125" s="61"/>
      <c r="BC125" s="61"/>
      <c r="BD125" s="61"/>
      <c r="BE125" s="61"/>
      <c r="BF125" s="61"/>
      <c r="BG125" s="61"/>
      <c r="BH125" s="61"/>
      <c r="BI125" s="61"/>
      <c r="BJ125" s="61"/>
      <c r="BK125" s="61"/>
      <c r="BL125" s="61"/>
      <c r="BM125" s="161" t="s">
        <v>589</v>
      </c>
      <c r="BN125" s="61"/>
      <c r="BO125" s="61"/>
      <c r="BP125" s="61"/>
      <c r="BQ125" s="61"/>
      <c r="BR125" s="61"/>
      <c r="BS125" s="61"/>
      <c r="BT125" s="61"/>
      <c r="BU125" s="61"/>
      <c r="BV125" s="61"/>
      <c r="BW125" s="61"/>
      <c r="BX125" s="61"/>
      <c r="BY125" s="61"/>
      <c r="BZ125" s="61"/>
      <c r="CA125" s="61"/>
      <c r="CB125" s="61"/>
      <c r="CC125" s="61"/>
      <c r="CD125" s="61"/>
      <c r="CE125" s="61"/>
      <c r="CF125" s="61"/>
      <c r="CG125" s="61"/>
      <c r="CH125" s="61"/>
    </row>
    <row r="126" spans="53:86">
      <c r="BA126" s="61"/>
      <c r="BB126" s="61"/>
      <c r="BC126" s="61"/>
      <c r="BD126" s="61"/>
      <c r="BE126" s="61"/>
      <c r="BF126" s="61"/>
      <c r="BG126" s="61"/>
      <c r="BH126" s="61"/>
      <c r="BI126" s="61"/>
      <c r="BJ126" s="61"/>
      <c r="BK126" s="61"/>
      <c r="BL126" s="61"/>
      <c r="BM126" s="161" t="s">
        <v>590</v>
      </c>
      <c r="BN126" s="61"/>
      <c r="BO126" s="61"/>
      <c r="BP126" s="61"/>
      <c r="BQ126" s="61"/>
      <c r="BR126" s="61"/>
      <c r="BS126" s="61"/>
      <c r="BT126" s="61"/>
      <c r="BU126" s="61"/>
      <c r="BV126" s="61"/>
      <c r="BW126" s="61"/>
      <c r="BX126" s="61"/>
      <c r="BY126" s="61"/>
      <c r="BZ126" s="61"/>
      <c r="CA126" s="61"/>
      <c r="CB126" s="61"/>
      <c r="CC126" s="61"/>
      <c r="CD126" s="61"/>
      <c r="CE126" s="61"/>
      <c r="CF126" s="61"/>
      <c r="CG126" s="61"/>
      <c r="CH126" s="61"/>
    </row>
    <row r="127" spans="53:86">
      <c r="BA127" s="61"/>
      <c r="BB127" s="61"/>
      <c r="BC127" s="61"/>
      <c r="BD127" s="61"/>
      <c r="BE127" s="61"/>
      <c r="BF127" s="61"/>
      <c r="BG127" s="61"/>
      <c r="BH127" s="61"/>
      <c r="BI127" s="61"/>
      <c r="BJ127" s="61"/>
      <c r="BK127" s="61"/>
      <c r="BL127" s="61"/>
      <c r="BM127" s="161" t="s">
        <v>591</v>
      </c>
      <c r="BN127" s="61"/>
      <c r="BO127" s="61"/>
      <c r="BP127" s="61"/>
      <c r="BQ127" s="61"/>
      <c r="BR127" s="61"/>
      <c r="BS127" s="61"/>
      <c r="BT127" s="61"/>
      <c r="BU127" s="61"/>
      <c r="BV127" s="61"/>
      <c r="BW127" s="61"/>
      <c r="BX127" s="61"/>
      <c r="BY127" s="61"/>
      <c r="BZ127" s="61"/>
      <c r="CA127" s="61"/>
      <c r="CB127" s="61"/>
      <c r="CC127" s="61"/>
      <c r="CD127" s="61"/>
      <c r="CE127" s="61"/>
      <c r="CF127" s="61"/>
      <c r="CG127" s="61"/>
      <c r="CH127" s="61"/>
    </row>
    <row r="128" spans="53:86">
      <c r="BA128" s="61"/>
      <c r="BB128" s="61"/>
      <c r="BC128" s="61"/>
      <c r="BD128" s="61"/>
      <c r="BE128" s="61"/>
      <c r="BF128" s="61"/>
      <c r="BG128" s="61"/>
      <c r="BH128" s="61"/>
      <c r="BI128" s="61"/>
      <c r="BJ128" s="61"/>
      <c r="BK128" s="61"/>
      <c r="BL128" s="61"/>
      <c r="BM128" s="161" t="s">
        <v>592</v>
      </c>
      <c r="BN128" s="61"/>
      <c r="BO128" s="61"/>
      <c r="BP128" s="61"/>
      <c r="BQ128" s="61"/>
      <c r="BR128" s="61"/>
      <c r="BS128" s="61"/>
      <c r="BT128" s="61"/>
      <c r="BU128" s="61"/>
      <c r="BV128" s="61"/>
      <c r="BW128" s="61"/>
      <c r="BX128" s="61"/>
      <c r="BY128" s="61"/>
      <c r="BZ128" s="61"/>
      <c r="CA128" s="61"/>
      <c r="CB128" s="61"/>
      <c r="CC128" s="61"/>
      <c r="CD128" s="61"/>
      <c r="CE128" s="61"/>
      <c r="CF128" s="61"/>
      <c r="CG128" s="61"/>
      <c r="CH128" s="61"/>
    </row>
    <row r="129" spans="53:86">
      <c r="BA129" s="61"/>
      <c r="BB129" s="61"/>
      <c r="BC129" s="61"/>
      <c r="BD129" s="61"/>
      <c r="BE129" s="61"/>
      <c r="BF129" s="61"/>
      <c r="BG129" s="61"/>
      <c r="BH129" s="61"/>
      <c r="BI129" s="61"/>
      <c r="BJ129" s="61"/>
      <c r="BK129" s="61"/>
      <c r="BL129" s="61"/>
      <c r="BM129" s="161" t="s">
        <v>593</v>
      </c>
      <c r="BN129" s="61"/>
      <c r="BO129" s="61"/>
      <c r="BP129" s="61"/>
      <c r="BQ129" s="61"/>
      <c r="BR129" s="61"/>
      <c r="BS129" s="61"/>
      <c r="BT129" s="61"/>
      <c r="BU129" s="61"/>
      <c r="BV129" s="61"/>
      <c r="BW129" s="61"/>
      <c r="BX129" s="61"/>
      <c r="BY129" s="61"/>
      <c r="BZ129" s="61"/>
      <c r="CA129" s="61"/>
      <c r="CB129" s="61"/>
      <c r="CC129" s="61"/>
      <c r="CD129" s="61"/>
      <c r="CE129" s="61"/>
      <c r="CF129" s="61"/>
      <c r="CG129" s="61"/>
      <c r="CH129" s="61"/>
    </row>
    <row r="130" spans="53:86">
      <c r="BA130" s="61"/>
      <c r="BB130" s="61"/>
      <c r="BC130" s="61"/>
      <c r="BD130" s="61"/>
      <c r="BE130" s="61"/>
      <c r="BF130" s="61"/>
      <c r="BG130" s="61"/>
      <c r="BH130" s="61"/>
      <c r="BI130" s="61"/>
      <c r="BJ130" s="61"/>
      <c r="BK130" s="61"/>
      <c r="BL130" s="61"/>
      <c r="BM130" s="161" t="s">
        <v>594</v>
      </c>
      <c r="BN130" s="61"/>
      <c r="BO130" s="61"/>
      <c r="BP130" s="61"/>
      <c r="BQ130" s="61"/>
      <c r="BR130" s="61"/>
      <c r="BS130" s="61"/>
      <c r="BT130" s="61"/>
      <c r="BU130" s="61"/>
      <c r="BV130" s="61"/>
      <c r="BW130" s="61"/>
      <c r="BX130" s="61"/>
      <c r="BY130" s="61"/>
      <c r="BZ130" s="61"/>
      <c r="CA130" s="61"/>
      <c r="CB130" s="61"/>
      <c r="CC130" s="61"/>
      <c r="CD130" s="61"/>
      <c r="CE130" s="61"/>
      <c r="CF130" s="61"/>
      <c r="CG130" s="61"/>
      <c r="CH130" s="61"/>
    </row>
    <row r="131" spans="53:86">
      <c r="BA131" s="61"/>
      <c r="BB131" s="61"/>
      <c r="BC131" s="61"/>
      <c r="BD131" s="61"/>
      <c r="BE131" s="61"/>
      <c r="BF131" s="61"/>
      <c r="BG131" s="61"/>
      <c r="BH131" s="61"/>
      <c r="BI131" s="61"/>
      <c r="BJ131" s="61"/>
      <c r="BK131" s="61"/>
      <c r="BL131" s="61"/>
      <c r="BM131" s="161" t="s">
        <v>595</v>
      </c>
      <c r="BN131" s="61"/>
      <c r="BO131" s="61"/>
      <c r="BP131" s="61"/>
      <c r="BQ131" s="61"/>
      <c r="BR131" s="61"/>
      <c r="BS131" s="61"/>
      <c r="BT131" s="61"/>
      <c r="BU131" s="61"/>
      <c r="BV131" s="61"/>
      <c r="BW131" s="61"/>
      <c r="BX131" s="61"/>
      <c r="BY131" s="61"/>
      <c r="BZ131" s="61"/>
      <c r="CA131" s="61"/>
      <c r="CB131" s="61"/>
      <c r="CC131" s="61"/>
      <c r="CD131" s="61"/>
      <c r="CE131" s="61"/>
      <c r="CF131" s="61"/>
      <c r="CG131" s="61"/>
      <c r="CH131" s="61"/>
    </row>
    <row r="132" spans="53:86">
      <c r="BA132" s="61"/>
      <c r="BB132" s="61"/>
      <c r="BC132" s="61"/>
      <c r="BD132" s="61"/>
      <c r="BE132" s="61"/>
      <c r="BF132" s="61"/>
      <c r="BG132" s="61"/>
      <c r="BH132" s="61"/>
      <c r="BI132" s="61"/>
      <c r="BJ132" s="61"/>
      <c r="BK132" s="61"/>
      <c r="BL132" s="61"/>
      <c r="BM132" s="161" t="s">
        <v>596</v>
      </c>
      <c r="BN132" s="61"/>
      <c r="BO132" s="61"/>
      <c r="BP132" s="61"/>
      <c r="BQ132" s="61"/>
      <c r="BR132" s="61"/>
      <c r="BS132" s="61"/>
      <c r="BT132" s="61"/>
      <c r="BU132" s="61"/>
      <c r="BV132" s="61"/>
      <c r="BW132" s="61"/>
      <c r="BX132" s="61"/>
      <c r="BY132" s="61"/>
      <c r="BZ132" s="61"/>
      <c r="CA132" s="61"/>
      <c r="CB132" s="61"/>
      <c r="CC132" s="61"/>
      <c r="CD132" s="61"/>
      <c r="CE132" s="61"/>
      <c r="CF132" s="61"/>
      <c r="CG132" s="61"/>
      <c r="CH132" s="61"/>
    </row>
    <row r="133" spans="53:86">
      <c r="BA133" s="61"/>
      <c r="BB133" s="61"/>
      <c r="BC133" s="61"/>
      <c r="BD133" s="61"/>
      <c r="BE133" s="61"/>
      <c r="BF133" s="61"/>
      <c r="BG133" s="61"/>
      <c r="BH133" s="61"/>
      <c r="BI133" s="61"/>
      <c r="BJ133" s="61"/>
      <c r="BK133" s="61"/>
      <c r="BL133" s="61"/>
      <c r="BM133" s="161" t="s">
        <v>597</v>
      </c>
      <c r="BN133" s="61"/>
      <c r="BO133" s="61"/>
      <c r="BP133" s="61"/>
      <c r="BQ133" s="61"/>
      <c r="BR133" s="61"/>
      <c r="BS133" s="61"/>
      <c r="BT133" s="61"/>
      <c r="BU133" s="61"/>
      <c r="BV133" s="61"/>
      <c r="BW133" s="61"/>
      <c r="BX133" s="61"/>
      <c r="BY133" s="61"/>
      <c r="BZ133" s="61"/>
      <c r="CA133" s="61"/>
      <c r="CB133" s="61"/>
      <c r="CC133" s="61"/>
      <c r="CD133" s="61"/>
      <c r="CE133" s="61"/>
      <c r="CF133" s="61"/>
      <c r="CG133" s="61"/>
      <c r="CH133" s="61"/>
    </row>
    <row r="134" spans="53:86">
      <c r="BA134" s="61"/>
      <c r="BB134" s="61"/>
      <c r="BC134" s="61"/>
      <c r="BD134" s="61"/>
      <c r="BE134" s="61"/>
      <c r="BF134" s="61"/>
      <c r="BG134" s="61"/>
      <c r="BH134" s="61"/>
      <c r="BI134" s="61"/>
      <c r="BJ134" s="61"/>
      <c r="BK134" s="61"/>
      <c r="BL134" s="61"/>
      <c r="BM134" s="161" t="s">
        <v>667</v>
      </c>
      <c r="BN134" s="61"/>
      <c r="BO134" s="61"/>
      <c r="BP134" s="61"/>
      <c r="BQ134" s="61"/>
      <c r="BR134" s="61"/>
      <c r="BS134" s="61"/>
      <c r="BT134" s="61"/>
      <c r="BU134" s="61"/>
      <c r="BV134" s="61"/>
      <c r="BW134" s="61"/>
      <c r="BX134" s="61"/>
      <c r="BY134" s="61"/>
      <c r="BZ134" s="61"/>
      <c r="CA134" s="61"/>
      <c r="CB134" s="61"/>
      <c r="CC134" s="61"/>
      <c r="CD134" s="61"/>
      <c r="CE134" s="61"/>
      <c r="CF134" s="61"/>
      <c r="CG134" s="61"/>
      <c r="CH134" s="61"/>
    </row>
    <row r="135" spans="53:86">
      <c r="BA135" s="61"/>
      <c r="BB135" s="61"/>
      <c r="BC135" s="61"/>
      <c r="BD135" s="61"/>
      <c r="BE135" s="61"/>
      <c r="BF135" s="61"/>
      <c r="BG135" s="61"/>
      <c r="BH135" s="61"/>
      <c r="BI135" s="61"/>
      <c r="BJ135" s="61"/>
      <c r="BK135" s="61"/>
      <c r="BL135" s="61"/>
      <c r="BM135" s="161" t="s">
        <v>598</v>
      </c>
      <c r="BN135" s="61"/>
      <c r="BO135" s="61"/>
      <c r="BP135" s="61"/>
      <c r="BQ135" s="61"/>
      <c r="BR135" s="61"/>
      <c r="BS135" s="61"/>
      <c r="BT135" s="61"/>
      <c r="BU135" s="61"/>
      <c r="BV135" s="61"/>
      <c r="BW135" s="61"/>
      <c r="BX135" s="61"/>
      <c r="BY135" s="61"/>
      <c r="BZ135" s="61"/>
      <c r="CA135" s="61"/>
      <c r="CB135" s="61"/>
      <c r="CC135" s="61"/>
      <c r="CD135" s="61"/>
      <c r="CE135" s="61"/>
      <c r="CF135" s="61"/>
      <c r="CG135" s="61"/>
      <c r="CH135" s="61"/>
    </row>
    <row r="136" spans="53:86">
      <c r="BA136" s="61"/>
      <c r="BB136" s="61"/>
      <c r="BC136" s="61"/>
      <c r="BD136" s="61"/>
      <c r="BE136" s="61"/>
      <c r="BF136" s="61"/>
      <c r="BG136" s="61"/>
      <c r="BH136" s="61"/>
      <c r="BI136" s="61"/>
      <c r="BJ136" s="61"/>
      <c r="BK136" s="61"/>
      <c r="BL136" s="61"/>
      <c r="BM136" s="162" t="s">
        <v>599</v>
      </c>
      <c r="BN136" s="61"/>
      <c r="BO136" s="61"/>
      <c r="BP136" s="61"/>
      <c r="BQ136" s="61"/>
      <c r="BR136" s="61"/>
      <c r="BS136" s="61"/>
      <c r="BT136" s="61"/>
      <c r="BU136" s="61"/>
      <c r="BV136" s="61"/>
      <c r="BW136" s="61"/>
      <c r="BX136" s="61"/>
      <c r="BY136" s="61"/>
      <c r="BZ136" s="61"/>
      <c r="CA136" s="61"/>
      <c r="CB136" s="61"/>
      <c r="CC136" s="61"/>
      <c r="CD136" s="61"/>
      <c r="CE136" s="61"/>
      <c r="CF136" s="61"/>
      <c r="CG136" s="61"/>
      <c r="CH136" s="61"/>
    </row>
    <row r="137" spans="53:86">
      <c r="BA137" s="61"/>
      <c r="BB137" s="61"/>
      <c r="BC137" s="61"/>
      <c r="BD137" s="61"/>
      <c r="BE137" s="61"/>
      <c r="BF137" s="61"/>
      <c r="BG137" s="61"/>
      <c r="BH137" s="61"/>
      <c r="BI137" s="61"/>
      <c r="BJ137" s="61"/>
      <c r="BK137" s="61"/>
      <c r="BL137" s="61"/>
      <c r="BM137" s="161" t="s">
        <v>600</v>
      </c>
      <c r="BN137" s="61"/>
      <c r="BO137" s="61"/>
      <c r="BP137" s="61"/>
      <c r="BQ137" s="61"/>
      <c r="BR137" s="61"/>
      <c r="BS137" s="61"/>
      <c r="BT137" s="61"/>
      <c r="BU137" s="61"/>
      <c r="BV137" s="61"/>
      <c r="BW137" s="61"/>
      <c r="BX137" s="61"/>
      <c r="BY137" s="61"/>
      <c r="BZ137" s="61"/>
      <c r="CA137" s="61"/>
      <c r="CB137" s="61"/>
      <c r="CC137" s="61"/>
      <c r="CD137" s="61"/>
      <c r="CE137" s="61"/>
      <c r="CF137" s="61"/>
      <c r="CG137" s="61"/>
      <c r="CH137" s="61"/>
    </row>
    <row r="138" spans="53:86">
      <c r="BA138" s="61"/>
      <c r="BB138" s="61"/>
      <c r="BC138" s="61"/>
      <c r="BD138" s="61"/>
      <c r="BE138" s="61"/>
      <c r="BF138" s="61"/>
      <c r="BG138" s="61"/>
      <c r="BH138" s="61"/>
      <c r="BI138" s="61"/>
      <c r="BJ138" s="61"/>
      <c r="BK138" s="61"/>
      <c r="BL138" s="61"/>
      <c r="BM138" s="161" t="s">
        <v>601</v>
      </c>
      <c r="BN138" s="61"/>
      <c r="BO138" s="61"/>
      <c r="BP138" s="61"/>
      <c r="BQ138" s="61"/>
      <c r="BR138" s="61"/>
      <c r="BS138" s="61"/>
      <c r="BT138" s="61"/>
      <c r="BU138" s="61"/>
      <c r="BV138" s="61"/>
      <c r="BW138" s="61"/>
      <c r="BX138" s="61"/>
      <c r="BY138" s="61"/>
      <c r="BZ138" s="61"/>
      <c r="CA138" s="61"/>
      <c r="CB138" s="61"/>
      <c r="CC138" s="61"/>
      <c r="CD138" s="61"/>
      <c r="CE138" s="61"/>
      <c r="CF138" s="61"/>
      <c r="CG138" s="61"/>
      <c r="CH138" s="61"/>
    </row>
    <row r="139" spans="53:86">
      <c r="BA139" s="61"/>
      <c r="BB139" s="61"/>
      <c r="BC139" s="61"/>
      <c r="BD139" s="61"/>
      <c r="BE139" s="61"/>
      <c r="BF139" s="61"/>
      <c r="BG139" s="61"/>
      <c r="BH139" s="61"/>
      <c r="BI139" s="61"/>
      <c r="BJ139" s="61"/>
      <c r="BK139" s="61"/>
      <c r="BL139" s="61"/>
      <c r="BM139" s="161" t="s">
        <v>602</v>
      </c>
      <c r="BN139" s="61"/>
      <c r="BO139" s="61"/>
      <c r="BP139" s="61"/>
      <c r="BQ139" s="61"/>
      <c r="BR139" s="61"/>
      <c r="BS139" s="61"/>
      <c r="BT139" s="61"/>
      <c r="BU139" s="61"/>
      <c r="BV139" s="61"/>
      <c r="BW139" s="61"/>
      <c r="BX139" s="61"/>
      <c r="BY139" s="61"/>
      <c r="BZ139" s="61"/>
      <c r="CA139" s="61"/>
      <c r="CB139" s="61"/>
      <c r="CC139" s="61"/>
      <c r="CD139" s="61"/>
      <c r="CE139" s="61"/>
      <c r="CF139" s="61"/>
      <c r="CG139" s="61"/>
      <c r="CH139" s="61"/>
    </row>
    <row r="140" spans="53:86">
      <c r="BA140" s="61"/>
      <c r="BB140" s="61"/>
      <c r="BC140" s="61"/>
      <c r="BD140" s="61"/>
      <c r="BE140" s="61"/>
      <c r="BF140" s="61"/>
      <c r="BG140" s="61"/>
      <c r="BH140" s="61"/>
      <c r="BI140" s="61"/>
      <c r="BJ140" s="61"/>
      <c r="BK140" s="61"/>
      <c r="BL140" s="61"/>
      <c r="BM140" s="161" t="s">
        <v>603</v>
      </c>
      <c r="BN140" s="61"/>
      <c r="BO140" s="61"/>
      <c r="BP140" s="61"/>
      <c r="BQ140" s="61"/>
      <c r="BR140" s="61"/>
      <c r="BS140" s="61"/>
      <c r="BT140" s="61"/>
      <c r="BU140" s="61"/>
      <c r="BV140" s="61"/>
      <c r="BW140" s="61"/>
      <c r="BX140" s="61"/>
      <c r="BY140" s="61"/>
      <c r="BZ140" s="61"/>
      <c r="CA140" s="61"/>
      <c r="CB140" s="61"/>
      <c r="CC140" s="61"/>
      <c r="CD140" s="61"/>
      <c r="CE140" s="61"/>
      <c r="CF140" s="61"/>
      <c r="CG140" s="61"/>
      <c r="CH140" s="61"/>
    </row>
    <row r="141" spans="53:86">
      <c r="BA141" s="61"/>
      <c r="BB141" s="61"/>
      <c r="BC141" s="61"/>
      <c r="BD141" s="61"/>
      <c r="BE141" s="61"/>
      <c r="BF141" s="61"/>
      <c r="BG141" s="61"/>
      <c r="BH141" s="61"/>
      <c r="BI141" s="61"/>
      <c r="BJ141" s="61"/>
      <c r="BK141" s="61"/>
      <c r="BL141" s="61"/>
      <c r="BM141" s="161" t="s">
        <v>604</v>
      </c>
      <c r="BN141" s="61"/>
      <c r="BO141" s="61"/>
      <c r="BP141" s="61"/>
      <c r="BQ141" s="61"/>
      <c r="BR141" s="61"/>
      <c r="BS141" s="61"/>
      <c r="BT141" s="61"/>
      <c r="BU141" s="61"/>
      <c r="BV141" s="61"/>
      <c r="BW141" s="61"/>
      <c r="BX141" s="61"/>
      <c r="BY141" s="61"/>
      <c r="BZ141" s="61"/>
      <c r="CA141" s="61"/>
      <c r="CB141" s="61"/>
      <c r="CC141" s="61"/>
      <c r="CD141" s="61"/>
      <c r="CE141" s="61"/>
      <c r="CF141" s="61"/>
      <c r="CG141" s="61"/>
      <c r="CH141" s="61"/>
    </row>
    <row r="142" spans="53:86">
      <c r="BA142" s="61"/>
      <c r="BB142" s="61"/>
      <c r="BC142" s="61"/>
      <c r="BD142" s="61"/>
      <c r="BE142" s="61"/>
      <c r="BF142" s="61"/>
      <c r="BG142" s="61"/>
      <c r="BH142" s="61"/>
      <c r="BI142" s="61"/>
      <c r="BJ142" s="61"/>
      <c r="BK142" s="61"/>
      <c r="BL142" s="61"/>
      <c r="BM142" s="161" t="s">
        <v>605</v>
      </c>
      <c r="BN142" s="61"/>
      <c r="BO142" s="61"/>
      <c r="BP142" s="61"/>
      <c r="BQ142" s="61"/>
      <c r="BR142" s="61"/>
      <c r="BS142" s="61"/>
      <c r="BT142" s="61"/>
      <c r="BU142" s="61"/>
      <c r="BV142" s="61"/>
      <c r="BW142" s="61"/>
      <c r="BX142" s="61"/>
      <c r="BY142" s="61"/>
      <c r="BZ142" s="61"/>
      <c r="CA142" s="61"/>
      <c r="CB142" s="61"/>
      <c r="CC142" s="61"/>
      <c r="CD142" s="61"/>
      <c r="CE142" s="61"/>
      <c r="CF142" s="61"/>
      <c r="CG142" s="61"/>
      <c r="CH142" s="61"/>
    </row>
    <row r="143" spans="53:86">
      <c r="BA143" s="61"/>
      <c r="BB143" s="61"/>
      <c r="BC143" s="61"/>
      <c r="BD143" s="61"/>
      <c r="BE143" s="61"/>
      <c r="BF143" s="61"/>
      <c r="BG143" s="61"/>
      <c r="BH143" s="61"/>
      <c r="BI143" s="61"/>
      <c r="BJ143" s="61"/>
      <c r="BK143" s="61"/>
      <c r="BL143" s="61"/>
      <c r="BM143" s="161" t="s">
        <v>606</v>
      </c>
      <c r="BN143" s="61"/>
      <c r="BO143" s="61"/>
      <c r="BP143" s="61"/>
      <c r="BQ143" s="61"/>
      <c r="BR143" s="61"/>
      <c r="BS143" s="61"/>
      <c r="BT143" s="61"/>
      <c r="BU143" s="61"/>
      <c r="BV143" s="61"/>
      <c r="BW143" s="61"/>
      <c r="BX143" s="61"/>
      <c r="BY143" s="61"/>
      <c r="BZ143" s="61"/>
      <c r="CA143" s="61"/>
      <c r="CB143" s="61"/>
      <c r="CC143" s="61"/>
      <c r="CD143" s="61"/>
      <c r="CE143" s="61"/>
      <c r="CF143" s="61"/>
      <c r="CG143" s="61"/>
      <c r="CH143" s="61"/>
    </row>
    <row r="144" spans="53:86">
      <c r="BA144" s="61"/>
      <c r="BB144" s="61"/>
      <c r="BC144" s="61"/>
      <c r="BD144" s="61"/>
      <c r="BE144" s="61"/>
      <c r="BF144" s="61"/>
      <c r="BG144" s="61"/>
      <c r="BH144" s="61"/>
      <c r="BI144" s="61"/>
      <c r="BJ144" s="61"/>
      <c r="BK144" s="61"/>
      <c r="BL144" s="61"/>
      <c r="BM144" s="161" t="s">
        <v>607</v>
      </c>
      <c r="BN144" s="61"/>
      <c r="BO144" s="61"/>
      <c r="BP144" s="61"/>
      <c r="BQ144" s="61"/>
      <c r="BR144" s="61"/>
      <c r="BS144" s="61"/>
      <c r="BT144" s="61"/>
      <c r="BU144" s="61"/>
      <c r="BV144" s="61"/>
      <c r="BW144" s="61"/>
      <c r="BX144" s="61"/>
      <c r="BY144" s="61"/>
      <c r="BZ144" s="61"/>
      <c r="CA144" s="61"/>
      <c r="CB144" s="61"/>
      <c r="CC144" s="61"/>
      <c r="CD144" s="61"/>
      <c r="CE144" s="61"/>
      <c r="CF144" s="61"/>
      <c r="CG144" s="61"/>
      <c r="CH144" s="61"/>
    </row>
    <row r="145" spans="53:86">
      <c r="BA145" s="61"/>
      <c r="BB145" s="61"/>
      <c r="BC145" s="61"/>
      <c r="BD145" s="61"/>
      <c r="BE145" s="61"/>
      <c r="BF145" s="61"/>
      <c r="BG145" s="61"/>
      <c r="BH145" s="61"/>
      <c r="BI145" s="61"/>
      <c r="BJ145" s="61"/>
      <c r="BK145" s="61"/>
      <c r="BL145" s="61"/>
      <c r="BM145" s="161" t="s">
        <v>608</v>
      </c>
      <c r="BN145" s="61"/>
      <c r="BO145" s="61"/>
      <c r="BP145" s="61"/>
      <c r="BQ145" s="61"/>
      <c r="BR145" s="61"/>
      <c r="BS145" s="61"/>
      <c r="BT145" s="61"/>
      <c r="BU145" s="61"/>
      <c r="BV145" s="61"/>
      <c r="BW145" s="61"/>
      <c r="BX145" s="61"/>
      <c r="BY145" s="61"/>
      <c r="BZ145" s="61"/>
      <c r="CA145" s="61"/>
      <c r="CB145" s="61"/>
      <c r="CC145" s="61"/>
      <c r="CD145" s="61"/>
      <c r="CE145" s="61"/>
      <c r="CF145" s="61"/>
      <c r="CG145" s="61"/>
      <c r="CH145" s="61"/>
    </row>
    <row r="146" spans="53:86">
      <c r="BA146" s="61"/>
      <c r="BB146" s="61"/>
      <c r="BC146" s="61"/>
      <c r="BD146" s="61"/>
      <c r="BE146" s="61"/>
      <c r="BF146" s="61"/>
      <c r="BG146" s="61"/>
      <c r="BH146" s="61"/>
      <c r="BI146" s="61"/>
      <c r="BJ146" s="61"/>
      <c r="BK146" s="61"/>
      <c r="BL146" s="61"/>
      <c r="BM146" s="161" t="s">
        <v>609</v>
      </c>
      <c r="BN146" s="61"/>
      <c r="BO146" s="61"/>
      <c r="BP146" s="61"/>
      <c r="BQ146" s="61"/>
      <c r="BR146" s="61"/>
      <c r="BS146" s="61"/>
      <c r="BT146" s="61"/>
      <c r="BU146" s="61"/>
      <c r="BV146" s="61"/>
      <c r="BW146" s="61"/>
      <c r="BX146" s="61"/>
      <c r="BY146" s="61"/>
      <c r="BZ146" s="61"/>
      <c r="CA146" s="61"/>
      <c r="CB146" s="61"/>
      <c r="CC146" s="61"/>
      <c r="CD146" s="61"/>
      <c r="CE146" s="61"/>
      <c r="CF146" s="61"/>
      <c r="CG146" s="61"/>
      <c r="CH146" s="61"/>
    </row>
    <row r="147" spans="53:86">
      <c r="BA147" s="61"/>
      <c r="BB147" s="61"/>
      <c r="BC147" s="61"/>
      <c r="BD147" s="61"/>
      <c r="BE147" s="61"/>
      <c r="BF147" s="61"/>
      <c r="BG147" s="61"/>
      <c r="BH147" s="61"/>
      <c r="BI147" s="61"/>
      <c r="BJ147" s="61"/>
      <c r="BK147" s="61"/>
      <c r="BL147" s="61"/>
      <c r="BM147" s="161" t="s">
        <v>610</v>
      </c>
      <c r="BN147" s="61"/>
      <c r="BO147" s="61"/>
      <c r="BP147" s="61"/>
      <c r="BQ147" s="61"/>
      <c r="BR147" s="61"/>
      <c r="BS147" s="61"/>
      <c r="BT147" s="61"/>
      <c r="BU147" s="61"/>
      <c r="BV147" s="61"/>
      <c r="BW147" s="61"/>
      <c r="BX147" s="61"/>
      <c r="BY147" s="61"/>
      <c r="BZ147" s="61"/>
      <c r="CA147" s="61"/>
      <c r="CB147" s="61"/>
      <c r="CC147" s="61"/>
      <c r="CD147" s="61"/>
      <c r="CE147" s="61"/>
      <c r="CF147" s="61"/>
      <c r="CG147" s="61"/>
      <c r="CH147" s="61"/>
    </row>
    <row r="148" spans="53:86">
      <c r="BA148" s="61"/>
      <c r="BB148" s="61"/>
      <c r="BC148" s="61"/>
      <c r="BD148" s="61"/>
      <c r="BE148" s="61"/>
      <c r="BF148" s="61"/>
      <c r="BG148" s="61"/>
      <c r="BH148" s="61"/>
      <c r="BI148" s="61"/>
      <c r="BJ148" s="61"/>
      <c r="BK148" s="61"/>
      <c r="BL148" s="61"/>
      <c r="BM148" s="161" t="s">
        <v>611</v>
      </c>
      <c r="BN148" s="61"/>
      <c r="BO148" s="61"/>
      <c r="BP148" s="61"/>
      <c r="BQ148" s="61"/>
      <c r="BR148" s="61"/>
      <c r="BS148" s="61"/>
      <c r="BT148" s="61"/>
      <c r="BU148" s="61"/>
      <c r="BV148" s="61"/>
      <c r="BW148" s="61"/>
      <c r="BX148" s="61"/>
      <c r="BY148" s="61"/>
      <c r="BZ148" s="61"/>
      <c r="CA148" s="61"/>
      <c r="CB148" s="61"/>
      <c r="CC148" s="61"/>
      <c r="CD148" s="61"/>
      <c r="CE148" s="61"/>
      <c r="CF148" s="61"/>
      <c r="CG148" s="61"/>
      <c r="CH148" s="61"/>
    </row>
    <row r="149" spans="53:86">
      <c r="BA149" s="61"/>
      <c r="BB149" s="61"/>
      <c r="BC149" s="61"/>
      <c r="BD149" s="61"/>
      <c r="BE149" s="61"/>
      <c r="BF149" s="61"/>
      <c r="BG149" s="61"/>
      <c r="BH149" s="61"/>
      <c r="BI149" s="61"/>
      <c r="BJ149" s="61"/>
      <c r="BK149" s="61"/>
      <c r="BL149" s="61"/>
      <c r="BM149" s="161" t="s">
        <v>612</v>
      </c>
      <c r="BN149" s="61"/>
      <c r="BO149" s="61"/>
      <c r="BP149" s="61"/>
      <c r="BQ149" s="61"/>
      <c r="BR149" s="61"/>
      <c r="BS149" s="61"/>
      <c r="BT149" s="61"/>
      <c r="BU149" s="61"/>
      <c r="BV149" s="61"/>
      <c r="BW149" s="61"/>
      <c r="BX149" s="61"/>
      <c r="BY149" s="61"/>
      <c r="BZ149" s="61"/>
      <c r="CA149" s="61"/>
      <c r="CB149" s="61"/>
      <c r="CC149" s="61"/>
      <c r="CD149" s="61"/>
      <c r="CE149" s="61"/>
      <c r="CF149" s="61"/>
      <c r="CG149" s="61"/>
      <c r="CH149" s="61"/>
    </row>
    <row r="150" spans="53:86">
      <c r="BA150" s="61"/>
      <c r="BB150" s="61"/>
      <c r="BC150" s="61"/>
      <c r="BD150" s="61"/>
      <c r="BE150" s="61"/>
      <c r="BF150" s="61"/>
      <c r="BG150" s="61"/>
      <c r="BH150" s="61"/>
      <c r="BI150" s="61"/>
      <c r="BJ150" s="61"/>
      <c r="BK150" s="61"/>
      <c r="BL150" s="61"/>
      <c r="BM150" s="161" t="s">
        <v>668</v>
      </c>
      <c r="BN150" s="61"/>
      <c r="BO150" s="61"/>
      <c r="BP150" s="61"/>
      <c r="BQ150" s="61"/>
      <c r="BR150" s="61"/>
      <c r="BS150" s="61"/>
      <c r="BT150" s="61"/>
      <c r="BU150" s="61"/>
      <c r="BV150" s="61"/>
      <c r="BW150" s="61"/>
      <c r="BX150" s="61"/>
      <c r="BY150" s="61"/>
      <c r="BZ150" s="61"/>
      <c r="CA150" s="61"/>
      <c r="CB150" s="61"/>
      <c r="CC150" s="61"/>
      <c r="CD150" s="61"/>
      <c r="CE150" s="61"/>
      <c r="CF150" s="61"/>
      <c r="CG150" s="61"/>
      <c r="CH150" s="61"/>
    </row>
    <row r="151" spans="53:86">
      <c r="BA151" s="61"/>
      <c r="BB151" s="61"/>
      <c r="BC151" s="61"/>
      <c r="BD151" s="61"/>
      <c r="BE151" s="61"/>
      <c r="BF151" s="61"/>
      <c r="BG151" s="61"/>
      <c r="BH151" s="61"/>
      <c r="BI151" s="61"/>
      <c r="BJ151" s="61"/>
      <c r="BK151" s="61"/>
      <c r="BL151" s="61"/>
      <c r="BM151" s="161" t="s">
        <v>613</v>
      </c>
      <c r="BN151" s="61"/>
      <c r="BO151" s="61"/>
      <c r="BP151" s="61"/>
      <c r="BQ151" s="61"/>
      <c r="BR151" s="61"/>
      <c r="BS151" s="61"/>
      <c r="BT151" s="61"/>
      <c r="BU151" s="61"/>
      <c r="BV151" s="61"/>
      <c r="BW151" s="61"/>
      <c r="BX151" s="61"/>
      <c r="BY151" s="61"/>
      <c r="BZ151" s="61"/>
      <c r="CA151" s="61"/>
      <c r="CB151" s="61"/>
      <c r="CC151" s="61"/>
      <c r="CD151" s="61"/>
      <c r="CE151" s="61"/>
      <c r="CF151" s="61"/>
      <c r="CG151" s="61"/>
      <c r="CH151" s="61"/>
    </row>
    <row r="152" spans="53:86">
      <c r="BA152" s="61"/>
      <c r="BB152" s="61"/>
      <c r="BC152" s="61"/>
      <c r="BD152" s="61"/>
      <c r="BE152" s="61"/>
      <c r="BF152" s="61"/>
      <c r="BG152" s="61"/>
      <c r="BH152" s="61"/>
      <c r="BI152" s="61"/>
      <c r="BJ152" s="61"/>
      <c r="BK152" s="61"/>
      <c r="BL152" s="61"/>
      <c r="BM152" s="161" t="s">
        <v>614</v>
      </c>
      <c r="BN152" s="61"/>
      <c r="BO152" s="61"/>
      <c r="BP152" s="61"/>
      <c r="BQ152" s="61"/>
      <c r="BR152" s="61"/>
      <c r="BS152" s="61"/>
      <c r="BT152" s="61"/>
      <c r="BU152" s="61"/>
      <c r="BV152" s="61"/>
      <c r="BW152" s="61"/>
      <c r="BX152" s="61"/>
      <c r="BY152" s="61"/>
      <c r="BZ152" s="61"/>
      <c r="CA152" s="61"/>
      <c r="CB152" s="61"/>
      <c r="CC152" s="61"/>
      <c r="CD152" s="61"/>
      <c r="CE152" s="61"/>
      <c r="CF152" s="61"/>
      <c r="CG152" s="61"/>
      <c r="CH152" s="61"/>
    </row>
    <row r="153" spans="53:86">
      <c r="BA153" s="61"/>
      <c r="BB153" s="61"/>
      <c r="BC153" s="61"/>
      <c r="BD153" s="61"/>
      <c r="BE153" s="61"/>
      <c r="BF153" s="61"/>
      <c r="BG153" s="61"/>
      <c r="BH153" s="61"/>
      <c r="BI153" s="61"/>
      <c r="BJ153" s="61"/>
      <c r="BK153" s="61"/>
      <c r="BL153" s="61"/>
      <c r="BM153" s="161" t="s">
        <v>615</v>
      </c>
      <c r="BN153" s="61"/>
      <c r="BO153" s="61"/>
      <c r="BP153" s="61"/>
      <c r="BQ153" s="61"/>
      <c r="BR153" s="61"/>
      <c r="BS153" s="61"/>
      <c r="BT153" s="61"/>
      <c r="BU153" s="61"/>
      <c r="BV153" s="61"/>
      <c r="BW153" s="61"/>
      <c r="BX153" s="61"/>
      <c r="BY153" s="61"/>
      <c r="BZ153" s="61"/>
      <c r="CA153" s="61"/>
      <c r="CB153" s="61"/>
      <c r="CC153" s="61"/>
      <c r="CD153" s="61"/>
      <c r="CE153" s="61"/>
      <c r="CF153" s="61"/>
      <c r="CG153" s="61"/>
      <c r="CH153" s="61"/>
    </row>
    <row r="154" spans="53:86">
      <c r="BA154" s="61"/>
      <c r="BB154" s="61"/>
      <c r="BC154" s="61"/>
      <c r="BD154" s="61"/>
      <c r="BE154" s="61"/>
      <c r="BF154" s="61"/>
      <c r="BG154" s="61"/>
      <c r="BH154" s="61"/>
      <c r="BI154" s="61"/>
      <c r="BJ154" s="61"/>
      <c r="BK154" s="61"/>
      <c r="BL154" s="61"/>
      <c r="BM154" s="161" t="s">
        <v>616</v>
      </c>
      <c r="BN154" s="61"/>
      <c r="BO154" s="61"/>
      <c r="BP154" s="61"/>
      <c r="BQ154" s="61"/>
      <c r="BR154" s="61"/>
      <c r="BS154" s="61"/>
      <c r="BT154" s="61"/>
      <c r="BU154" s="61"/>
      <c r="BV154" s="61"/>
      <c r="BW154" s="61"/>
      <c r="BX154" s="61"/>
      <c r="BY154" s="61"/>
      <c r="BZ154" s="61"/>
      <c r="CA154" s="61"/>
      <c r="CB154" s="61"/>
      <c r="CC154" s="61"/>
      <c r="CD154" s="61"/>
      <c r="CE154" s="61"/>
      <c r="CF154" s="61"/>
      <c r="CG154" s="61"/>
      <c r="CH154" s="61"/>
    </row>
    <row r="155" spans="53:86">
      <c r="BA155" s="61"/>
      <c r="BB155" s="61"/>
      <c r="BC155" s="61"/>
      <c r="BD155" s="61"/>
      <c r="BE155" s="61"/>
      <c r="BF155" s="61"/>
      <c r="BG155" s="61"/>
      <c r="BH155" s="61"/>
      <c r="BI155" s="61"/>
      <c r="BJ155" s="61"/>
      <c r="BK155" s="61"/>
      <c r="BL155" s="61"/>
      <c r="BM155" s="161" t="s">
        <v>617</v>
      </c>
      <c r="BN155" s="61"/>
      <c r="BO155" s="61"/>
      <c r="BP155" s="61"/>
      <c r="BQ155" s="61"/>
      <c r="BR155" s="61"/>
      <c r="BS155" s="61"/>
      <c r="BT155" s="61"/>
      <c r="BU155" s="61"/>
      <c r="BV155" s="61"/>
      <c r="BW155" s="61"/>
      <c r="BX155" s="61"/>
      <c r="BY155" s="61"/>
      <c r="BZ155" s="61"/>
      <c r="CA155" s="61"/>
      <c r="CB155" s="61"/>
      <c r="CC155" s="61"/>
      <c r="CD155" s="61"/>
      <c r="CE155" s="61"/>
      <c r="CF155" s="61"/>
      <c r="CG155" s="61"/>
      <c r="CH155" s="61"/>
    </row>
    <row r="156" spans="53:86">
      <c r="BA156" s="61"/>
      <c r="BB156" s="61"/>
      <c r="BC156" s="61"/>
      <c r="BD156" s="61"/>
      <c r="BE156" s="61"/>
      <c r="BF156" s="61"/>
      <c r="BG156" s="61"/>
      <c r="BH156" s="61"/>
      <c r="BI156" s="61"/>
      <c r="BJ156" s="61"/>
      <c r="BK156" s="61"/>
      <c r="BL156" s="61"/>
      <c r="BM156" s="161" t="s">
        <v>669</v>
      </c>
      <c r="BN156" s="61"/>
      <c r="BO156" s="61"/>
      <c r="BP156" s="61"/>
      <c r="BQ156" s="61"/>
      <c r="BR156" s="61"/>
      <c r="BS156" s="61"/>
      <c r="BT156" s="61"/>
      <c r="BU156" s="61"/>
      <c r="BV156" s="61"/>
      <c r="BW156" s="61"/>
      <c r="BX156" s="61"/>
      <c r="BY156" s="61"/>
      <c r="BZ156" s="61"/>
      <c r="CA156" s="61"/>
      <c r="CB156" s="61"/>
      <c r="CC156" s="61"/>
      <c r="CD156" s="61"/>
      <c r="CE156" s="61"/>
      <c r="CF156" s="61"/>
      <c r="CG156" s="61"/>
      <c r="CH156" s="61"/>
    </row>
    <row r="157" spans="53:86">
      <c r="BA157" s="61"/>
      <c r="BB157" s="61"/>
      <c r="BC157" s="61"/>
      <c r="BD157" s="61"/>
      <c r="BE157" s="61"/>
      <c r="BF157" s="61"/>
      <c r="BG157" s="61"/>
      <c r="BH157" s="61"/>
      <c r="BI157" s="61"/>
      <c r="BJ157" s="61"/>
      <c r="BK157" s="61"/>
      <c r="BL157" s="61"/>
      <c r="BM157" s="161" t="s">
        <v>618</v>
      </c>
      <c r="BN157" s="61"/>
      <c r="BO157" s="61"/>
      <c r="BP157" s="61"/>
      <c r="BQ157" s="61"/>
      <c r="BR157" s="61"/>
      <c r="BS157" s="61"/>
      <c r="BT157" s="61"/>
      <c r="BU157" s="61"/>
      <c r="BV157" s="61"/>
      <c r="BW157" s="61"/>
      <c r="BX157" s="61"/>
      <c r="BY157" s="61"/>
      <c r="BZ157" s="61"/>
      <c r="CA157" s="61"/>
      <c r="CB157" s="61"/>
      <c r="CC157" s="61"/>
      <c r="CD157" s="61"/>
      <c r="CE157" s="61"/>
      <c r="CF157" s="61"/>
      <c r="CG157" s="61"/>
      <c r="CH157" s="61"/>
    </row>
    <row r="158" spans="53:86">
      <c r="BA158" s="61"/>
      <c r="BB158" s="61"/>
      <c r="BC158" s="61"/>
      <c r="BD158" s="61"/>
      <c r="BE158" s="61"/>
      <c r="BF158" s="61"/>
      <c r="BG158" s="61"/>
      <c r="BH158" s="61"/>
      <c r="BI158" s="61"/>
      <c r="BJ158" s="61"/>
      <c r="BK158" s="61"/>
      <c r="BL158" s="61"/>
      <c r="BM158" s="161" t="s">
        <v>619</v>
      </c>
      <c r="BN158" s="61"/>
      <c r="BO158" s="61"/>
      <c r="BP158" s="61"/>
      <c r="BQ158" s="61"/>
      <c r="BR158" s="61"/>
      <c r="BS158" s="61"/>
      <c r="BT158" s="61"/>
      <c r="BU158" s="61"/>
      <c r="BV158" s="61"/>
      <c r="BW158" s="61"/>
      <c r="BX158" s="61"/>
      <c r="BY158" s="61"/>
      <c r="BZ158" s="61"/>
      <c r="CA158" s="61"/>
      <c r="CB158" s="61"/>
      <c r="CC158" s="61"/>
      <c r="CD158" s="61"/>
      <c r="CE158" s="61"/>
      <c r="CF158" s="61"/>
      <c r="CG158" s="61"/>
      <c r="CH158" s="61"/>
    </row>
    <row r="159" spans="53:86">
      <c r="BA159" s="61"/>
      <c r="BB159" s="61"/>
      <c r="BC159" s="61"/>
      <c r="BD159" s="61"/>
      <c r="BE159" s="61"/>
      <c r="BF159" s="61"/>
      <c r="BG159" s="61"/>
      <c r="BH159" s="61"/>
      <c r="BI159" s="61"/>
      <c r="BJ159" s="61"/>
      <c r="BK159" s="61"/>
      <c r="BL159" s="61"/>
      <c r="BM159" s="162" t="s">
        <v>620</v>
      </c>
      <c r="BN159" s="61"/>
      <c r="BO159" s="61"/>
      <c r="BP159" s="61"/>
      <c r="BQ159" s="61"/>
      <c r="BR159" s="61"/>
      <c r="BS159" s="61"/>
      <c r="BT159" s="61"/>
      <c r="BU159" s="61"/>
      <c r="BV159" s="61"/>
      <c r="BW159" s="61"/>
      <c r="BX159" s="61"/>
      <c r="BY159" s="61"/>
      <c r="BZ159" s="61"/>
      <c r="CA159" s="61"/>
      <c r="CB159" s="61"/>
      <c r="CC159" s="61"/>
      <c r="CD159" s="61"/>
      <c r="CE159" s="61"/>
      <c r="CF159" s="61"/>
      <c r="CG159" s="61"/>
      <c r="CH159" s="61"/>
    </row>
    <row r="160" spans="53:86">
      <c r="BA160" s="61"/>
      <c r="BB160" s="61"/>
      <c r="BC160" s="61"/>
      <c r="BD160" s="61"/>
      <c r="BE160" s="61"/>
      <c r="BF160" s="61"/>
      <c r="BG160" s="61"/>
      <c r="BH160" s="61"/>
      <c r="BI160" s="61"/>
      <c r="BJ160" s="61"/>
      <c r="BK160" s="61"/>
      <c r="BL160" s="61"/>
      <c r="BM160" s="161" t="s">
        <v>80</v>
      </c>
      <c r="BN160" s="61"/>
      <c r="BO160" s="61"/>
      <c r="BP160" s="61"/>
      <c r="BQ160" s="61"/>
      <c r="BR160" s="61"/>
      <c r="BS160" s="61"/>
      <c r="BT160" s="61"/>
      <c r="BU160" s="61"/>
      <c r="BV160" s="61"/>
      <c r="BW160" s="61"/>
      <c r="BX160" s="61"/>
      <c r="BY160" s="61"/>
      <c r="BZ160" s="61"/>
      <c r="CA160" s="61"/>
      <c r="CB160" s="61"/>
      <c r="CC160" s="61"/>
      <c r="CD160" s="61"/>
      <c r="CE160" s="61"/>
      <c r="CF160" s="61"/>
      <c r="CG160" s="61"/>
      <c r="CH160" s="61"/>
    </row>
    <row r="161" spans="53:86">
      <c r="BA161" s="61"/>
      <c r="BB161" s="61"/>
      <c r="BC161" s="61"/>
      <c r="BD161" s="61"/>
      <c r="BE161" s="61"/>
      <c r="BF161" s="61"/>
      <c r="BG161" s="61"/>
      <c r="BH161" s="61"/>
      <c r="BI161" s="61"/>
      <c r="BJ161" s="61"/>
      <c r="BK161" s="61"/>
      <c r="BL161" s="61"/>
      <c r="BM161" s="162" t="s">
        <v>621</v>
      </c>
      <c r="BN161" s="61"/>
      <c r="BO161" s="61"/>
      <c r="BP161" s="61"/>
      <c r="BQ161" s="61"/>
      <c r="BR161" s="61"/>
      <c r="BS161" s="61"/>
      <c r="BT161" s="61"/>
      <c r="BU161" s="61"/>
      <c r="BV161" s="61"/>
      <c r="BW161" s="61"/>
      <c r="BX161" s="61"/>
      <c r="BY161" s="61"/>
      <c r="BZ161" s="61"/>
      <c r="CA161" s="61"/>
      <c r="CB161" s="61"/>
      <c r="CC161" s="61"/>
      <c r="CD161" s="61"/>
      <c r="CE161" s="61"/>
      <c r="CF161" s="61"/>
      <c r="CG161" s="61"/>
      <c r="CH161" s="61"/>
    </row>
    <row r="162" spans="53:86">
      <c r="BA162" s="61"/>
      <c r="BB162" s="61"/>
      <c r="BC162" s="61"/>
      <c r="BD162" s="61"/>
      <c r="BE162" s="61"/>
      <c r="BF162" s="61"/>
      <c r="BG162" s="61"/>
      <c r="BH162" s="61"/>
      <c r="BI162" s="61"/>
      <c r="BJ162" s="61"/>
      <c r="BK162" s="61"/>
      <c r="BL162" s="61"/>
      <c r="BM162" s="161" t="s">
        <v>622</v>
      </c>
      <c r="BN162" s="61"/>
      <c r="BO162" s="61"/>
      <c r="BP162" s="61"/>
      <c r="BQ162" s="61"/>
      <c r="BR162" s="61"/>
      <c r="BS162" s="61"/>
      <c r="BT162" s="61"/>
      <c r="BU162" s="61"/>
      <c r="BV162" s="61"/>
      <c r="BW162" s="61"/>
      <c r="BX162" s="61"/>
      <c r="BY162" s="61"/>
      <c r="BZ162" s="61"/>
      <c r="CA162" s="61"/>
      <c r="CB162" s="61"/>
      <c r="CC162" s="61"/>
      <c r="CD162" s="61"/>
      <c r="CE162" s="61"/>
      <c r="CF162" s="61"/>
      <c r="CG162" s="61"/>
      <c r="CH162" s="61"/>
    </row>
    <row r="163" spans="53:86">
      <c r="BA163" s="61"/>
      <c r="BB163" s="61"/>
      <c r="BC163" s="61"/>
      <c r="BD163" s="61"/>
      <c r="BE163" s="61"/>
      <c r="BF163" s="61"/>
      <c r="BG163" s="61"/>
      <c r="BH163" s="61"/>
      <c r="BI163" s="61"/>
      <c r="BJ163" s="61"/>
      <c r="BK163" s="61"/>
      <c r="BL163" s="61"/>
      <c r="BM163" s="161" t="s">
        <v>623</v>
      </c>
      <c r="BN163" s="61"/>
      <c r="BO163" s="61"/>
      <c r="BP163" s="61"/>
      <c r="BQ163" s="61"/>
      <c r="BR163" s="61"/>
      <c r="BS163" s="61"/>
      <c r="BT163" s="61"/>
      <c r="BU163" s="61"/>
      <c r="BV163" s="61"/>
      <c r="BW163" s="61"/>
      <c r="BX163" s="61"/>
      <c r="BY163" s="61"/>
      <c r="BZ163" s="61"/>
      <c r="CA163" s="61"/>
      <c r="CB163" s="61"/>
      <c r="CC163" s="61"/>
      <c r="CD163" s="61"/>
      <c r="CE163" s="61"/>
      <c r="CF163" s="61"/>
      <c r="CG163" s="61"/>
      <c r="CH163" s="61"/>
    </row>
    <row r="164" spans="53:86">
      <c r="BA164" s="61"/>
      <c r="BB164" s="61"/>
      <c r="BC164" s="61"/>
      <c r="BD164" s="61"/>
      <c r="BE164" s="61"/>
      <c r="BF164" s="61"/>
      <c r="BG164" s="61"/>
      <c r="BH164" s="61"/>
      <c r="BI164" s="61"/>
      <c r="BJ164" s="61"/>
      <c r="BK164" s="61"/>
      <c r="BL164" s="61"/>
      <c r="BM164" s="161" t="s">
        <v>624</v>
      </c>
      <c r="BN164" s="61"/>
      <c r="BO164" s="61"/>
      <c r="BP164" s="61"/>
      <c r="BQ164" s="61"/>
      <c r="BR164" s="61"/>
      <c r="BS164" s="61"/>
      <c r="BT164" s="61"/>
      <c r="BU164" s="61"/>
      <c r="BV164" s="61"/>
      <c r="BW164" s="61"/>
      <c r="BX164" s="61"/>
      <c r="BY164" s="61"/>
      <c r="BZ164" s="61"/>
      <c r="CA164" s="61"/>
      <c r="CB164" s="61"/>
      <c r="CC164" s="61"/>
      <c r="CD164" s="61"/>
      <c r="CE164" s="61"/>
      <c r="CF164" s="61"/>
      <c r="CG164" s="61"/>
      <c r="CH164" s="61"/>
    </row>
    <row r="165" spans="53:86">
      <c r="BA165" s="61"/>
      <c r="BB165" s="61"/>
      <c r="BC165" s="61"/>
      <c r="BD165" s="61"/>
      <c r="BE165" s="61"/>
      <c r="BF165" s="61"/>
      <c r="BG165" s="61"/>
      <c r="BH165" s="61"/>
      <c r="BI165" s="61"/>
      <c r="BJ165" s="61"/>
      <c r="BK165" s="61"/>
      <c r="BL165" s="61"/>
      <c r="BM165" s="161" t="s">
        <v>625</v>
      </c>
      <c r="BN165" s="61"/>
      <c r="BO165" s="61"/>
      <c r="BP165" s="61"/>
      <c r="BQ165" s="61"/>
      <c r="BR165" s="61"/>
      <c r="BS165" s="61"/>
      <c r="BT165" s="61"/>
      <c r="BU165" s="61"/>
      <c r="BV165" s="61"/>
      <c r="BW165" s="61"/>
      <c r="BX165" s="61"/>
      <c r="BY165" s="61"/>
      <c r="BZ165" s="61"/>
      <c r="CA165" s="61"/>
      <c r="CB165" s="61"/>
      <c r="CC165" s="61"/>
      <c r="CD165" s="61"/>
      <c r="CE165" s="61"/>
      <c r="CF165" s="61"/>
      <c r="CG165" s="61"/>
      <c r="CH165" s="61"/>
    </row>
    <row r="166" spans="53:86">
      <c r="BA166" s="61"/>
      <c r="BB166" s="61"/>
      <c r="BC166" s="61"/>
      <c r="BD166" s="61"/>
      <c r="BE166" s="61"/>
      <c r="BF166" s="61"/>
      <c r="BG166" s="61"/>
      <c r="BH166" s="61"/>
      <c r="BI166" s="61"/>
      <c r="BJ166" s="61"/>
      <c r="BK166" s="61"/>
      <c r="BL166" s="61"/>
      <c r="BM166" s="161" t="s">
        <v>626</v>
      </c>
      <c r="BN166" s="61"/>
      <c r="BO166" s="61"/>
      <c r="BP166" s="61"/>
      <c r="BQ166" s="61"/>
      <c r="BR166" s="61"/>
      <c r="BS166" s="61"/>
      <c r="BT166" s="61"/>
      <c r="BU166" s="61"/>
      <c r="BV166" s="61"/>
      <c r="BW166" s="61"/>
      <c r="BX166" s="61"/>
      <c r="BY166" s="61"/>
      <c r="BZ166" s="61"/>
      <c r="CA166" s="61"/>
      <c r="CB166" s="61"/>
      <c r="CC166" s="61"/>
      <c r="CD166" s="61"/>
      <c r="CE166" s="61"/>
      <c r="CF166" s="61"/>
      <c r="CG166" s="61"/>
      <c r="CH166" s="61"/>
    </row>
    <row r="167" spans="53:86">
      <c r="BA167" s="61"/>
      <c r="BB167" s="61"/>
      <c r="BC167" s="61"/>
      <c r="BD167" s="61"/>
      <c r="BE167" s="61"/>
      <c r="BF167" s="61"/>
      <c r="BG167" s="61"/>
      <c r="BH167" s="61"/>
      <c r="BI167" s="61"/>
      <c r="BJ167" s="61"/>
      <c r="BK167" s="61"/>
      <c r="BL167" s="61"/>
      <c r="BM167" s="161" t="s">
        <v>627</v>
      </c>
      <c r="BN167" s="61"/>
      <c r="BO167" s="61"/>
      <c r="BP167" s="61"/>
      <c r="BQ167" s="61"/>
      <c r="BR167" s="61"/>
      <c r="BS167" s="61"/>
      <c r="BT167" s="61"/>
      <c r="BU167" s="61"/>
      <c r="BV167" s="61"/>
      <c r="BW167" s="61"/>
      <c r="BX167" s="61"/>
      <c r="BY167" s="61"/>
      <c r="BZ167" s="61"/>
      <c r="CA167" s="61"/>
      <c r="CB167" s="61"/>
      <c r="CC167" s="61"/>
      <c r="CD167" s="61"/>
      <c r="CE167" s="61"/>
      <c r="CF167" s="61"/>
      <c r="CG167" s="61"/>
      <c r="CH167" s="61"/>
    </row>
    <row r="168" spans="53:86">
      <c r="BA168" s="61"/>
      <c r="BB168" s="61"/>
      <c r="BC168" s="61"/>
      <c r="BD168" s="61"/>
      <c r="BE168" s="61"/>
      <c r="BF168" s="61"/>
      <c r="BG168" s="61"/>
      <c r="BH168" s="61"/>
      <c r="BI168" s="61"/>
      <c r="BJ168" s="61"/>
      <c r="BK168" s="61"/>
      <c r="BL168" s="61"/>
      <c r="BM168" s="161" t="s">
        <v>628</v>
      </c>
      <c r="BN168" s="61"/>
      <c r="BO168" s="61"/>
      <c r="BP168" s="61"/>
      <c r="BQ168" s="61"/>
      <c r="BR168" s="61"/>
      <c r="BS168" s="61"/>
      <c r="BT168" s="61"/>
      <c r="BU168" s="61"/>
      <c r="BV168" s="61"/>
      <c r="BW168" s="61"/>
      <c r="BX168" s="61"/>
      <c r="BY168" s="61"/>
      <c r="BZ168" s="61"/>
      <c r="CA168" s="61"/>
      <c r="CB168" s="61"/>
      <c r="CC168" s="61"/>
      <c r="CD168" s="61"/>
      <c r="CE168" s="61"/>
      <c r="CF168" s="61"/>
      <c r="CG168" s="61"/>
      <c r="CH168" s="61"/>
    </row>
    <row r="169" spans="53:86">
      <c r="BA169" s="61"/>
      <c r="BB169" s="61"/>
      <c r="BC169" s="61"/>
      <c r="BD169" s="61"/>
      <c r="BE169" s="61"/>
      <c r="BF169" s="61"/>
      <c r="BG169" s="61"/>
      <c r="BH169" s="61"/>
      <c r="BI169" s="61"/>
      <c r="BJ169" s="61"/>
      <c r="BK169" s="61"/>
      <c r="BL169" s="61"/>
      <c r="BM169" s="162" t="s">
        <v>629</v>
      </c>
      <c r="BN169" s="61"/>
      <c r="BO169" s="61"/>
      <c r="BP169" s="61"/>
      <c r="BQ169" s="61"/>
      <c r="BR169" s="61"/>
      <c r="BS169" s="61"/>
      <c r="BT169" s="61"/>
      <c r="BU169" s="61"/>
      <c r="BV169" s="61"/>
      <c r="BW169" s="61"/>
      <c r="BX169" s="61"/>
      <c r="BY169" s="61"/>
      <c r="BZ169" s="61"/>
      <c r="CA169" s="61"/>
      <c r="CB169" s="61"/>
      <c r="CC169" s="61"/>
      <c r="CD169" s="61"/>
      <c r="CE169" s="61"/>
      <c r="CF169" s="61"/>
      <c r="CG169" s="61"/>
      <c r="CH169" s="61"/>
    </row>
    <row r="170" spans="53:86">
      <c r="BA170" s="61"/>
      <c r="BB170" s="61"/>
      <c r="BC170" s="61"/>
      <c r="BD170" s="61"/>
      <c r="BE170" s="61"/>
      <c r="BF170" s="61"/>
      <c r="BG170" s="61"/>
      <c r="BH170" s="61"/>
      <c r="BI170" s="61"/>
      <c r="BJ170" s="61"/>
      <c r="BK170" s="61"/>
      <c r="BL170" s="61"/>
      <c r="BM170" s="161" t="s">
        <v>630</v>
      </c>
      <c r="BN170" s="61"/>
      <c r="BO170" s="61"/>
      <c r="BP170" s="61"/>
      <c r="BQ170" s="61"/>
      <c r="BR170" s="61"/>
      <c r="BS170" s="61"/>
      <c r="BT170" s="61"/>
      <c r="BU170" s="61"/>
      <c r="BV170" s="61"/>
      <c r="BW170" s="61"/>
      <c r="BX170" s="61"/>
      <c r="BY170" s="61"/>
      <c r="BZ170" s="61"/>
      <c r="CA170" s="61"/>
      <c r="CB170" s="61"/>
      <c r="CC170" s="61"/>
      <c r="CD170" s="61"/>
      <c r="CE170" s="61"/>
      <c r="CF170" s="61"/>
      <c r="CG170" s="61"/>
      <c r="CH170" s="61"/>
    </row>
    <row r="171" spans="53:86">
      <c r="BA171" s="61"/>
      <c r="BB171" s="61"/>
      <c r="BC171" s="61"/>
      <c r="BD171" s="61"/>
      <c r="BE171" s="61"/>
      <c r="BF171" s="61"/>
      <c r="BG171" s="61"/>
      <c r="BH171" s="61"/>
      <c r="BI171" s="61"/>
      <c r="BJ171" s="61"/>
      <c r="BK171" s="61"/>
      <c r="BL171" s="61"/>
      <c r="BM171" s="161" t="s">
        <v>631</v>
      </c>
      <c r="BN171" s="61"/>
      <c r="BO171" s="61"/>
      <c r="BP171" s="61"/>
      <c r="BQ171" s="61"/>
      <c r="BR171" s="61"/>
      <c r="BS171" s="61"/>
      <c r="BT171" s="61"/>
      <c r="BU171" s="61"/>
      <c r="BV171" s="61"/>
      <c r="BW171" s="61"/>
      <c r="BX171" s="61"/>
      <c r="BY171" s="61"/>
      <c r="BZ171" s="61"/>
      <c r="CA171" s="61"/>
      <c r="CB171" s="61"/>
      <c r="CC171" s="61"/>
      <c r="CD171" s="61"/>
      <c r="CE171" s="61"/>
      <c r="CF171" s="61"/>
      <c r="CG171" s="61"/>
      <c r="CH171" s="61"/>
    </row>
    <row r="172" spans="53:86">
      <c r="BA172" s="61"/>
      <c r="BB172" s="61"/>
      <c r="BC172" s="61"/>
      <c r="BD172" s="61"/>
      <c r="BE172" s="61"/>
      <c r="BF172" s="61"/>
      <c r="BG172" s="61"/>
      <c r="BH172" s="61"/>
      <c r="BI172" s="61"/>
      <c r="BJ172" s="61"/>
      <c r="BK172" s="61"/>
      <c r="BL172" s="61"/>
      <c r="BM172" s="161" t="s">
        <v>632</v>
      </c>
      <c r="BN172" s="61"/>
      <c r="BO172" s="61"/>
      <c r="BP172" s="61"/>
      <c r="BQ172" s="61"/>
      <c r="BR172" s="61"/>
      <c r="BS172" s="61"/>
      <c r="BT172" s="61"/>
      <c r="BU172" s="61"/>
      <c r="BV172" s="61"/>
      <c r="BW172" s="61"/>
      <c r="BX172" s="61"/>
      <c r="BY172" s="61"/>
      <c r="BZ172" s="61"/>
      <c r="CA172" s="61"/>
      <c r="CB172" s="61"/>
      <c r="CC172" s="61"/>
      <c r="CD172" s="61"/>
      <c r="CE172" s="61"/>
      <c r="CF172" s="61"/>
      <c r="CG172" s="61"/>
      <c r="CH172" s="61"/>
    </row>
    <row r="173" spans="53:86">
      <c r="BA173" s="61"/>
      <c r="BB173" s="61"/>
      <c r="BC173" s="61"/>
      <c r="BD173" s="61"/>
      <c r="BE173" s="61"/>
      <c r="BF173" s="61"/>
      <c r="BG173" s="61"/>
      <c r="BH173" s="61"/>
      <c r="BI173" s="61"/>
      <c r="BJ173" s="61"/>
      <c r="BK173" s="61"/>
      <c r="BL173" s="61"/>
      <c r="BM173" s="161" t="s">
        <v>633</v>
      </c>
      <c r="BN173" s="61"/>
      <c r="BO173" s="61"/>
      <c r="BP173" s="61"/>
      <c r="BQ173" s="61"/>
      <c r="BR173" s="61"/>
      <c r="BS173" s="61"/>
      <c r="BT173" s="61"/>
      <c r="BU173" s="61"/>
      <c r="BV173" s="61"/>
      <c r="BW173" s="61"/>
      <c r="BX173" s="61"/>
      <c r="BY173" s="61"/>
      <c r="BZ173" s="61"/>
      <c r="CA173" s="61"/>
      <c r="CB173" s="61"/>
      <c r="CC173" s="61"/>
      <c r="CD173" s="61"/>
      <c r="CE173" s="61"/>
      <c r="CF173" s="61"/>
      <c r="CG173" s="61"/>
      <c r="CH173" s="61"/>
    </row>
    <row r="174" spans="53:86">
      <c r="BA174" s="61"/>
      <c r="BB174" s="61"/>
      <c r="BC174" s="61"/>
      <c r="BD174" s="61"/>
      <c r="BE174" s="61"/>
      <c r="BF174" s="61"/>
      <c r="BG174" s="61"/>
      <c r="BH174" s="61"/>
      <c r="BI174" s="61"/>
      <c r="BJ174" s="61"/>
      <c r="BK174" s="61"/>
      <c r="BL174" s="61"/>
      <c r="BM174" s="161" t="s">
        <v>634</v>
      </c>
      <c r="BN174" s="61"/>
      <c r="BO174" s="61"/>
      <c r="BP174" s="61"/>
      <c r="BQ174" s="61"/>
      <c r="BR174" s="61"/>
      <c r="BS174" s="61"/>
      <c r="BT174" s="61"/>
      <c r="BU174" s="61"/>
      <c r="BV174" s="61"/>
      <c r="BW174" s="61"/>
      <c r="BX174" s="61"/>
      <c r="BY174" s="61"/>
      <c r="BZ174" s="61"/>
      <c r="CA174" s="61"/>
      <c r="CB174" s="61"/>
      <c r="CC174" s="61"/>
      <c r="CD174" s="61"/>
      <c r="CE174" s="61"/>
      <c r="CF174" s="61"/>
      <c r="CG174" s="61"/>
      <c r="CH174" s="61"/>
    </row>
    <row r="175" spans="53:86">
      <c r="BA175" s="61"/>
      <c r="BB175" s="61"/>
      <c r="BC175" s="61"/>
      <c r="BD175" s="61"/>
      <c r="BE175" s="61"/>
      <c r="BF175" s="61"/>
      <c r="BG175" s="61"/>
      <c r="BH175" s="61"/>
      <c r="BI175" s="61"/>
      <c r="BJ175" s="61"/>
      <c r="BK175" s="61"/>
      <c r="BL175" s="61"/>
      <c r="BM175" s="161" t="s">
        <v>635</v>
      </c>
      <c r="BN175" s="61"/>
      <c r="BO175" s="61"/>
      <c r="BP175" s="61"/>
      <c r="BQ175" s="61"/>
      <c r="BR175" s="61"/>
      <c r="BS175" s="61"/>
      <c r="BT175" s="61"/>
      <c r="BU175" s="61"/>
      <c r="BV175" s="61"/>
      <c r="BW175" s="61"/>
      <c r="BX175" s="61"/>
      <c r="BY175" s="61"/>
      <c r="BZ175" s="61"/>
      <c r="CA175" s="61"/>
      <c r="CB175" s="61"/>
      <c r="CC175" s="61"/>
      <c r="CD175" s="61"/>
      <c r="CE175" s="61"/>
      <c r="CF175" s="61"/>
      <c r="CG175" s="61"/>
      <c r="CH175" s="61"/>
    </row>
    <row r="176" spans="53:86">
      <c r="BA176" s="61"/>
      <c r="BB176" s="61"/>
      <c r="BC176" s="61"/>
      <c r="BD176" s="61"/>
      <c r="BE176" s="61"/>
      <c r="BF176" s="61"/>
      <c r="BG176" s="61"/>
      <c r="BH176" s="61"/>
      <c r="BI176" s="61"/>
      <c r="BJ176" s="61"/>
      <c r="BK176" s="61"/>
      <c r="BL176" s="61"/>
      <c r="BM176" s="161" t="s">
        <v>636</v>
      </c>
      <c r="BN176" s="61"/>
      <c r="BO176" s="61"/>
      <c r="BP176" s="61"/>
      <c r="BQ176" s="61"/>
      <c r="BR176" s="61"/>
      <c r="BS176" s="61"/>
      <c r="BT176" s="61"/>
      <c r="BU176" s="61"/>
      <c r="BV176" s="61"/>
      <c r="BW176" s="61"/>
      <c r="BX176" s="61"/>
      <c r="BY176" s="61"/>
      <c r="BZ176" s="61"/>
      <c r="CA176" s="61"/>
      <c r="CB176" s="61"/>
      <c r="CC176" s="61"/>
      <c r="CD176" s="61"/>
      <c r="CE176" s="61"/>
      <c r="CF176" s="61"/>
      <c r="CG176" s="61"/>
      <c r="CH176" s="61"/>
    </row>
    <row r="177" spans="53:86">
      <c r="BA177" s="61"/>
      <c r="BB177" s="61"/>
      <c r="BC177" s="61"/>
      <c r="BD177" s="61"/>
      <c r="BE177" s="61"/>
      <c r="BF177" s="61"/>
      <c r="BG177" s="61"/>
      <c r="BH177" s="61"/>
      <c r="BI177" s="61"/>
      <c r="BJ177" s="61"/>
      <c r="BK177" s="61"/>
      <c r="BL177" s="61"/>
      <c r="BM177" s="161" t="s">
        <v>637</v>
      </c>
      <c r="BN177" s="61"/>
      <c r="BO177" s="61"/>
      <c r="BP177" s="61"/>
      <c r="BQ177" s="61"/>
      <c r="BR177" s="61"/>
      <c r="BS177" s="61"/>
      <c r="BT177" s="61"/>
      <c r="BU177" s="61"/>
      <c r="BV177" s="61"/>
      <c r="BW177" s="61"/>
      <c r="BX177" s="61"/>
      <c r="BY177" s="61"/>
      <c r="BZ177" s="61"/>
      <c r="CA177" s="61"/>
      <c r="CB177" s="61"/>
      <c r="CC177" s="61"/>
      <c r="CD177" s="61"/>
      <c r="CE177" s="61"/>
      <c r="CF177" s="61"/>
      <c r="CG177" s="61"/>
      <c r="CH177" s="61"/>
    </row>
    <row r="178" spans="53:86">
      <c r="BA178" s="61"/>
      <c r="BB178" s="61"/>
      <c r="BC178" s="61"/>
      <c r="BD178" s="61"/>
      <c r="BE178" s="61"/>
      <c r="BF178" s="61"/>
      <c r="BG178" s="61"/>
      <c r="BH178" s="61"/>
      <c r="BI178" s="61"/>
      <c r="BJ178" s="61"/>
      <c r="BK178" s="61"/>
      <c r="BL178" s="61"/>
      <c r="BM178" s="161" t="s">
        <v>638</v>
      </c>
      <c r="BN178" s="61"/>
      <c r="BO178" s="61"/>
      <c r="BP178" s="61"/>
      <c r="BQ178" s="61"/>
      <c r="BR178" s="61"/>
      <c r="BS178" s="61"/>
      <c r="BT178" s="61"/>
      <c r="BU178" s="61"/>
      <c r="BV178" s="61"/>
      <c r="BW178" s="61"/>
      <c r="BX178" s="61"/>
      <c r="BY178" s="61"/>
      <c r="BZ178" s="61"/>
      <c r="CA178" s="61"/>
      <c r="CB178" s="61"/>
      <c r="CC178" s="61"/>
      <c r="CD178" s="61"/>
      <c r="CE178" s="61"/>
      <c r="CF178" s="61"/>
      <c r="CG178" s="61"/>
      <c r="CH178" s="61"/>
    </row>
    <row r="179" spans="53:86">
      <c r="BA179" s="61"/>
      <c r="BB179" s="61"/>
      <c r="BC179" s="61"/>
      <c r="BD179" s="61"/>
      <c r="BE179" s="61"/>
      <c r="BF179" s="61"/>
      <c r="BG179" s="61"/>
      <c r="BH179" s="61"/>
      <c r="BI179" s="61"/>
      <c r="BJ179" s="61"/>
      <c r="BK179" s="61"/>
      <c r="BL179" s="61"/>
      <c r="BM179" s="161" t="s">
        <v>639</v>
      </c>
      <c r="BN179" s="61"/>
      <c r="BO179" s="61"/>
      <c r="BP179" s="61"/>
      <c r="BQ179" s="61"/>
      <c r="BR179" s="61"/>
      <c r="BS179" s="61"/>
      <c r="BT179" s="61"/>
      <c r="BU179" s="61"/>
      <c r="BV179" s="61"/>
      <c r="BW179" s="61"/>
      <c r="BX179" s="61"/>
      <c r="BY179" s="61"/>
      <c r="BZ179" s="61"/>
      <c r="CA179" s="61"/>
      <c r="CB179" s="61"/>
      <c r="CC179" s="61"/>
      <c r="CD179" s="61"/>
      <c r="CE179" s="61"/>
      <c r="CF179" s="61"/>
      <c r="CG179" s="61"/>
      <c r="CH179" s="61"/>
    </row>
    <row r="180" spans="53:86">
      <c r="BA180" s="61"/>
      <c r="BB180" s="61"/>
      <c r="BC180" s="61"/>
      <c r="BD180" s="61"/>
      <c r="BE180" s="61"/>
      <c r="BF180" s="61"/>
      <c r="BG180" s="61"/>
      <c r="BH180" s="61"/>
      <c r="BI180" s="61"/>
      <c r="BJ180" s="61"/>
      <c r="BK180" s="61"/>
      <c r="BL180" s="61"/>
      <c r="BM180" s="161" t="s">
        <v>640</v>
      </c>
      <c r="BN180" s="61"/>
      <c r="BO180" s="61"/>
      <c r="BP180" s="61"/>
      <c r="BQ180" s="61"/>
      <c r="BR180" s="61"/>
      <c r="BS180" s="61"/>
      <c r="BT180" s="61"/>
      <c r="BU180" s="61"/>
      <c r="BV180" s="61"/>
      <c r="BW180" s="61"/>
      <c r="BX180" s="61"/>
      <c r="BY180" s="61"/>
      <c r="BZ180" s="61"/>
      <c r="CA180" s="61"/>
      <c r="CB180" s="61"/>
      <c r="CC180" s="61"/>
      <c r="CD180" s="61"/>
      <c r="CE180" s="61"/>
      <c r="CF180" s="61"/>
      <c r="CG180" s="61"/>
      <c r="CH180" s="61"/>
    </row>
    <row r="181" spans="53:86">
      <c r="BA181" s="61"/>
      <c r="BB181" s="61"/>
      <c r="BC181" s="61"/>
      <c r="BD181" s="61"/>
      <c r="BE181" s="61"/>
      <c r="BF181" s="61"/>
      <c r="BG181" s="61"/>
      <c r="BH181" s="61"/>
      <c r="BI181" s="61"/>
      <c r="BJ181" s="61"/>
      <c r="BK181" s="61"/>
      <c r="BL181" s="61"/>
      <c r="BM181" s="161" t="s">
        <v>641</v>
      </c>
      <c r="BN181" s="61"/>
      <c r="BO181" s="61"/>
      <c r="BP181" s="61"/>
      <c r="BQ181" s="61"/>
      <c r="BR181" s="61"/>
      <c r="BS181" s="61"/>
      <c r="BT181" s="61"/>
      <c r="BU181" s="61"/>
      <c r="BV181" s="61"/>
      <c r="BW181" s="61"/>
      <c r="BX181" s="61"/>
      <c r="BY181" s="61"/>
      <c r="BZ181" s="61"/>
      <c r="CA181" s="61"/>
      <c r="CB181" s="61"/>
      <c r="CC181" s="61"/>
      <c r="CD181" s="61"/>
      <c r="CE181" s="61"/>
      <c r="CF181" s="61"/>
      <c r="CG181" s="61"/>
      <c r="CH181" s="61"/>
    </row>
    <row r="182" spans="53:86">
      <c r="BA182" s="61"/>
      <c r="BB182" s="61"/>
      <c r="BC182" s="61"/>
      <c r="BD182" s="61"/>
      <c r="BE182" s="61"/>
      <c r="BF182" s="61"/>
      <c r="BG182" s="61"/>
      <c r="BH182" s="61"/>
      <c r="BI182" s="61"/>
      <c r="BJ182" s="61"/>
      <c r="BK182" s="61"/>
      <c r="BL182" s="61"/>
      <c r="BM182" s="161" t="s">
        <v>642</v>
      </c>
      <c r="BN182" s="61"/>
      <c r="BO182" s="61"/>
      <c r="BP182" s="61"/>
      <c r="BQ182" s="61"/>
      <c r="BR182" s="61"/>
      <c r="BS182" s="61"/>
      <c r="BT182" s="61"/>
      <c r="BU182" s="61"/>
      <c r="BV182" s="61"/>
      <c r="BW182" s="61"/>
      <c r="BX182" s="61"/>
      <c r="BY182" s="61"/>
      <c r="BZ182" s="61"/>
      <c r="CA182" s="61"/>
      <c r="CB182" s="61"/>
      <c r="CC182" s="61"/>
      <c r="CD182" s="61"/>
      <c r="CE182" s="61"/>
      <c r="CF182" s="61"/>
      <c r="CG182" s="61"/>
      <c r="CH182" s="61"/>
    </row>
    <row r="183" spans="53:86">
      <c r="BA183" s="61"/>
      <c r="BB183" s="61"/>
      <c r="BC183" s="61"/>
      <c r="BD183" s="61"/>
      <c r="BE183" s="61"/>
      <c r="BF183" s="61"/>
      <c r="BG183" s="61"/>
      <c r="BH183" s="61"/>
      <c r="BI183" s="61"/>
      <c r="BJ183" s="61"/>
      <c r="BK183" s="61"/>
      <c r="BL183" s="61"/>
      <c r="BM183" s="161" t="s">
        <v>670</v>
      </c>
      <c r="BN183" s="61"/>
      <c r="BO183" s="61"/>
      <c r="BP183" s="61"/>
      <c r="BQ183" s="61"/>
      <c r="BR183" s="61"/>
      <c r="BS183" s="61"/>
      <c r="BT183" s="61"/>
      <c r="BU183" s="61"/>
      <c r="BV183" s="61"/>
      <c r="BW183" s="61"/>
      <c r="BX183" s="61"/>
      <c r="BY183" s="61"/>
      <c r="BZ183" s="61"/>
      <c r="CA183" s="61"/>
      <c r="CB183" s="61"/>
      <c r="CC183" s="61"/>
      <c r="CD183" s="61"/>
      <c r="CE183" s="61"/>
      <c r="CF183" s="61"/>
      <c r="CG183" s="61"/>
      <c r="CH183" s="61"/>
    </row>
    <row r="184" spans="53:86">
      <c r="BA184" s="61"/>
      <c r="BB184" s="61"/>
      <c r="BC184" s="61"/>
      <c r="BD184" s="61"/>
      <c r="BE184" s="61"/>
      <c r="BF184" s="61"/>
      <c r="BG184" s="61"/>
      <c r="BH184" s="61"/>
      <c r="BI184" s="61"/>
      <c r="BJ184" s="61"/>
      <c r="BK184" s="61"/>
      <c r="BL184" s="61"/>
      <c r="BM184" s="161" t="s">
        <v>643</v>
      </c>
      <c r="BN184" s="61"/>
      <c r="BO184" s="61"/>
      <c r="BP184" s="61"/>
      <c r="BQ184" s="61"/>
      <c r="BR184" s="61"/>
      <c r="BS184" s="61"/>
      <c r="BT184" s="61"/>
      <c r="BU184" s="61"/>
      <c r="BV184" s="61"/>
      <c r="BW184" s="61"/>
      <c r="BX184" s="61"/>
      <c r="BY184" s="61"/>
      <c r="BZ184" s="61"/>
      <c r="CA184" s="61"/>
      <c r="CB184" s="61"/>
      <c r="CC184" s="61"/>
      <c r="CD184" s="61"/>
      <c r="CE184" s="61"/>
      <c r="CF184" s="61"/>
      <c r="CG184" s="61"/>
      <c r="CH184" s="61"/>
    </row>
    <row r="185" spans="53:86">
      <c r="BA185" s="61"/>
      <c r="BB185" s="61"/>
      <c r="BC185" s="61"/>
      <c r="BD185" s="61"/>
      <c r="BE185" s="61"/>
      <c r="BF185" s="61"/>
      <c r="BG185" s="61"/>
      <c r="BH185" s="61"/>
      <c r="BI185" s="61"/>
      <c r="BJ185" s="61"/>
      <c r="BK185" s="61"/>
      <c r="BL185" s="61"/>
      <c r="BM185" s="161" t="s">
        <v>644</v>
      </c>
      <c r="BN185" s="61"/>
      <c r="BO185" s="61"/>
      <c r="BP185" s="61"/>
      <c r="BQ185" s="61"/>
      <c r="BR185" s="61"/>
      <c r="BS185" s="61"/>
      <c r="BT185" s="61"/>
      <c r="BU185" s="61"/>
      <c r="BV185" s="61"/>
      <c r="BW185" s="61"/>
      <c r="BX185" s="61"/>
      <c r="BY185" s="61"/>
      <c r="BZ185" s="61"/>
      <c r="CA185" s="61"/>
      <c r="CB185" s="61"/>
      <c r="CC185" s="61"/>
      <c r="CD185" s="61"/>
      <c r="CE185" s="61"/>
      <c r="CF185" s="61"/>
      <c r="CG185" s="61"/>
      <c r="CH185" s="61"/>
    </row>
    <row r="186" spans="53:86">
      <c r="BA186" s="61"/>
      <c r="BB186" s="61"/>
      <c r="BC186" s="61"/>
      <c r="BD186" s="61"/>
      <c r="BE186" s="61"/>
      <c r="BF186" s="61"/>
      <c r="BG186" s="61"/>
      <c r="BH186" s="61"/>
      <c r="BI186" s="61"/>
      <c r="BJ186" s="61"/>
      <c r="BK186" s="61"/>
      <c r="BL186" s="61"/>
      <c r="BM186" s="161" t="s">
        <v>645</v>
      </c>
      <c r="BN186" s="61"/>
      <c r="BO186" s="61"/>
      <c r="BP186" s="61"/>
      <c r="BQ186" s="61"/>
      <c r="BR186" s="61"/>
      <c r="BS186" s="61"/>
      <c r="BT186" s="61"/>
      <c r="BU186" s="61"/>
      <c r="BV186" s="61"/>
      <c r="BW186" s="61"/>
      <c r="BX186" s="61"/>
      <c r="BY186" s="61"/>
      <c r="BZ186" s="61"/>
      <c r="CA186" s="61"/>
      <c r="CB186" s="61"/>
      <c r="CC186" s="61"/>
      <c r="CD186" s="61"/>
      <c r="CE186" s="61"/>
      <c r="CF186" s="61"/>
      <c r="CG186" s="61"/>
      <c r="CH186" s="61"/>
    </row>
    <row r="187" spans="53:86">
      <c r="BA187" s="61"/>
      <c r="BB187" s="61"/>
      <c r="BC187" s="61"/>
      <c r="BD187" s="61"/>
      <c r="BE187" s="61"/>
      <c r="BF187" s="61"/>
      <c r="BG187" s="61"/>
      <c r="BH187" s="61"/>
      <c r="BI187" s="61"/>
      <c r="BJ187" s="61"/>
      <c r="BK187" s="61"/>
      <c r="BL187" s="61"/>
      <c r="BM187" s="161" t="s">
        <v>671</v>
      </c>
      <c r="BN187" s="61"/>
      <c r="BO187" s="61"/>
      <c r="BP187" s="61"/>
      <c r="BQ187" s="61"/>
      <c r="BR187" s="61"/>
      <c r="BS187" s="61"/>
      <c r="BT187" s="61"/>
      <c r="BU187" s="61"/>
      <c r="BV187" s="61"/>
      <c r="BW187" s="61"/>
      <c r="BX187" s="61"/>
      <c r="BY187" s="61"/>
      <c r="BZ187" s="61"/>
      <c r="CA187" s="61"/>
      <c r="CB187" s="61"/>
      <c r="CC187" s="61"/>
      <c r="CD187" s="61"/>
      <c r="CE187" s="61"/>
      <c r="CF187" s="61"/>
      <c r="CG187" s="61"/>
      <c r="CH187" s="61"/>
    </row>
    <row r="188" spans="53:86">
      <c r="BA188" s="61"/>
      <c r="BB188" s="61"/>
      <c r="BC188" s="61"/>
      <c r="BD188" s="61"/>
      <c r="BE188" s="61"/>
      <c r="BF188" s="61"/>
      <c r="BG188" s="61"/>
      <c r="BH188" s="61"/>
      <c r="BI188" s="61"/>
      <c r="BJ188" s="61"/>
      <c r="BK188" s="61"/>
      <c r="BL188" s="61"/>
      <c r="BM188" s="162" t="s">
        <v>646</v>
      </c>
      <c r="BN188" s="61"/>
      <c r="BO188" s="61"/>
      <c r="BP188" s="61"/>
      <c r="BQ188" s="61"/>
      <c r="BR188" s="61"/>
      <c r="BS188" s="61"/>
      <c r="BT188" s="61"/>
      <c r="BU188" s="61"/>
      <c r="BV188" s="61"/>
      <c r="BW188" s="61"/>
      <c r="BX188" s="61"/>
      <c r="BY188" s="61"/>
      <c r="BZ188" s="61"/>
      <c r="CA188" s="61"/>
      <c r="CB188" s="61"/>
      <c r="CC188" s="61"/>
      <c r="CD188" s="61"/>
      <c r="CE188" s="61"/>
      <c r="CF188" s="61"/>
      <c r="CG188" s="61"/>
      <c r="CH188" s="61"/>
    </row>
    <row r="189" spans="53:86">
      <c r="BA189" s="61"/>
      <c r="BB189" s="61"/>
      <c r="BC189" s="61"/>
      <c r="BD189" s="61"/>
      <c r="BE189" s="61"/>
      <c r="BF189" s="61"/>
      <c r="BG189" s="61"/>
      <c r="BH189" s="61"/>
      <c r="BI189" s="61"/>
      <c r="BJ189" s="61"/>
      <c r="BK189" s="61"/>
      <c r="BL189" s="61"/>
      <c r="BM189" s="161" t="s">
        <v>647</v>
      </c>
      <c r="BN189" s="61"/>
      <c r="BO189" s="61"/>
      <c r="BP189" s="61"/>
      <c r="BQ189" s="61"/>
      <c r="BR189" s="61"/>
      <c r="BS189" s="61"/>
      <c r="BT189" s="61"/>
      <c r="BU189" s="61"/>
      <c r="BV189" s="61"/>
      <c r="BW189" s="61"/>
      <c r="BX189" s="61"/>
      <c r="BY189" s="61"/>
      <c r="BZ189" s="61"/>
      <c r="CA189" s="61"/>
      <c r="CB189" s="61"/>
      <c r="CC189" s="61"/>
      <c r="CD189" s="61"/>
      <c r="CE189" s="61"/>
      <c r="CF189" s="61"/>
      <c r="CG189" s="61"/>
      <c r="CH189" s="61"/>
    </row>
    <row r="190" spans="53:86">
      <c r="BA190" s="61"/>
      <c r="BB190" s="61"/>
      <c r="BC190" s="61"/>
      <c r="BD190" s="61"/>
      <c r="BE190" s="61"/>
      <c r="BF190" s="61"/>
      <c r="BG190" s="61"/>
      <c r="BH190" s="61"/>
      <c r="BI190" s="61"/>
      <c r="BJ190" s="61"/>
      <c r="BK190" s="61"/>
      <c r="BL190" s="61"/>
      <c r="BM190" s="161" t="s">
        <v>648</v>
      </c>
      <c r="BN190" s="61"/>
      <c r="BO190" s="61"/>
      <c r="BP190" s="61"/>
      <c r="BQ190" s="61"/>
      <c r="BR190" s="61"/>
      <c r="BS190" s="61"/>
      <c r="BT190" s="61"/>
      <c r="BU190" s="61"/>
      <c r="BV190" s="61"/>
      <c r="BW190" s="61"/>
      <c r="BX190" s="61"/>
      <c r="BY190" s="61"/>
      <c r="BZ190" s="61"/>
      <c r="CA190" s="61"/>
      <c r="CB190" s="61"/>
      <c r="CC190" s="61"/>
      <c r="CD190" s="61"/>
      <c r="CE190" s="61"/>
      <c r="CF190" s="61"/>
      <c r="CG190" s="61"/>
      <c r="CH190" s="61"/>
    </row>
    <row r="191" spans="53:86">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row>
    <row r="192" spans="53:86">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row>
    <row r="193" spans="53:86">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row>
    <row r="194" spans="53:86">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row>
    <row r="195" spans="53:86">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row>
    <row r="196" spans="53:86">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row>
    <row r="197" spans="53:86">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row>
  </sheetData>
  <phoneticPr fontId="29" type="noConversion"/>
  <dataValidations count="3">
    <dataValidation type="list" allowBlank="1" showInputMessage="1" showErrorMessage="1" sqref="B4:B18">
      <formula1>$BA$30:$BA$35</formula1>
    </dataValidation>
    <dataValidation type="list" allowBlank="1" showInputMessage="1" showErrorMessage="1" sqref="F4:F18">
      <formula1>$BK$12:$BK$13</formula1>
    </dataValidation>
    <dataValidation type="list" allowBlank="1" showInputMessage="1" showErrorMessage="1" sqref="A4:A18">
      <formula1>$BB$2:$BB$28</formula1>
    </dataValidation>
  </dataValidations>
  <pageMargins left="0.7" right="0.7" top="0.75" bottom="0.75" header="0.51180555555555551" footer="0.51180555555555551"/>
  <pageSetup paperSize="9" scale="42"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14:formula1>
            <xm:f>Custom_lists!$B$2:$B$29</xm:f>
          </x14:formula1>
          <xm:sqref>A4:A13</xm:sqref>
        </x14:dataValidation>
        <x14:dataValidation type="list" allowBlank="1" showInputMessage="1" showErrorMessage="1">
          <x14:formula1>
            <xm:f>Custom_lists!$A$33:$A$37</xm:f>
          </x14:formula1>
          <xm:sqref>B4:B13</xm:sqref>
        </x14:dataValidation>
        <x14:dataValidation type="list" allowBlank="1" showInputMessage="1" showErrorMessage="1">
          <x14:formula1>
            <xm:f>Custom_lists!$AC$2:$AC$10</xm:f>
          </x14:formula1>
          <xm:sqref>D4:D13</xm:sqref>
        </x14:dataValidation>
      </x14:dataValidations>
    </ex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E72"/>
  <sheetViews>
    <sheetView workbookViewId="0">
      <selection activeCell="H15" sqref="H15"/>
    </sheetView>
  </sheetViews>
  <sheetFormatPr defaultColWidth="8.85546875" defaultRowHeight="15"/>
  <cols>
    <col min="1" max="1" width="9.85546875" style="296" customWidth="1"/>
    <col min="2" max="2" width="9" style="296" bestFit="1" customWidth="1"/>
    <col min="3" max="3" width="21.140625" style="296" bestFit="1" customWidth="1"/>
    <col min="4" max="4" width="16.28515625" style="296" bestFit="1" customWidth="1"/>
    <col min="5" max="5" width="93.7109375" style="296" customWidth="1"/>
    <col min="6" max="16384" width="8.85546875" style="296"/>
  </cols>
  <sheetData>
    <row r="1" spans="1:5" ht="18.75" thickBot="1">
      <c r="A1" s="293" t="s">
        <v>836</v>
      </c>
      <c r="B1" s="293"/>
      <c r="C1" s="294"/>
      <c r="D1" s="295"/>
      <c r="E1" s="369" t="s">
        <v>1071</v>
      </c>
    </row>
    <row r="2" spans="1:5" ht="18.75" thickBot="1">
      <c r="A2" s="297"/>
      <c r="B2" s="297"/>
      <c r="C2" s="297"/>
      <c r="D2" s="295" t="s">
        <v>256</v>
      </c>
      <c r="E2" s="538" t="s">
        <v>961</v>
      </c>
    </row>
    <row r="3" spans="1:5" ht="15.75" thickBot="1">
      <c r="A3" s="529"/>
      <c r="B3" s="530"/>
      <c r="C3" s="530"/>
      <c r="D3" s="531"/>
      <c r="E3" s="539"/>
    </row>
    <row r="4" spans="1:5" ht="51.75" thickBot="1">
      <c r="A4" s="535" t="s">
        <v>1</v>
      </c>
      <c r="B4" s="536" t="s">
        <v>837</v>
      </c>
      <c r="C4" s="536" t="s">
        <v>838</v>
      </c>
      <c r="D4" s="537" t="s">
        <v>839</v>
      </c>
      <c r="E4" s="540" t="s">
        <v>308</v>
      </c>
    </row>
    <row r="5" spans="1:5">
      <c r="A5" s="532" t="s">
        <v>338</v>
      </c>
      <c r="B5" s="533" t="s">
        <v>7</v>
      </c>
      <c r="C5" s="533" t="s">
        <v>1139</v>
      </c>
      <c r="D5" s="534" t="s">
        <v>1125</v>
      </c>
      <c r="E5" s="541" t="s">
        <v>1143</v>
      </c>
    </row>
    <row r="6" spans="1:5">
      <c r="A6" s="498" t="s">
        <v>338</v>
      </c>
      <c r="B6" s="525" t="s">
        <v>7</v>
      </c>
      <c r="C6" s="526" t="s">
        <v>1128</v>
      </c>
      <c r="D6" s="526" t="s">
        <v>1125</v>
      </c>
      <c r="E6" s="368"/>
    </row>
    <row r="7" spans="1:5">
      <c r="A7" s="498" t="s">
        <v>338</v>
      </c>
      <c r="B7" s="525" t="s">
        <v>7</v>
      </c>
      <c r="C7" s="526" t="s">
        <v>1136</v>
      </c>
      <c r="D7" s="526" t="s">
        <v>1125</v>
      </c>
      <c r="E7" s="368"/>
    </row>
    <row r="8" spans="1:5" ht="29.45" customHeight="1">
      <c r="A8" s="498" t="s">
        <v>338</v>
      </c>
      <c r="B8" s="525" t="s">
        <v>7</v>
      </c>
      <c r="C8" s="526" t="s">
        <v>1129</v>
      </c>
      <c r="D8" s="526" t="s">
        <v>1125</v>
      </c>
      <c r="E8" s="528"/>
    </row>
    <row r="9" spans="1:5" ht="38.25">
      <c r="A9" s="498" t="s">
        <v>338</v>
      </c>
      <c r="B9" s="525" t="s">
        <v>7</v>
      </c>
      <c r="C9" s="526" t="s">
        <v>1123</v>
      </c>
      <c r="D9" s="526" t="s">
        <v>1125</v>
      </c>
      <c r="E9" s="527" t="s">
        <v>1969</v>
      </c>
    </row>
    <row r="10" spans="1:5">
      <c r="A10" s="498" t="s">
        <v>338</v>
      </c>
      <c r="B10" s="525" t="s">
        <v>7</v>
      </c>
      <c r="C10" s="526" t="s">
        <v>1138</v>
      </c>
      <c r="D10" s="526" t="s">
        <v>1125</v>
      </c>
      <c r="E10" s="368"/>
    </row>
    <row r="11" spans="1:5">
      <c r="A11" s="498" t="s">
        <v>338</v>
      </c>
      <c r="B11" s="525" t="s">
        <v>7</v>
      </c>
      <c r="C11" s="526" t="s">
        <v>1131</v>
      </c>
      <c r="D11" s="526" t="s">
        <v>1125</v>
      </c>
      <c r="E11" s="368"/>
    </row>
    <row r="12" spans="1:5">
      <c r="A12" s="498" t="s">
        <v>338</v>
      </c>
      <c r="B12" s="525" t="s">
        <v>7</v>
      </c>
      <c r="C12" s="525" t="s">
        <v>1149</v>
      </c>
      <c r="D12" s="526" t="s">
        <v>1125</v>
      </c>
      <c r="E12" s="528"/>
    </row>
    <row r="13" spans="1:5">
      <c r="A13" s="498" t="s">
        <v>338</v>
      </c>
      <c r="B13" s="525" t="s">
        <v>7</v>
      </c>
      <c r="C13" s="525" t="s">
        <v>1142</v>
      </c>
      <c r="D13" s="526" t="s">
        <v>1125</v>
      </c>
      <c r="E13" s="368"/>
    </row>
    <row r="14" spans="1:5">
      <c r="A14" s="498" t="s">
        <v>338</v>
      </c>
      <c r="B14" s="525" t="s">
        <v>7</v>
      </c>
      <c r="C14" s="526" t="s">
        <v>1134</v>
      </c>
      <c r="D14" s="526" t="s">
        <v>1125</v>
      </c>
      <c r="E14" s="368"/>
    </row>
    <row r="15" spans="1:5">
      <c r="A15" s="498" t="s">
        <v>338</v>
      </c>
      <c r="B15" s="525" t="s">
        <v>7</v>
      </c>
      <c r="C15" s="525" t="s">
        <v>1144</v>
      </c>
      <c r="D15" s="526" t="s">
        <v>1125</v>
      </c>
      <c r="E15" s="368"/>
    </row>
    <row r="16" spans="1:5">
      <c r="A16" s="498" t="s">
        <v>338</v>
      </c>
      <c r="B16" s="525" t="s">
        <v>7</v>
      </c>
      <c r="C16" s="525" t="s">
        <v>1140</v>
      </c>
      <c r="D16" s="526" t="s">
        <v>1125</v>
      </c>
      <c r="E16" s="368"/>
    </row>
    <row r="17" spans="1:5">
      <c r="A17" s="498" t="s">
        <v>338</v>
      </c>
      <c r="B17" s="525" t="s">
        <v>7</v>
      </c>
      <c r="C17" s="525" t="s">
        <v>1141</v>
      </c>
      <c r="D17" s="526" t="s">
        <v>1125</v>
      </c>
      <c r="E17" s="527" t="s">
        <v>1143</v>
      </c>
    </row>
    <row r="18" spans="1:5">
      <c r="A18" s="498" t="s">
        <v>338</v>
      </c>
      <c r="B18" s="525" t="s">
        <v>7</v>
      </c>
      <c r="C18" s="526" t="s">
        <v>1137</v>
      </c>
      <c r="D18" s="526" t="s">
        <v>1125</v>
      </c>
      <c r="E18" s="368"/>
    </row>
    <row r="19" spans="1:5">
      <c r="A19" s="498" t="s">
        <v>338</v>
      </c>
      <c r="B19" s="525" t="s">
        <v>7</v>
      </c>
      <c r="C19" s="526" t="s">
        <v>6</v>
      </c>
      <c r="D19" s="526" t="s">
        <v>1125</v>
      </c>
      <c r="E19" s="368"/>
    </row>
    <row r="20" spans="1:5">
      <c r="A20" s="498" t="s">
        <v>338</v>
      </c>
      <c r="B20" s="525" t="s">
        <v>7</v>
      </c>
      <c r="C20" s="526" t="s">
        <v>1130</v>
      </c>
      <c r="D20" s="526" t="s">
        <v>1125</v>
      </c>
      <c r="E20" s="368"/>
    </row>
    <row r="21" spans="1:5">
      <c r="A21" s="498" t="s">
        <v>338</v>
      </c>
      <c r="B21" s="525" t="s">
        <v>7</v>
      </c>
      <c r="C21" s="526" t="s">
        <v>1135</v>
      </c>
      <c r="D21" s="526" t="s">
        <v>1125</v>
      </c>
      <c r="E21" s="368"/>
    </row>
    <row r="22" spans="1:5">
      <c r="A22" s="498" t="s">
        <v>338</v>
      </c>
      <c r="B22" s="525" t="s">
        <v>7</v>
      </c>
      <c r="C22" s="525" t="s">
        <v>1146</v>
      </c>
      <c r="D22" s="526" t="s">
        <v>1125</v>
      </c>
      <c r="E22" s="368"/>
    </row>
    <row r="23" spans="1:5">
      <c r="A23" s="498" t="s">
        <v>338</v>
      </c>
      <c r="B23" s="525" t="s">
        <v>7</v>
      </c>
      <c r="C23" s="525" t="s">
        <v>1145</v>
      </c>
      <c r="D23" s="526" t="s">
        <v>1125</v>
      </c>
      <c r="E23" s="368"/>
    </row>
    <row r="24" spans="1:5">
      <c r="A24" s="498" t="s">
        <v>338</v>
      </c>
      <c r="B24" s="525" t="s">
        <v>7</v>
      </c>
      <c r="C24" s="525" t="s">
        <v>1147</v>
      </c>
      <c r="D24" s="526" t="s">
        <v>1125</v>
      </c>
      <c r="E24" s="368"/>
    </row>
    <row r="25" spans="1:5">
      <c r="A25" s="498" t="s">
        <v>338</v>
      </c>
      <c r="B25" s="525" t="s">
        <v>1132</v>
      </c>
      <c r="C25" s="526" t="s">
        <v>1133</v>
      </c>
      <c r="D25" s="526" t="s">
        <v>1125</v>
      </c>
      <c r="E25" s="368"/>
    </row>
    <row r="26" spans="1:5">
      <c r="A26" s="498" t="s">
        <v>338</v>
      </c>
      <c r="B26" s="525" t="s">
        <v>1124</v>
      </c>
      <c r="C26" s="526" t="s">
        <v>1148</v>
      </c>
      <c r="D26" s="526" t="s">
        <v>1125</v>
      </c>
      <c r="E26" s="368"/>
    </row>
    <row r="27" spans="1:5">
      <c r="A27" s="498" t="s">
        <v>338</v>
      </c>
      <c r="B27" s="525" t="s">
        <v>1124</v>
      </c>
      <c r="C27" s="299" t="s">
        <v>1127</v>
      </c>
      <c r="D27" s="526" t="s">
        <v>1125</v>
      </c>
      <c r="E27" s="368"/>
    </row>
    <row r="28" spans="1:5">
      <c r="A28" s="498" t="s">
        <v>338</v>
      </c>
      <c r="B28" s="525" t="s">
        <v>1124</v>
      </c>
      <c r="C28" s="526" t="s">
        <v>1126</v>
      </c>
      <c r="D28" s="526" t="s">
        <v>1125</v>
      </c>
      <c r="E28" s="368"/>
    </row>
    <row r="29" spans="1:5">
      <c r="A29" s="498" t="s">
        <v>338</v>
      </c>
      <c r="B29" s="525" t="s">
        <v>7</v>
      </c>
      <c r="C29" s="525" t="s">
        <v>1150</v>
      </c>
      <c r="D29" s="526" t="s">
        <v>1125</v>
      </c>
      <c r="E29" s="368"/>
    </row>
    <row r="30" spans="1:5">
      <c r="A30" s="498"/>
      <c r="B30" s="525"/>
      <c r="C30" s="298"/>
      <c r="D30" s="526"/>
      <c r="E30" s="368"/>
    </row>
    <row r="31" spans="1:5">
      <c r="A31" s="498"/>
      <c r="B31" s="525"/>
      <c r="C31" s="298"/>
      <c r="D31" s="526"/>
      <c r="E31" s="368"/>
    </row>
    <row r="32" spans="1:5">
      <c r="A32" s="498"/>
      <c r="B32" s="525"/>
      <c r="C32" s="298"/>
      <c r="D32" s="526"/>
      <c r="E32" s="368"/>
    </row>
    <row r="33" spans="1:5">
      <c r="A33" s="498"/>
      <c r="B33" s="525"/>
      <c r="C33" s="298"/>
      <c r="D33" s="526"/>
      <c r="E33" s="368"/>
    </row>
    <row r="34" spans="1:5">
      <c r="A34" s="498"/>
      <c r="B34" s="525"/>
      <c r="C34" s="298"/>
      <c r="D34" s="526"/>
      <c r="E34" s="368"/>
    </row>
    <row r="35" spans="1:5">
      <c r="A35" s="498"/>
      <c r="B35" s="525"/>
      <c r="C35" s="298"/>
      <c r="D35" s="526"/>
      <c r="E35" s="368"/>
    </row>
    <row r="36" spans="1:5">
      <c r="A36" s="498"/>
      <c r="B36" s="525"/>
      <c r="C36" s="298"/>
      <c r="D36" s="526"/>
      <c r="E36" s="368"/>
    </row>
    <row r="37" spans="1:5">
      <c r="A37" s="498"/>
      <c r="B37" s="525"/>
      <c r="C37" s="298"/>
      <c r="D37" s="526"/>
      <c r="E37" s="368"/>
    </row>
    <row r="38" spans="1:5">
      <c r="A38" s="498"/>
      <c r="B38" s="525"/>
      <c r="C38" s="298"/>
      <c r="D38" s="526"/>
      <c r="E38" s="368"/>
    </row>
    <row r="39" spans="1:5">
      <c r="A39" s="498"/>
      <c r="B39" s="525"/>
      <c r="C39" s="298"/>
      <c r="D39" s="526"/>
      <c r="E39" s="368"/>
    </row>
    <row r="40" spans="1:5">
      <c r="A40" s="498"/>
      <c r="B40" s="525"/>
      <c r="C40" s="298"/>
      <c r="D40" s="526"/>
      <c r="E40" s="368"/>
    </row>
    <row r="41" spans="1:5">
      <c r="A41" s="498"/>
      <c r="B41" s="525"/>
      <c r="C41" s="298"/>
      <c r="D41" s="526"/>
      <c r="E41" s="368"/>
    </row>
    <row r="42" spans="1:5">
      <c r="A42" s="498"/>
      <c r="B42" s="525"/>
      <c r="C42" s="298"/>
      <c r="D42" s="526"/>
      <c r="E42" s="368"/>
    </row>
    <row r="43" spans="1:5">
      <c r="A43" s="498"/>
      <c r="B43" s="525"/>
      <c r="C43" s="298"/>
      <c r="D43" s="526"/>
      <c r="E43" s="368"/>
    </row>
    <row r="44" spans="1:5">
      <c r="A44" s="498"/>
      <c r="B44" s="525"/>
      <c r="C44" s="300"/>
      <c r="D44" s="526"/>
      <c r="E44" s="367"/>
    </row>
    <row r="45" spans="1:5">
      <c r="A45" s="498"/>
      <c r="B45" s="525"/>
      <c r="C45" s="300"/>
      <c r="D45" s="526"/>
      <c r="E45" s="367"/>
    </row>
    <row r="46" spans="1:5">
      <c r="A46" s="498"/>
      <c r="B46" s="525"/>
      <c r="C46" s="300"/>
      <c r="D46" s="526"/>
      <c r="E46" s="367"/>
    </row>
    <row r="47" spans="1:5">
      <c r="A47" s="498"/>
      <c r="B47" s="525"/>
      <c r="C47" s="300"/>
      <c r="D47" s="526"/>
      <c r="E47" s="367"/>
    </row>
    <row r="48" spans="1:5">
      <c r="A48" s="498"/>
      <c r="B48" s="525"/>
      <c r="C48" s="300"/>
      <c r="D48" s="526"/>
      <c r="E48" s="367"/>
    </row>
    <row r="49" spans="1:5">
      <c r="A49" s="498"/>
      <c r="B49" s="525"/>
      <c r="C49" s="300"/>
      <c r="D49" s="526"/>
      <c r="E49" s="367"/>
    </row>
    <row r="50" spans="1:5">
      <c r="A50" s="498"/>
      <c r="B50" s="525"/>
      <c r="C50" s="298"/>
      <c r="D50" s="526"/>
      <c r="E50" s="366"/>
    </row>
    <row r="51" spans="1:5">
      <c r="A51" s="498"/>
      <c r="B51" s="525"/>
      <c r="C51" s="298"/>
      <c r="D51" s="526"/>
      <c r="E51" s="366"/>
    </row>
    <row r="52" spans="1:5">
      <c r="A52" s="498"/>
      <c r="B52" s="525"/>
      <c r="C52" s="298"/>
      <c r="D52" s="526"/>
      <c r="E52" s="366"/>
    </row>
    <row r="53" spans="1:5">
      <c r="A53" s="498"/>
      <c r="B53" s="525"/>
      <c r="C53" s="298"/>
      <c r="D53" s="526"/>
      <c r="E53" s="366"/>
    </row>
    <row r="54" spans="1:5">
      <c r="A54" s="498"/>
      <c r="B54" s="525"/>
      <c r="C54" s="298"/>
      <c r="D54" s="526"/>
      <c r="E54" s="366"/>
    </row>
    <row r="55" spans="1:5">
      <c r="A55" s="498"/>
      <c r="B55" s="525"/>
      <c r="C55" s="298"/>
      <c r="D55" s="526"/>
      <c r="E55" s="366"/>
    </row>
    <row r="56" spans="1:5">
      <c r="A56" s="498"/>
      <c r="B56" s="525"/>
      <c r="C56" s="298"/>
      <c r="D56" s="526"/>
      <c r="E56" s="366"/>
    </row>
    <row r="57" spans="1:5">
      <c r="A57" s="498"/>
      <c r="B57" s="525"/>
      <c r="C57" s="298"/>
      <c r="D57" s="526"/>
      <c r="E57" s="366"/>
    </row>
    <row r="58" spans="1:5">
      <c r="A58" s="498"/>
      <c r="B58" s="525"/>
      <c r="C58" s="298"/>
      <c r="D58" s="526"/>
      <c r="E58" s="366"/>
    </row>
    <row r="59" spans="1:5">
      <c r="A59" s="498"/>
      <c r="B59" s="525"/>
      <c r="C59" s="298"/>
      <c r="D59" s="526"/>
      <c r="E59" s="366"/>
    </row>
    <row r="60" spans="1:5">
      <c r="A60" s="498"/>
      <c r="B60" s="525"/>
      <c r="C60" s="298"/>
      <c r="D60" s="526"/>
      <c r="E60" s="366"/>
    </row>
    <row r="61" spans="1:5">
      <c r="A61" s="498"/>
      <c r="B61" s="525"/>
      <c r="C61" s="298"/>
      <c r="D61" s="526"/>
      <c r="E61" s="366"/>
    </row>
    <row r="62" spans="1:5">
      <c r="A62" s="498"/>
      <c r="B62" s="525"/>
      <c r="C62" s="298"/>
      <c r="D62" s="526"/>
      <c r="E62" s="366"/>
    </row>
    <row r="63" spans="1:5">
      <c r="A63" s="498"/>
      <c r="B63" s="525"/>
      <c r="C63" s="298"/>
      <c r="D63" s="526"/>
      <c r="E63" s="366"/>
    </row>
    <row r="64" spans="1:5">
      <c r="A64" s="498"/>
      <c r="B64" s="525"/>
      <c r="C64" s="298"/>
      <c r="D64" s="526"/>
      <c r="E64" s="366"/>
    </row>
    <row r="65" spans="1:5">
      <c r="A65" s="498"/>
      <c r="B65" s="525"/>
      <c r="C65" s="298"/>
      <c r="D65" s="526"/>
      <c r="E65" s="366"/>
    </row>
    <row r="66" spans="1:5">
      <c r="A66" s="498"/>
      <c r="B66" s="525"/>
      <c r="C66" s="298"/>
      <c r="D66" s="526"/>
      <c r="E66" s="366"/>
    </row>
    <row r="67" spans="1:5">
      <c r="A67" s="498"/>
      <c r="B67" s="525"/>
      <c r="C67" s="298"/>
      <c r="D67" s="526"/>
      <c r="E67" s="366"/>
    </row>
    <row r="68" spans="1:5">
      <c r="A68" s="498"/>
      <c r="B68" s="525"/>
      <c r="C68" s="298"/>
      <c r="D68" s="526"/>
      <c r="E68" s="366"/>
    </row>
    <row r="69" spans="1:5">
      <c r="A69" s="498"/>
      <c r="B69" s="525"/>
      <c r="C69" s="298"/>
      <c r="D69" s="526"/>
      <c r="E69" s="366"/>
    </row>
    <row r="70" spans="1:5">
      <c r="A70" s="498"/>
      <c r="B70" s="525"/>
      <c r="C70" s="298"/>
      <c r="D70" s="526"/>
      <c r="E70" s="366"/>
    </row>
    <row r="71" spans="1:5">
      <c r="A71" s="498"/>
      <c r="B71" s="525"/>
      <c r="C71" s="298"/>
      <c r="D71" s="526"/>
      <c r="E71" s="366"/>
    </row>
    <row r="72" spans="1:5">
      <c r="A72" s="498"/>
      <c r="B72" s="525"/>
      <c r="C72" s="298"/>
      <c r="D72" s="526"/>
      <c r="E72" s="366"/>
    </row>
  </sheetData>
  <sortState ref="A5:E29">
    <sortCondition ref="B5:B29"/>
    <sortCondition ref="C5:C29"/>
  </sortState>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92D050"/>
  </sheetPr>
  <dimension ref="A1:CH200"/>
  <sheetViews>
    <sheetView workbookViewId="0">
      <selection activeCell="K5" sqref="K5"/>
    </sheetView>
  </sheetViews>
  <sheetFormatPr defaultColWidth="8.85546875" defaultRowHeight="12.75"/>
  <cols>
    <col min="2" max="2" width="15.7109375" customWidth="1"/>
    <col min="3" max="3" width="17.28515625" customWidth="1"/>
    <col min="4" max="4" width="18.7109375" customWidth="1"/>
    <col min="5" max="5" width="25" customWidth="1"/>
    <col min="6" max="6" width="22.42578125" customWidth="1"/>
    <col min="7" max="7" width="20.42578125" customWidth="1"/>
    <col min="8" max="8" width="22.140625" customWidth="1"/>
    <col min="10" max="52" width="8.85546875" customWidth="1"/>
  </cols>
  <sheetData>
    <row r="1" spans="1:86" ht="26.25" thickBot="1">
      <c r="A1" s="244" t="s">
        <v>755</v>
      </c>
      <c r="G1" s="63" t="s">
        <v>0</v>
      </c>
      <c r="H1" s="955" t="s">
        <v>1821</v>
      </c>
      <c r="BA1" s="158" t="s">
        <v>422</v>
      </c>
      <c r="BB1" s="241" t="s">
        <v>835</v>
      </c>
      <c r="BC1" s="61"/>
      <c r="BD1" s="157" t="s">
        <v>434</v>
      </c>
      <c r="BE1" s="159"/>
      <c r="BF1" s="159"/>
      <c r="BG1" s="61"/>
      <c r="BH1" s="61" t="s">
        <v>469</v>
      </c>
      <c r="BI1" s="61"/>
      <c r="BJ1" s="61"/>
      <c r="BK1" s="61"/>
      <c r="BL1" s="61"/>
      <c r="BM1" s="157" t="s">
        <v>649</v>
      </c>
      <c r="BN1" s="61"/>
      <c r="BO1" s="61" t="s">
        <v>672</v>
      </c>
      <c r="BP1" s="61"/>
      <c r="BQ1" s="61"/>
      <c r="BR1" s="61"/>
      <c r="BS1" s="61"/>
      <c r="BT1" s="61"/>
      <c r="BU1" s="157" t="s">
        <v>709</v>
      </c>
      <c r="BV1" s="61"/>
      <c r="BW1" s="61"/>
      <c r="BX1" s="61"/>
      <c r="BY1" s="61"/>
      <c r="BZ1" s="61" t="s">
        <v>726</v>
      </c>
      <c r="CA1" s="61"/>
      <c r="CB1" s="61"/>
      <c r="CC1" s="61" t="s">
        <v>754</v>
      </c>
      <c r="CD1" s="61"/>
      <c r="CE1" s="61"/>
      <c r="CF1" s="61"/>
      <c r="CG1" s="61"/>
      <c r="CH1" s="61"/>
    </row>
    <row r="2" spans="1:86" ht="15.75" thickBot="1">
      <c r="G2" s="106" t="s">
        <v>254</v>
      </c>
      <c r="H2" s="954">
        <v>2015</v>
      </c>
      <c r="BA2" s="160" t="s">
        <v>343</v>
      </c>
      <c r="BB2" s="160" t="s">
        <v>344</v>
      </c>
      <c r="BC2" s="61"/>
      <c r="BD2" s="61" t="s">
        <v>439</v>
      </c>
      <c r="BE2" s="159"/>
      <c r="BF2" s="159"/>
      <c r="BG2" s="61"/>
      <c r="BH2" s="61" t="s">
        <v>468</v>
      </c>
      <c r="BI2" s="61"/>
      <c r="BJ2" s="61"/>
      <c r="BK2" s="61"/>
      <c r="BL2" s="61"/>
      <c r="BM2" s="161" t="s">
        <v>481</v>
      </c>
      <c r="BN2" s="61"/>
      <c r="BO2" s="61" t="s">
        <v>118</v>
      </c>
      <c r="BP2" s="61"/>
      <c r="BQ2" s="61"/>
      <c r="BR2" s="61"/>
      <c r="BS2" s="61"/>
      <c r="BT2" s="61"/>
      <c r="BU2" s="56" t="s">
        <v>712</v>
      </c>
      <c r="BV2" s="56"/>
      <c r="BW2" s="56"/>
      <c r="BX2" s="56"/>
      <c r="BY2" s="56"/>
      <c r="BZ2" s="56" t="s">
        <v>181</v>
      </c>
      <c r="CA2" s="56"/>
      <c r="CB2" s="56"/>
      <c r="CC2" s="61" t="s">
        <v>271</v>
      </c>
      <c r="CD2" s="61"/>
      <c r="CE2" s="61"/>
      <c r="CF2" s="61"/>
      <c r="CG2" s="61"/>
      <c r="CH2" s="61"/>
    </row>
    <row r="3" spans="1:86" ht="108.75" customHeight="1" thickBot="1">
      <c r="A3" s="242" t="s">
        <v>401</v>
      </c>
      <c r="B3" s="208" t="s">
        <v>402</v>
      </c>
      <c r="C3" s="208" t="s">
        <v>403</v>
      </c>
      <c r="D3" s="208" t="s">
        <v>404</v>
      </c>
      <c r="E3" s="208" t="s">
        <v>405</v>
      </c>
      <c r="F3" s="208" t="s">
        <v>406</v>
      </c>
      <c r="G3" s="208" t="s">
        <v>407</v>
      </c>
      <c r="H3" s="209" t="s">
        <v>408</v>
      </c>
      <c r="BA3" s="160" t="s">
        <v>345</v>
      </c>
      <c r="BB3" s="160" t="s">
        <v>346</v>
      </c>
      <c r="BC3" s="61"/>
      <c r="BD3" s="61" t="s">
        <v>223</v>
      </c>
      <c r="BE3" s="159"/>
      <c r="BF3" s="159"/>
      <c r="BG3" s="61"/>
      <c r="BH3" s="61" t="s">
        <v>470</v>
      </c>
      <c r="BI3" s="61"/>
      <c r="BJ3" s="61"/>
      <c r="BK3" s="61"/>
      <c r="BL3" s="61"/>
      <c r="BM3" s="161"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row>
    <row r="4" spans="1:86" ht="344.25">
      <c r="A4" s="948" t="s">
        <v>1887</v>
      </c>
      <c r="B4" s="947" t="s">
        <v>1888</v>
      </c>
      <c r="C4" s="947" t="s">
        <v>409</v>
      </c>
      <c r="D4" s="947" t="s">
        <v>1889</v>
      </c>
      <c r="E4" s="947" t="s">
        <v>1890</v>
      </c>
      <c r="F4" s="947" t="s">
        <v>1891</v>
      </c>
      <c r="G4" s="947" t="s">
        <v>409</v>
      </c>
      <c r="H4" s="947" t="s">
        <v>1892</v>
      </c>
      <c r="I4" s="155"/>
      <c r="BA4" s="160" t="s">
        <v>347</v>
      </c>
      <c r="BB4" s="160" t="s">
        <v>348</v>
      </c>
      <c r="BC4" s="61"/>
      <c r="BD4" s="61" t="s">
        <v>440</v>
      </c>
      <c r="BE4" s="159"/>
      <c r="BF4" s="159"/>
      <c r="BG4" s="61"/>
      <c r="BH4" s="61" t="s">
        <v>475</v>
      </c>
      <c r="BI4" s="61"/>
      <c r="BJ4" s="61"/>
      <c r="BK4" s="61"/>
      <c r="BL4" s="61"/>
      <c r="BM4" s="161" t="s">
        <v>483</v>
      </c>
      <c r="BN4" s="61"/>
      <c r="BO4" s="61" t="s">
        <v>124</v>
      </c>
      <c r="BP4" s="61"/>
      <c r="BQ4" s="61"/>
      <c r="BR4" s="61"/>
      <c r="BS4" s="61"/>
      <c r="BT4" s="61"/>
      <c r="BU4" s="56" t="s">
        <v>714</v>
      </c>
      <c r="BV4" s="56"/>
      <c r="BW4" s="56"/>
      <c r="BX4" s="56"/>
      <c r="BY4" s="56"/>
      <c r="BZ4" s="56" t="s">
        <v>56</v>
      </c>
      <c r="CA4" s="56"/>
      <c r="CB4" s="56"/>
      <c r="CC4" s="61" t="s">
        <v>273</v>
      </c>
      <c r="CD4" s="61"/>
      <c r="CE4" s="61"/>
      <c r="CF4" s="61"/>
      <c r="CG4" s="61"/>
      <c r="CH4" s="61"/>
    </row>
    <row r="5" spans="1:86" ht="127.5">
      <c r="A5" s="946" t="s">
        <v>1893</v>
      </c>
      <c r="B5" s="945" t="s">
        <v>1894</v>
      </c>
      <c r="C5" s="945" t="s">
        <v>409</v>
      </c>
      <c r="D5" s="945" t="s">
        <v>410</v>
      </c>
      <c r="E5" s="945" t="s">
        <v>1895</v>
      </c>
      <c r="F5" s="945" t="s">
        <v>1896</v>
      </c>
      <c r="G5" s="945" t="s">
        <v>1897</v>
      </c>
      <c r="H5" s="945" t="s">
        <v>1898</v>
      </c>
      <c r="BA5" s="160" t="s">
        <v>351</v>
      </c>
      <c r="BB5" s="160" t="s">
        <v>352</v>
      </c>
      <c r="BC5" s="61"/>
      <c r="BD5" s="61" t="s">
        <v>227</v>
      </c>
      <c r="BE5" s="159"/>
      <c r="BF5" s="159"/>
      <c r="BG5" s="61"/>
      <c r="BH5" s="61" t="s">
        <v>467</v>
      </c>
      <c r="BI5" s="61"/>
      <c r="BJ5" s="61"/>
      <c r="BK5" s="61"/>
      <c r="BL5" s="61"/>
      <c r="BM5" s="162" t="s">
        <v>484</v>
      </c>
      <c r="BN5" s="61"/>
      <c r="BO5" s="61"/>
      <c r="BP5" s="61"/>
      <c r="BQ5" s="61"/>
      <c r="BR5" s="61"/>
      <c r="BS5" s="61"/>
      <c r="BT5" s="61"/>
      <c r="BU5" s="56" t="s">
        <v>688</v>
      </c>
      <c r="BV5" s="56"/>
      <c r="BW5" s="56"/>
      <c r="BX5" s="56"/>
      <c r="BY5" s="56"/>
      <c r="BZ5" s="56" t="s">
        <v>739</v>
      </c>
      <c r="CA5" s="56"/>
      <c r="CB5" s="56"/>
      <c r="CC5" s="61" t="s">
        <v>274</v>
      </c>
      <c r="CD5" s="61"/>
      <c r="CE5" s="61"/>
      <c r="CF5" s="61"/>
      <c r="CG5" s="61"/>
      <c r="CH5" s="61"/>
    </row>
    <row r="6" spans="1:86" ht="280.5">
      <c r="A6" s="946" t="s">
        <v>1899</v>
      </c>
      <c r="B6" s="945" t="s">
        <v>1900</v>
      </c>
      <c r="C6" s="945" t="s">
        <v>409</v>
      </c>
      <c r="D6" s="945" t="s">
        <v>1901</v>
      </c>
      <c r="E6" s="945" t="s">
        <v>1902</v>
      </c>
      <c r="F6" s="945" t="s">
        <v>1903</v>
      </c>
      <c r="G6" s="945" t="s">
        <v>409</v>
      </c>
      <c r="H6" s="947" t="s">
        <v>1904</v>
      </c>
      <c r="BA6" s="160" t="s">
        <v>353</v>
      </c>
      <c r="BB6" s="160" t="s">
        <v>354</v>
      </c>
      <c r="BC6" s="61"/>
      <c r="BD6" s="61" t="s">
        <v>435</v>
      </c>
      <c r="BE6" s="159"/>
      <c r="BF6" s="159"/>
      <c r="BG6" s="61"/>
      <c r="BH6" s="61" t="s">
        <v>471</v>
      </c>
      <c r="BI6" s="61"/>
      <c r="BJ6" s="61"/>
      <c r="BK6" s="61"/>
      <c r="BL6" s="61"/>
      <c r="BM6" s="161" t="s">
        <v>659</v>
      </c>
      <c r="BN6" s="61"/>
      <c r="BO6" s="61"/>
      <c r="BP6" s="61"/>
      <c r="BQ6" s="61"/>
      <c r="BR6" s="61"/>
      <c r="BS6" s="61"/>
      <c r="BT6" s="61"/>
      <c r="BU6" s="56" t="s">
        <v>689</v>
      </c>
      <c r="BV6" s="56"/>
      <c r="BW6" s="56"/>
      <c r="BX6" s="56"/>
      <c r="BY6" s="56"/>
      <c r="BZ6" s="56" t="s">
        <v>737</v>
      </c>
      <c r="CA6" s="56"/>
      <c r="CB6" s="56"/>
      <c r="CC6" s="61" t="s">
        <v>751</v>
      </c>
      <c r="CD6" s="61"/>
      <c r="CE6" s="61"/>
      <c r="CF6" s="61"/>
      <c r="CG6" s="61"/>
      <c r="CH6" s="61"/>
    </row>
    <row r="7" spans="1:86" ht="140.25">
      <c r="A7" s="944" t="s">
        <v>1905</v>
      </c>
      <c r="B7" s="943" t="s">
        <v>1906</v>
      </c>
      <c r="C7" s="942" t="s">
        <v>409</v>
      </c>
      <c r="D7" s="943" t="s">
        <v>1907</v>
      </c>
      <c r="E7" s="943" t="s">
        <v>1908</v>
      </c>
      <c r="F7" s="943" t="s">
        <v>1909</v>
      </c>
      <c r="G7" s="942" t="s">
        <v>409</v>
      </c>
      <c r="H7" s="947" t="s">
        <v>1910</v>
      </c>
      <c r="BA7" s="160" t="s">
        <v>360</v>
      </c>
      <c r="BB7" s="160" t="s">
        <v>342</v>
      </c>
      <c r="BC7" s="61"/>
      <c r="BD7" s="61" t="s">
        <v>436</v>
      </c>
      <c r="BE7" s="159"/>
      <c r="BF7" s="159"/>
      <c r="BG7" s="61"/>
      <c r="BH7" s="61" t="s">
        <v>472</v>
      </c>
      <c r="BI7" s="61"/>
      <c r="BJ7" s="61"/>
      <c r="BK7" s="61"/>
      <c r="BL7" s="61"/>
      <c r="BM7" s="161" t="s">
        <v>485</v>
      </c>
      <c r="BN7" s="61"/>
      <c r="BO7" s="61" t="s">
        <v>673</v>
      </c>
      <c r="BP7" s="61"/>
      <c r="BQ7" s="61"/>
      <c r="BR7" s="61"/>
      <c r="BS7" s="61"/>
      <c r="BT7" s="61"/>
      <c r="BU7" s="56" t="s">
        <v>715</v>
      </c>
      <c r="BV7" s="56"/>
      <c r="BW7" s="56"/>
      <c r="BX7" s="56"/>
      <c r="BY7" s="56"/>
      <c r="BZ7" s="56" t="s">
        <v>183</v>
      </c>
      <c r="CA7" s="56"/>
      <c r="CB7" s="56"/>
      <c r="CC7" s="61" t="s">
        <v>752</v>
      </c>
      <c r="CD7" s="61"/>
      <c r="CE7" s="61"/>
      <c r="CF7" s="61"/>
      <c r="CG7" s="61"/>
      <c r="CH7" s="61"/>
    </row>
    <row r="8" spans="1:86" ht="395.25">
      <c r="A8" s="941" t="s">
        <v>1911</v>
      </c>
      <c r="B8" s="947" t="s">
        <v>1912</v>
      </c>
      <c r="C8" s="940" t="s">
        <v>409</v>
      </c>
      <c r="D8" s="947" t="s">
        <v>1913</v>
      </c>
      <c r="E8" s="947" t="s">
        <v>1914</v>
      </c>
      <c r="F8" s="947" t="s">
        <v>1891</v>
      </c>
      <c r="G8" s="940" t="s">
        <v>409</v>
      </c>
      <c r="H8" s="947" t="s">
        <v>1910</v>
      </c>
      <c r="BA8" s="160" t="s">
        <v>355</v>
      </c>
      <c r="BB8" s="160" t="s">
        <v>338</v>
      </c>
      <c r="BC8" s="61"/>
      <c r="BD8" s="61" t="s">
        <v>437</v>
      </c>
      <c r="BE8" s="159"/>
      <c r="BF8" s="159"/>
      <c r="BG8" s="61"/>
      <c r="BH8" s="61" t="s">
        <v>473</v>
      </c>
      <c r="BI8" s="61"/>
      <c r="BJ8" s="61"/>
      <c r="BK8" s="61"/>
      <c r="BL8" s="61"/>
      <c r="BM8" s="161" t="s">
        <v>486</v>
      </c>
      <c r="BN8" s="61"/>
      <c r="BO8" s="61" t="s">
        <v>119</v>
      </c>
      <c r="BP8" s="61"/>
      <c r="BQ8" s="61"/>
      <c r="BR8" s="61"/>
      <c r="BS8" s="61"/>
      <c r="BT8" s="61"/>
      <c r="BU8" s="56" t="s">
        <v>690</v>
      </c>
      <c r="BV8" s="56"/>
      <c r="BW8" s="56"/>
      <c r="BX8" s="56"/>
      <c r="BY8" s="56"/>
      <c r="BZ8" s="56" t="s">
        <v>727</v>
      </c>
      <c r="CA8" s="56"/>
      <c r="CB8" s="56"/>
      <c r="CC8" s="61" t="s">
        <v>753</v>
      </c>
      <c r="CD8" s="61"/>
      <c r="CE8" s="61"/>
      <c r="CF8" s="61"/>
      <c r="CG8" s="61"/>
      <c r="CH8" s="61"/>
    </row>
    <row r="9" spans="1:86" ht="409.5">
      <c r="A9" s="941" t="s">
        <v>1915</v>
      </c>
      <c r="B9" s="947" t="s">
        <v>1916</v>
      </c>
      <c r="C9" s="940" t="s">
        <v>409</v>
      </c>
      <c r="D9" s="947" t="s">
        <v>1917</v>
      </c>
      <c r="E9" s="947" t="s">
        <v>1918</v>
      </c>
      <c r="F9" s="947" t="s">
        <v>1919</v>
      </c>
      <c r="G9" s="940" t="s">
        <v>409</v>
      </c>
      <c r="H9" s="940" t="s">
        <v>1920</v>
      </c>
      <c r="BA9" s="160" t="s">
        <v>385</v>
      </c>
      <c r="BB9" s="160" t="s">
        <v>39</v>
      </c>
      <c r="BC9" s="61"/>
      <c r="BD9" s="61" t="s">
        <v>438</v>
      </c>
      <c r="BE9" s="159"/>
      <c r="BF9" s="159"/>
      <c r="BG9" s="61"/>
      <c r="BH9" s="61" t="s">
        <v>474</v>
      </c>
      <c r="BI9" s="61"/>
      <c r="BJ9" s="61"/>
      <c r="BK9" s="61"/>
      <c r="BL9" s="61"/>
      <c r="BM9" s="161" t="s">
        <v>660</v>
      </c>
      <c r="BN9" s="61"/>
      <c r="BO9" s="61" t="s">
        <v>676</v>
      </c>
      <c r="BP9" s="61"/>
      <c r="BQ9" s="61"/>
      <c r="BR9" s="61"/>
      <c r="BS9" s="61"/>
      <c r="BT9" s="61"/>
      <c r="BU9" s="56" t="s">
        <v>140</v>
      </c>
      <c r="BV9" s="56"/>
      <c r="BW9" s="56"/>
      <c r="BX9" s="56"/>
      <c r="BY9" s="56"/>
      <c r="BZ9" s="56" t="s">
        <v>728</v>
      </c>
      <c r="CA9" s="56"/>
      <c r="CB9" s="56"/>
      <c r="CC9" s="61" t="s">
        <v>203</v>
      </c>
      <c r="CD9" s="61"/>
      <c r="CE9" s="61"/>
      <c r="CF9" s="61"/>
      <c r="CG9" s="61"/>
      <c r="CH9" s="61"/>
    </row>
    <row r="10" spans="1:86" ht="409.5">
      <c r="A10" s="948" t="s">
        <v>1921</v>
      </c>
      <c r="B10" s="947" t="s">
        <v>1922</v>
      </c>
      <c r="C10" s="940" t="s">
        <v>409</v>
      </c>
      <c r="D10" s="947" t="s">
        <v>1923</v>
      </c>
      <c r="E10" s="947" t="s">
        <v>1924</v>
      </c>
      <c r="F10" s="947" t="s">
        <v>1925</v>
      </c>
      <c r="G10" s="940" t="s">
        <v>409</v>
      </c>
      <c r="H10" s="947"/>
      <c r="BA10" s="160" t="s">
        <v>356</v>
      </c>
      <c r="BB10" s="160" t="s">
        <v>357</v>
      </c>
      <c r="BC10" s="61"/>
      <c r="BD10" s="61"/>
      <c r="BE10" s="159"/>
      <c r="BF10" s="159"/>
      <c r="BG10" s="61"/>
      <c r="BH10" s="61"/>
      <c r="BI10" s="61"/>
      <c r="BJ10" s="61"/>
      <c r="BK10" s="61"/>
      <c r="BL10" s="61"/>
      <c r="BM10" s="161" t="s">
        <v>661</v>
      </c>
      <c r="BN10" s="61"/>
      <c r="BO10" s="61" t="s">
        <v>119</v>
      </c>
      <c r="BP10" s="61"/>
      <c r="BQ10" s="61"/>
      <c r="BR10" s="61"/>
      <c r="BS10" s="61"/>
      <c r="BT10" s="61"/>
      <c r="BU10" s="56" t="s">
        <v>691</v>
      </c>
      <c r="BV10" s="56"/>
      <c r="BW10" s="56"/>
      <c r="BX10" s="56"/>
      <c r="BY10" s="56"/>
      <c r="BZ10" s="56" t="s">
        <v>729</v>
      </c>
      <c r="CA10" s="56"/>
      <c r="CB10" s="56"/>
      <c r="CC10" s="61" t="s">
        <v>204</v>
      </c>
      <c r="CD10" s="61"/>
      <c r="CE10" s="61"/>
      <c r="CF10" s="61"/>
      <c r="CG10" s="61"/>
      <c r="CH10" s="61"/>
    </row>
    <row r="11" spans="1:86" ht="306">
      <c r="A11" s="939" t="s">
        <v>1926</v>
      </c>
      <c r="B11" s="938" t="s">
        <v>1927</v>
      </c>
      <c r="C11" s="937" t="s">
        <v>409</v>
      </c>
      <c r="D11" s="936" t="s">
        <v>1928</v>
      </c>
      <c r="E11" s="936" t="s">
        <v>1929</v>
      </c>
      <c r="F11" s="947" t="s">
        <v>1891</v>
      </c>
      <c r="G11" s="935" t="s">
        <v>409</v>
      </c>
      <c r="H11" s="934" t="s">
        <v>1930</v>
      </c>
      <c r="BA11" s="160" t="s">
        <v>358</v>
      </c>
      <c r="BB11" s="160" t="s">
        <v>125</v>
      </c>
      <c r="BC11" s="61"/>
      <c r="BD11" s="61"/>
      <c r="BE11" s="159"/>
      <c r="BF11" s="159"/>
      <c r="BG11" s="61"/>
      <c r="BH11" s="61"/>
      <c r="BI11" s="61"/>
      <c r="BJ11" s="61"/>
      <c r="BK11" s="61"/>
      <c r="BL11" s="61"/>
      <c r="BM11" s="161" t="s">
        <v>487</v>
      </c>
      <c r="BN11" s="61"/>
      <c r="BO11" s="61" t="s">
        <v>121</v>
      </c>
      <c r="BP11" s="61"/>
      <c r="BQ11" s="61"/>
      <c r="BR11" s="61"/>
      <c r="BS11" s="61"/>
      <c r="BT11" s="61"/>
      <c r="BU11" s="56" t="s">
        <v>692</v>
      </c>
      <c r="BV11" s="56"/>
      <c r="BW11" s="56"/>
      <c r="BX11" s="56"/>
      <c r="BY11" s="56"/>
      <c r="BZ11" s="56" t="s">
        <v>194</v>
      </c>
      <c r="CA11" s="56"/>
      <c r="CB11" s="56"/>
      <c r="CC11" s="61"/>
      <c r="CD11" s="61"/>
      <c r="CE11" s="61"/>
      <c r="CF11" s="61"/>
      <c r="CG11" s="61"/>
      <c r="CH11" s="61"/>
    </row>
    <row r="12" spans="1:86" ht="293.25">
      <c r="A12" s="948" t="s">
        <v>1931</v>
      </c>
      <c r="B12" s="947" t="s">
        <v>1932</v>
      </c>
      <c r="C12" s="947" t="s">
        <v>409</v>
      </c>
      <c r="D12" s="947" t="s">
        <v>409</v>
      </c>
      <c r="E12" s="947" t="s">
        <v>409</v>
      </c>
      <c r="F12" s="947" t="s">
        <v>1891</v>
      </c>
      <c r="G12" s="947" t="s">
        <v>409</v>
      </c>
      <c r="H12" s="947" t="s">
        <v>1910</v>
      </c>
      <c r="BA12" s="160" t="s">
        <v>359</v>
      </c>
      <c r="BB12" s="160" t="s">
        <v>48</v>
      </c>
      <c r="BC12" s="61"/>
      <c r="BD12" s="157" t="s">
        <v>442</v>
      </c>
      <c r="BE12" s="159"/>
      <c r="BF12" s="159"/>
      <c r="BG12" s="61"/>
      <c r="BH12" s="157" t="s">
        <v>72</v>
      </c>
      <c r="BI12" s="61"/>
      <c r="BJ12" s="61"/>
      <c r="BK12" s="157" t="s">
        <v>828</v>
      </c>
      <c r="BL12" s="61"/>
      <c r="BM12" s="161" t="s">
        <v>488</v>
      </c>
      <c r="BN12" s="61"/>
      <c r="BO12" s="61" t="s">
        <v>122</v>
      </c>
      <c r="BP12" s="61"/>
      <c r="BQ12" s="61"/>
      <c r="BR12" s="61"/>
      <c r="BS12" s="61"/>
      <c r="BT12" s="61"/>
      <c r="BU12" s="56" t="s">
        <v>716</v>
      </c>
      <c r="BV12" s="56"/>
      <c r="BW12" s="56"/>
      <c r="BX12" s="56"/>
      <c r="BY12" s="56"/>
      <c r="BZ12" s="56" t="s">
        <v>730</v>
      </c>
      <c r="CA12" s="56"/>
      <c r="CB12" s="56"/>
      <c r="CC12" s="61"/>
      <c r="CD12" s="61"/>
      <c r="CE12" s="61"/>
      <c r="CF12" s="61"/>
      <c r="CG12" s="61"/>
      <c r="CH12" s="61"/>
    </row>
    <row r="13" spans="1:86" ht="18" customHeight="1">
      <c r="A13" s="933" t="s">
        <v>1933</v>
      </c>
      <c r="B13" s="932" t="s">
        <v>1934</v>
      </c>
      <c r="C13" s="932" t="s">
        <v>1935</v>
      </c>
      <c r="D13" s="932" t="s">
        <v>1936</v>
      </c>
      <c r="E13" s="932" t="s">
        <v>1937</v>
      </c>
      <c r="F13" s="932" t="s">
        <v>1938</v>
      </c>
      <c r="G13" s="932" t="s">
        <v>409</v>
      </c>
      <c r="H13" s="932" t="s">
        <v>1939</v>
      </c>
      <c r="BA13" s="160" t="s">
        <v>387</v>
      </c>
      <c r="BB13" s="160" t="s">
        <v>339</v>
      </c>
      <c r="BC13" s="61"/>
      <c r="BD13" s="61" t="s">
        <v>54</v>
      </c>
      <c r="BE13" s="159"/>
      <c r="BF13" s="159"/>
      <c r="BG13" s="61"/>
      <c r="BH13" s="61" t="s">
        <v>64</v>
      </c>
      <c r="BI13" s="61"/>
      <c r="BJ13" s="61"/>
      <c r="BK13" t="s">
        <v>64</v>
      </c>
      <c r="BL13" s="61"/>
      <c r="BM13" s="161" t="s">
        <v>489</v>
      </c>
      <c r="BN13" s="61"/>
      <c r="BO13" s="61" t="s">
        <v>123</v>
      </c>
      <c r="BP13" s="61"/>
      <c r="BQ13" s="61"/>
      <c r="BR13" s="61"/>
      <c r="BS13" s="61"/>
      <c r="BT13" s="61"/>
      <c r="BU13" s="56" t="s">
        <v>693</v>
      </c>
      <c r="BV13" s="56"/>
      <c r="BW13" s="56"/>
      <c r="BX13" s="56"/>
      <c r="BY13" s="56"/>
      <c r="BZ13" s="56" t="s">
        <v>740</v>
      </c>
      <c r="CA13" s="56"/>
      <c r="CB13" s="56"/>
      <c r="CC13" s="61"/>
      <c r="CD13" s="61"/>
      <c r="CE13" s="61"/>
      <c r="CF13" s="61"/>
      <c r="CG13" s="61"/>
      <c r="CH13" s="61"/>
    </row>
    <row r="14" spans="1:86" ht="165.75">
      <c r="A14" s="933" t="s">
        <v>1940</v>
      </c>
      <c r="B14" s="932" t="s">
        <v>1941</v>
      </c>
      <c r="C14" s="932" t="s">
        <v>1935</v>
      </c>
      <c r="D14" s="932" t="s">
        <v>1936</v>
      </c>
      <c r="E14" s="932" t="s">
        <v>1942</v>
      </c>
      <c r="F14" s="932" t="s">
        <v>1943</v>
      </c>
      <c r="G14" s="932" t="s">
        <v>409</v>
      </c>
      <c r="H14" s="932" t="s">
        <v>1944</v>
      </c>
      <c r="BA14" s="160" t="s">
        <v>361</v>
      </c>
      <c r="BB14" s="160" t="s">
        <v>362</v>
      </c>
      <c r="BC14" s="61"/>
      <c r="BD14" s="61" t="s">
        <v>443</v>
      </c>
      <c r="BE14" s="159"/>
      <c r="BF14" s="159"/>
      <c r="BG14" s="61"/>
      <c r="BH14" s="61" t="s">
        <v>73</v>
      </c>
      <c r="BI14" s="61"/>
      <c r="BJ14" s="61"/>
      <c r="BK14" t="s">
        <v>766</v>
      </c>
      <c r="BL14" s="61"/>
      <c r="BM14" s="161" t="s">
        <v>490</v>
      </c>
      <c r="BN14" s="61"/>
      <c r="BO14" s="61" t="s">
        <v>678</v>
      </c>
      <c r="BP14" s="61"/>
      <c r="BQ14" s="61"/>
      <c r="BR14" s="61"/>
      <c r="BS14" s="61"/>
      <c r="BT14" s="61"/>
      <c r="BU14" s="56" t="s">
        <v>717</v>
      </c>
      <c r="BV14" s="56"/>
      <c r="BW14" s="56"/>
      <c r="BX14" s="56"/>
      <c r="BY14" s="56"/>
      <c r="BZ14" s="56" t="s">
        <v>731</v>
      </c>
      <c r="CA14" s="56"/>
      <c r="CB14" s="56"/>
      <c r="CC14" s="61"/>
      <c r="CD14" s="61"/>
      <c r="CE14" s="61"/>
      <c r="CF14" s="61"/>
      <c r="CG14" s="61"/>
      <c r="CH14" s="61"/>
    </row>
    <row r="15" spans="1:86">
      <c r="BA15" s="160" t="s">
        <v>349</v>
      </c>
      <c r="BB15" s="160" t="s">
        <v>350</v>
      </c>
      <c r="BC15" s="61"/>
      <c r="BD15" s="61" t="s">
        <v>183</v>
      </c>
      <c r="BE15" s="159"/>
      <c r="BF15" s="159"/>
      <c r="BG15" s="61"/>
      <c r="BH15" s="61" t="s">
        <v>756</v>
      </c>
      <c r="BI15" s="61"/>
      <c r="BJ15" s="61"/>
      <c r="BK15" s="61"/>
      <c r="BL15" s="61"/>
      <c r="BM15" s="161" t="s">
        <v>491</v>
      </c>
      <c r="BN15" s="61"/>
      <c r="BO15" s="61" t="s">
        <v>677</v>
      </c>
      <c r="BP15" s="61"/>
      <c r="BQ15" s="61"/>
      <c r="BR15" s="61"/>
      <c r="BS15" s="61"/>
      <c r="BT15" s="61"/>
      <c r="BU15" s="56" t="s">
        <v>694</v>
      </c>
      <c r="BV15" s="56"/>
      <c r="BW15" s="56"/>
      <c r="BX15" s="56"/>
      <c r="BY15" s="56"/>
      <c r="BZ15" s="56" t="s">
        <v>732</v>
      </c>
      <c r="CA15" s="56"/>
      <c r="CB15" s="56"/>
      <c r="CC15" s="61"/>
      <c r="CD15" s="61"/>
      <c r="CE15" s="61"/>
      <c r="CF15" s="61"/>
      <c r="CG15" s="61"/>
      <c r="CH15" s="61"/>
    </row>
    <row r="16" spans="1:86">
      <c r="BA16" s="160" t="s">
        <v>363</v>
      </c>
      <c r="BB16" s="160" t="s">
        <v>364</v>
      </c>
      <c r="BC16" s="61"/>
      <c r="BD16" s="61" t="s">
        <v>444</v>
      </c>
      <c r="BE16" s="159"/>
      <c r="BF16" s="159"/>
      <c r="BG16" s="61"/>
      <c r="BH16" s="61"/>
      <c r="BI16" s="61"/>
      <c r="BJ16" s="61"/>
      <c r="BK16" s="61"/>
      <c r="BL16" s="61"/>
      <c r="BM16" s="161" t="s">
        <v>662</v>
      </c>
      <c r="BN16" s="61"/>
      <c r="BO16" s="61" t="s">
        <v>679</v>
      </c>
      <c r="BP16" s="61"/>
      <c r="BQ16" s="61"/>
      <c r="BR16" s="61"/>
      <c r="BS16" s="61"/>
      <c r="BT16" s="61"/>
      <c r="BU16" s="56" t="s">
        <v>143</v>
      </c>
      <c r="BV16" s="56"/>
      <c r="BW16" s="56"/>
      <c r="BX16" s="56"/>
      <c r="BY16" s="56"/>
      <c r="BZ16" s="56" t="s">
        <v>743</v>
      </c>
      <c r="CA16" s="56"/>
      <c r="CB16" s="56"/>
      <c r="CC16" s="61"/>
      <c r="CD16" s="61"/>
      <c r="CE16" s="61"/>
      <c r="CF16" s="61"/>
      <c r="CG16" s="61"/>
      <c r="CH16" s="61"/>
    </row>
    <row r="17" spans="53:86">
      <c r="BA17" s="160" t="s">
        <v>365</v>
      </c>
      <c r="BB17" s="160" t="s">
        <v>366</v>
      </c>
      <c r="BC17" s="61"/>
      <c r="BD17" s="61" t="s">
        <v>194</v>
      </c>
      <c r="BE17" s="159"/>
      <c r="BF17" s="159"/>
      <c r="BG17" s="61"/>
      <c r="BH17" s="61"/>
      <c r="BI17" s="61"/>
      <c r="BJ17" s="61"/>
      <c r="BK17" s="61"/>
      <c r="BL17" s="61"/>
      <c r="BM17" s="161" t="s">
        <v>98</v>
      </c>
      <c r="BN17" s="61"/>
      <c r="BO17" s="61" t="s">
        <v>680</v>
      </c>
      <c r="BP17" s="61"/>
      <c r="BQ17" s="61"/>
      <c r="BR17" s="61"/>
      <c r="BS17" s="61"/>
      <c r="BT17" s="61"/>
      <c r="BU17" s="56" t="s">
        <v>718</v>
      </c>
      <c r="BV17" s="56"/>
      <c r="BW17" s="56"/>
      <c r="BX17" s="56"/>
      <c r="BY17" s="56"/>
      <c r="BZ17" s="56" t="s">
        <v>733</v>
      </c>
      <c r="CA17" s="56"/>
      <c r="CB17" s="56"/>
      <c r="CC17" s="61"/>
      <c r="CD17" s="61"/>
      <c r="CE17" s="61"/>
      <c r="CF17" s="61"/>
      <c r="CG17" s="61"/>
      <c r="CH17" s="61"/>
    </row>
    <row r="18" spans="53:86">
      <c r="BA18" s="160" t="s">
        <v>367</v>
      </c>
      <c r="BB18" s="160" t="s">
        <v>97</v>
      </c>
      <c r="BC18" s="61"/>
      <c r="BD18" s="61" t="s">
        <v>445</v>
      </c>
      <c r="BE18" s="159"/>
      <c r="BF18" s="159"/>
      <c r="BG18" s="61"/>
      <c r="BH18" s="61"/>
      <c r="BI18" s="61"/>
      <c r="BJ18" s="61"/>
      <c r="BK18" s="61"/>
      <c r="BL18" s="61"/>
      <c r="BM18" s="161" t="s">
        <v>492</v>
      </c>
      <c r="BN18" s="61"/>
      <c r="BO18" s="61" t="s">
        <v>681</v>
      </c>
      <c r="BP18" s="61"/>
      <c r="BQ18" s="61"/>
      <c r="BR18" s="61"/>
      <c r="BS18" s="61"/>
      <c r="BT18" s="61"/>
      <c r="BU18" s="56" t="s">
        <v>747</v>
      </c>
      <c r="BV18" s="56"/>
      <c r="BW18" s="56"/>
      <c r="BX18" s="56"/>
      <c r="BY18" s="56"/>
      <c r="BZ18" s="56" t="s">
        <v>734</v>
      </c>
      <c r="CA18" s="56"/>
      <c r="CB18" s="56"/>
      <c r="CC18" s="61"/>
      <c r="CD18" s="61"/>
      <c r="CE18" s="61"/>
      <c r="CF18" s="61"/>
      <c r="CG18" s="61"/>
      <c r="CH18" s="61"/>
    </row>
    <row r="19" spans="53:86">
      <c r="BA19" s="160" t="s">
        <v>369</v>
      </c>
      <c r="BB19" s="160" t="s">
        <v>341</v>
      </c>
      <c r="BC19" s="61"/>
      <c r="BD19" s="61" t="s">
        <v>446</v>
      </c>
      <c r="BE19" s="159"/>
      <c r="BF19" s="159"/>
      <c r="BG19" s="61"/>
      <c r="BH19" s="61"/>
      <c r="BI19" s="61"/>
      <c r="BJ19" s="61"/>
      <c r="BK19" s="61"/>
      <c r="BL19" s="61"/>
      <c r="BM19" s="161" t="s">
        <v>493</v>
      </c>
      <c r="BN19" s="61"/>
      <c r="BO19" s="61" t="s">
        <v>682</v>
      </c>
      <c r="BP19" s="61"/>
      <c r="BQ19" s="61"/>
      <c r="BR19" s="61"/>
      <c r="BS19" s="61"/>
      <c r="BT19" s="61"/>
      <c r="BU19" s="56" t="s">
        <v>748</v>
      </c>
      <c r="BV19" s="56"/>
      <c r="BW19" s="56"/>
      <c r="BX19" s="56"/>
      <c r="BY19" s="56"/>
      <c r="BZ19" s="56" t="s">
        <v>742</v>
      </c>
      <c r="CA19" s="56"/>
      <c r="CB19" s="56"/>
      <c r="CC19" s="61"/>
      <c r="CD19" s="61"/>
      <c r="CE19" s="61"/>
      <c r="CF19" s="61"/>
      <c r="CG19" s="61"/>
      <c r="CH19" s="61"/>
    </row>
    <row r="20" spans="53:86" ht="14.25" customHeight="1">
      <c r="BA20" s="160" t="s">
        <v>370</v>
      </c>
      <c r="BB20" s="160" t="s">
        <v>371</v>
      </c>
      <c r="BC20" s="61"/>
      <c r="BD20" s="61" t="s">
        <v>447</v>
      </c>
      <c r="BE20" s="159"/>
      <c r="BF20" s="159"/>
      <c r="BG20" s="61"/>
      <c r="BH20" s="61"/>
      <c r="BI20" s="61"/>
      <c r="BJ20" s="61"/>
      <c r="BK20" s="61"/>
      <c r="BL20" s="61"/>
      <c r="BM20" s="161" t="s">
        <v>494</v>
      </c>
      <c r="BN20" s="61"/>
      <c r="BO20" s="61" t="s">
        <v>683</v>
      </c>
      <c r="BP20" s="61"/>
      <c r="BQ20" s="61"/>
      <c r="BR20" s="61"/>
      <c r="BS20" s="61"/>
      <c r="BT20" s="61"/>
      <c r="BU20" s="56" t="s">
        <v>749</v>
      </c>
      <c r="BV20" s="56"/>
      <c r="BW20" s="56"/>
      <c r="BX20" s="56"/>
      <c r="BY20" s="56"/>
      <c r="BZ20" s="56" t="s">
        <v>741</v>
      </c>
      <c r="CA20" s="56"/>
      <c r="CB20" s="56"/>
      <c r="CC20" s="61"/>
      <c r="CD20" s="61"/>
      <c r="CE20" s="61"/>
      <c r="CF20" s="61"/>
      <c r="CG20" s="61"/>
      <c r="CH20" s="61"/>
    </row>
    <row r="21" spans="53:86">
      <c r="BA21" s="160" t="s">
        <v>368</v>
      </c>
      <c r="BB21" s="160" t="s">
        <v>337</v>
      </c>
      <c r="BC21" s="61"/>
      <c r="BD21" s="61" t="s">
        <v>448</v>
      </c>
      <c r="BE21" s="159"/>
      <c r="BF21" s="159"/>
      <c r="BG21" s="61"/>
      <c r="BH21" s="171" t="s">
        <v>762</v>
      </c>
      <c r="BI21" t="s">
        <v>817</v>
      </c>
      <c r="BJ21" s="61"/>
      <c r="BK21" s="61"/>
      <c r="BL21" s="61"/>
      <c r="BM21" s="161" t="s">
        <v>495</v>
      </c>
      <c r="BN21" s="61"/>
      <c r="BO21" s="61" t="s">
        <v>684</v>
      </c>
      <c r="BP21" s="61"/>
      <c r="BQ21" s="61"/>
      <c r="BR21" s="61"/>
      <c r="BS21" s="61"/>
      <c r="BT21" s="61"/>
      <c r="BU21" s="56" t="s">
        <v>750</v>
      </c>
      <c r="BV21" s="56"/>
      <c r="BW21" s="56"/>
      <c r="BX21" s="56"/>
      <c r="BY21" s="56"/>
      <c r="BZ21" s="56" t="s">
        <v>735</v>
      </c>
      <c r="CA21" s="56"/>
      <c r="CB21" s="56"/>
      <c r="CC21" s="61"/>
      <c r="CD21" s="61"/>
      <c r="CE21" s="61"/>
      <c r="CF21" s="61"/>
      <c r="CG21" s="61"/>
      <c r="CH21" s="61"/>
    </row>
    <row r="22" spans="53:86">
      <c r="BA22" s="160" t="s">
        <v>372</v>
      </c>
      <c r="BB22" s="160" t="s">
        <v>373</v>
      </c>
      <c r="BC22" s="61"/>
      <c r="BD22" s="61" t="s">
        <v>120</v>
      </c>
      <c r="BE22" s="159"/>
      <c r="BF22" s="159"/>
      <c r="BG22" s="61"/>
      <c r="BH22" s="61"/>
      <c r="BI22" s="61"/>
      <c r="BJ22" s="61"/>
      <c r="BK22" s="61"/>
      <c r="BL22" s="61"/>
      <c r="BM22" s="161" t="s">
        <v>496</v>
      </c>
      <c r="BN22" s="61"/>
      <c r="BO22" s="61" t="s">
        <v>685</v>
      </c>
      <c r="BP22" s="61"/>
      <c r="BQ22" s="61"/>
      <c r="BR22" s="61"/>
      <c r="BS22" s="61"/>
      <c r="BT22" s="61"/>
      <c r="BU22" s="56" t="s">
        <v>695</v>
      </c>
      <c r="BV22" s="56"/>
      <c r="BW22" s="56"/>
      <c r="BX22" s="56"/>
      <c r="BY22" s="56"/>
      <c r="BZ22" s="56" t="s">
        <v>461</v>
      </c>
      <c r="CA22" s="56"/>
      <c r="CB22" s="56"/>
      <c r="CC22" s="61"/>
      <c r="CD22" s="61"/>
      <c r="CE22" s="61"/>
      <c r="CF22" s="61"/>
      <c r="CG22" s="61"/>
      <c r="CH22" s="61"/>
    </row>
    <row r="23" spans="53:86" ht="15.75" customHeight="1">
      <c r="BA23" s="160" t="s">
        <v>374</v>
      </c>
      <c r="BB23" s="160" t="s">
        <v>340</v>
      </c>
      <c r="BC23" s="61"/>
      <c r="BD23" s="61" t="s">
        <v>449</v>
      </c>
      <c r="BE23" s="159"/>
      <c r="BF23" s="159"/>
      <c r="BG23" s="61"/>
      <c r="BH23" s="61"/>
      <c r="BI23" s="61"/>
      <c r="BJ23" s="61"/>
      <c r="BK23" s="61"/>
      <c r="BL23" s="61"/>
      <c r="BM23" s="161" t="s">
        <v>497</v>
      </c>
      <c r="BN23" s="61"/>
      <c r="BO23" s="61" t="s">
        <v>686</v>
      </c>
      <c r="BP23" s="61"/>
      <c r="BQ23" s="61"/>
      <c r="BR23" s="61"/>
      <c r="BS23" s="61"/>
      <c r="BT23" s="61"/>
      <c r="BU23" s="56" t="s">
        <v>696</v>
      </c>
      <c r="BV23" s="56"/>
      <c r="BW23" s="56"/>
      <c r="BX23" s="56"/>
      <c r="BY23" s="56"/>
      <c r="BZ23" s="56" t="s">
        <v>736</v>
      </c>
      <c r="CA23" s="56"/>
      <c r="CB23" s="56"/>
      <c r="CC23" s="61"/>
      <c r="CD23" s="61"/>
      <c r="CE23" s="61"/>
      <c r="CF23" s="61"/>
      <c r="CG23" s="61"/>
      <c r="CH23" s="61"/>
    </row>
    <row r="24" spans="53:86">
      <c r="BA24" s="160" t="s">
        <v>375</v>
      </c>
      <c r="BB24" s="160" t="s">
        <v>376</v>
      </c>
      <c r="BC24" s="61"/>
      <c r="BD24" s="61"/>
      <c r="BE24" s="159"/>
      <c r="BF24" s="159"/>
      <c r="BG24" s="61"/>
      <c r="BH24" s="61"/>
      <c r="BI24" s="61"/>
      <c r="BJ24" s="61"/>
      <c r="BK24" s="61"/>
      <c r="BL24" s="61"/>
      <c r="BM24" s="161" t="s">
        <v>498</v>
      </c>
      <c r="BN24" s="61"/>
      <c r="BO24" s="61" t="s">
        <v>674</v>
      </c>
      <c r="BP24" s="61"/>
      <c r="BQ24" s="61"/>
      <c r="BR24" s="61"/>
      <c r="BS24" s="61"/>
      <c r="BT24" s="61"/>
      <c r="BU24" s="56" t="s">
        <v>697</v>
      </c>
      <c r="BV24" s="56"/>
      <c r="BW24" s="56"/>
      <c r="BX24" s="56"/>
      <c r="BY24" s="56"/>
      <c r="BZ24" s="61"/>
      <c r="CA24" s="56"/>
      <c r="CB24" s="56"/>
      <c r="CC24" s="61"/>
      <c r="CD24" s="61"/>
      <c r="CE24" s="61"/>
      <c r="CF24" s="61"/>
      <c r="CG24" s="61"/>
      <c r="CH24" s="61"/>
    </row>
    <row r="25" spans="53:86">
      <c r="BA25" s="160" t="s">
        <v>377</v>
      </c>
      <c r="BB25" s="160" t="s">
        <v>378</v>
      </c>
      <c r="BC25" s="61"/>
      <c r="BD25" s="61"/>
      <c r="BE25" s="159"/>
      <c r="BF25" s="159"/>
      <c r="BG25" s="61"/>
      <c r="BH25" s="61"/>
      <c r="BI25" s="61"/>
      <c r="BJ25" s="61"/>
      <c r="BK25" s="61"/>
      <c r="BL25" s="61"/>
      <c r="BM25" s="161" t="s">
        <v>499</v>
      </c>
      <c r="BN25" s="61"/>
      <c r="BO25" s="61" t="s">
        <v>687</v>
      </c>
      <c r="BP25" s="61"/>
      <c r="BQ25" s="61"/>
      <c r="BR25" s="61"/>
      <c r="BS25" s="61"/>
      <c r="BT25" s="61"/>
      <c r="BU25" s="56" t="s">
        <v>698</v>
      </c>
      <c r="BV25" s="56"/>
      <c r="BW25" s="56"/>
      <c r="BX25" s="56"/>
      <c r="BY25" s="56"/>
      <c r="BZ25" s="56"/>
      <c r="CA25" s="56"/>
      <c r="CB25" s="56"/>
      <c r="CC25" s="61"/>
      <c r="CD25" s="61"/>
      <c r="CE25" s="61"/>
      <c r="CF25" s="61"/>
      <c r="CG25" s="61"/>
      <c r="CH25" s="61"/>
    </row>
    <row r="26" spans="53:86">
      <c r="BA26" s="160" t="s">
        <v>379</v>
      </c>
      <c r="BB26" s="160" t="s">
        <v>380</v>
      </c>
      <c r="BC26" s="61"/>
      <c r="BD26" s="157" t="s">
        <v>441</v>
      </c>
      <c r="BE26" s="159"/>
      <c r="BF26" s="159"/>
      <c r="BG26" s="61"/>
      <c r="BH26" s="157" t="s">
        <v>480</v>
      </c>
      <c r="BI26" s="61"/>
      <c r="BJ26" s="61"/>
      <c r="BK26" s="61"/>
      <c r="BL26" s="61"/>
      <c r="BM26" s="161" t="s">
        <v>500</v>
      </c>
      <c r="BN26" s="61"/>
      <c r="BO26" s="61" t="s">
        <v>675</v>
      </c>
      <c r="BP26" s="61"/>
      <c r="BQ26" s="61"/>
      <c r="BR26" s="61"/>
      <c r="BS26" s="61"/>
      <c r="BT26" s="61"/>
      <c r="BU26" s="56" t="s">
        <v>719</v>
      </c>
      <c r="BV26" s="56"/>
      <c r="BW26" s="56"/>
      <c r="BX26" s="56"/>
      <c r="BY26" s="56"/>
      <c r="BZ26" s="56" t="s">
        <v>744</v>
      </c>
      <c r="CA26" s="56"/>
      <c r="CB26" s="56"/>
      <c r="CC26" s="61"/>
      <c r="CD26" s="53" t="s">
        <v>220</v>
      </c>
      <c r="CE26" s="54"/>
      <c r="CF26" s="53" t="s">
        <v>221</v>
      </c>
      <c r="CG26" s="85"/>
      <c r="CH26" s="85"/>
    </row>
    <row r="27" spans="53:86">
      <c r="BA27" s="160" t="s">
        <v>381</v>
      </c>
      <c r="BB27" s="160" t="s">
        <v>382</v>
      </c>
      <c r="BC27" s="61"/>
      <c r="BD27" s="61" t="s">
        <v>450</v>
      </c>
      <c r="BE27" s="159"/>
      <c r="BF27" s="159"/>
      <c r="BG27" s="61"/>
      <c r="BH27" s="61" t="s">
        <v>479</v>
      </c>
      <c r="BI27" s="61"/>
      <c r="BJ27" s="61"/>
      <c r="BK27" s="61"/>
      <c r="BL27" s="61"/>
      <c r="BM27" s="161" t="s">
        <v>501</v>
      </c>
      <c r="BN27" s="61"/>
      <c r="BO27" s="61"/>
      <c r="BP27" s="61"/>
      <c r="BQ27" s="61"/>
      <c r="BR27" s="61"/>
      <c r="BS27" s="61"/>
      <c r="BT27" s="61"/>
      <c r="BU27" s="56" t="s">
        <v>699</v>
      </c>
      <c r="BV27" s="56"/>
      <c r="BW27" s="56"/>
      <c r="BX27" s="56"/>
      <c r="BY27" s="56"/>
      <c r="BZ27" s="56" t="s">
        <v>181</v>
      </c>
      <c r="CA27" s="56"/>
      <c r="CB27" s="56"/>
      <c r="CC27" s="61"/>
      <c r="CD27" s="54" t="s">
        <v>222</v>
      </c>
      <c r="CE27" s="54"/>
      <c r="CF27" s="54" t="s">
        <v>223</v>
      </c>
      <c r="CG27" s="85"/>
      <c r="CH27" s="85"/>
    </row>
    <row r="28" spans="53:86">
      <c r="BA28" s="160" t="s">
        <v>383</v>
      </c>
      <c r="BB28" s="160" t="s">
        <v>384</v>
      </c>
      <c r="BC28" s="61"/>
      <c r="BD28" s="61" t="s">
        <v>451</v>
      </c>
      <c r="BE28" s="159"/>
      <c r="BF28" s="159"/>
      <c r="BG28" s="61"/>
      <c r="BH28" s="61" t="s">
        <v>282</v>
      </c>
      <c r="BI28" s="61"/>
      <c r="BJ28" s="61"/>
      <c r="BK28" s="61"/>
      <c r="BL28" s="61"/>
      <c r="BM28" s="161" t="s">
        <v>502</v>
      </c>
      <c r="BN28" s="61"/>
      <c r="BO28" s="61"/>
      <c r="BP28" s="61"/>
      <c r="BQ28" s="61"/>
      <c r="BR28" s="61"/>
      <c r="BS28" s="61"/>
      <c r="BT28" s="61"/>
      <c r="BU28" s="56" t="s">
        <v>700</v>
      </c>
      <c r="BV28" s="56"/>
      <c r="BW28" s="56"/>
      <c r="BX28" s="56"/>
      <c r="BY28" s="56"/>
      <c r="BZ28" s="56" t="s">
        <v>738</v>
      </c>
      <c r="CA28" s="56"/>
      <c r="CB28" s="56"/>
      <c r="CC28" s="61"/>
      <c r="CD28" s="54" t="s">
        <v>224</v>
      </c>
      <c r="CE28" s="54"/>
      <c r="CF28" s="54" t="s">
        <v>225</v>
      </c>
      <c r="CG28" s="85"/>
      <c r="CH28" s="85"/>
    </row>
    <row r="29" spans="53:86">
      <c r="BA29" s="160" t="s">
        <v>386</v>
      </c>
      <c r="BB29" s="160" t="s">
        <v>4</v>
      </c>
      <c r="BC29" s="61"/>
      <c r="BD29" s="61" t="s">
        <v>56</v>
      </c>
      <c r="BE29" s="159"/>
      <c r="BF29" s="159"/>
      <c r="BG29" s="61"/>
      <c r="BH29" s="61" t="s">
        <v>478</v>
      </c>
      <c r="BI29" s="61"/>
      <c r="BJ29" s="61"/>
      <c r="BK29" s="61"/>
      <c r="BL29" s="61"/>
      <c r="BM29" s="161" t="s">
        <v>503</v>
      </c>
      <c r="BN29" s="61"/>
      <c r="BO29" s="61"/>
      <c r="BP29" s="61"/>
      <c r="BQ29" s="61"/>
      <c r="BR29" s="61"/>
      <c r="BS29" s="61"/>
      <c r="BT29" s="61"/>
      <c r="BU29" s="56" t="s">
        <v>701</v>
      </c>
      <c r="BV29" s="56"/>
      <c r="BW29" s="56"/>
      <c r="BX29" s="56"/>
      <c r="BY29" s="56"/>
      <c r="BZ29" s="56" t="s">
        <v>56</v>
      </c>
      <c r="CA29" s="56"/>
      <c r="CB29" s="56"/>
      <c r="CC29" s="61"/>
      <c r="CD29" s="54" t="s">
        <v>226</v>
      </c>
      <c r="CE29" s="54"/>
      <c r="CF29" s="54" t="s">
        <v>227</v>
      </c>
      <c r="CG29" s="85"/>
      <c r="CH29" s="85"/>
    </row>
    <row r="30" spans="53:86">
      <c r="BA30" s="61"/>
      <c r="BB30" s="61"/>
      <c r="BC30" s="61"/>
      <c r="BD30" s="61" t="s">
        <v>452</v>
      </c>
      <c r="BE30" s="61"/>
      <c r="BF30" s="61"/>
      <c r="BG30" s="61"/>
      <c r="BH30" s="61" t="s">
        <v>476</v>
      </c>
      <c r="BI30" s="61"/>
      <c r="BJ30" s="61"/>
      <c r="BK30" s="61"/>
      <c r="BL30" s="61"/>
      <c r="BM30" s="161" t="s">
        <v>504</v>
      </c>
      <c r="BN30" s="61"/>
      <c r="BO30" s="61"/>
      <c r="BP30" s="61"/>
      <c r="BQ30" s="61"/>
      <c r="BR30" s="61"/>
      <c r="BS30" s="61"/>
      <c r="BT30" s="61"/>
      <c r="BU30" s="56" t="s">
        <v>702</v>
      </c>
      <c r="BV30" s="56"/>
      <c r="BW30" s="56"/>
      <c r="BX30" s="56"/>
      <c r="BY30" s="56"/>
      <c r="BZ30" s="56" t="s">
        <v>746</v>
      </c>
      <c r="CA30" s="56"/>
      <c r="CB30" s="56"/>
      <c r="CC30" s="61"/>
      <c r="CD30" s="54" t="s">
        <v>228</v>
      </c>
      <c r="CE30" s="54"/>
      <c r="CF30" s="54" t="s">
        <v>229</v>
      </c>
      <c r="CG30" s="85"/>
      <c r="CH30" s="85"/>
    </row>
    <row r="31" spans="53:86">
      <c r="BA31" s="61"/>
      <c r="BB31" s="61"/>
      <c r="BC31" s="61"/>
      <c r="BD31" s="61" t="s">
        <v>453</v>
      </c>
      <c r="BE31" s="61"/>
      <c r="BF31" s="61"/>
      <c r="BG31" s="61"/>
      <c r="BH31" s="61" t="s">
        <v>477</v>
      </c>
      <c r="BI31" s="61"/>
      <c r="BJ31" s="61"/>
      <c r="BK31" s="61"/>
      <c r="BL31" s="61"/>
      <c r="BM31" s="161" t="s">
        <v>505</v>
      </c>
      <c r="BN31" s="61"/>
      <c r="BO31" s="61"/>
      <c r="BP31" s="61"/>
      <c r="BQ31" s="61"/>
      <c r="BR31" s="61"/>
      <c r="BS31" s="61"/>
      <c r="BT31" s="61"/>
      <c r="BU31" s="56" t="s">
        <v>703</v>
      </c>
      <c r="BV31" s="56"/>
      <c r="BW31" s="56"/>
      <c r="BX31" s="56"/>
      <c r="BY31" s="56"/>
      <c r="BZ31" s="56" t="s">
        <v>737</v>
      </c>
      <c r="CA31" s="56"/>
      <c r="CB31" s="56"/>
      <c r="CC31" s="61"/>
      <c r="CD31" s="54" t="s">
        <v>230</v>
      </c>
      <c r="CE31" s="54"/>
      <c r="CF31" s="54" t="s">
        <v>216</v>
      </c>
      <c r="CG31" s="85"/>
      <c r="CH31" s="85"/>
    </row>
    <row r="32" spans="53:86">
      <c r="BA32" s="157" t="s">
        <v>432</v>
      </c>
      <c r="BB32" s="61"/>
      <c r="BC32" s="61"/>
      <c r="BD32" s="61" t="s">
        <v>183</v>
      </c>
      <c r="BE32" s="61"/>
      <c r="BF32" s="61"/>
      <c r="BG32" s="61"/>
      <c r="BH32" s="61" t="s">
        <v>283</v>
      </c>
      <c r="BI32" s="61"/>
      <c r="BJ32" s="61"/>
      <c r="BK32" s="61"/>
      <c r="BL32" s="61"/>
      <c r="BM32" s="161" t="s">
        <v>506</v>
      </c>
      <c r="BN32" s="61"/>
      <c r="BO32" s="61"/>
      <c r="BP32" s="61"/>
      <c r="BQ32" s="61"/>
      <c r="BR32" s="61"/>
      <c r="BS32" s="61"/>
      <c r="BT32" s="61"/>
      <c r="BU32" s="56" t="s">
        <v>720</v>
      </c>
      <c r="BV32" s="56"/>
      <c r="BW32" s="56"/>
      <c r="BX32" s="56"/>
      <c r="BY32" s="56"/>
      <c r="BZ32" s="56" t="s">
        <v>183</v>
      </c>
      <c r="CA32" s="56"/>
      <c r="CB32" s="56"/>
      <c r="CC32" s="61"/>
      <c r="CD32" s="54" t="s">
        <v>231</v>
      </c>
      <c r="CE32" s="54"/>
      <c r="CF32" s="54" t="s">
        <v>214</v>
      </c>
      <c r="CG32" s="85"/>
      <c r="CH32" s="85"/>
    </row>
    <row r="33" spans="53:86">
      <c r="BA33" s="61" t="s">
        <v>18</v>
      </c>
      <c r="BB33" s="61"/>
      <c r="BC33" s="61"/>
      <c r="BD33" s="61" t="s">
        <v>444</v>
      </c>
      <c r="BE33" s="61"/>
      <c r="BF33" s="61"/>
      <c r="BG33" s="61"/>
      <c r="BH33" s="61"/>
      <c r="BI33" s="61"/>
      <c r="BJ33" s="61"/>
      <c r="BK33" s="61"/>
      <c r="BL33" s="61"/>
      <c r="BM33" s="161" t="s">
        <v>507</v>
      </c>
      <c r="BN33" s="61"/>
      <c r="BO33" s="61"/>
      <c r="BP33" s="61"/>
      <c r="BQ33" s="61"/>
      <c r="BR33" s="61"/>
      <c r="BS33" s="61"/>
      <c r="BT33" s="61"/>
      <c r="BU33" s="56" t="s">
        <v>704</v>
      </c>
      <c r="BV33" s="56"/>
      <c r="BW33" s="56"/>
      <c r="BX33" s="56"/>
      <c r="BY33" s="56"/>
      <c r="BZ33" s="56" t="s">
        <v>745</v>
      </c>
      <c r="CA33" s="56"/>
      <c r="CB33" s="56"/>
      <c r="CC33" s="61"/>
      <c r="CD33" s="54" t="s">
        <v>232</v>
      </c>
      <c r="CE33" s="54"/>
      <c r="CF33" s="54" t="s">
        <v>233</v>
      </c>
      <c r="CG33" s="85"/>
      <c r="CH33" s="85"/>
    </row>
    <row r="34" spans="53:86">
      <c r="BA34" s="61" t="s">
        <v>20</v>
      </c>
      <c r="BB34" s="61"/>
      <c r="BC34" s="61"/>
      <c r="BD34" s="61" t="s">
        <v>454</v>
      </c>
      <c r="BE34" s="61"/>
      <c r="BF34" s="61"/>
      <c r="BG34" s="61"/>
      <c r="BH34" s="61"/>
      <c r="BI34" s="61"/>
      <c r="BJ34" s="61"/>
      <c r="BK34" s="61"/>
      <c r="BL34" s="61"/>
      <c r="BM34" s="161" t="s">
        <v>508</v>
      </c>
      <c r="BN34" s="61"/>
      <c r="BO34" s="61"/>
      <c r="BP34" s="61"/>
      <c r="BQ34" s="61"/>
      <c r="BR34" s="61"/>
      <c r="BS34" s="61"/>
      <c r="BT34" s="61"/>
      <c r="BU34" s="56" t="s">
        <v>721</v>
      </c>
      <c r="BV34" s="56"/>
      <c r="BW34" s="56"/>
      <c r="BX34" s="56"/>
      <c r="BY34" s="56"/>
      <c r="BZ34" s="56" t="s">
        <v>194</v>
      </c>
      <c r="CA34" s="56"/>
      <c r="CB34" s="56"/>
      <c r="CC34" s="61"/>
      <c r="CD34" s="54" t="s">
        <v>234</v>
      </c>
      <c r="CE34" s="54"/>
      <c r="CF34" s="54" t="s">
        <v>215</v>
      </c>
      <c r="CG34" s="85"/>
      <c r="CH34" s="85"/>
    </row>
    <row r="35" spans="53:86">
      <c r="BA35" s="61" t="s">
        <v>22</v>
      </c>
      <c r="BB35" s="61"/>
      <c r="BC35" s="61"/>
      <c r="BD35" s="61" t="s">
        <v>455</v>
      </c>
      <c r="BE35" s="61"/>
      <c r="BF35" s="61"/>
      <c r="BG35" s="61"/>
      <c r="BH35" s="157" t="s">
        <v>650</v>
      </c>
      <c r="BI35" s="61"/>
      <c r="BJ35" s="61"/>
      <c r="BK35" s="61"/>
      <c r="BL35" s="61"/>
      <c r="BM35" s="161" t="s">
        <v>509</v>
      </c>
      <c r="BN35" s="61"/>
      <c r="BO35" s="61"/>
      <c r="BP35" s="61"/>
      <c r="BQ35" s="61"/>
      <c r="BR35" s="61"/>
      <c r="BS35" s="61"/>
      <c r="BT35" s="61"/>
      <c r="BU35" s="56" t="s">
        <v>705</v>
      </c>
      <c r="BV35" s="56"/>
      <c r="BW35" s="56"/>
      <c r="BX35" s="56"/>
      <c r="BY35" s="56"/>
      <c r="BZ35" s="56" t="s">
        <v>730</v>
      </c>
      <c r="CA35" s="56"/>
      <c r="CB35" s="56"/>
      <c r="CC35" s="61"/>
      <c r="CD35" s="54" t="s">
        <v>235</v>
      </c>
      <c r="CE35" s="54"/>
      <c r="CF35" s="54"/>
      <c r="CG35" s="85"/>
      <c r="CH35" s="85"/>
    </row>
    <row r="36" spans="53:86">
      <c r="BA36" s="61" t="s">
        <v>24</v>
      </c>
      <c r="BB36" s="61"/>
      <c r="BC36" s="61"/>
      <c r="BD36" s="56" t="s">
        <v>457</v>
      </c>
      <c r="BE36" s="61"/>
      <c r="BF36" s="61"/>
      <c r="BG36" s="61"/>
      <c r="BH36" s="61" t="s">
        <v>757</v>
      </c>
      <c r="BI36" s="61"/>
      <c r="BJ36" s="61"/>
      <c r="BK36" s="61"/>
      <c r="BL36" s="61"/>
      <c r="BM36" s="161" t="s">
        <v>510</v>
      </c>
      <c r="BN36" s="61"/>
      <c r="BO36" s="61"/>
      <c r="BP36" s="61"/>
      <c r="BQ36" s="61"/>
      <c r="BR36" s="61"/>
      <c r="BS36" s="61"/>
      <c r="BT36" s="61"/>
      <c r="BU36" s="56" t="s">
        <v>722</v>
      </c>
      <c r="BV36" s="56"/>
      <c r="BW36" s="56"/>
      <c r="BX36" s="56"/>
      <c r="BY36" s="56"/>
      <c r="BZ36" s="56" t="s">
        <v>740</v>
      </c>
      <c r="CA36" s="56"/>
      <c r="CB36" s="56"/>
      <c r="CC36" s="61"/>
      <c r="CD36" s="54" t="s">
        <v>236</v>
      </c>
      <c r="CE36" s="54"/>
      <c r="CF36" s="54"/>
      <c r="CG36" s="85"/>
      <c r="CH36" s="85"/>
    </row>
    <row r="37" spans="53:86">
      <c r="BA37" s="61" t="s">
        <v>421</v>
      </c>
      <c r="BB37" s="61"/>
      <c r="BC37" s="61"/>
      <c r="BD37" s="56" t="s">
        <v>456</v>
      </c>
      <c r="BE37" s="61"/>
      <c r="BF37" s="61"/>
      <c r="BG37" s="61"/>
      <c r="BH37" s="61" t="s">
        <v>651</v>
      </c>
      <c r="BI37" s="61"/>
      <c r="BJ37" s="61"/>
      <c r="BK37" s="61"/>
      <c r="BL37" s="61"/>
      <c r="BM37" s="161" t="s">
        <v>511</v>
      </c>
      <c r="BN37" s="61"/>
      <c r="BO37" s="61"/>
      <c r="BP37" s="61"/>
      <c r="BQ37" s="61"/>
      <c r="BR37" s="61"/>
      <c r="BS37" s="61"/>
      <c r="BT37" s="61"/>
      <c r="BU37" s="56" t="s">
        <v>706</v>
      </c>
      <c r="BV37" s="56"/>
      <c r="BW37" s="56"/>
      <c r="BX37" s="56"/>
      <c r="BY37" s="56"/>
      <c r="BZ37" s="56" t="s">
        <v>731</v>
      </c>
      <c r="CA37" s="56"/>
      <c r="CB37" s="56"/>
      <c r="CC37" s="61"/>
      <c r="CD37" s="54" t="s">
        <v>237</v>
      </c>
      <c r="CE37" s="54"/>
      <c r="CF37" s="54"/>
      <c r="CG37" s="85"/>
      <c r="CH37" s="85"/>
    </row>
    <row r="38" spans="53:86">
      <c r="BA38" s="61"/>
      <c r="BB38" s="61"/>
      <c r="BC38" s="61"/>
      <c r="BD38" s="56" t="s">
        <v>458</v>
      </c>
      <c r="BE38" s="61"/>
      <c r="BF38" s="61"/>
      <c r="BG38" s="61"/>
      <c r="BH38" s="61" t="s">
        <v>652</v>
      </c>
      <c r="BI38" s="61"/>
      <c r="BJ38" s="61"/>
      <c r="BK38" s="61"/>
      <c r="BL38" s="61"/>
      <c r="BM38" s="161" t="s">
        <v>512</v>
      </c>
      <c r="BN38" s="61"/>
      <c r="BO38" s="61"/>
      <c r="BP38" s="61"/>
      <c r="BQ38" s="61"/>
      <c r="BR38" s="61"/>
      <c r="BS38" s="61"/>
      <c r="BT38" s="61"/>
      <c r="BU38" s="56" t="s">
        <v>723</v>
      </c>
      <c r="BV38" s="56"/>
      <c r="BW38" s="56"/>
      <c r="BX38" s="56"/>
      <c r="BY38" s="56"/>
      <c r="BZ38" s="56" t="s">
        <v>732</v>
      </c>
      <c r="CA38" s="56"/>
      <c r="CB38" s="56"/>
      <c r="CC38" s="61"/>
      <c r="CD38" s="54" t="s">
        <v>238</v>
      </c>
      <c r="CE38" s="54"/>
      <c r="CF38" s="54"/>
      <c r="CG38" s="85"/>
      <c r="CH38" s="85"/>
    </row>
    <row r="39" spans="53:86">
      <c r="BA39" s="61"/>
      <c r="BB39" s="61"/>
      <c r="BC39" s="61"/>
      <c r="BD39" s="56" t="s">
        <v>459</v>
      </c>
      <c r="BE39" s="61"/>
      <c r="BF39" s="61"/>
      <c r="BG39" s="61"/>
      <c r="BH39" s="61" t="s">
        <v>653</v>
      </c>
      <c r="BI39" s="61"/>
      <c r="BJ39" s="61"/>
      <c r="BK39" s="61"/>
      <c r="BL39" s="61"/>
      <c r="BM39" s="161" t="s">
        <v>513</v>
      </c>
      <c r="BN39" s="61"/>
      <c r="BO39" s="61"/>
      <c r="BP39" s="61"/>
      <c r="BQ39" s="61"/>
      <c r="BR39" s="61"/>
      <c r="BS39" s="61"/>
      <c r="BT39" s="61"/>
      <c r="BU39" s="56" t="s">
        <v>724</v>
      </c>
      <c r="BV39" s="56"/>
      <c r="BW39" s="56"/>
      <c r="BX39" s="56"/>
      <c r="BY39" s="56"/>
      <c r="BZ39" s="56" t="s">
        <v>743</v>
      </c>
      <c r="CA39" s="56"/>
      <c r="CB39" s="56"/>
      <c r="CC39" s="61"/>
      <c r="CD39" s="54" t="s">
        <v>239</v>
      </c>
      <c r="CE39" s="54"/>
      <c r="CF39" s="54"/>
      <c r="CG39" s="85"/>
      <c r="CH39" s="85"/>
    </row>
    <row r="40" spans="53:86">
      <c r="BA40" s="61" t="s">
        <v>433</v>
      </c>
      <c r="BB40" s="61"/>
      <c r="BC40" s="61"/>
      <c r="BD40" s="56" t="s">
        <v>460</v>
      </c>
      <c r="BE40" s="61"/>
      <c r="BF40" s="61"/>
      <c r="BG40" s="61"/>
      <c r="BH40" s="61" t="s">
        <v>654</v>
      </c>
      <c r="BI40" s="61"/>
      <c r="BJ40" s="61"/>
      <c r="BK40" s="61"/>
      <c r="BL40" s="61"/>
      <c r="BM40" s="161" t="s">
        <v>514</v>
      </c>
      <c r="BN40" s="61"/>
      <c r="BO40" s="61"/>
      <c r="BP40" s="61"/>
      <c r="BQ40" s="61"/>
      <c r="BR40" s="61"/>
      <c r="BS40" s="61"/>
      <c r="BT40" s="61"/>
      <c r="BU40" s="56" t="s">
        <v>725</v>
      </c>
      <c r="BV40" s="56"/>
      <c r="BW40" s="56"/>
      <c r="BX40" s="56"/>
      <c r="BY40" s="56"/>
      <c r="BZ40" s="56" t="s">
        <v>733</v>
      </c>
      <c r="CA40" s="56"/>
      <c r="CB40" s="56"/>
      <c r="CC40" s="61"/>
      <c r="CD40" s="61"/>
      <c r="CE40" s="61"/>
      <c r="CF40" s="61"/>
      <c r="CG40" s="61"/>
      <c r="CH40" s="61"/>
    </row>
    <row r="41" spans="53:86">
      <c r="BA41" s="61" t="s">
        <v>40</v>
      </c>
      <c r="BB41" s="61"/>
      <c r="BC41" s="61"/>
      <c r="BD41" s="56" t="s">
        <v>461</v>
      </c>
      <c r="BE41" s="61"/>
      <c r="BF41" s="61"/>
      <c r="BG41" s="61"/>
      <c r="BH41" s="61" t="s">
        <v>655</v>
      </c>
      <c r="BI41" s="61"/>
      <c r="BJ41" s="61"/>
      <c r="BK41" s="61"/>
      <c r="BL41" s="61"/>
      <c r="BM41" s="161" t="s">
        <v>515</v>
      </c>
      <c r="BN41" s="61"/>
      <c r="BO41" s="61"/>
      <c r="BP41" s="61"/>
      <c r="BQ41" s="61"/>
      <c r="BR41" s="61"/>
      <c r="BS41" s="61"/>
      <c r="BT41" s="61"/>
      <c r="BU41" s="56" t="s">
        <v>707</v>
      </c>
      <c r="BV41" s="56"/>
      <c r="BW41" s="56"/>
      <c r="BX41" s="56"/>
      <c r="BY41" s="56"/>
      <c r="BZ41" s="56" t="s">
        <v>735</v>
      </c>
      <c r="CA41" s="56"/>
      <c r="CB41" s="56"/>
      <c r="CC41" s="61"/>
      <c r="CD41" s="61"/>
      <c r="CE41" s="61"/>
      <c r="CF41" s="61"/>
      <c r="CG41" s="61"/>
      <c r="CH41" s="61"/>
    </row>
    <row r="42" spans="53:86">
      <c r="BA42" s="61" t="s">
        <v>24</v>
      </c>
      <c r="BB42" s="61"/>
      <c r="BC42" s="61"/>
      <c r="BD42" s="56" t="s">
        <v>462</v>
      </c>
      <c r="BE42" s="61"/>
      <c r="BF42" s="61"/>
      <c r="BG42" s="61"/>
      <c r="BH42" s="61" t="s">
        <v>656</v>
      </c>
      <c r="BI42" s="61"/>
      <c r="BJ42" s="61"/>
      <c r="BK42" s="61"/>
      <c r="BL42" s="61"/>
      <c r="BM42" s="161" t="s">
        <v>516</v>
      </c>
      <c r="BN42" s="61"/>
      <c r="BO42" s="61"/>
      <c r="BP42" s="61"/>
      <c r="BQ42" s="61"/>
      <c r="BR42" s="61"/>
      <c r="BS42" s="61"/>
      <c r="BT42" s="61"/>
      <c r="BU42" s="56" t="s">
        <v>708</v>
      </c>
      <c r="BV42" s="56"/>
      <c r="BW42" s="56"/>
      <c r="BX42" s="56"/>
      <c r="BY42" s="56"/>
      <c r="BZ42" s="56" t="s">
        <v>461</v>
      </c>
      <c r="CA42" s="56"/>
      <c r="CB42" s="56"/>
      <c r="CC42" s="61"/>
      <c r="CD42" s="61"/>
      <c r="CE42" s="61"/>
      <c r="CF42" s="61"/>
      <c r="CG42" s="61"/>
      <c r="CH42" s="61"/>
    </row>
    <row r="43" spans="53:86">
      <c r="BA43" s="61" t="s">
        <v>421</v>
      </c>
      <c r="BB43" s="61"/>
      <c r="BC43" s="61"/>
      <c r="BD43" s="56" t="s">
        <v>463</v>
      </c>
      <c r="BE43" s="61"/>
      <c r="BF43" s="61"/>
      <c r="BG43" s="61"/>
      <c r="BH43" s="61" t="s">
        <v>657</v>
      </c>
      <c r="BI43" s="61"/>
      <c r="BJ43" s="61"/>
      <c r="BK43" s="61"/>
      <c r="BL43" s="61"/>
      <c r="BM43" s="161" t="s">
        <v>517</v>
      </c>
      <c r="BN43" s="61"/>
      <c r="BO43" s="61"/>
      <c r="BP43" s="61"/>
      <c r="BQ43" s="61"/>
      <c r="BR43" s="61"/>
      <c r="BS43" s="61"/>
      <c r="BT43" s="61"/>
      <c r="BU43" s="56" t="s">
        <v>710</v>
      </c>
      <c r="BV43" s="56"/>
      <c r="BW43" s="56"/>
      <c r="BX43" s="56"/>
      <c r="BY43" s="56"/>
      <c r="BZ43" s="56" t="s">
        <v>736</v>
      </c>
      <c r="CA43" s="56"/>
      <c r="CB43" s="56"/>
      <c r="CC43" s="61"/>
      <c r="CD43" s="61"/>
      <c r="CE43" s="61"/>
      <c r="CF43" s="61"/>
      <c r="CG43" s="61"/>
      <c r="CH43" s="61"/>
    </row>
    <row r="44" spans="53:86">
      <c r="BA44" s="61"/>
      <c r="BB44" s="61"/>
      <c r="BC44" s="61"/>
      <c r="BD44" s="61" t="s">
        <v>449</v>
      </c>
      <c r="BE44" s="61"/>
      <c r="BF44" s="61"/>
      <c r="BG44" s="61"/>
      <c r="BH44" s="61" t="s">
        <v>658</v>
      </c>
      <c r="BI44" s="61"/>
      <c r="BJ44" s="61"/>
      <c r="BK44" s="61"/>
      <c r="BL44" s="61"/>
      <c r="BM44" s="161" t="s">
        <v>518</v>
      </c>
      <c r="BN44" s="61"/>
      <c r="BO44" s="61"/>
      <c r="BP44" s="61"/>
      <c r="BQ44" s="61"/>
      <c r="BR44" s="61"/>
      <c r="BS44" s="61"/>
      <c r="BT44" s="61"/>
      <c r="BU44" s="56" t="s">
        <v>711</v>
      </c>
      <c r="BV44" s="56"/>
      <c r="BW44" s="56"/>
      <c r="BX44" s="56"/>
      <c r="BY44" s="56"/>
      <c r="BZ44" s="61"/>
      <c r="CA44" s="56"/>
      <c r="CB44" s="56"/>
      <c r="CC44" s="61"/>
      <c r="CD44" s="61"/>
      <c r="CE44" s="61"/>
      <c r="CF44" s="61"/>
      <c r="CG44" s="61"/>
      <c r="CH44" s="61"/>
    </row>
    <row r="45" spans="53:86">
      <c r="BA45" s="61"/>
      <c r="BB45" s="61"/>
      <c r="BC45" s="61"/>
      <c r="BD45" s="61"/>
      <c r="BE45" s="61"/>
      <c r="BF45" s="61"/>
      <c r="BG45" s="61"/>
      <c r="BH45" s="61" t="s">
        <v>114</v>
      </c>
      <c r="BI45" s="61"/>
      <c r="BJ45" s="61"/>
      <c r="BK45" s="61"/>
      <c r="BL45" s="61"/>
      <c r="BM45" s="161" t="s">
        <v>519</v>
      </c>
      <c r="BN45" s="61"/>
      <c r="BO45" s="61"/>
      <c r="BP45" s="61"/>
      <c r="BQ45" s="61"/>
      <c r="BR45" s="61"/>
      <c r="BS45" s="61"/>
      <c r="BT45" s="61"/>
      <c r="BU45" s="61"/>
      <c r="BV45" s="56"/>
      <c r="BW45" s="56"/>
      <c r="BX45" s="56"/>
      <c r="BY45" s="56"/>
      <c r="BZ45" s="61"/>
      <c r="CA45" s="56"/>
      <c r="CB45" s="56"/>
      <c r="CC45" s="61"/>
      <c r="CD45" s="61"/>
      <c r="CE45" s="61"/>
      <c r="CF45" s="61"/>
      <c r="CG45" s="61"/>
      <c r="CH45" s="61"/>
    </row>
    <row r="46" spans="53:86">
      <c r="BA46" s="157" t="s">
        <v>305</v>
      </c>
      <c r="BB46" s="61"/>
      <c r="BC46" s="61"/>
      <c r="BD46" s="61"/>
      <c r="BE46" s="61"/>
      <c r="BF46" s="61"/>
      <c r="BG46" s="61"/>
      <c r="BH46" s="61" t="s">
        <v>115</v>
      </c>
      <c r="BI46" s="61"/>
      <c r="BJ46" s="61"/>
      <c r="BK46" s="61"/>
      <c r="BL46" s="61"/>
      <c r="BM46" s="161" t="s">
        <v>520</v>
      </c>
      <c r="BN46" s="61"/>
      <c r="BO46" s="61"/>
      <c r="BP46" s="61"/>
      <c r="BQ46" s="61"/>
      <c r="BR46" s="61"/>
      <c r="BS46" s="61"/>
      <c r="BT46" s="61"/>
      <c r="BU46" s="61"/>
      <c r="BV46" s="56"/>
      <c r="BW46" s="56"/>
      <c r="BX46" s="56"/>
      <c r="BY46" s="56"/>
      <c r="BZ46" s="56"/>
      <c r="CA46" s="56"/>
      <c r="CB46" s="56"/>
      <c r="CC46" s="61"/>
      <c r="CD46" s="61"/>
      <c r="CE46" s="61"/>
      <c r="CF46" s="61"/>
      <c r="CG46" s="61"/>
      <c r="CH46" s="61"/>
    </row>
    <row r="47" spans="53:86">
      <c r="BA47" s="61" t="s">
        <v>7</v>
      </c>
      <c r="BB47" s="61"/>
      <c r="BC47" s="61"/>
      <c r="BD47" s="157" t="s">
        <v>290</v>
      </c>
      <c r="BE47" s="61"/>
      <c r="BF47" s="61"/>
      <c r="BG47" s="61"/>
      <c r="BH47" s="61" t="s">
        <v>116</v>
      </c>
      <c r="BI47" s="61"/>
      <c r="BJ47" s="61"/>
      <c r="BK47" s="61"/>
      <c r="BL47" s="61"/>
      <c r="BM47" s="161" t="s">
        <v>521</v>
      </c>
      <c r="BN47" s="61"/>
      <c r="BO47" s="61"/>
      <c r="BP47" s="61"/>
      <c r="BQ47" s="61"/>
      <c r="BR47" s="61"/>
      <c r="BS47" s="61"/>
      <c r="BT47" s="61"/>
      <c r="BU47" s="56"/>
      <c r="BV47" s="56"/>
      <c r="BW47" s="56"/>
      <c r="BX47" s="56"/>
      <c r="BY47" s="56"/>
      <c r="BZ47" s="56"/>
      <c r="CA47" s="56"/>
      <c r="CB47" s="56"/>
      <c r="CC47" s="61"/>
      <c r="CD47" s="61"/>
      <c r="CE47" s="61"/>
      <c r="CF47" s="61"/>
      <c r="CG47" s="61"/>
      <c r="CH47" s="61"/>
    </row>
    <row r="48" spans="53:86">
      <c r="BA48" s="61" t="s">
        <v>99</v>
      </c>
      <c r="BB48" s="61"/>
      <c r="BC48" s="61"/>
      <c r="BD48" s="61" t="s">
        <v>464</v>
      </c>
      <c r="BE48" s="61"/>
      <c r="BF48" s="61"/>
      <c r="BG48" s="61"/>
      <c r="BH48" s="61"/>
      <c r="BI48" s="61"/>
      <c r="BJ48" s="61"/>
      <c r="BK48" s="61"/>
      <c r="BL48" s="61"/>
      <c r="BM48" s="161" t="s">
        <v>522</v>
      </c>
      <c r="BN48" s="61"/>
      <c r="BO48" s="61"/>
      <c r="BP48" s="61"/>
      <c r="BQ48" s="61"/>
      <c r="BR48" s="61"/>
      <c r="BS48" s="61"/>
      <c r="BT48" s="61"/>
      <c r="BU48" s="61"/>
      <c r="BV48" s="56"/>
      <c r="BW48" s="56"/>
      <c r="BX48" s="56"/>
      <c r="BY48" s="56"/>
      <c r="BZ48" s="56"/>
      <c r="CA48" s="56"/>
      <c r="CB48" s="56"/>
      <c r="CC48" s="61"/>
      <c r="CD48" s="61"/>
      <c r="CE48" s="61"/>
      <c r="CF48" s="61"/>
      <c r="CG48" s="61"/>
      <c r="CH48" s="61"/>
    </row>
    <row r="49" spans="53:86">
      <c r="BA49" s="61" t="s">
        <v>211</v>
      </c>
      <c r="BB49" s="61"/>
      <c r="BC49" s="61"/>
      <c r="BD49" s="61" t="s">
        <v>465</v>
      </c>
      <c r="BE49" s="61"/>
      <c r="BF49" s="61"/>
      <c r="BG49" s="61"/>
      <c r="BH49" s="61"/>
      <c r="BI49" s="61"/>
      <c r="BJ49" s="61"/>
      <c r="BK49" s="61"/>
      <c r="BL49" s="61"/>
      <c r="BM49" s="161" t="s">
        <v>523</v>
      </c>
      <c r="BN49" s="61"/>
      <c r="BO49" s="61"/>
      <c r="BP49" s="61"/>
      <c r="BQ49" s="61"/>
      <c r="BR49" s="61"/>
      <c r="BS49" s="61"/>
      <c r="BT49" s="61"/>
      <c r="BU49" s="61"/>
      <c r="BV49" s="56"/>
      <c r="BW49" s="56"/>
      <c r="BX49" s="56"/>
      <c r="BY49" s="56"/>
      <c r="BZ49" s="56"/>
      <c r="CA49" s="56"/>
      <c r="CB49" s="56"/>
      <c r="CC49" s="61"/>
      <c r="CD49" s="61"/>
      <c r="CE49" s="61"/>
      <c r="CF49" s="61"/>
      <c r="CG49" s="61"/>
      <c r="CH49" s="61"/>
    </row>
    <row r="50" spans="53:86">
      <c r="BA50" s="61" t="s">
        <v>423</v>
      </c>
      <c r="BB50" s="61"/>
      <c r="BC50" s="61"/>
      <c r="BD50" s="61" t="s">
        <v>466</v>
      </c>
      <c r="BE50" s="61"/>
      <c r="BF50" s="61"/>
      <c r="BG50" s="61"/>
      <c r="BH50" s="61"/>
      <c r="BI50" s="61"/>
      <c r="BJ50" s="61"/>
      <c r="BK50" s="61"/>
      <c r="BL50" s="61"/>
      <c r="BM50" s="161" t="s">
        <v>524</v>
      </c>
      <c r="BN50" s="61"/>
      <c r="BO50" s="61"/>
      <c r="BP50" s="61"/>
      <c r="BQ50" s="61"/>
      <c r="BR50" s="61"/>
      <c r="BS50" s="61"/>
      <c r="BT50" s="61"/>
      <c r="BU50" s="61"/>
      <c r="BV50" s="56"/>
      <c r="BW50" s="56"/>
      <c r="BX50" s="56"/>
      <c r="BY50" s="56"/>
      <c r="BZ50" s="56"/>
      <c r="CA50" s="56"/>
      <c r="CB50" s="56"/>
      <c r="CC50" s="61"/>
      <c r="CD50" s="61"/>
      <c r="CE50" s="61"/>
      <c r="CF50" s="61"/>
      <c r="CG50" s="61"/>
      <c r="CH50" s="61"/>
    </row>
    <row r="51" spans="53:86">
      <c r="BA51" s="61" t="s">
        <v>424</v>
      </c>
      <c r="BB51" s="61"/>
      <c r="BC51" s="61"/>
      <c r="BD51" s="61"/>
      <c r="BE51" s="61"/>
      <c r="BF51" s="61"/>
      <c r="BG51" s="61"/>
      <c r="BH51" s="61"/>
      <c r="BI51" s="61"/>
      <c r="BJ51" s="61"/>
      <c r="BK51" s="61"/>
      <c r="BL51" s="61"/>
      <c r="BM51" s="161" t="s">
        <v>93</v>
      </c>
      <c r="BN51" s="61"/>
      <c r="BO51" s="61"/>
      <c r="BP51" s="61"/>
      <c r="BQ51" s="61"/>
      <c r="BR51" s="61"/>
      <c r="BS51" s="61"/>
      <c r="BT51" s="61"/>
      <c r="BU51" s="61"/>
      <c r="BV51" s="56"/>
      <c r="BW51" s="56"/>
      <c r="BX51" s="56"/>
      <c r="BY51" s="56"/>
      <c r="BZ51" s="56"/>
      <c r="CA51" s="56"/>
      <c r="CB51" s="56"/>
      <c r="CC51" s="61"/>
      <c r="CD51" s="61"/>
      <c r="CE51" s="61"/>
      <c r="CF51" s="61"/>
      <c r="CG51" s="61"/>
      <c r="CH51" s="61"/>
    </row>
    <row r="52" spans="53:86">
      <c r="BA52" s="61" t="s">
        <v>276</v>
      </c>
      <c r="BB52" s="61"/>
      <c r="BC52" s="61"/>
      <c r="BD52" s="61"/>
      <c r="BE52" s="61"/>
      <c r="BF52" s="61"/>
      <c r="BG52" s="61"/>
      <c r="BH52" s="61"/>
      <c r="BI52" s="61"/>
      <c r="BJ52" s="61"/>
      <c r="BK52" s="61"/>
      <c r="BL52" s="61"/>
      <c r="BM52" s="161" t="s">
        <v>525</v>
      </c>
      <c r="BN52" s="61"/>
      <c r="BO52" s="61"/>
      <c r="BP52" s="61"/>
      <c r="BQ52" s="61"/>
      <c r="BR52" s="61"/>
      <c r="BS52" s="61"/>
      <c r="BT52" s="61"/>
      <c r="BU52" s="61"/>
      <c r="BV52" s="61"/>
      <c r="BW52" s="61"/>
      <c r="BX52" s="61"/>
      <c r="BY52" s="61"/>
      <c r="BZ52" s="61"/>
      <c r="CA52" s="61"/>
      <c r="CB52" s="61"/>
      <c r="CC52" s="61"/>
      <c r="CD52" s="61"/>
      <c r="CE52" s="61"/>
      <c r="CF52" s="61"/>
      <c r="CG52" s="61"/>
      <c r="CH52" s="61"/>
    </row>
    <row r="53" spans="53:86">
      <c r="BA53" s="61" t="s">
        <v>425</v>
      </c>
      <c r="BB53" s="61"/>
      <c r="BC53" s="61"/>
      <c r="BD53" s="61"/>
      <c r="BE53" s="61"/>
      <c r="BF53" s="61"/>
      <c r="BG53" s="61"/>
      <c r="BH53" s="61"/>
      <c r="BI53" s="61"/>
      <c r="BJ53" s="61"/>
      <c r="BK53" s="61"/>
      <c r="BL53" s="61"/>
      <c r="BM53" s="161" t="s">
        <v>526</v>
      </c>
      <c r="BN53" s="61"/>
      <c r="BO53" s="61"/>
      <c r="BP53" s="61"/>
      <c r="BQ53" s="61"/>
      <c r="BR53" s="61"/>
      <c r="BS53" s="61"/>
      <c r="BT53" s="61"/>
      <c r="BU53" s="61"/>
      <c r="BV53" s="61"/>
      <c r="BW53" s="61"/>
      <c r="BX53" s="61"/>
      <c r="BY53" s="61"/>
      <c r="BZ53" s="61"/>
      <c r="CA53" s="61"/>
      <c r="CB53" s="61"/>
      <c r="CC53" s="61"/>
      <c r="CD53" s="61"/>
      <c r="CE53" s="61"/>
      <c r="CF53" s="61"/>
      <c r="CG53" s="61"/>
      <c r="CH53" s="61"/>
    </row>
    <row r="54" spans="53:86">
      <c r="BA54" s="61" t="s">
        <v>426</v>
      </c>
      <c r="BB54" s="61"/>
      <c r="BC54" s="61"/>
      <c r="BD54" s="61"/>
      <c r="BE54" s="61"/>
      <c r="BF54" s="61"/>
      <c r="BG54" s="61"/>
      <c r="BH54" s="61"/>
      <c r="BI54" s="61"/>
      <c r="BJ54" s="61"/>
      <c r="BK54" s="61"/>
      <c r="BL54" s="61"/>
      <c r="BM54" s="161" t="s">
        <v>527</v>
      </c>
      <c r="BN54" s="61"/>
      <c r="BO54" s="61"/>
      <c r="BP54" s="61"/>
      <c r="BQ54" s="61"/>
      <c r="BR54" s="61"/>
      <c r="BS54" s="61"/>
      <c r="BT54" s="61"/>
      <c r="BU54" s="61"/>
      <c r="BV54" s="61"/>
      <c r="BW54" s="61"/>
      <c r="BX54" s="61"/>
      <c r="BY54" s="61"/>
      <c r="BZ54" s="61"/>
      <c r="CA54" s="61"/>
      <c r="CB54" s="61"/>
      <c r="CC54" s="61"/>
      <c r="CD54" s="61"/>
      <c r="CE54" s="61"/>
      <c r="CF54" s="61"/>
      <c r="CG54" s="61"/>
      <c r="CH54" s="61"/>
    </row>
    <row r="55" spans="53:86">
      <c r="BA55" s="61" t="s">
        <v>427</v>
      </c>
      <c r="BB55" s="61"/>
      <c r="BC55" s="61"/>
      <c r="BD55" s="61"/>
      <c r="BE55" s="61"/>
      <c r="BF55" s="61"/>
      <c r="BG55" s="61"/>
      <c r="BH55" s="61"/>
      <c r="BI55" s="61"/>
      <c r="BJ55" s="61"/>
      <c r="BK55" s="61"/>
      <c r="BL55" s="61"/>
      <c r="BM55" s="161" t="s">
        <v>528</v>
      </c>
      <c r="BN55" s="61"/>
      <c r="BO55" s="61"/>
      <c r="BP55" s="61"/>
      <c r="BQ55" s="61"/>
      <c r="BR55" s="61"/>
      <c r="BS55" s="61"/>
      <c r="BT55" s="61"/>
      <c r="BU55" s="61"/>
      <c r="BV55" s="61"/>
      <c r="BW55" s="61"/>
      <c r="BX55" s="61"/>
      <c r="BY55" s="61"/>
      <c r="BZ55" s="61"/>
      <c r="CA55" s="61"/>
      <c r="CB55" s="61"/>
      <c r="CC55" s="61"/>
      <c r="CD55" s="61"/>
      <c r="CE55" s="61"/>
      <c r="CF55" s="61"/>
      <c r="CG55" s="61"/>
      <c r="CH55" s="61"/>
    </row>
    <row r="56" spans="53:86">
      <c r="BA56" s="61" t="s">
        <v>428</v>
      </c>
      <c r="BB56" s="61"/>
      <c r="BC56" s="61"/>
      <c r="BD56" s="61"/>
      <c r="BE56" s="61"/>
      <c r="BF56" s="61"/>
      <c r="BG56" s="61"/>
      <c r="BH56" s="61"/>
      <c r="BI56" s="61"/>
      <c r="BJ56" s="61"/>
      <c r="BK56" s="61"/>
      <c r="BL56" s="61"/>
      <c r="BM56" s="161" t="s">
        <v>529</v>
      </c>
      <c r="BN56" s="61"/>
      <c r="BO56" s="61"/>
      <c r="BP56" s="61"/>
      <c r="BQ56" s="61"/>
      <c r="BR56" s="61"/>
      <c r="BS56" s="61"/>
      <c r="BT56" s="61"/>
      <c r="BU56" s="61"/>
      <c r="BV56" s="61"/>
      <c r="BW56" s="61"/>
      <c r="BX56" s="61"/>
      <c r="BY56" s="61"/>
      <c r="BZ56" s="61"/>
      <c r="CA56" s="61"/>
      <c r="CB56" s="61"/>
      <c r="CC56" s="61"/>
      <c r="CD56" s="61"/>
      <c r="CE56" s="61"/>
      <c r="CF56" s="61"/>
      <c r="CG56" s="61"/>
      <c r="CH56" s="61"/>
    </row>
    <row r="57" spans="53:86">
      <c r="BA57" s="61" t="s">
        <v>429</v>
      </c>
      <c r="BB57" s="61"/>
      <c r="BC57" s="61"/>
      <c r="BD57" s="61"/>
      <c r="BE57" s="61"/>
      <c r="BF57" s="61"/>
      <c r="BG57" s="61"/>
      <c r="BH57" s="61"/>
      <c r="BI57" s="61"/>
      <c r="BJ57" s="61"/>
      <c r="BK57" s="61"/>
      <c r="BL57" s="61"/>
      <c r="BM57" s="161" t="s">
        <v>530</v>
      </c>
      <c r="BN57" s="61"/>
      <c r="BO57" s="61"/>
      <c r="BP57" s="61"/>
      <c r="BQ57" s="61"/>
      <c r="BR57" s="61"/>
      <c r="BS57" s="61"/>
      <c r="BT57" s="61"/>
      <c r="BU57" s="61"/>
      <c r="BV57" s="61"/>
      <c r="BW57" s="61"/>
      <c r="BX57" s="61"/>
      <c r="BY57" s="61"/>
      <c r="BZ57" s="61"/>
      <c r="CA57" s="61"/>
      <c r="CB57" s="61"/>
      <c r="CC57" s="61"/>
      <c r="CD57" s="61"/>
      <c r="CE57" s="61"/>
      <c r="CF57" s="61"/>
      <c r="CG57" s="61"/>
      <c r="CH57" s="61"/>
    </row>
    <row r="58" spans="53:86">
      <c r="BA58" s="61" t="s">
        <v>430</v>
      </c>
      <c r="BB58" s="61"/>
      <c r="BC58" s="61"/>
      <c r="BD58" s="61"/>
      <c r="BE58" s="61"/>
      <c r="BF58" s="61"/>
      <c r="BG58" s="61"/>
      <c r="BH58" s="61"/>
      <c r="BI58" s="61"/>
      <c r="BJ58" s="61"/>
      <c r="BK58" s="61"/>
      <c r="BL58" s="61"/>
      <c r="BM58" s="161" t="s">
        <v>531</v>
      </c>
      <c r="BN58" s="61"/>
      <c r="BO58" s="61"/>
      <c r="BP58" s="61"/>
      <c r="BQ58" s="61"/>
      <c r="BR58" s="61"/>
      <c r="BS58" s="61"/>
      <c r="BT58" s="61"/>
      <c r="BU58" s="61"/>
      <c r="BV58" s="61"/>
      <c r="BW58" s="61"/>
      <c r="BX58" s="61"/>
      <c r="BY58" s="61"/>
      <c r="BZ58" s="61"/>
      <c r="CA58" s="61"/>
      <c r="CB58" s="61"/>
      <c r="CC58" s="61"/>
      <c r="CD58" s="61"/>
      <c r="CE58" s="61"/>
      <c r="CF58" s="61"/>
      <c r="CG58" s="61"/>
      <c r="CH58" s="61"/>
    </row>
    <row r="59" spans="53:86">
      <c r="BA59" s="61" t="s">
        <v>431</v>
      </c>
      <c r="BB59" s="61"/>
      <c r="BC59" s="61"/>
      <c r="BD59" s="61"/>
      <c r="BE59" s="61"/>
      <c r="BF59" s="61"/>
      <c r="BG59" s="61"/>
      <c r="BH59" s="61"/>
      <c r="BI59" s="61"/>
      <c r="BJ59" s="61"/>
      <c r="BK59" s="61"/>
      <c r="BL59" s="61"/>
      <c r="BM59" s="161" t="s">
        <v>532</v>
      </c>
      <c r="BN59" s="61"/>
      <c r="BO59" s="61"/>
      <c r="BP59" s="61"/>
      <c r="BQ59" s="61"/>
      <c r="BR59" s="61"/>
      <c r="BS59" s="61"/>
      <c r="BT59" s="61"/>
      <c r="BU59" s="61"/>
      <c r="BV59" s="61"/>
      <c r="BW59" s="61"/>
      <c r="BX59" s="61"/>
      <c r="BY59" s="61"/>
      <c r="BZ59" s="61"/>
      <c r="CA59" s="61"/>
      <c r="CB59" s="61"/>
      <c r="CC59" s="61"/>
      <c r="CD59" s="61"/>
      <c r="CE59" s="61"/>
      <c r="CF59" s="61"/>
      <c r="CG59" s="61"/>
      <c r="CH59" s="61"/>
    </row>
    <row r="60" spans="53:86">
      <c r="BA60" s="61"/>
      <c r="BB60" s="61"/>
      <c r="BC60" s="61"/>
      <c r="BD60" s="61"/>
      <c r="BE60" s="61"/>
      <c r="BF60" s="61"/>
      <c r="BG60" s="61"/>
      <c r="BH60" s="61"/>
      <c r="BI60" s="61"/>
      <c r="BJ60" s="61"/>
      <c r="BK60" s="61"/>
      <c r="BL60" s="61"/>
      <c r="BM60" s="161" t="s">
        <v>533</v>
      </c>
      <c r="BN60" s="61"/>
      <c r="BO60" s="61"/>
      <c r="BP60" s="61"/>
      <c r="BQ60" s="61"/>
      <c r="BR60" s="61"/>
      <c r="BS60" s="61"/>
      <c r="BT60" s="61"/>
      <c r="BU60" s="61"/>
      <c r="BV60" s="61"/>
      <c r="BW60" s="61"/>
      <c r="BX60" s="61"/>
      <c r="BY60" s="61"/>
      <c r="BZ60" s="61"/>
      <c r="CA60" s="61"/>
      <c r="CB60" s="61"/>
      <c r="CC60" s="61"/>
      <c r="CD60" s="61"/>
      <c r="CE60" s="61"/>
      <c r="CF60" s="61"/>
      <c r="CG60" s="61"/>
      <c r="CH60" s="61"/>
    </row>
    <row r="61" spans="53:86">
      <c r="BA61" s="61"/>
      <c r="BB61" s="61"/>
      <c r="BC61" s="61"/>
      <c r="BD61" s="61"/>
      <c r="BE61" s="61"/>
      <c r="BF61" s="61"/>
      <c r="BG61" s="61"/>
      <c r="BH61" s="61"/>
      <c r="BI61" s="61"/>
      <c r="BJ61" s="61"/>
      <c r="BK61" s="61"/>
      <c r="BL61" s="61"/>
      <c r="BM61" s="161" t="s">
        <v>534</v>
      </c>
      <c r="BN61" s="61"/>
      <c r="BO61" s="61"/>
      <c r="BP61" s="61"/>
      <c r="BQ61" s="61"/>
      <c r="BR61" s="61"/>
      <c r="BS61" s="61"/>
      <c r="BT61" s="61"/>
      <c r="BU61" s="61"/>
      <c r="BV61" s="61"/>
      <c r="BW61" s="61"/>
      <c r="BX61" s="61"/>
      <c r="BY61" s="61"/>
      <c r="BZ61" s="61"/>
      <c r="CA61" s="61"/>
      <c r="CB61" s="61"/>
      <c r="CC61" s="61"/>
      <c r="CD61" s="61"/>
      <c r="CE61" s="61"/>
      <c r="CF61" s="61"/>
      <c r="CG61" s="61"/>
      <c r="CH61" s="61"/>
    </row>
    <row r="62" spans="53:86">
      <c r="BA62" s="174" t="s">
        <v>767</v>
      </c>
      <c r="BB62" s="61"/>
      <c r="BC62" s="61"/>
      <c r="BD62" s="61"/>
      <c r="BE62" s="61"/>
      <c r="BF62" s="61"/>
      <c r="BG62" s="61"/>
      <c r="BH62" s="61"/>
      <c r="BI62" s="61"/>
      <c r="BJ62" s="61"/>
      <c r="BK62" s="61"/>
      <c r="BL62" s="61"/>
      <c r="BM62" s="161" t="s">
        <v>663</v>
      </c>
      <c r="BN62" s="61"/>
      <c r="BO62" s="61"/>
      <c r="BP62" s="61"/>
      <c r="BQ62" s="61"/>
      <c r="BR62" s="61"/>
      <c r="BS62" s="61"/>
      <c r="BT62" s="61"/>
      <c r="BU62" s="61"/>
      <c r="BV62" s="61"/>
      <c r="BW62" s="61"/>
      <c r="BX62" s="61"/>
      <c r="BY62" s="61"/>
      <c r="BZ62" s="61"/>
      <c r="CA62" s="61"/>
      <c r="CB62" s="61"/>
      <c r="CC62" s="61"/>
      <c r="CD62" s="61"/>
      <c r="CE62" s="61"/>
      <c r="CF62" s="61"/>
      <c r="CG62" s="61"/>
      <c r="CH62" s="61"/>
    </row>
    <row r="63" spans="53:86" ht="15">
      <c r="BA63" s="175" t="s">
        <v>768</v>
      </c>
      <c r="BB63" s="61"/>
      <c r="BC63" s="61"/>
      <c r="BD63" s="61"/>
      <c r="BE63" s="61"/>
      <c r="BF63" s="61"/>
      <c r="BG63" s="61"/>
      <c r="BH63" s="61"/>
      <c r="BI63" s="61"/>
      <c r="BJ63" s="61"/>
      <c r="BK63" s="61"/>
      <c r="BL63" s="61"/>
      <c r="BM63" s="162" t="s">
        <v>535</v>
      </c>
      <c r="BN63" s="61"/>
      <c r="BO63" s="61"/>
      <c r="BP63" s="61"/>
      <c r="BQ63" s="61"/>
      <c r="BR63" s="61"/>
      <c r="BS63" s="61"/>
      <c r="BT63" s="61"/>
      <c r="BU63" s="61"/>
      <c r="BV63" s="61"/>
      <c r="BW63" s="61"/>
      <c r="BX63" s="61"/>
      <c r="BY63" s="61"/>
      <c r="BZ63" s="61"/>
      <c r="CA63" s="61"/>
      <c r="CB63" s="61"/>
      <c r="CC63" s="61"/>
      <c r="CD63" s="61"/>
      <c r="CE63" s="61"/>
      <c r="CF63" s="61"/>
      <c r="CG63" s="61"/>
      <c r="CH63" s="61"/>
    </row>
    <row r="64" spans="53:86">
      <c r="BA64" s="176" t="s">
        <v>210</v>
      </c>
      <c r="BB64" s="61"/>
      <c r="BC64" s="61"/>
      <c r="BD64" s="61"/>
      <c r="BE64" s="61"/>
      <c r="BF64" s="61"/>
      <c r="BG64" s="61"/>
      <c r="BH64" s="61"/>
      <c r="BI64" s="61"/>
      <c r="BJ64" s="61"/>
      <c r="BK64" s="61"/>
      <c r="BL64" s="61"/>
      <c r="BM64" s="161" t="s">
        <v>536</v>
      </c>
      <c r="BN64" s="61"/>
      <c r="BO64" s="61"/>
      <c r="BP64" s="61"/>
      <c r="BQ64" s="61"/>
      <c r="BR64" s="61"/>
      <c r="BS64" s="61"/>
      <c r="BT64" s="61"/>
      <c r="BU64" s="61"/>
      <c r="BV64" s="61"/>
      <c r="BW64" s="61"/>
      <c r="BX64" s="61"/>
      <c r="BY64" s="61"/>
      <c r="BZ64" s="61"/>
      <c r="CA64" s="61"/>
      <c r="CB64" s="61"/>
      <c r="CC64" s="61"/>
      <c r="CD64" s="61"/>
      <c r="CE64" s="61"/>
      <c r="CF64" s="61"/>
      <c r="CG64" s="61"/>
      <c r="CH64" s="61"/>
    </row>
    <row r="65" spans="53:86" ht="25.5">
      <c r="BA65" s="176" t="s">
        <v>825</v>
      </c>
      <c r="BB65" s="61"/>
      <c r="BC65" s="61"/>
      <c r="BD65" s="61"/>
      <c r="BE65" s="61"/>
      <c r="BF65" s="61"/>
      <c r="BG65" s="61"/>
      <c r="BH65" s="61"/>
      <c r="BI65" s="61"/>
      <c r="BJ65" s="61"/>
      <c r="BK65" s="61"/>
      <c r="BL65" s="61"/>
      <c r="BM65" s="161" t="s">
        <v>537</v>
      </c>
      <c r="BN65" s="61"/>
      <c r="BO65" s="61"/>
      <c r="BP65" s="61"/>
      <c r="BQ65" s="61"/>
      <c r="BR65" s="61"/>
      <c r="BS65" s="61"/>
      <c r="BT65" s="61"/>
      <c r="BU65" s="61"/>
      <c r="BV65" s="61"/>
      <c r="BW65" s="61"/>
      <c r="BX65" s="61"/>
      <c r="BY65" s="61"/>
      <c r="BZ65" s="61"/>
      <c r="CA65" s="61"/>
      <c r="CB65" s="61"/>
      <c r="CC65" s="61"/>
      <c r="CD65" s="61"/>
      <c r="CE65" s="61"/>
      <c r="CF65" s="61"/>
      <c r="CG65" s="61"/>
      <c r="CH65" s="61"/>
    </row>
    <row r="66" spans="53:86">
      <c r="BA66" s="176" t="s">
        <v>826</v>
      </c>
      <c r="BB66" s="61"/>
      <c r="BC66" s="61"/>
      <c r="BD66" s="61"/>
      <c r="BE66" s="61"/>
      <c r="BF66" s="61"/>
      <c r="BG66" s="61"/>
      <c r="BH66" s="61"/>
      <c r="BI66" s="61"/>
      <c r="BJ66" s="61"/>
      <c r="BK66" s="61"/>
      <c r="BL66" s="61"/>
      <c r="BM66" s="161" t="s">
        <v>538</v>
      </c>
      <c r="BN66" s="61"/>
      <c r="BO66" s="61"/>
      <c r="BP66" s="61"/>
      <c r="BQ66" s="61"/>
      <c r="BR66" s="61"/>
      <c r="BS66" s="61"/>
      <c r="BT66" s="61"/>
      <c r="BU66" s="61"/>
      <c r="BV66" s="61"/>
      <c r="BW66" s="61"/>
      <c r="BX66" s="61"/>
      <c r="BY66" s="61"/>
      <c r="BZ66" s="61"/>
      <c r="CA66" s="61"/>
      <c r="CB66" s="61"/>
      <c r="CC66" s="61"/>
      <c r="CD66" s="61"/>
      <c r="CE66" s="61"/>
      <c r="CF66" s="61"/>
      <c r="CG66" s="61"/>
      <c r="CH66" s="61"/>
    </row>
    <row r="67" spans="53:86">
      <c r="BA67" s="176" t="s">
        <v>63</v>
      </c>
      <c r="BB67" s="61"/>
      <c r="BC67" s="61"/>
      <c r="BD67" s="61"/>
      <c r="BE67" s="61"/>
      <c r="BF67" s="61"/>
      <c r="BG67" s="61"/>
      <c r="BH67" s="61"/>
      <c r="BI67" s="61"/>
      <c r="BJ67" s="61"/>
      <c r="BK67" s="61"/>
      <c r="BL67" s="61"/>
      <c r="BM67" s="161" t="s">
        <v>539</v>
      </c>
      <c r="BN67" s="61"/>
      <c r="BO67" s="61"/>
      <c r="BP67" s="61"/>
      <c r="BQ67" s="61"/>
      <c r="BR67" s="61"/>
      <c r="BS67" s="61"/>
      <c r="BT67" s="61"/>
      <c r="BU67" s="61"/>
      <c r="BV67" s="61"/>
      <c r="BW67" s="61"/>
      <c r="BX67" s="61"/>
      <c r="BY67" s="61"/>
      <c r="BZ67" s="61"/>
      <c r="CA67" s="61"/>
      <c r="CB67" s="61"/>
      <c r="CC67" s="61"/>
      <c r="CD67" s="61"/>
      <c r="CE67" s="61"/>
      <c r="CF67" s="61"/>
      <c r="CG67" s="61"/>
      <c r="CH67" s="61"/>
    </row>
    <row r="68" spans="53:86">
      <c r="BA68" s="176" t="s">
        <v>827</v>
      </c>
      <c r="BB68" s="61"/>
      <c r="BC68" s="61"/>
      <c r="BD68" s="61"/>
      <c r="BE68" s="61"/>
      <c r="BF68" s="61"/>
      <c r="BG68" s="61"/>
      <c r="BH68" s="61"/>
      <c r="BI68" s="61"/>
      <c r="BJ68" s="61"/>
      <c r="BK68" s="61"/>
      <c r="BL68" s="61"/>
      <c r="BM68" s="161" t="s">
        <v>540</v>
      </c>
      <c r="BN68" s="61"/>
      <c r="BO68" s="61"/>
      <c r="BP68" s="61"/>
      <c r="BQ68" s="61"/>
      <c r="BR68" s="61"/>
      <c r="BS68" s="61"/>
      <c r="BT68" s="61"/>
      <c r="BU68" s="61"/>
      <c r="BV68" s="61"/>
      <c r="BW68" s="61"/>
      <c r="BX68" s="61"/>
      <c r="BY68" s="61"/>
      <c r="BZ68" s="61"/>
      <c r="CA68" s="61"/>
      <c r="CB68" s="61"/>
      <c r="CC68" s="61"/>
      <c r="CD68" s="61"/>
      <c r="CE68" s="61"/>
      <c r="CF68" s="61"/>
      <c r="CG68" s="61"/>
      <c r="CH68" s="61"/>
    </row>
    <row r="69" spans="53:86" ht="15">
      <c r="BA69" s="175" t="s">
        <v>769</v>
      </c>
      <c r="BB69" s="61"/>
      <c r="BC69" s="61"/>
      <c r="BD69" s="61"/>
      <c r="BE69" s="61"/>
      <c r="BF69" s="61"/>
      <c r="BG69" s="61"/>
      <c r="BH69" s="61"/>
      <c r="BI69" s="61"/>
      <c r="BJ69" s="61"/>
      <c r="BK69" s="61"/>
      <c r="BL69" s="61"/>
      <c r="BM69" s="161" t="s">
        <v>541</v>
      </c>
      <c r="BN69" s="61"/>
      <c r="BO69" s="61"/>
      <c r="BP69" s="61"/>
      <c r="BQ69" s="61"/>
      <c r="BR69" s="61"/>
      <c r="BS69" s="61"/>
      <c r="BT69" s="61"/>
      <c r="BU69" s="61"/>
      <c r="BV69" s="61"/>
      <c r="BW69" s="61"/>
      <c r="BX69" s="61"/>
      <c r="BY69" s="61"/>
      <c r="BZ69" s="61"/>
      <c r="CA69" s="61"/>
      <c r="CB69" s="61"/>
      <c r="CC69" s="61"/>
      <c r="CD69" s="61"/>
      <c r="CE69" s="61"/>
      <c r="CF69" s="61"/>
      <c r="CG69" s="61"/>
      <c r="CH69" s="61"/>
    </row>
    <row r="70" spans="53:86">
      <c r="BA70" t="s">
        <v>770</v>
      </c>
      <c r="BB70" s="61"/>
      <c r="BC70" s="61"/>
      <c r="BD70" s="61"/>
      <c r="BE70" s="61"/>
      <c r="BF70" s="61"/>
      <c r="BG70" s="61"/>
      <c r="BH70" s="61"/>
      <c r="BI70" s="61"/>
      <c r="BJ70" s="61"/>
      <c r="BK70" s="61"/>
      <c r="BL70" s="61"/>
      <c r="BM70" s="161" t="s">
        <v>542</v>
      </c>
      <c r="BN70" s="61"/>
      <c r="BO70" s="61"/>
      <c r="BP70" s="61"/>
      <c r="BQ70" s="61"/>
      <c r="BR70" s="61"/>
      <c r="BS70" s="61"/>
      <c r="BT70" s="61"/>
      <c r="BU70" s="61"/>
      <c r="BV70" s="61"/>
      <c r="BW70" s="61"/>
      <c r="BX70" s="61"/>
      <c r="BY70" s="61"/>
      <c r="BZ70" s="61"/>
      <c r="CA70" s="61"/>
      <c r="CB70" s="61"/>
      <c r="CC70" s="61"/>
      <c r="CD70" s="61"/>
      <c r="CE70" s="61"/>
      <c r="CF70" s="61"/>
      <c r="CG70" s="61"/>
      <c r="CH70" s="61"/>
    </row>
    <row r="71" spans="53:86">
      <c r="BA71" t="s">
        <v>771</v>
      </c>
      <c r="BB71" s="61"/>
      <c r="BC71" s="61"/>
      <c r="BD71" s="61"/>
      <c r="BE71" s="61"/>
      <c r="BF71" s="61"/>
      <c r="BG71" s="61"/>
      <c r="BH71" s="61"/>
      <c r="BI71" s="61"/>
      <c r="BJ71" s="61"/>
      <c r="BK71" s="61"/>
      <c r="BL71" s="61"/>
      <c r="BM71" s="161" t="s">
        <v>543</v>
      </c>
      <c r="BN71" s="61"/>
      <c r="BO71" s="61"/>
      <c r="BP71" s="61"/>
      <c r="BQ71" s="61"/>
      <c r="BR71" s="61"/>
      <c r="BS71" s="61"/>
      <c r="BT71" s="61"/>
      <c r="BU71" s="61"/>
      <c r="BV71" s="61"/>
      <c r="BW71" s="61"/>
      <c r="BX71" s="61"/>
      <c r="BY71" s="61"/>
      <c r="BZ71" s="61"/>
      <c r="CA71" s="61"/>
      <c r="CB71" s="61"/>
      <c r="CC71" s="61"/>
      <c r="CD71" s="61"/>
      <c r="CE71" s="61"/>
      <c r="CF71" s="61"/>
      <c r="CG71" s="61"/>
      <c r="CH71" s="61"/>
    </row>
    <row r="72" spans="53:86">
      <c r="BA72" t="s">
        <v>772</v>
      </c>
      <c r="BB72" s="61"/>
      <c r="BC72" s="61"/>
      <c r="BD72" s="61"/>
      <c r="BE72" s="61"/>
      <c r="BF72" s="61"/>
      <c r="BG72" s="61"/>
      <c r="BH72" s="61"/>
      <c r="BI72" s="61"/>
      <c r="BJ72" s="61"/>
      <c r="BK72" s="61"/>
      <c r="BL72" s="61"/>
      <c r="BM72" s="161" t="s">
        <v>544</v>
      </c>
      <c r="BN72" s="61"/>
      <c r="BO72" s="61"/>
      <c r="BP72" s="61"/>
      <c r="BQ72" s="61"/>
      <c r="BR72" s="61"/>
      <c r="BS72" s="61"/>
      <c r="BT72" s="61"/>
      <c r="BU72" s="61"/>
      <c r="BV72" s="61"/>
      <c r="BW72" s="61"/>
      <c r="BX72" s="61"/>
      <c r="BY72" s="61"/>
      <c r="BZ72" s="61"/>
      <c r="CA72" s="61"/>
      <c r="CB72" s="61"/>
      <c r="CC72" s="61"/>
      <c r="CD72" s="61"/>
      <c r="CE72" s="61"/>
      <c r="CF72" s="61"/>
      <c r="CG72" s="61"/>
      <c r="CH72" s="61"/>
    </row>
    <row r="73" spans="53:86">
      <c r="BA73" t="s">
        <v>773</v>
      </c>
      <c r="BB73" s="61"/>
      <c r="BC73" s="61"/>
      <c r="BD73" s="61"/>
      <c r="BE73" s="61"/>
      <c r="BF73" s="61"/>
      <c r="BG73" s="61"/>
      <c r="BH73" s="61"/>
      <c r="BI73" s="61"/>
      <c r="BJ73" s="61"/>
      <c r="BK73" s="61"/>
      <c r="BL73" s="61"/>
      <c r="BM73" s="161" t="s">
        <v>545</v>
      </c>
      <c r="BN73" s="61"/>
      <c r="BO73" s="61"/>
      <c r="BP73" s="61"/>
      <c r="BQ73" s="61"/>
      <c r="BR73" s="61"/>
      <c r="BS73" s="61"/>
      <c r="BT73" s="61"/>
      <c r="BU73" s="61"/>
      <c r="BV73" s="61"/>
      <c r="BW73" s="61"/>
      <c r="BX73" s="61"/>
      <c r="BY73" s="61"/>
      <c r="BZ73" s="61"/>
      <c r="CA73" s="61"/>
      <c r="CB73" s="61"/>
      <c r="CC73" s="61"/>
      <c r="CD73" s="61"/>
      <c r="CE73" s="61"/>
      <c r="CF73" s="61"/>
      <c r="CG73" s="61"/>
      <c r="CH73" s="61"/>
    </row>
    <row r="74" spans="53:86">
      <c r="BA74" t="s">
        <v>774</v>
      </c>
      <c r="BB74" s="61"/>
      <c r="BC74" s="61"/>
      <c r="BD74" s="61"/>
      <c r="BE74" s="61"/>
      <c r="BF74" s="61"/>
      <c r="BG74" s="61"/>
      <c r="BH74" s="61"/>
      <c r="BI74" s="61"/>
      <c r="BJ74" s="61"/>
      <c r="BK74" s="61"/>
      <c r="BL74" s="61"/>
      <c r="BM74" s="161" t="s">
        <v>546</v>
      </c>
      <c r="BN74" s="61"/>
      <c r="BO74" s="61"/>
      <c r="BP74" s="61"/>
      <c r="BQ74" s="61"/>
      <c r="BR74" s="61"/>
      <c r="BS74" s="61"/>
      <c r="BT74" s="61"/>
      <c r="BU74" s="61"/>
      <c r="BV74" s="61"/>
      <c r="BW74" s="61"/>
      <c r="BX74" s="61"/>
      <c r="BY74" s="61"/>
      <c r="BZ74" s="61"/>
      <c r="CA74" s="61"/>
      <c r="CB74" s="61"/>
      <c r="CC74" s="61"/>
      <c r="CD74" s="61"/>
      <c r="CE74" s="61"/>
      <c r="CF74" s="61"/>
      <c r="CG74" s="61"/>
      <c r="CH74" s="61"/>
    </row>
    <row r="75" spans="53:86">
      <c r="BA75" t="s">
        <v>775</v>
      </c>
      <c r="BB75" s="61"/>
      <c r="BC75" s="61"/>
      <c r="BD75" s="61"/>
      <c r="BE75" s="61"/>
      <c r="BF75" s="61"/>
      <c r="BG75" s="61"/>
      <c r="BH75" s="61"/>
      <c r="BI75" s="61"/>
      <c r="BJ75" s="61"/>
      <c r="BK75" s="61"/>
      <c r="BL75" s="61"/>
      <c r="BM75" s="161" t="s">
        <v>547</v>
      </c>
      <c r="BN75" s="61"/>
      <c r="BO75" s="61"/>
      <c r="BP75" s="61"/>
      <c r="BQ75" s="61"/>
      <c r="BR75" s="61"/>
      <c r="BS75" s="61"/>
      <c r="BT75" s="61"/>
      <c r="BU75" s="61"/>
      <c r="BV75" s="61"/>
      <c r="BW75" s="61"/>
      <c r="BX75" s="61"/>
      <c r="BY75" s="61"/>
      <c r="BZ75" s="61"/>
      <c r="CA75" s="61"/>
      <c r="CB75" s="61"/>
      <c r="CC75" s="61"/>
      <c r="CD75" s="61"/>
      <c r="CE75" s="61"/>
      <c r="CF75" s="61"/>
      <c r="CG75" s="61"/>
      <c r="CH75" s="61"/>
    </row>
    <row r="76" spans="53:86">
      <c r="BA76" t="s">
        <v>776</v>
      </c>
      <c r="BB76" s="61"/>
      <c r="BC76" s="61"/>
      <c r="BD76" s="61"/>
      <c r="BE76" s="61"/>
      <c r="BF76" s="61"/>
      <c r="BG76" s="61"/>
      <c r="BH76" s="61"/>
      <c r="BI76" s="61"/>
      <c r="BJ76" s="61"/>
      <c r="BK76" s="61"/>
      <c r="BL76" s="61"/>
      <c r="BM76" s="161" t="s">
        <v>548</v>
      </c>
      <c r="BN76" s="61"/>
      <c r="BO76" s="61"/>
      <c r="BP76" s="61"/>
      <c r="BQ76" s="61"/>
      <c r="BR76" s="61"/>
      <c r="BS76" s="61"/>
      <c r="BT76" s="61"/>
      <c r="BU76" s="61"/>
      <c r="BV76" s="61"/>
      <c r="BW76" s="61"/>
      <c r="BX76" s="61"/>
      <c r="BY76" s="61"/>
      <c r="BZ76" s="61"/>
      <c r="CA76" s="61"/>
      <c r="CB76" s="61"/>
      <c r="CC76" s="61"/>
      <c r="CD76" s="61"/>
      <c r="CE76" s="61"/>
      <c r="CF76" s="61"/>
      <c r="CG76" s="61"/>
      <c r="CH76" s="61"/>
    </row>
    <row r="77" spans="53:86">
      <c r="BA77" t="s">
        <v>777</v>
      </c>
      <c r="BB77" s="61"/>
      <c r="BC77" s="61"/>
      <c r="BD77" s="61"/>
      <c r="BE77" s="61"/>
      <c r="BF77" s="61"/>
      <c r="BG77" s="61"/>
      <c r="BH77" s="61"/>
      <c r="BI77" s="61"/>
      <c r="BJ77" s="61"/>
      <c r="BK77" s="61"/>
      <c r="BL77" s="61"/>
      <c r="BM77" s="161" t="s">
        <v>549</v>
      </c>
      <c r="BN77" s="61"/>
      <c r="BO77" s="61"/>
      <c r="BP77" s="61"/>
      <c r="BQ77" s="61"/>
      <c r="BR77" s="61"/>
      <c r="BS77" s="61"/>
      <c r="BT77" s="61"/>
      <c r="BU77" s="61"/>
      <c r="BV77" s="61"/>
      <c r="BW77" s="61"/>
      <c r="BX77" s="61"/>
      <c r="BY77" s="61"/>
      <c r="BZ77" s="61"/>
      <c r="CA77" s="61"/>
      <c r="CB77" s="61"/>
      <c r="CC77" s="61"/>
      <c r="CD77" s="61"/>
      <c r="CE77" s="61"/>
      <c r="CF77" s="61"/>
      <c r="CG77" s="61"/>
      <c r="CH77" s="61"/>
    </row>
    <row r="78" spans="53:86">
      <c r="BA78" t="s">
        <v>778</v>
      </c>
      <c r="BB78" s="61"/>
      <c r="BC78" s="61"/>
      <c r="BD78" s="61"/>
      <c r="BE78" s="61"/>
      <c r="BF78" s="61"/>
      <c r="BG78" s="61"/>
      <c r="BH78" s="61"/>
      <c r="BI78" s="61"/>
      <c r="BJ78" s="61"/>
      <c r="BK78" s="61"/>
      <c r="BL78" s="61"/>
      <c r="BM78" s="161" t="s">
        <v>550</v>
      </c>
      <c r="BN78" s="61"/>
      <c r="BO78" s="61"/>
      <c r="BP78" s="61"/>
      <c r="BQ78" s="61"/>
      <c r="BR78" s="61"/>
      <c r="BS78" s="61"/>
      <c r="BT78" s="61"/>
      <c r="BU78" s="61"/>
      <c r="BV78" s="61"/>
      <c r="BW78" s="61"/>
      <c r="BX78" s="61"/>
      <c r="BY78" s="61"/>
      <c r="BZ78" s="61"/>
      <c r="CA78" s="61"/>
      <c r="CB78" s="61"/>
      <c r="CC78" s="61"/>
      <c r="CD78" s="61"/>
      <c r="CE78" s="61"/>
      <c r="CF78" s="61"/>
      <c r="CG78" s="61"/>
      <c r="CH78" s="61"/>
    </row>
    <row r="79" spans="53:86" ht="15">
      <c r="BA79" s="175" t="s">
        <v>821</v>
      </c>
      <c r="BB79" s="61"/>
      <c r="BC79" s="61"/>
      <c r="BD79" s="61"/>
      <c r="BE79" s="61"/>
      <c r="BF79" s="61"/>
      <c r="BG79" s="61"/>
      <c r="BH79" s="61"/>
      <c r="BI79" s="61"/>
      <c r="BJ79" s="61"/>
      <c r="BK79" s="61"/>
      <c r="BL79" s="61"/>
      <c r="BM79" s="161"/>
      <c r="BN79" s="61"/>
      <c r="BO79" s="61"/>
      <c r="BP79" s="61"/>
      <c r="BQ79" s="61"/>
      <c r="BR79" s="61"/>
      <c r="BS79" s="61"/>
      <c r="BT79" s="61"/>
      <c r="BU79" s="61"/>
      <c r="BV79" s="61"/>
      <c r="BW79" s="61"/>
      <c r="BX79" s="61"/>
      <c r="BY79" s="61"/>
      <c r="BZ79" s="61"/>
      <c r="CA79" s="61"/>
      <c r="CB79" s="61"/>
      <c r="CC79" s="61"/>
      <c r="CD79" s="61"/>
      <c r="CE79" s="61"/>
      <c r="CF79" s="61"/>
      <c r="CG79" s="61"/>
      <c r="CH79" s="61"/>
    </row>
    <row r="80" spans="53:86">
      <c r="BA80" t="s">
        <v>818</v>
      </c>
      <c r="BB80" s="61"/>
      <c r="BC80" s="61"/>
      <c r="BD80" s="61"/>
      <c r="BE80" s="61"/>
      <c r="BF80" s="61"/>
      <c r="BG80" s="61"/>
      <c r="BH80" s="61"/>
      <c r="BI80" s="61"/>
      <c r="BJ80" s="61"/>
      <c r="BK80" s="61"/>
      <c r="BL80" s="61"/>
      <c r="BM80" s="161"/>
      <c r="BN80" s="61"/>
      <c r="BO80" s="61"/>
      <c r="BP80" s="61"/>
      <c r="BQ80" s="61"/>
      <c r="BR80" s="61"/>
      <c r="BS80" s="61"/>
      <c r="BT80" s="61"/>
      <c r="BU80" s="61"/>
      <c r="BV80" s="61"/>
      <c r="BW80" s="61"/>
      <c r="BX80" s="61"/>
      <c r="BY80" s="61"/>
      <c r="BZ80" s="61"/>
      <c r="CA80" s="61"/>
      <c r="CB80" s="61"/>
      <c r="CC80" s="61"/>
      <c r="CD80" s="61"/>
      <c r="CE80" s="61"/>
      <c r="CF80" s="61"/>
      <c r="CG80" s="61"/>
      <c r="CH80" s="61"/>
    </row>
    <row r="81" spans="53:86">
      <c r="BA81" t="s">
        <v>819</v>
      </c>
      <c r="BB81" s="61"/>
      <c r="BC81" s="61"/>
      <c r="BD81" s="61"/>
      <c r="BE81" s="61"/>
      <c r="BF81" s="61"/>
      <c r="BG81" s="61"/>
      <c r="BH81" s="61"/>
      <c r="BI81" s="61"/>
      <c r="BJ81" s="61"/>
      <c r="BK81" s="61"/>
      <c r="BL81" s="61"/>
      <c r="BM81" s="161"/>
      <c r="BN81" s="61"/>
      <c r="BO81" s="61"/>
      <c r="BP81" s="61"/>
      <c r="BQ81" s="61"/>
      <c r="BR81" s="61"/>
      <c r="BS81" s="61"/>
      <c r="BT81" s="61"/>
      <c r="BU81" s="61"/>
      <c r="BV81" s="61"/>
      <c r="BW81" s="61"/>
      <c r="BX81" s="61"/>
      <c r="BY81" s="61"/>
      <c r="BZ81" s="61"/>
      <c r="CA81" s="61"/>
      <c r="CB81" s="61"/>
      <c r="CC81" s="61"/>
      <c r="CD81" s="61"/>
      <c r="CE81" s="61"/>
      <c r="CF81" s="61"/>
      <c r="CG81" s="61"/>
      <c r="CH81" s="61"/>
    </row>
    <row r="82" spans="53:86">
      <c r="BA82" t="s">
        <v>820</v>
      </c>
      <c r="BB82" s="61"/>
      <c r="BC82" s="61"/>
      <c r="BD82" s="61"/>
      <c r="BE82" s="61"/>
      <c r="BF82" s="61"/>
      <c r="BG82" s="61"/>
      <c r="BH82" s="61"/>
      <c r="BI82" s="61"/>
      <c r="BJ82" s="61"/>
      <c r="BK82" s="61"/>
      <c r="BL82" s="61"/>
      <c r="BM82" s="161"/>
      <c r="BN82" s="61"/>
      <c r="BO82" s="61"/>
      <c r="BP82" s="61"/>
      <c r="BQ82" s="61"/>
      <c r="BR82" s="61"/>
      <c r="BS82" s="61"/>
      <c r="BT82" s="61"/>
      <c r="BU82" s="61"/>
      <c r="BV82" s="61"/>
      <c r="BW82" s="61"/>
      <c r="BX82" s="61"/>
      <c r="BY82" s="61"/>
      <c r="BZ82" s="61"/>
      <c r="CA82" s="61"/>
      <c r="CB82" s="61"/>
      <c r="CC82" s="61"/>
      <c r="CD82" s="61"/>
      <c r="CE82" s="61"/>
      <c r="CF82" s="61"/>
      <c r="CG82" s="61"/>
      <c r="CH82" s="61"/>
    </row>
    <row r="83" spans="53:86" ht="15">
      <c r="BA83" s="175" t="s">
        <v>779</v>
      </c>
      <c r="BB83" s="61"/>
      <c r="BC83" s="61"/>
      <c r="BD83" s="61"/>
      <c r="BE83" s="61"/>
      <c r="BF83" s="61"/>
      <c r="BG83" s="61"/>
      <c r="BH83" s="61"/>
      <c r="BI83" s="61"/>
      <c r="BJ83" s="61"/>
      <c r="BK83" s="61"/>
      <c r="BL83" s="61"/>
      <c r="BM83" s="162" t="s">
        <v>551</v>
      </c>
      <c r="BN83" s="61"/>
      <c r="BO83" s="61"/>
      <c r="BP83" s="61"/>
      <c r="BQ83" s="61"/>
      <c r="BR83" s="61"/>
      <c r="BS83" s="61"/>
      <c r="BT83" s="61"/>
      <c r="BU83" s="61"/>
      <c r="BV83" s="61"/>
      <c r="BW83" s="61"/>
      <c r="BX83" s="61"/>
      <c r="BY83" s="61"/>
      <c r="BZ83" s="61"/>
      <c r="CA83" s="61"/>
      <c r="CB83" s="61"/>
      <c r="CC83" s="61"/>
      <c r="CD83" s="61"/>
      <c r="CE83" s="61"/>
      <c r="CF83" s="61"/>
      <c r="CG83" s="61"/>
      <c r="CH83" s="61"/>
    </row>
    <row r="84" spans="53:86">
      <c r="BA84" t="s">
        <v>780</v>
      </c>
      <c r="BB84" s="61"/>
      <c r="BC84" s="61"/>
      <c r="BD84" s="61"/>
      <c r="BE84" s="61"/>
      <c r="BF84" s="61"/>
      <c r="BG84" s="61"/>
      <c r="BH84" s="61"/>
      <c r="BI84" s="61"/>
      <c r="BJ84" s="61"/>
      <c r="BK84" s="61"/>
      <c r="BL84" s="61"/>
      <c r="BM84" s="161" t="s">
        <v>552</v>
      </c>
      <c r="BN84" s="61"/>
      <c r="BO84" s="61"/>
      <c r="BP84" s="61"/>
      <c r="BQ84" s="61"/>
      <c r="BR84" s="61"/>
      <c r="BS84" s="61"/>
      <c r="BT84" s="61"/>
      <c r="BU84" s="61"/>
      <c r="BV84" s="61"/>
      <c r="BW84" s="61"/>
      <c r="BX84" s="61"/>
      <c r="BY84" s="61"/>
      <c r="BZ84" s="61"/>
      <c r="CA84" s="61"/>
      <c r="CB84" s="61"/>
      <c r="CC84" s="61"/>
      <c r="CD84" s="61"/>
      <c r="CE84" s="61"/>
      <c r="CF84" s="61"/>
      <c r="CG84" s="61"/>
      <c r="CH84" s="61"/>
    </row>
    <row r="85" spans="53:86">
      <c r="BA85" t="s">
        <v>781</v>
      </c>
      <c r="BB85" s="61"/>
      <c r="BC85" s="61"/>
      <c r="BD85" s="61"/>
      <c r="BE85" s="61"/>
      <c r="BF85" s="61"/>
      <c r="BG85" s="61"/>
      <c r="BH85" s="61"/>
      <c r="BI85" s="61"/>
      <c r="BJ85" s="61"/>
      <c r="BK85" s="61"/>
      <c r="BL85" s="61"/>
      <c r="BM85" s="161" t="s">
        <v>553</v>
      </c>
      <c r="BN85" s="61"/>
      <c r="BO85" s="61"/>
      <c r="BP85" s="61"/>
      <c r="BQ85" s="61"/>
      <c r="BR85" s="61"/>
      <c r="BS85" s="61"/>
      <c r="BT85" s="61"/>
      <c r="BU85" s="61"/>
      <c r="BV85" s="61"/>
      <c r="BW85" s="61"/>
      <c r="BX85" s="61"/>
      <c r="BY85" s="61"/>
      <c r="BZ85" s="61"/>
      <c r="CA85" s="61"/>
      <c r="CB85" s="61"/>
      <c r="CC85" s="61"/>
      <c r="CD85" s="61"/>
      <c r="CE85" s="61"/>
      <c r="CF85" s="61"/>
      <c r="CG85" s="61"/>
      <c r="CH85" s="61"/>
    </row>
    <row r="86" spans="53:86">
      <c r="BA86" t="s">
        <v>782</v>
      </c>
      <c r="BB86" s="61"/>
      <c r="BC86" s="61"/>
      <c r="BD86" s="61"/>
      <c r="BE86" s="61"/>
      <c r="BF86" s="61"/>
      <c r="BG86" s="61"/>
      <c r="BH86" s="61"/>
      <c r="BI86" s="61"/>
      <c r="BJ86" s="61"/>
      <c r="BK86" s="61"/>
      <c r="BL86" s="61"/>
      <c r="BM86" s="161" t="s">
        <v>554</v>
      </c>
      <c r="BN86" s="61"/>
      <c r="BO86" s="61"/>
      <c r="BP86" s="61"/>
      <c r="BQ86" s="61"/>
      <c r="BR86" s="61"/>
      <c r="BS86" s="61"/>
      <c r="BT86" s="61"/>
      <c r="BU86" s="61"/>
      <c r="BV86" s="61"/>
      <c r="BW86" s="61"/>
      <c r="BX86" s="61"/>
      <c r="BY86" s="61"/>
      <c r="BZ86" s="61"/>
      <c r="CA86" s="61"/>
      <c r="CB86" s="61"/>
      <c r="CC86" s="61"/>
      <c r="CD86" s="61"/>
      <c r="CE86" s="61"/>
      <c r="CF86" s="61"/>
      <c r="CG86" s="61"/>
      <c r="CH86" s="61"/>
    </row>
    <row r="87" spans="53:86">
      <c r="BA87" t="s">
        <v>783</v>
      </c>
      <c r="BB87" s="61"/>
      <c r="BC87" s="61"/>
      <c r="BD87" s="61"/>
      <c r="BE87" s="61"/>
      <c r="BF87" s="61"/>
      <c r="BG87" s="61"/>
      <c r="BH87" s="61"/>
      <c r="BI87" s="61"/>
      <c r="BJ87" s="61"/>
      <c r="BK87" s="61"/>
      <c r="BL87" s="61"/>
      <c r="BM87" s="161" t="s">
        <v>555</v>
      </c>
      <c r="BN87" s="61"/>
      <c r="BO87" s="61"/>
      <c r="BP87" s="61"/>
      <c r="BQ87" s="61"/>
      <c r="BR87" s="61"/>
      <c r="BS87" s="61"/>
      <c r="BT87" s="61"/>
      <c r="BU87" s="61"/>
      <c r="BV87" s="61"/>
      <c r="BW87" s="61"/>
      <c r="BX87" s="61"/>
      <c r="BY87" s="61"/>
      <c r="BZ87" s="61"/>
      <c r="CA87" s="61"/>
      <c r="CB87" s="61"/>
      <c r="CC87" s="61"/>
      <c r="CD87" s="61"/>
      <c r="CE87" s="61"/>
      <c r="CF87" s="61"/>
      <c r="CG87" s="61"/>
      <c r="CH87" s="61"/>
    </row>
    <row r="88" spans="53:86">
      <c r="BA88" t="s">
        <v>81</v>
      </c>
      <c r="BB88" s="61"/>
      <c r="BC88" s="61"/>
      <c r="BD88" s="61"/>
      <c r="BE88" s="61"/>
      <c r="BF88" s="61"/>
      <c r="BG88" s="61"/>
      <c r="BH88" s="61"/>
      <c r="BI88" s="61"/>
      <c r="BJ88" s="61"/>
      <c r="BK88" s="61"/>
      <c r="BL88" s="61"/>
      <c r="BM88" s="161" t="s">
        <v>100</v>
      </c>
      <c r="BN88" s="61"/>
      <c r="BO88" s="61"/>
      <c r="BP88" s="61"/>
      <c r="BQ88" s="61"/>
      <c r="BR88" s="61"/>
      <c r="BS88" s="61"/>
      <c r="BT88" s="61"/>
      <c r="BU88" s="61"/>
      <c r="BV88" s="61"/>
      <c r="BW88" s="61"/>
      <c r="BX88" s="61"/>
      <c r="BY88" s="61"/>
      <c r="BZ88" s="61"/>
      <c r="CA88" s="61"/>
      <c r="CB88" s="61"/>
      <c r="CC88" s="61"/>
      <c r="CD88" s="61"/>
      <c r="CE88" s="61"/>
      <c r="CF88" s="61"/>
      <c r="CG88" s="61"/>
      <c r="CH88" s="61"/>
    </row>
    <row r="89" spans="53:86">
      <c r="BA89" t="s">
        <v>784</v>
      </c>
      <c r="BB89" s="61"/>
      <c r="BC89" s="61"/>
      <c r="BD89" s="61"/>
      <c r="BE89" s="61"/>
      <c r="BF89" s="61"/>
      <c r="BG89" s="61"/>
      <c r="BH89" s="61"/>
      <c r="BI89" s="61"/>
      <c r="BJ89" s="61"/>
      <c r="BK89" s="61"/>
      <c r="BL89" s="61"/>
      <c r="BM89" s="161" t="s">
        <v>664</v>
      </c>
      <c r="BN89" s="61"/>
      <c r="BO89" s="61"/>
      <c r="BP89" s="61"/>
      <c r="BQ89" s="61"/>
      <c r="BR89" s="61"/>
      <c r="BS89" s="61"/>
      <c r="BT89" s="61"/>
      <c r="BU89" s="61"/>
      <c r="BV89" s="61"/>
      <c r="BW89" s="61"/>
      <c r="BX89" s="61"/>
      <c r="BY89" s="61"/>
      <c r="BZ89" s="61"/>
      <c r="CA89" s="61"/>
      <c r="CB89" s="61"/>
      <c r="CC89" s="61"/>
      <c r="CD89" s="61"/>
      <c r="CE89" s="61"/>
      <c r="CF89" s="61"/>
      <c r="CG89" s="61"/>
      <c r="CH89" s="61"/>
    </row>
    <row r="90" spans="53:86">
      <c r="BA90" t="s">
        <v>785</v>
      </c>
      <c r="BB90" s="61"/>
      <c r="BC90" s="61"/>
      <c r="BD90" s="61"/>
      <c r="BE90" s="61"/>
      <c r="BF90" s="61"/>
      <c r="BG90" s="61"/>
      <c r="BH90" s="61"/>
      <c r="BI90" s="61"/>
      <c r="BJ90" s="61"/>
      <c r="BK90" s="61"/>
      <c r="BL90" s="61"/>
      <c r="BM90" s="161" t="s">
        <v>556</v>
      </c>
      <c r="BN90" s="61"/>
      <c r="BO90" s="61"/>
      <c r="BP90" s="61"/>
      <c r="BQ90" s="61"/>
      <c r="BR90" s="61"/>
      <c r="BS90" s="61"/>
      <c r="BT90" s="61"/>
      <c r="BU90" s="61"/>
      <c r="BV90" s="61"/>
      <c r="BW90" s="61"/>
      <c r="BX90" s="61"/>
      <c r="BY90" s="61"/>
      <c r="BZ90" s="61"/>
      <c r="CA90" s="61"/>
      <c r="CB90" s="61"/>
      <c r="CC90" s="61"/>
      <c r="CD90" s="61"/>
      <c r="CE90" s="61"/>
      <c r="CF90" s="61"/>
      <c r="CG90" s="61"/>
      <c r="CH90" s="61"/>
    </row>
    <row r="91" spans="53:86">
      <c r="BA91" t="s">
        <v>786</v>
      </c>
      <c r="BB91" s="61"/>
      <c r="BC91" s="61"/>
      <c r="BD91" s="61"/>
      <c r="BE91" s="61"/>
      <c r="BF91" s="61"/>
      <c r="BG91" s="61"/>
      <c r="BH91" s="61"/>
      <c r="BI91" s="61"/>
      <c r="BJ91" s="61"/>
      <c r="BK91" s="61"/>
      <c r="BL91" s="61"/>
      <c r="BM91" s="161" t="s">
        <v>557</v>
      </c>
      <c r="BN91" s="61"/>
      <c r="BO91" s="61"/>
      <c r="BP91" s="61"/>
      <c r="BQ91" s="61"/>
      <c r="BR91" s="61"/>
      <c r="BS91" s="61"/>
      <c r="BT91" s="61"/>
      <c r="BU91" s="61"/>
      <c r="BV91" s="61"/>
      <c r="BW91" s="61"/>
      <c r="BX91" s="61"/>
      <c r="BY91" s="61"/>
      <c r="BZ91" s="61"/>
      <c r="CA91" s="61"/>
      <c r="CB91" s="61"/>
      <c r="CC91" s="61"/>
      <c r="CD91" s="61"/>
      <c r="CE91" s="61"/>
      <c r="CF91" s="61"/>
      <c r="CG91" s="61"/>
      <c r="CH91" s="61"/>
    </row>
    <row r="92" spans="53:86">
      <c r="BA92" t="s">
        <v>787</v>
      </c>
      <c r="BB92" s="61"/>
      <c r="BC92" s="61"/>
      <c r="BD92" s="61"/>
      <c r="BE92" s="61"/>
      <c r="BF92" s="61"/>
      <c r="BG92" s="61"/>
      <c r="BH92" s="61"/>
      <c r="BI92" s="61"/>
      <c r="BJ92" s="61"/>
      <c r="BK92" s="61"/>
      <c r="BL92" s="61"/>
      <c r="BM92" s="161" t="s">
        <v>558</v>
      </c>
      <c r="BN92" s="61"/>
      <c r="BO92" s="61"/>
      <c r="BP92" s="61"/>
      <c r="BQ92" s="61"/>
      <c r="BR92" s="61"/>
      <c r="BS92" s="61"/>
      <c r="BT92" s="61"/>
      <c r="BU92" s="61"/>
      <c r="BV92" s="61"/>
      <c r="BW92" s="61"/>
      <c r="BX92" s="61"/>
      <c r="BY92" s="61"/>
      <c r="BZ92" s="61"/>
      <c r="CA92" s="61"/>
      <c r="CB92" s="61"/>
      <c r="CC92" s="61"/>
      <c r="CD92" s="61"/>
      <c r="CE92" s="61"/>
      <c r="CF92" s="61"/>
      <c r="CG92" s="61"/>
      <c r="CH92" s="61"/>
    </row>
    <row r="93" spans="53:86">
      <c r="BA93" t="s">
        <v>788</v>
      </c>
      <c r="BB93" s="61"/>
      <c r="BC93" s="61"/>
      <c r="BD93" s="61"/>
      <c r="BE93" s="61"/>
      <c r="BF93" s="61"/>
      <c r="BG93" s="61"/>
      <c r="BH93" s="61"/>
      <c r="BI93" s="61"/>
      <c r="BJ93" s="61"/>
      <c r="BK93" s="61"/>
      <c r="BL93" s="61"/>
      <c r="BM93" s="161" t="s">
        <v>559</v>
      </c>
      <c r="BN93" s="61"/>
      <c r="BO93" s="61"/>
      <c r="BP93" s="61"/>
      <c r="BQ93" s="61"/>
      <c r="BR93" s="61"/>
      <c r="BS93" s="61"/>
      <c r="BT93" s="61"/>
      <c r="BU93" s="61"/>
      <c r="BV93" s="61"/>
      <c r="BW93" s="61"/>
      <c r="BX93" s="61"/>
      <c r="BY93" s="61"/>
      <c r="BZ93" s="61"/>
      <c r="CA93" s="61"/>
      <c r="CB93" s="61"/>
      <c r="CC93" s="61"/>
      <c r="CD93" s="61"/>
      <c r="CE93" s="61"/>
      <c r="CF93" s="61"/>
      <c r="CG93" s="61"/>
      <c r="CH93" s="61"/>
    </row>
    <row r="94" spans="53:86">
      <c r="BA94" t="s">
        <v>789</v>
      </c>
      <c r="BB94" s="61"/>
      <c r="BC94" s="61"/>
      <c r="BD94" s="61"/>
      <c r="BE94" s="61"/>
      <c r="BF94" s="61"/>
      <c r="BG94" s="61"/>
      <c r="BH94" s="61"/>
      <c r="BI94" s="61"/>
      <c r="BJ94" s="61"/>
      <c r="BK94" s="61"/>
      <c r="BL94" s="61"/>
      <c r="BM94" s="161" t="s">
        <v>560</v>
      </c>
      <c r="BN94" s="61"/>
      <c r="BO94" s="61"/>
      <c r="BP94" s="61"/>
      <c r="BQ94" s="61"/>
      <c r="BR94" s="61"/>
      <c r="BS94" s="61"/>
      <c r="BT94" s="61"/>
      <c r="BU94" s="61"/>
      <c r="BV94" s="61"/>
      <c r="BW94" s="61"/>
      <c r="BX94" s="61"/>
      <c r="BY94" s="61"/>
      <c r="BZ94" s="61"/>
      <c r="CA94" s="61"/>
      <c r="CB94" s="61"/>
      <c r="CC94" s="61"/>
      <c r="CD94" s="61"/>
      <c r="CE94" s="61"/>
      <c r="CF94" s="61"/>
      <c r="CG94" s="61"/>
      <c r="CH94" s="61"/>
    </row>
    <row r="95" spans="53:86">
      <c r="BA95" t="s">
        <v>790</v>
      </c>
      <c r="BB95" s="61"/>
      <c r="BC95" s="61"/>
      <c r="BD95" s="61"/>
      <c r="BE95" s="61"/>
      <c r="BF95" s="61"/>
      <c r="BG95" s="61"/>
      <c r="BH95" s="61"/>
      <c r="BI95" s="61"/>
      <c r="BJ95" s="61"/>
      <c r="BK95" s="61"/>
      <c r="BL95" s="61"/>
      <c r="BM95" s="162" t="s">
        <v>561</v>
      </c>
      <c r="BN95" s="61"/>
      <c r="BO95" s="61"/>
      <c r="BP95" s="61"/>
      <c r="BQ95" s="61"/>
      <c r="BR95" s="61"/>
      <c r="BS95" s="61"/>
      <c r="BT95" s="61"/>
      <c r="BU95" s="61"/>
      <c r="BV95" s="61"/>
      <c r="BW95" s="61"/>
      <c r="BX95" s="61"/>
      <c r="BY95" s="61"/>
      <c r="BZ95" s="61"/>
      <c r="CA95" s="61"/>
      <c r="CB95" s="61"/>
      <c r="CC95" s="61"/>
      <c r="CD95" s="61"/>
      <c r="CE95" s="61"/>
      <c r="CF95" s="61"/>
      <c r="CG95" s="61"/>
      <c r="CH95" s="61"/>
    </row>
    <row r="96" spans="53:86">
      <c r="BA96" t="s">
        <v>791</v>
      </c>
      <c r="BB96" s="61"/>
      <c r="BC96" s="61"/>
      <c r="BD96" s="61"/>
      <c r="BE96" s="61"/>
      <c r="BF96" s="61"/>
      <c r="BG96" s="61"/>
      <c r="BH96" s="61"/>
      <c r="BI96" s="61"/>
      <c r="BJ96" s="61"/>
      <c r="BK96" s="61"/>
      <c r="BL96" s="61"/>
      <c r="BM96" s="161" t="s">
        <v>562</v>
      </c>
      <c r="BN96" s="61"/>
      <c r="BO96" s="61"/>
      <c r="BP96" s="61"/>
      <c r="BQ96" s="61"/>
      <c r="BR96" s="61"/>
      <c r="BS96" s="61"/>
      <c r="BT96" s="61"/>
      <c r="BU96" s="61"/>
      <c r="BV96" s="61"/>
      <c r="BW96" s="61"/>
      <c r="BX96" s="61"/>
      <c r="BY96" s="61"/>
      <c r="BZ96" s="61"/>
      <c r="CA96" s="61"/>
      <c r="CB96" s="61"/>
      <c r="CC96" s="61"/>
      <c r="CD96" s="61"/>
      <c r="CE96" s="61"/>
      <c r="CF96" s="61"/>
      <c r="CG96" s="61"/>
      <c r="CH96" s="61"/>
    </row>
    <row r="97" spans="53:86">
      <c r="BA97" t="s">
        <v>792</v>
      </c>
      <c r="BB97" s="61"/>
      <c r="BC97" s="61"/>
      <c r="BD97" s="61"/>
      <c r="BE97" s="61"/>
      <c r="BF97" s="61"/>
      <c r="BG97" s="61"/>
      <c r="BH97" s="61"/>
      <c r="BI97" s="61"/>
      <c r="BJ97" s="61"/>
      <c r="BK97" s="61"/>
      <c r="BL97" s="61"/>
      <c r="BM97" s="161" t="s">
        <v>563</v>
      </c>
      <c r="BN97" s="61"/>
      <c r="BO97" s="61"/>
      <c r="BP97" s="61"/>
      <c r="BQ97" s="61"/>
      <c r="BR97" s="61"/>
      <c r="BS97" s="61"/>
      <c r="BT97" s="61"/>
      <c r="BU97" s="61"/>
      <c r="BV97" s="61"/>
      <c r="BW97" s="61"/>
      <c r="BX97" s="61"/>
      <c r="BY97" s="61"/>
      <c r="BZ97" s="61"/>
      <c r="CA97" s="61"/>
      <c r="CB97" s="61"/>
      <c r="CC97" s="61"/>
      <c r="CD97" s="61"/>
      <c r="CE97" s="61"/>
      <c r="CF97" s="61"/>
      <c r="CG97" s="61"/>
      <c r="CH97" s="61"/>
    </row>
    <row r="98" spans="53:86">
      <c r="BA98" t="s">
        <v>793</v>
      </c>
      <c r="BB98" s="61"/>
      <c r="BC98" s="61"/>
      <c r="BD98" s="61"/>
      <c r="BE98" s="61"/>
      <c r="BF98" s="61"/>
      <c r="BG98" s="61"/>
      <c r="BH98" s="61"/>
      <c r="BI98" s="61"/>
      <c r="BJ98" s="61"/>
      <c r="BK98" s="61"/>
      <c r="BL98" s="61"/>
      <c r="BM98" s="161" t="s">
        <v>564</v>
      </c>
      <c r="BN98" s="61"/>
      <c r="BO98" s="61"/>
      <c r="BP98" s="61"/>
      <c r="BQ98" s="61"/>
      <c r="BR98" s="61"/>
      <c r="BS98" s="61"/>
      <c r="BT98" s="61"/>
      <c r="BU98" s="61"/>
      <c r="BV98" s="61"/>
      <c r="BW98" s="61"/>
      <c r="BX98" s="61"/>
      <c r="BY98" s="61"/>
      <c r="BZ98" s="61"/>
      <c r="CA98" s="61"/>
      <c r="CB98" s="61"/>
      <c r="CC98" s="61"/>
      <c r="CD98" s="61"/>
      <c r="CE98" s="61"/>
      <c r="CF98" s="61"/>
      <c r="CG98" s="61"/>
      <c r="CH98" s="61"/>
    </row>
    <row r="99" spans="53:86">
      <c r="BA99" t="s">
        <v>794</v>
      </c>
      <c r="BB99" s="61"/>
      <c r="BC99" s="61"/>
      <c r="BD99" s="61"/>
      <c r="BE99" s="61"/>
      <c r="BF99" s="61"/>
      <c r="BG99" s="61"/>
      <c r="BH99" s="61"/>
      <c r="BI99" s="61"/>
      <c r="BJ99" s="61"/>
      <c r="BK99" s="61"/>
      <c r="BL99" s="61"/>
      <c r="BM99" s="161" t="s">
        <v>565</v>
      </c>
      <c r="BN99" s="61"/>
      <c r="BO99" s="61"/>
      <c r="BP99" s="61"/>
      <c r="BQ99" s="61"/>
      <c r="BR99" s="61"/>
      <c r="BS99" s="61"/>
      <c r="BT99" s="61"/>
      <c r="BU99" s="61"/>
      <c r="BV99" s="61"/>
      <c r="BW99" s="61"/>
      <c r="BX99" s="61"/>
      <c r="BY99" s="61"/>
      <c r="BZ99" s="61"/>
      <c r="CA99" s="61"/>
      <c r="CB99" s="61"/>
      <c r="CC99" s="61"/>
      <c r="CD99" s="61"/>
      <c r="CE99" s="61"/>
      <c r="CF99" s="61"/>
      <c r="CG99" s="61"/>
      <c r="CH99" s="61"/>
    </row>
    <row r="100" spans="53:86">
      <c r="BA100" t="s">
        <v>795</v>
      </c>
      <c r="BB100" s="61"/>
      <c r="BC100" s="61"/>
      <c r="BD100" s="61"/>
      <c r="BE100" s="61"/>
      <c r="BF100" s="61"/>
      <c r="BG100" s="61"/>
      <c r="BH100" s="61"/>
      <c r="BI100" s="61"/>
      <c r="BJ100" s="61"/>
      <c r="BK100" s="61"/>
      <c r="BL100" s="61"/>
      <c r="BM100" s="161" t="s">
        <v>566</v>
      </c>
      <c r="BN100" s="61"/>
      <c r="BO100" s="61"/>
      <c r="BP100" s="61"/>
      <c r="BQ100" s="61"/>
      <c r="BR100" s="61"/>
      <c r="BS100" s="61"/>
      <c r="BT100" s="61"/>
      <c r="BU100" s="61"/>
      <c r="BV100" s="61"/>
      <c r="BW100" s="61"/>
      <c r="BX100" s="61"/>
      <c r="BY100" s="61"/>
      <c r="BZ100" s="61"/>
      <c r="CA100" s="61"/>
      <c r="CB100" s="61"/>
      <c r="CC100" s="61"/>
      <c r="CD100" s="61"/>
      <c r="CE100" s="61"/>
      <c r="CF100" s="61"/>
      <c r="CG100" s="61"/>
      <c r="CH100" s="61"/>
    </row>
    <row r="101" spans="53:86">
      <c r="BA101" t="s">
        <v>796</v>
      </c>
      <c r="BB101" s="61"/>
      <c r="BC101" s="61"/>
      <c r="BD101" s="61"/>
      <c r="BE101" s="61"/>
      <c r="BF101" s="61"/>
      <c r="BG101" s="61"/>
      <c r="BH101" s="61"/>
      <c r="BI101" s="61"/>
      <c r="BJ101" s="61"/>
      <c r="BK101" s="61"/>
      <c r="BL101" s="61"/>
      <c r="BM101" s="161" t="s">
        <v>665</v>
      </c>
      <c r="BN101" s="61"/>
      <c r="BO101" s="61"/>
      <c r="BP101" s="61"/>
      <c r="BQ101" s="61"/>
      <c r="BR101" s="61"/>
      <c r="BS101" s="61"/>
      <c r="BT101" s="61"/>
      <c r="BU101" s="61"/>
      <c r="BV101" s="61"/>
      <c r="BW101" s="61"/>
      <c r="BX101" s="61"/>
      <c r="BY101" s="61"/>
      <c r="BZ101" s="61"/>
      <c r="CA101" s="61"/>
      <c r="CB101" s="61"/>
      <c r="CC101" s="61"/>
      <c r="CD101" s="61"/>
      <c r="CE101" s="61"/>
      <c r="CF101" s="61"/>
      <c r="CG101" s="61"/>
      <c r="CH101" s="61"/>
    </row>
    <row r="102" spans="53:86">
      <c r="BA102" t="s">
        <v>797</v>
      </c>
      <c r="BB102" s="61"/>
      <c r="BC102" s="61"/>
      <c r="BD102" s="61"/>
      <c r="BE102" s="61"/>
      <c r="BF102" s="61"/>
      <c r="BG102" s="61"/>
      <c r="BH102" s="61"/>
      <c r="BI102" s="61"/>
      <c r="BJ102" s="61"/>
      <c r="BK102" s="61"/>
      <c r="BL102" s="61"/>
      <c r="BM102" s="161" t="s">
        <v>567</v>
      </c>
      <c r="BN102" s="61"/>
      <c r="BO102" s="61"/>
      <c r="BP102" s="61"/>
      <c r="BQ102" s="61"/>
      <c r="BR102" s="61"/>
      <c r="BS102" s="61"/>
      <c r="BT102" s="61"/>
      <c r="BU102" s="61"/>
      <c r="BV102" s="61"/>
      <c r="BW102" s="61"/>
      <c r="BX102" s="61"/>
      <c r="BY102" s="61"/>
      <c r="BZ102" s="61"/>
      <c r="CA102" s="61"/>
      <c r="CB102" s="61"/>
      <c r="CC102" s="61"/>
      <c r="CD102" s="61"/>
      <c r="CE102" s="61"/>
      <c r="CF102" s="61"/>
      <c r="CG102" s="61"/>
      <c r="CH102" s="61"/>
    </row>
    <row r="103" spans="53:86" ht="15">
      <c r="BA103" s="175" t="s">
        <v>798</v>
      </c>
      <c r="BB103" s="61"/>
      <c r="BC103" s="61"/>
      <c r="BD103" s="61"/>
      <c r="BE103" s="61"/>
      <c r="BF103" s="61"/>
      <c r="BG103" s="61"/>
      <c r="BH103" s="61"/>
      <c r="BI103" s="61"/>
      <c r="BJ103" s="61"/>
      <c r="BK103" s="61"/>
      <c r="BL103" s="61"/>
      <c r="BM103" s="161" t="s">
        <v>96</v>
      </c>
      <c r="BN103" s="61"/>
      <c r="BO103" s="61"/>
      <c r="BP103" s="61"/>
      <c r="BQ103" s="61"/>
      <c r="BR103" s="61"/>
      <c r="BS103" s="61"/>
      <c r="BT103" s="61"/>
      <c r="BU103" s="61"/>
      <c r="BV103" s="61"/>
      <c r="BW103" s="61"/>
      <c r="BX103" s="61"/>
      <c r="BY103" s="61"/>
      <c r="BZ103" s="61"/>
      <c r="CA103" s="61"/>
      <c r="CB103" s="61"/>
      <c r="CC103" s="61"/>
      <c r="CD103" s="61"/>
      <c r="CE103" s="61"/>
      <c r="CF103" s="61"/>
      <c r="CG103" s="61"/>
      <c r="CH103" s="61"/>
    </row>
    <row r="104" spans="53:86">
      <c r="BA104" t="s">
        <v>822</v>
      </c>
      <c r="BB104" s="61"/>
      <c r="BC104" s="61"/>
      <c r="BD104" s="61"/>
      <c r="BE104" s="61"/>
      <c r="BF104" s="61"/>
      <c r="BG104" s="61"/>
      <c r="BH104" s="61"/>
      <c r="BI104" s="61"/>
      <c r="BJ104" s="61"/>
      <c r="BK104" s="61"/>
      <c r="BL104" s="61"/>
      <c r="BM104" s="161" t="s">
        <v>568</v>
      </c>
      <c r="BN104" s="61"/>
      <c r="BO104" s="61"/>
      <c r="BP104" s="61"/>
      <c r="BQ104" s="61"/>
      <c r="BR104" s="61"/>
      <c r="BS104" s="61"/>
      <c r="BT104" s="61"/>
      <c r="BU104" s="61"/>
      <c r="BV104" s="61"/>
      <c r="BW104" s="61"/>
      <c r="BX104" s="61"/>
      <c r="BY104" s="61"/>
      <c r="BZ104" s="61"/>
      <c r="CA104" s="61"/>
      <c r="CB104" s="61"/>
      <c r="CC104" s="61"/>
      <c r="CD104" s="61"/>
      <c r="CE104" s="61"/>
      <c r="CF104" s="61"/>
      <c r="CG104" s="61"/>
      <c r="CH104" s="61"/>
    </row>
    <row r="105" spans="53:86">
      <c r="BA105" t="s">
        <v>823</v>
      </c>
      <c r="BB105" s="61"/>
      <c r="BC105" s="61"/>
      <c r="BD105" s="61"/>
      <c r="BE105" s="61"/>
      <c r="BF105" s="61"/>
      <c r="BG105" s="61"/>
      <c r="BH105" s="61"/>
      <c r="BI105" s="61"/>
      <c r="BJ105" s="61"/>
      <c r="BK105" s="61"/>
      <c r="BL105" s="61"/>
      <c r="BM105" s="161" t="s">
        <v>569</v>
      </c>
      <c r="BN105" s="61"/>
      <c r="BO105" s="61"/>
      <c r="BP105" s="61"/>
      <c r="BQ105" s="61"/>
      <c r="BR105" s="61"/>
      <c r="BS105" s="61"/>
      <c r="BT105" s="61"/>
      <c r="BU105" s="61"/>
      <c r="BV105" s="61"/>
      <c r="BW105" s="61"/>
      <c r="BX105" s="61"/>
      <c r="BY105" s="61"/>
      <c r="BZ105" s="61"/>
      <c r="CA105" s="61"/>
      <c r="CB105" s="61"/>
      <c r="CC105" s="61"/>
      <c r="CD105" s="61"/>
      <c r="CE105" s="61"/>
      <c r="CF105" s="61"/>
      <c r="CG105" s="61"/>
      <c r="CH105" s="61"/>
    </row>
    <row r="106" spans="53:86">
      <c r="BA106" t="s">
        <v>824</v>
      </c>
      <c r="BB106" s="61"/>
      <c r="BC106" s="61"/>
      <c r="BD106" s="61"/>
      <c r="BE106" s="61"/>
      <c r="BF106" s="61"/>
      <c r="BG106" s="61"/>
      <c r="BH106" s="61"/>
      <c r="BI106" s="61"/>
      <c r="BJ106" s="61"/>
      <c r="BK106" s="61"/>
      <c r="BL106" s="61"/>
      <c r="BM106" s="161" t="s">
        <v>570</v>
      </c>
      <c r="BN106" s="61"/>
      <c r="BO106" s="61"/>
      <c r="BP106" s="61"/>
      <c r="BQ106" s="61"/>
      <c r="BR106" s="61"/>
      <c r="BS106" s="61"/>
      <c r="BT106" s="61"/>
      <c r="BU106" s="61"/>
      <c r="BV106" s="61"/>
      <c r="BW106" s="61"/>
      <c r="BX106" s="61"/>
      <c r="BY106" s="61"/>
      <c r="BZ106" s="61"/>
      <c r="CA106" s="61"/>
      <c r="CB106" s="61"/>
      <c r="CC106" s="61"/>
      <c r="CD106" s="61"/>
      <c r="CE106" s="61"/>
      <c r="CF106" s="61"/>
      <c r="CG106" s="61"/>
      <c r="CH106" s="61"/>
    </row>
    <row r="107" spans="53:86" ht="15">
      <c r="BA107" s="175" t="s">
        <v>799</v>
      </c>
      <c r="BB107" s="61"/>
      <c r="BC107" s="61"/>
      <c r="BD107" s="61"/>
      <c r="BE107" s="61"/>
      <c r="BF107" s="61"/>
      <c r="BG107" s="61"/>
      <c r="BH107" s="61"/>
      <c r="BI107" s="61"/>
      <c r="BJ107" s="61"/>
      <c r="BK107" s="61"/>
      <c r="BL107" s="61"/>
      <c r="BM107" s="161" t="s">
        <v>571</v>
      </c>
      <c r="BN107" s="61"/>
      <c r="BO107" s="61"/>
      <c r="BP107" s="61"/>
      <c r="BQ107" s="61"/>
      <c r="BR107" s="61"/>
      <c r="BS107" s="61"/>
      <c r="BT107" s="61"/>
      <c r="BU107" s="61"/>
      <c r="BV107" s="61"/>
      <c r="BW107" s="61"/>
      <c r="BX107" s="61"/>
      <c r="BY107" s="61"/>
      <c r="BZ107" s="61"/>
      <c r="CA107" s="61"/>
      <c r="CB107" s="61"/>
      <c r="CC107" s="61"/>
      <c r="CD107" s="61"/>
      <c r="CE107" s="61"/>
      <c r="CF107" s="61"/>
      <c r="CG107" s="61"/>
      <c r="CH107" s="61"/>
    </row>
    <row r="108" spans="53:86">
      <c r="BA108" t="s">
        <v>800</v>
      </c>
      <c r="BB108" s="61"/>
      <c r="BC108" s="61"/>
      <c r="BD108" s="61"/>
      <c r="BE108" s="61"/>
      <c r="BF108" s="61"/>
      <c r="BG108" s="61"/>
      <c r="BH108" s="61"/>
      <c r="BI108" s="61"/>
      <c r="BJ108" s="61"/>
      <c r="BK108" s="61"/>
      <c r="BL108" s="61"/>
      <c r="BM108" s="161" t="s">
        <v>572</v>
      </c>
      <c r="BN108" s="61"/>
      <c r="BO108" s="61"/>
      <c r="BP108" s="61"/>
      <c r="BQ108" s="61"/>
      <c r="BR108" s="61"/>
      <c r="BS108" s="61"/>
      <c r="BT108" s="61"/>
      <c r="BU108" s="61"/>
      <c r="BV108" s="61"/>
      <c r="BW108" s="61"/>
      <c r="BX108" s="61"/>
      <c r="BY108" s="61"/>
      <c r="BZ108" s="61"/>
      <c r="CA108" s="61"/>
      <c r="CB108" s="61"/>
      <c r="CC108" s="61"/>
      <c r="CD108" s="61"/>
      <c r="CE108" s="61"/>
      <c r="CF108" s="61"/>
      <c r="CG108" s="61"/>
      <c r="CH108" s="61"/>
    </row>
    <row r="109" spans="53:86" ht="15">
      <c r="BA109" s="175" t="s">
        <v>801</v>
      </c>
      <c r="BB109" s="61"/>
      <c r="BC109" s="61"/>
      <c r="BD109" s="61"/>
      <c r="BE109" s="61"/>
      <c r="BF109" s="61"/>
      <c r="BG109" s="61"/>
      <c r="BH109" s="61"/>
      <c r="BI109" s="61"/>
      <c r="BJ109" s="61"/>
      <c r="BK109" s="61"/>
      <c r="BL109" s="61"/>
      <c r="BM109" s="161" t="s">
        <v>573</v>
      </c>
      <c r="BN109" s="61"/>
      <c r="BO109" s="61"/>
      <c r="BP109" s="61"/>
      <c r="BQ109" s="61"/>
      <c r="BR109" s="61"/>
      <c r="BS109" s="61"/>
      <c r="BT109" s="61"/>
      <c r="BU109" s="61"/>
      <c r="BV109" s="61"/>
      <c r="BW109" s="61"/>
      <c r="BX109" s="61"/>
      <c r="BY109" s="61"/>
      <c r="BZ109" s="61"/>
      <c r="CA109" s="61"/>
      <c r="CB109" s="61"/>
      <c r="CC109" s="61"/>
      <c r="CD109" s="61"/>
      <c r="CE109" s="61"/>
      <c r="CF109" s="61"/>
      <c r="CG109" s="61"/>
      <c r="CH109" s="61"/>
    </row>
    <row r="110" spans="53:86">
      <c r="BA110" t="s">
        <v>802</v>
      </c>
      <c r="BB110" s="61"/>
      <c r="BC110" s="61"/>
      <c r="BD110" s="61"/>
      <c r="BE110" s="61"/>
      <c r="BF110" s="61"/>
      <c r="BG110" s="61"/>
      <c r="BH110" s="61"/>
      <c r="BI110" s="61"/>
      <c r="BJ110" s="61"/>
      <c r="BK110" s="61"/>
      <c r="BL110" s="61"/>
      <c r="BM110" s="161" t="s">
        <v>666</v>
      </c>
      <c r="BN110" s="61"/>
      <c r="BO110" s="61"/>
      <c r="BP110" s="61"/>
      <c r="BQ110" s="61"/>
      <c r="BR110" s="61"/>
      <c r="BS110" s="61"/>
      <c r="BT110" s="61"/>
      <c r="BU110" s="61"/>
      <c r="BV110" s="61"/>
      <c r="BW110" s="61"/>
      <c r="BX110" s="61"/>
      <c r="BY110" s="61"/>
      <c r="BZ110" s="61"/>
      <c r="CA110" s="61"/>
      <c r="CB110" s="61"/>
      <c r="CC110" s="61"/>
      <c r="CD110" s="61"/>
      <c r="CE110" s="61"/>
      <c r="CF110" s="61"/>
      <c r="CG110" s="61"/>
      <c r="CH110" s="61"/>
    </row>
    <row r="111" spans="53:86">
      <c r="BA111" t="s">
        <v>803</v>
      </c>
      <c r="BB111" s="61"/>
      <c r="BC111" s="61"/>
      <c r="BD111" s="61"/>
      <c r="BE111" s="61"/>
      <c r="BF111" s="61"/>
      <c r="BG111" s="61"/>
      <c r="BH111" s="61"/>
      <c r="BI111" s="61"/>
      <c r="BJ111" s="61"/>
      <c r="BK111" s="61"/>
      <c r="BL111" s="61"/>
      <c r="BM111" s="161" t="s">
        <v>82</v>
      </c>
      <c r="BN111" s="61"/>
      <c r="BO111" s="61"/>
      <c r="BP111" s="61"/>
      <c r="BQ111" s="61"/>
      <c r="BR111" s="61"/>
      <c r="BS111" s="61"/>
      <c r="BT111" s="61"/>
      <c r="BU111" s="61"/>
      <c r="BV111" s="61"/>
      <c r="BW111" s="61"/>
      <c r="BX111" s="61"/>
      <c r="BY111" s="61"/>
      <c r="BZ111" s="61"/>
      <c r="CA111" s="61"/>
      <c r="CB111" s="61"/>
      <c r="CC111" s="61"/>
      <c r="CD111" s="61"/>
      <c r="CE111" s="61"/>
      <c r="CF111" s="61"/>
      <c r="CG111" s="61"/>
      <c r="CH111" s="61"/>
    </row>
    <row r="112" spans="53:86">
      <c r="BA112" t="s">
        <v>804</v>
      </c>
      <c r="BB112" s="61"/>
      <c r="BC112" s="61"/>
      <c r="BD112" s="61"/>
      <c r="BE112" s="61"/>
      <c r="BF112" s="61"/>
      <c r="BG112" s="61"/>
      <c r="BH112" s="61"/>
      <c r="BI112" s="61"/>
      <c r="BJ112" s="61"/>
      <c r="BK112" s="61"/>
      <c r="BL112" s="61"/>
      <c r="BM112" s="161" t="s">
        <v>574</v>
      </c>
      <c r="BN112" s="61"/>
      <c r="BO112" s="61"/>
      <c r="BP112" s="61"/>
      <c r="BQ112" s="61"/>
      <c r="BR112" s="61"/>
      <c r="BS112" s="61"/>
      <c r="BT112" s="61"/>
      <c r="BU112" s="61"/>
      <c r="BV112" s="61"/>
      <c r="BW112" s="61"/>
      <c r="BX112" s="61"/>
      <c r="BY112" s="61"/>
      <c r="BZ112" s="61"/>
      <c r="CA112" s="61"/>
      <c r="CB112" s="61"/>
      <c r="CC112" s="61"/>
      <c r="CD112" s="61"/>
      <c r="CE112" s="61"/>
      <c r="CF112" s="61"/>
      <c r="CG112" s="61"/>
      <c r="CH112" s="61"/>
    </row>
    <row r="113" spans="53:86">
      <c r="BA113" t="s">
        <v>805</v>
      </c>
      <c r="BB113" s="61"/>
      <c r="BC113" s="61"/>
      <c r="BD113" s="61"/>
      <c r="BE113" s="61"/>
      <c r="BF113" s="61"/>
      <c r="BG113" s="61"/>
      <c r="BH113" s="61"/>
      <c r="BI113" s="61"/>
      <c r="BJ113" s="61"/>
      <c r="BK113" s="61"/>
      <c r="BL113" s="61"/>
      <c r="BM113" s="161" t="s">
        <v>575</v>
      </c>
      <c r="BN113" s="61"/>
      <c r="BO113" s="61"/>
      <c r="BP113" s="61"/>
      <c r="BQ113" s="61"/>
      <c r="BR113" s="61"/>
      <c r="BS113" s="61"/>
      <c r="BT113" s="61"/>
      <c r="BU113" s="61"/>
      <c r="BV113" s="61"/>
      <c r="BW113" s="61"/>
      <c r="BX113" s="61"/>
      <c r="BY113" s="61"/>
      <c r="BZ113" s="61"/>
      <c r="CA113" s="61"/>
      <c r="CB113" s="61"/>
      <c r="CC113" s="61"/>
      <c r="CD113" s="61"/>
      <c r="CE113" s="61"/>
      <c r="CF113" s="61"/>
      <c r="CG113" s="61"/>
      <c r="CH113" s="61"/>
    </row>
    <row r="114" spans="53:86" ht="15">
      <c r="BA114" s="175" t="s">
        <v>806</v>
      </c>
      <c r="BB114" s="61"/>
      <c r="BC114" s="61"/>
      <c r="BD114" s="61"/>
      <c r="BE114" s="61"/>
      <c r="BF114" s="61"/>
      <c r="BG114" s="61"/>
      <c r="BH114" s="61"/>
      <c r="BI114" s="61"/>
      <c r="BJ114" s="61"/>
      <c r="BK114" s="61"/>
      <c r="BL114" s="61"/>
      <c r="BM114" s="161" t="s">
        <v>576</v>
      </c>
      <c r="BN114" s="61"/>
      <c r="BO114" s="61"/>
      <c r="BP114" s="61"/>
      <c r="BQ114" s="61"/>
      <c r="BR114" s="61"/>
      <c r="BS114" s="61"/>
      <c r="BT114" s="61"/>
      <c r="BU114" s="61"/>
      <c r="BV114" s="61"/>
      <c r="BW114" s="61"/>
      <c r="BX114" s="61"/>
      <c r="BY114" s="61"/>
      <c r="BZ114" s="61"/>
      <c r="CA114" s="61"/>
      <c r="CB114" s="61"/>
      <c r="CC114" s="61"/>
      <c r="CD114" s="61"/>
      <c r="CE114" s="61"/>
      <c r="CF114" s="61"/>
      <c r="CG114" s="61"/>
      <c r="CH114" s="61"/>
    </row>
    <row r="115" spans="53:86">
      <c r="BA115" t="s">
        <v>807</v>
      </c>
      <c r="BB115" s="61"/>
      <c r="BC115" s="61"/>
      <c r="BD115" s="61"/>
      <c r="BE115" s="61"/>
      <c r="BF115" s="61"/>
      <c r="BG115" s="61"/>
      <c r="BH115" s="61"/>
      <c r="BI115" s="61"/>
      <c r="BJ115" s="61"/>
      <c r="BK115" s="61"/>
      <c r="BL115" s="61"/>
      <c r="BM115" s="161" t="s">
        <v>577</v>
      </c>
      <c r="BN115" s="61"/>
      <c r="BO115" s="61"/>
      <c r="BP115" s="61"/>
      <c r="BQ115" s="61"/>
      <c r="BR115" s="61"/>
      <c r="BS115" s="61"/>
      <c r="BT115" s="61"/>
      <c r="BU115" s="61"/>
      <c r="BV115" s="61"/>
      <c r="BW115" s="61"/>
      <c r="BX115" s="61"/>
      <c r="BY115" s="61"/>
      <c r="BZ115" s="61"/>
      <c r="CA115" s="61"/>
      <c r="CB115" s="61"/>
      <c r="CC115" s="61"/>
      <c r="CD115" s="61"/>
      <c r="CE115" s="61"/>
      <c r="CF115" s="61"/>
      <c r="CG115" s="61"/>
      <c r="CH115" s="61"/>
    </row>
    <row r="116" spans="53:86">
      <c r="BA116" t="s">
        <v>808</v>
      </c>
      <c r="BB116" s="61"/>
      <c r="BC116" s="61"/>
      <c r="BD116" s="61"/>
      <c r="BE116" s="61"/>
      <c r="BF116" s="61"/>
      <c r="BG116" s="61"/>
      <c r="BH116" s="61"/>
      <c r="BI116" s="61"/>
      <c r="BJ116" s="61"/>
      <c r="BK116" s="61"/>
      <c r="BL116" s="61"/>
      <c r="BM116" s="161" t="s">
        <v>578</v>
      </c>
      <c r="BN116" s="61"/>
      <c r="BO116" s="61"/>
      <c r="BP116" s="61"/>
      <c r="BQ116" s="61"/>
      <c r="BR116" s="61"/>
      <c r="BS116" s="61"/>
      <c r="BT116" s="61"/>
      <c r="BU116" s="61"/>
      <c r="BV116" s="61"/>
      <c r="BW116" s="61"/>
      <c r="BX116" s="61"/>
      <c r="BY116" s="61"/>
      <c r="BZ116" s="61"/>
      <c r="CA116" s="61"/>
      <c r="CB116" s="61"/>
      <c r="CC116" s="61"/>
      <c r="CD116" s="61"/>
      <c r="CE116" s="61"/>
      <c r="CF116" s="61"/>
      <c r="CG116" s="61"/>
      <c r="CH116" s="61"/>
    </row>
    <row r="117" spans="53:86">
      <c r="BA117" t="s">
        <v>809</v>
      </c>
      <c r="BB117" s="61"/>
      <c r="BC117" s="61"/>
      <c r="BD117" s="61"/>
      <c r="BE117" s="61"/>
      <c r="BF117" s="61"/>
      <c r="BG117" s="61"/>
      <c r="BH117" s="61"/>
      <c r="BI117" s="61"/>
      <c r="BJ117" s="61"/>
      <c r="BK117" s="61"/>
      <c r="BL117" s="61"/>
      <c r="BM117" s="161" t="s">
        <v>579</v>
      </c>
      <c r="BN117" s="61"/>
      <c r="BO117" s="61"/>
      <c r="BP117" s="61"/>
      <c r="BQ117" s="61"/>
      <c r="BR117" s="61"/>
      <c r="BS117" s="61"/>
      <c r="BT117" s="61"/>
      <c r="BU117" s="61"/>
      <c r="BV117" s="61"/>
      <c r="BW117" s="61"/>
      <c r="BX117" s="61"/>
      <c r="BY117" s="61"/>
      <c r="BZ117" s="61"/>
      <c r="CA117" s="61"/>
      <c r="CB117" s="61"/>
      <c r="CC117" s="61"/>
      <c r="CD117" s="61"/>
      <c r="CE117" s="61"/>
      <c r="CF117" s="61"/>
      <c r="CG117" s="61"/>
      <c r="CH117" s="61"/>
    </row>
    <row r="118" spans="53:86">
      <c r="BA118" t="s">
        <v>810</v>
      </c>
      <c r="BB118" s="61"/>
      <c r="BC118" s="61"/>
      <c r="BD118" s="61"/>
      <c r="BE118" s="61"/>
      <c r="BF118" s="61"/>
      <c r="BG118" s="61"/>
      <c r="BH118" s="61"/>
      <c r="BI118" s="61"/>
      <c r="BJ118" s="61"/>
      <c r="BK118" s="61"/>
      <c r="BL118" s="61"/>
      <c r="BM118" s="161" t="s">
        <v>580</v>
      </c>
      <c r="BN118" s="61"/>
      <c r="BO118" s="61"/>
      <c r="BP118" s="61"/>
      <c r="BQ118" s="61"/>
      <c r="BR118" s="61"/>
      <c r="BS118" s="61"/>
      <c r="BT118" s="61"/>
      <c r="BU118" s="61"/>
      <c r="BV118" s="61"/>
      <c r="BW118" s="61"/>
      <c r="BX118" s="61"/>
      <c r="BY118" s="61"/>
      <c r="BZ118" s="61"/>
      <c r="CA118" s="61"/>
      <c r="CB118" s="61"/>
      <c r="CC118" s="61"/>
      <c r="CD118" s="61"/>
      <c r="CE118" s="61"/>
      <c r="CF118" s="61"/>
      <c r="CG118" s="61"/>
      <c r="CH118" s="61"/>
    </row>
    <row r="119" spans="53:86">
      <c r="BA119" t="s">
        <v>811</v>
      </c>
      <c r="BB119" s="61"/>
      <c r="BC119" s="61"/>
      <c r="BD119" s="61"/>
      <c r="BE119" s="61"/>
      <c r="BF119" s="61"/>
      <c r="BG119" s="61"/>
      <c r="BH119" s="61"/>
      <c r="BI119" s="61"/>
      <c r="BJ119" s="61"/>
      <c r="BK119" s="61"/>
      <c r="BL119" s="61"/>
      <c r="BM119" s="161" t="s">
        <v>83</v>
      </c>
      <c r="BN119" s="61"/>
      <c r="BO119" s="61"/>
      <c r="BP119" s="61"/>
      <c r="BQ119" s="61"/>
      <c r="BR119" s="61"/>
      <c r="BS119" s="61"/>
      <c r="BT119" s="61"/>
      <c r="BU119" s="61"/>
      <c r="BV119" s="61"/>
      <c r="BW119" s="61"/>
      <c r="BX119" s="61"/>
      <c r="BY119" s="61"/>
      <c r="BZ119" s="61"/>
      <c r="CA119" s="61"/>
      <c r="CB119" s="61"/>
      <c r="CC119" s="61"/>
      <c r="CD119" s="61"/>
      <c r="CE119" s="61"/>
      <c r="CF119" s="61"/>
      <c r="CG119" s="61"/>
      <c r="CH119" s="61"/>
    </row>
    <row r="120" spans="53:86">
      <c r="BA120" t="s">
        <v>812</v>
      </c>
      <c r="BB120" s="61"/>
      <c r="BC120" s="61"/>
      <c r="BD120" s="61"/>
      <c r="BE120" s="61"/>
      <c r="BF120" s="61"/>
      <c r="BG120" s="61"/>
      <c r="BH120" s="61"/>
      <c r="BI120" s="61"/>
      <c r="BJ120" s="61"/>
      <c r="BK120" s="61"/>
      <c r="BL120" s="61"/>
      <c r="BM120" s="161" t="s">
        <v>581</v>
      </c>
      <c r="BN120" s="61"/>
      <c r="BO120" s="61"/>
      <c r="BP120" s="61"/>
      <c r="BQ120" s="61"/>
      <c r="BR120" s="61"/>
      <c r="BS120" s="61"/>
      <c r="BT120" s="61"/>
      <c r="BU120" s="61"/>
      <c r="BV120" s="61"/>
      <c r="BW120" s="61"/>
      <c r="BX120" s="61"/>
      <c r="BY120" s="61"/>
      <c r="BZ120" s="61"/>
      <c r="CA120" s="61"/>
      <c r="CB120" s="61"/>
      <c r="CC120" s="61"/>
      <c r="CD120" s="61"/>
      <c r="CE120" s="61"/>
      <c r="CF120" s="61"/>
      <c r="CG120" s="61"/>
      <c r="CH120" s="61"/>
    </row>
    <row r="121" spans="53:86" ht="15">
      <c r="BA121" s="175" t="s">
        <v>813</v>
      </c>
      <c r="BB121" s="61"/>
      <c r="BC121" s="61"/>
      <c r="BD121" s="61"/>
      <c r="BE121" s="61"/>
      <c r="BF121" s="61"/>
      <c r="BG121" s="61"/>
      <c r="BH121" s="61"/>
      <c r="BI121" s="61"/>
      <c r="BJ121" s="61"/>
      <c r="BK121" s="61"/>
      <c r="BL121" s="61"/>
      <c r="BM121" s="161" t="s">
        <v>582</v>
      </c>
      <c r="BN121" s="61"/>
      <c r="BO121" s="61"/>
      <c r="BP121" s="61"/>
      <c r="BQ121" s="61"/>
      <c r="BR121" s="61"/>
      <c r="BS121" s="61"/>
      <c r="BT121" s="61"/>
      <c r="BU121" s="61"/>
      <c r="BV121" s="61"/>
      <c r="BW121" s="61"/>
      <c r="BX121" s="61"/>
      <c r="BY121" s="61"/>
      <c r="BZ121" s="61"/>
      <c r="CA121" s="61"/>
      <c r="CB121" s="61"/>
      <c r="CC121" s="61"/>
      <c r="CD121" s="61"/>
      <c r="CE121" s="61"/>
      <c r="CF121" s="61"/>
      <c r="CG121" s="61"/>
      <c r="CH121" s="61"/>
    </row>
    <row r="122" spans="53:86">
      <c r="BA122" t="s">
        <v>814</v>
      </c>
      <c r="BB122" s="61"/>
      <c r="BC122" s="61"/>
      <c r="BD122" s="61"/>
      <c r="BE122" s="61"/>
      <c r="BF122" s="61"/>
      <c r="BG122" s="61"/>
      <c r="BH122" s="61"/>
      <c r="BI122" s="61"/>
      <c r="BJ122" s="61"/>
      <c r="BK122" s="61"/>
      <c r="BL122" s="61"/>
      <c r="BM122" s="161" t="s">
        <v>583</v>
      </c>
      <c r="BN122" s="61"/>
      <c r="BO122" s="61"/>
      <c r="BP122" s="61"/>
      <c r="BQ122" s="61"/>
      <c r="BR122" s="61"/>
      <c r="BS122" s="61"/>
      <c r="BT122" s="61"/>
      <c r="BU122" s="61"/>
      <c r="BV122" s="61"/>
      <c r="BW122" s="61"/>
      <c r="BX122" s="61"/>
      <c r="BY122" s="61"/>
      <c r="BZ122" s="61"/>
      <c r="CA122" s="61"/>
      <c r="CB122" s="61"/>
      <c r="CC122" s="61"/>
      <c r="CD122" s="61"/>
      <c r="CE122" s="61"/>
      <c r="CF122" s="61"/>
      <c r="CG122" s="61"/>
      <c r="CH122" s="61"/>
    </row>
    <row r="123" spans="53:86" ht="15">
      <c r="BA123" s="175" t="s">
        <v>815</v>
      </c>
      <c r="BB123" s="61"/>
      <c r="BC123" s="61"/>
      <c r="BD123" s="61"/>
      <c r="BE123" s="61"/>
      <c r="BF123" s="61"/>
      <c r="BG123" s="61"/>
      <c r="BH123" s="61"/>
      <c r="BI123" s="61"/>
      <c r="BJ123" s="61"/>
      <c r="BK123" s="61"/>
      <c r="BL123" s="61"/>
      <c r="BM123" s="161" t="s">
        <v>584</v>
      </c>
      <c r="BN123" s="61"/>
      <c r="BO123" s="61"/>
      <c r="BP123" s="61"/>
      <c r="BQ123" s="61"/>
      <c r="BR123" s="61"/>
      <c r="BS123" s="61"/>
      <c r="BT123" s="61"/>
      <c r="BU123" s="61"/>
      <c r="BV123" s="61"/>
      <c r="BW123" s="61"/>
      <c r="BX123" s="61"/>
      <c r="BY123" s="61"/>
      <c r="BZ123" s="61"/>
      <c r="CA123" s="61"/>
      <c r="CB123" s="61"/>
      <c r="CC123" s="61"/>
      <c r="CD123" s="61"/>
      <c r="CE123" s="61"/>
      <c r="CF123" s="61"/>
      <c r="CG123" s="61"/>
      <c r="CH123" s="61"/>
    </row>
    <row r="124" spans="53:86">
      <c r="BA124" t="s">
        <v>816</v>
      </c>
      <c r="BB124" s="61"/>
      <c r="BC124" s="61"/>
      <c r="BD124" s="61"/>
      <c r="BE124" s="61"/>
      <c r="BF124" s="61"/>
      <c r="BG124" s="61"/>
      <c r="BH124" s="61"/>
      <c r="BI124" s="61"/>
      <c r="BJ124" s="61"/>
      <c r="BK124" s="61"/>
      <c r="BL124" s="61"/>
      <c r="BM124" s="161" t="s">
        <v>585</v>
      </c>
      <c r="BN124" s="61"/>
      <c r="BO124" s="61"/>
      <c r="BP124" s="61"/>
      <c r="BQ124" s="61"/>
      <c r="BR124" s="61"/>
      <c r="BS124" s="61"/>
      <c r="BT124" s="61"/>
      <c r="BU124" s="61"/>
      <c r="BV124" s="61"/>
      <c r="BW124" s="61"/>
      <c r="BX124" s="61"/>
      <c r="BY124" s="61"/>
      <c r="BZ124" s="61"/>
      <c r="CA124" s="61"/>
      <c r="CB124" s="61"/>
      <c r="CC124" s="61"/>
      <c r="CD124" s="61"/>
      <c r="CE124" s="61"/>
      <c r="CF124" s="61"/>
      <c r="CG124" s="61"/>
      <c r="CH124" s="61"/>
    </row>
    <row r="125" spans="53:86">
      <c r="BA125" s="61"/>
      <c r="BB125" s="61"/>
      <c r="BC125" s="61"/>
      <c r="BD125" s="61"/>
      <c r="BE125" s="61"/>
      <c r="BF125" s="61"/>
      <c r="BG125" s="61"/>
      <c r="BH125" s="61"/>
      <c r="BI125" s="61"/>
      <c r="BJ125" s="61"/>
      <c r="BK125" s="61"/>
      <c r="BL125" s="61"/>
      <c r="BM125" s="161" t="s">
        <v>586</v>
      </c>
      <c r="BN125" s="61"/>
      <c r="BO125" s="61"/>
      <c r="BP125" s="61"/>
      <c r="BQ125" s="61"/>
      <c r="BR125" s="61"/>
      <c r="BS125" s="61"/>
      <c r="BT125" s="61"/>
      <c r="BU125" s="61"/>
      <c r="BV125" s="61"/>
      <c r="BW125" s="61"/>
      <c r="BX125" s="61"/>
      <c r="BY125" s="61"/>
      <c r="BZ125" s="61"/>
      <c r="CA125" s="61"/>
      <c r="CB125" s="61"/>
      <c r="CC125" s="61"/>
      <c r="CD125" s="61"/>
      <c r="CE125" s="61"/>
      <c r="CF125" s="61"/>
      <c r="CG125" s="61"/>
      <c r="CH125" s="61"/>
    </row>
    <row r="126" spans="53:86">
      <c r="BA126" s="61"/>
      <c r="BB126" s="61"/>
      <c r="BC126" s="61"/>
      <c r="BD126" s="61"/>
      <c r="BE126" s="61"/>
      <c r="BF126" s="61"/>
      <c r="BG126" s="61"/>
      <c r="BH126" s="61"/>
      <c r="BI126" s="61"/>
      <c r="BJ126" s="61"/>
      <c r="BK126" s="61"/>
      <c r="BL126" s="61"/>
      <c r="BM126" s="161" t="s">
        <v>587</v>
      </c>
      <c r="BN126" s="61"/>
      <c r="BO126" s="61"/>
      <c r="BP126" s="61"/>
      <c r="BQ126" s="61"/>
      <c r="BR126" s="61"/>
      <c r="BS126" s="61"/>
      <c r="BT126" s="61"/>
      <c r="BU126" s="61"/>
      <c r="BV126" s="61"/>
      <c r="BW126" s="61"/>
      <c r="BX126" s="61"/>
      <c r="BY126" s="61"/>
      <c r="BZ126" s="61"/>
      <c r="CA126" s="61"/>
      <c r="CB126" s="61"/>
      <c r="CC126" s="61"/>
      <c r="CD126" s="61"/>
      <c r="CE126" s="61"/>
      <c r="CF126" s="61"/>
      <c r="CG126" s="61"/>
      <c r="CH126" s="61"/>
    </row>
    <row r="127" spans="53:86">
      <c r="BA127" s="61"/>
      <c r="BB127" s="61"/>
      <c r="BC127" s="61"/>
      <c r="BD127" s="61"/>
      <c r="BE127" s="61"/>
      <c r="BF127" s="61"/>
      <c r="BG127" s="61"/>
      <c r="BH127" s="61"/>
      <c r="BI127" s="61"/>
      <c r="BJ127" s="61"/>
      <c r="BK127" s="61"/>
      <c r="BL127" s="61"/>
      <c r="BM127" s="161" t="s">
        <v>588</v>
      </c>
      <c r="BN127" s="61"/>
      <c r="BO127" s="61"/>
      <c r="BP127" s="61"/>
      <c r="BQ127" s="61"/>
      <c r="BR127" s="61"/>
      <c r="BS127" s="61"/>
      <c r="BT127" s="61"/>
      <c r="BU127" s="61"/>
      <c r="BV127" s="61"/>
      <c r="BW127" s="61"/>
      <c r="BX127" s="61"/>
      <c r="BY127" s="61"/>
      <c r="BZ127" s="61"/>
      <c r="CA127" s="61"/>
      <c r="CB127" s="61"/>
      <c r="CC127" s="61"/>
      <c r="CD127" s="61"/>
      <c r="CE127" s="61"/>
      <c r="CF127" s="61"/>
      <c r="CG127" s="61"/>
      <c r="CH127" s="61"/>
    </row>
    <row r="128" spans="53:86">
      <c r="BA128" s="61"/>
      <c r="BB128" s="61"/>
      <c r="BC128" s="61"/>
      <c r="BD128" s="61"/>
      <c r="BE128" s="61"/>
      <c r="BF128" s="61"/>
      <c r="BG128" s="61"/>
      <c r="BH128" s="61"/>
      <c r="BI128" s="61"/>
      <c r="BJ128" s="61"/>
      <c r="BK128" s="61"/>
      <c r="BL128" s="61"/>
      <c r="BM128" s="161" t="s">
        <v>589</v>
      </c>
      <c r="BN128" s="61"/>
      <c r="BO128" s="61"/>
      <c r="BP128" s="61"/>
      <c r="BQ128" s="61"/>
      <c r="BR128" s="61"/>
      <c r="BS128" s="61"/>
      <c r="BT128" s="61"/>
      <c r="BU128" s="61"/>
      <c r="BV128" s="61"/>
      <c r="BW128" s="61"/>
      <c r="BX128" s="61"/>
      <c r="BY128" s="61"/>
      <c r="BZ128" s="61"/>
      <c r="CA128" s="61"/>
      <c r="CB128" s="61"/>
      <c r="CC128" s="61"/>
      <c r="CD128" s="61"/>
      <c r="CE128" s="61"/>
      <c r="CF128" s="61"/>
      <c r="CG128" s="61"/>
      <c r="CH128" s="61"/>
    </row>
    <row r="129" spans="53:86">
      <c r="BA129" s="61"/>
      <c r="BB129" s="61"/>
      <c r="BC129" s="61"/>
      <c r="BD129" s="61"/>
      <c r="BE129" s="61"/>
      <c r="BF129" s="61"/>
      <c r="BG129" s="61"/>
      <c r="BH129" s="61"/>
      <c r="BI129" s="61"/>
      <c r="BJ129" s="61"/>
      <c r="BK129" s="61"/>
      <c r="BL129" s="61"/>
      <c r="BM129" s="161" t="s">
        <v>590</v>
      </c>
      <c r="BN129" s="61"/>
      <c r="BO129" s="61"/>
      <c r="BP129" s="61"/>
      <c r="BQ129" s="61"/>
      <c r="BR129" s="61"/>
      <c r="BS129" s="61"/>
      <c r="BT129" s="61"/>
      <c r="BU129" s="61"/>
      <c r="BV129" s="61"/>
      <c r="BW129" s="61"/>
      <c r="BX129" s="61"/>
      <c r="BY129" s="61"/>
      <c r="BZ129" s="61"/>
      <c r="CA129" s="61"/>
      <c r="CB129" s="61"/>
      <c r="CC129" s="61"/>
      <c r="CD129" s="61"/>
      <c r="CE129" s="61"/>
      <c r="CF129" s="61"/>
      <c r="CG129" s="61"/>
      <c r="CH129" s="61"/>
    </row>
    <row r="130" spans="53:86">
      <c r="BA130" s="61"/>
      <c r="BB130" s="61"/>
      <c r="BC130" s="61"/>
      <c r="BD130" s="61"/>
      <c r="BE130" s="61"/>
      <c r="BF130" s="61"/>
      <c r="BG130" s="61"/>
      <c r="BH130" s="61"/>
      <c r="BI130" s="61"/>
      <c r="BJ130" s="61"/>
      <c r="BK130" s="61"/>
      <c r="BL130" s="61"/>
      <c r="BM130" s="161" t="s">
        <v>591</v>
      </c>
      <c r="BN130" s="61"/>
      <c r="BO130" s="61"/>
      <c r="BP130" s="61"/>
      <c r="BQ130" s="61"/>
      <c r="BR130" s="61"/>
      <c r="BS130" s="61"/>
      <c r="BT130" s="61"/>
      <c r="BU130" s="61"/>
      <c r="BV130" s="61"/>
      <c r="BW130" s="61"/>
      <c r="BX130" s="61"/>
      <c r="BY130" s="61"/>
      <c r="BZ130" s="61"/>
      <c r="CA130" s="61"/>
      <c r="CB130" s="61"/>
      <c r="CC130" s="61"/>
      <c r="CD130" s="61"/>
      <c r="CE130" s="61"/>
      <c r="CF130" s="61"/>
      <c r="CG130" s="61"/>
      <c r="CH130" s="61"/>
    </row>
    <row r="131" spans="53:86">
      <c r="BA131" s="61"/>
      <c r="BB131" s="61"/>
      <c r="BC131" s="61"/>
      <c r="BD131" s="61"/>
      <c r="BE131" s="61"/>
      <c r="BF131" s="61"/>
      <c r="BG131" s="61"/>
      <c r="BH131" s="61"/>
      <c r="BI131" s="61"/>
      <c r="BJ131" s="61"/>
      <c r="BK131" s="61"/>
      <c r="BL131" s="61"/>
      <c r="BM131" s="161" t="s">
        <v>592</v>
      </c>
      <c r="BN131" s="61"/>
      <c r="BO131" s="61"/>
      <c r="BP131" s="61"/>
      <c r="BQ131" s="61"/>
      <c r="BR131" s="61"/>
      <c r="BS131" s="61"/>
      <c r="BT131" s="61"/>
      <c r="BU131" s="61"/>
      <c r="BV131" s="61"/>
      <c r="BW131" s="61"/>
      <c r="BX131" s="61"/>
      <c r="BY131" s="61"/>
      <c r="BZ131" s="61"/>
      <c r="CA131" s="61"/>
      <c r="CB131" s="61"/>
      <c r="CC131" s="61"/>
      <c r="CD131" s="61"/>
      <c r="CE131" s="61"/>
      <c r="CF131" s="61"/>
      <c r="CG131" s="61"/>
      <c r="CH131" s="61"/>
    </row>
    <row r="132" spans="53:86">
      <c r="BA132" s="61"/>
      <c r="BB132" s="61"/>
      <c r="BC132" s="61"/>
      <c r="BD132" s="61"/>
      <c r="BE132" s="61"/>
      <c r="BF132" s="61"/>
      <c r="BG132" s="61"/>
      <c r="BH132" s="61"/>
      <c r="BI132" s="61"/>
      <c r="BJ132" s="61"/>
      <c r="BK132" s="61"/>
      <c r="BL132" s="61"/>
      <c r="BM132" s="161" t="s">
        <v>593</v>
      </c>
      <c r="BN132" s="61"/>
      <c r="BO132" s="61"/>
      <c r="BP132" s="61"/>
      <c r="BQ132" s="61"/>
      <c r="BR132" s="61"/>
      <c r="BS132" s="61"/>
      <c r="BT132" s="61"/>
      <c r="BU132" s="61"/>
      <c r="BV132" s="61"/>
      <c r="BW132" s="61"/>
      <c r="BX132" s="61"/>
      <c r="BY132" s="61"/>
      <c r="BZ132" s="61"/>
      <c r="CA132" s="61"/>
      <c r="CB132" s="61"/>
      <c r="CC132" s="61"/>
      <c r="CD132" s="61"/>
      <c r="CE132" s="61"/>
      <c r="CF132" s="61"/>
      <c r="CG132" s="61"/>
      <c r="CH132" s="61"/>
    </row>
    <row r="133" spans="53:86">
      <c r="BA133" s="61"/>
      <c r="BB133" s="61"/>
      <c r="BC133" s="61"/>
      <c r="BD133" s="61"/>
      <c r="BE133" s="61"/>
      <c r="BF133" s="61"/>
      <c r="BG133" s="61"/>
      <c r="BH133" s="61"/>
      <c r="BI133" s="61"/>
      <c r="BJ133" s="61"/>
      <c r="BK133" s="61"/>
      <c r="BL133" s="61"/>
      <c r="BM133" s="161" t="s">
        <v>594</v>
      </c>
      <c r="BN133" s="61"/>
      <c r="BO133" s="61"/>
      <c r="BP133" s="61"/>
      <c r="BQ133" s="61"/>
      <c r="BR133" s="61"/>
      <c r="BS133" s="61"/>
      <c r="BT133" s="61"/>
      <c r="BU133" s="61"/>
      <c r="BV133" s="61"/>
      <c r="BW133" s="61"/>
      <c r="BX133" s="61"/>
      <c r="BY133" s="61"/>
      <c r="BZ133" s="61"/>
      <c r="CA133" s="61"/>
      <c r="CB133" s="61"/>
      <c r="CC133" s="61"/>
      <c r="CD133" s="61"/>
      <c r="CE133" s="61"/>
      <c r="CF133" s="61"/>
      <c r="CG133" s="61"/>
      <c r="CH133" s="61"/>
    </row>
    <row r="134" spans="53:86">
      <c r="BA134" s="61"/>
      <c r="BB134" s="61"/>
      <c r="BC134" s="61"/>
      <c r="BD134" s="61"/>
      <c r="BE134" s="61"/>
      <c r="BF134" s="61"/>
      <c r="BG134" s="61"/>
      <c r="BH134" s="61"/>
      <c r="BI134" s="61"/>
      <c r="BJ134" s="61"/>
      <c r="BK134" s="61"/>
      <c r="BL134" s="61"/>
      <c r="BM134" s="161" t="s">
        <v>595</v>
      </c>
      <c r="BN134" s="61"/>
      <c r="BO134" s="61"/>
      <c r="BP134" s="61"/>
      <c r="BQ134" s="61"/>
      <c r="BR134" s="61"/>
      <c r="BS134" s="61"/>
      <c r="BT134" s="61"/>
      <c r="BU134" s="61"/>
      <c r="BV134" s="61"/>
      <c r="BW134" s="61"/>
      <c r="BX134" s="61"/>
      <c r="BY134" s="61"/>
      <c r="BZ134" s="61"/>
      <c r="CA134" s="61"/>
      <c r="CB134" s="61"/>
      <c r="CC134" s="61"/>
      <c r="CD134" s="61"/>
      <c r="CE134" s="61"/>
      <c r="CF134" s="61"/>
      <c r="CG134" s="61"/>
      <c r="CH134" s="61"/>
    </row>
    <row r="135" spans="53:86">
      <c r="BA135" s="61"/>
      <c r="BB135" s="61"/>
      <c r="BC135" s="61"/>
      <c r="BD135" s="61"/>
      <c r="BE135" s="61"/>
      <c r="BF135" s="61"/>
      <c r="BG135" s="61"/>
      <c r="BH135" s="61"/>
      <c r="BI135" s="61"/>
      <c r="BJ135" s="61"/>
      <c r="BK135" s="61"/>
      <c r="BL135" s="61"/>
      <c r="BM135" s="161" t="s">
        <v>596</v>
      </c>
      <c r="BN135" s="61"/>
      <c r="BO135" s="61"/>
      <c r="BP135" s="61"/>
      <c r="BQ135" s="61"/>
      <c r="BR135" s="61"/>
      <c r="BS135" s="61"/>
      <c r="BT135" s="61"/>
      <c r="BU135" s="61"/>
      <c r="BV135" s="61"/>
      <c r="BW135" s="61"/>
      <c r="BX135" s="61"/>
      <c r="BY135" s="61"/>
      <c r="BZ135" s="61"/>
      <c r="CA135" s="61"/>
      <c r="CB135" s="61"/>
      <c r="CC135" s="61"/>
      <c r="CD135" s="61"/>
      <c r="CE135" s="61"/>
      <c r="CF135" s="61"/>
      <c r="CG135" s="61"/>
      <c r="CH135" s="61"/>
    </row>
    <row r="136" spans="53:86">
      <c r="BA136" s="61"/>
      <c r="BB136" s="61"/>
      <c r="BC136" s="61"/>
      <c r="BD136" s="61"/>
      <c r="BE136" s="61"/>
      <c r="BF136" s="61"/>
      <c r="BG136" s="61"/>
      <c r="BH136" s="61"/>
      <c r="BI136" s="61"/>
      <c r="BJ136" s="61"/>
      <c r="BK136" s="61"/>
      <c r="BL136" s="61"/>
      <c r="BM136" s="161" t="s">
        <v>597</v>
      </c>
      <c r="BN136" s="61"/>
      <c r="BO136" s="61"/>
      <c r="BP136" s="61"/>
      <c r="BQ136" s="61"/>
      <c r="BR136" s="61"/>
      <c r="BS136" s="61"/>
      <c r="BT136" s="61"/>
      <c r="BU136" s="61"/>
      <c r="BV136" s="61"/>
      <c r="BW136" s="61"/>
      <c r="BX136" s="61"/>
      <c r="BY136" s="61"/>
      <c r="BZ136" s="61"/>
      <c r="CA136" s="61"/>
      <c r="CB136" s="61"/>
      <c r="CC136" s="61"/>
      <c r="CD136" s="61"/>
      <c r="CE136" s="61"/>
      <c r="CF136" s="61"/>
      <c r="CG136" s="61"/>
      <c r="CH136" s="61"/>
    </row>
    <row r="137" spans="53:86">
      <c r="BA137" s="61"/>
      <c r="BB137" s="61"/>
      <c r="BC137" s="61"/>
      <c r="BD137" s="61"/>
      <c r="BE137" s="61"/>
      <c r="BF137" s="61"/>
      <c r="BG137" s="61"/>
      <c r="BH137" s="61"/>
      <c r="BI137" s="61"/>
      <c r="BJ137" s="61"/>
      <c r="BK137" s="61"/>
      <c r="BL137" s="61"/>
      <c r="BM137" s="161" t="s">
        <v>667</v>
      </c>
      <c r="BN137" s="61"/>
      <c r="BO137" s="61"/>
      <c r="BP137" s="61"/>
      <c r="BQ137" s="61"/>
      <c r="BR137" s="61"/>
      <c r="BS137" s="61"/>
      <c r="BT137" s="61"/>
      <c r="BU137" s="61"/>
      <c r="BV137" s="61"/>
      <c r="BW137" s="61"/>
      <c r="BX137" s="61"/>
      <c r="BY137" s="61"/>
      <c r="BZ137" s="61"/>
      <c r="CA137" s="61"/>
      <c r="CB137" s="61"/>
      <c r="CC137" s="61"/>
      <c r="CD137" s="61"/>
      <c r="CE137" s="61"/>
      <c r="CF137" s="61"/>
      <c r="CG137" s="61"/>
      <c r="CH137" s="61"/>
    </row>
    <row r="138" spans="53:86">
      <c r="BA138" s="61"/>
      <c r="BB138" s="61"/>
      <c r="BC138" s="61"/>
      <c r="BD138" s="61"/>
      <c r="BE138" s="61"/>
      <c r="BF138" s="61"/>
      <c r="BG138" s="61"/>
      <c r="BH138" s="61"/>
      <c r="BI138" s="61"/>
      <c r="BJ138" s="61"/>
      <c r="BK138" s="61"/>
      <c r="BL138" s="61"/>
      <c r="BM138" s="161" t="s">
        <v>598</v>
      </c>
      <c r="BN138" s="61"/>
      <c r="BO138" s="61"/>
      <c r="BP138" s="61"/>
      <c r="BQ138" s="61"/>
      <c r="BR138" s="61"/>
      <c r="BS138" s="61"/>
      <c r="BT138" s="61"/>
      <c r="BU138" s="61"/>
      <c r="BV138" s="61"/>
      <c r="BW138" s="61"/>
      <c r="BX138" s="61"/>
      <c r="BY138" s="61"/>
      <c r="BZ138" s="61"/>
      <c r="CA138" s="61"/>
      <c r="CB138" s="61"/>
      <c r="CC138" s="61"/>
      <c r="CD138" s="61"/>
      <c r="CE138" s="61"/>
      <c r="CF138" s="61"/>
      <c r="CG138" s="61"/>
      <c r="CH138" s="61"/>
    </row>
    <row r="139" spans="53:86">
      <c r="BA139" s="61"/>
      <c r="BB139" s="61"/>
      <c r="BC139" s="61"/>
      <c r="BD139" s="61"/>
      <c r="BE139" s="61"/>
      <c r="BF139" s="61"/>
      <c r="BG139" s="61"/>
      <c r="BH139" s="61"/>
      <c r="BI139" s="61"/>
      <c r="BJ139" s="61"/>
      <c r="BK139" s="61"/>
      <c r="BL139" s="61"/>
      <c r="BM139" s="162" t="s">
        <v>599</v>
      </c>
      <c r="BN139" s="61"/>
      <c r="BO139" s="61"/>
      <c r="BP139" s="61"/>
      <c r="BQ139" s="61"/>
      <c r="BR139" s="61"/>
      <c r="BS139" s="61"/>
      <c r="BT139" s="61"/>
      <c r="BU139" s="61"/>
      <c r="BV139" s="61"/>
      <c r="BW139" s="61"/>
      <c r="BX139" s="61"/>
      <c r="BY139" s="61"/>
      <c r="BZ139" s="61"/>
      <c r="CA139" s="61"/>
      <c r="CB139" s="61"/>
      <c r="CC139" s="61"/>
      <c r="CD139" s="61"/>
      <c r="CE139" s="61"/>
      <c r="CF139" s="61"/>
      <c r="CG139" s="61"/>
      <c r="CH139" s="61"/>
    </row>
    <row r="140" spans="53:86">
      <c r="BA140" s="61"/>
      <c r="BB140" s="61"/>
      <c r="BC140" s="61"/>
      <c r="BD140" s="61"/>
      <c r="BE140" s="61"/>
      <c r="BF140" s="61"/>
      <c r="BG140" s="61"/>
      <c r="BH140" s="61"/>
      <c r="BI140" s="61"/>
      <c r="BJ140" s="61"/>
      <c r="BK140" s="61"/>
      <c r="BL140" s="61"/>
      <c r="BM140" s="161" t="s">
        <v>600</v>
      </c>
      <c r="BN140" s="61"/>
      <c r="BO140" s="61"/>
      <c r="BP140" s="61"/>
      <c r="BQ140" s="61"/>
      <c r="BR140" s="61"/>
      <c r="BS140" s="61"/>
      <c r="BT140" s="61"/>
      <c r="BU140" s="61"/>
      <c r="BV140" s="61"/>
      <c r="BW140" s="61"/>
      <c r="BX140" s="61"/>
      <c r="BY140" s="61"/>
      <c r="BZ140" s="61"/>
      <c r="CA140" s="61"/>
      <c r="CB140" s="61"/>
      <c r="CC140" s="61"/>
      <c r="CD140" s="61"/>
      <c r="CE140" s="61"/>
      <c r="CF140" s="61"/>
      <c r="CG140" s="61"/>
      <c r="CH140" s="61"/>
    </row>
    <row r="141" spans="53:86">
      <c r="BA141" s="61"/>
      <c r="BB141" s="61"/>
      <c r="BC141" s="61"/>
      <c r="BD141" s="61"/>
      <c r="BE141" s="61"/>
      <c r="BF141" s="61"/>
      <c r="BG141" s="61"/>
      <c r="BH141" s="61"/>
      <c r="BI141" s="61"/>
      <c r="BJ141" s="61"/>
      <c r="BK141" s="61"/>
      <c r="BL141" s="61"/>
      <c r="BM141" s="161" t="s">
        <v>601</v>
      </c>
      <c r="BN141" s="61"/>
      <c r="BO141" s="61"/>
      <c r="BP141" s="61"/>
      <c r="BQ141" s="61"/>
      <c r="BR141" s="61"/>
      <c r="BS141" s="61"/>
      <c r="BT141" s="61"/>
      <c r="BU141" s="61"/>
      <c r="BV141" s="61"/>
      <c r="BW141" s="61"/>
      <c r="BX141" s="61"/>
      <c r="BY141" s="61"/>
      <c r="BZ141" s="61"/>
      <c r="CA141" s="61"/>
      <c r="CB141" s="61"/>
      <c r="CC141" s="61"/>
      <c r="CD141" s="61"/>
      <c r="CE141" s="61"/>
      <c r="CF141" s="61"/>
      <c r="CG141" s="61"/>
      <c r="CH141" s="61"/>
    </row>
    <row r="142" spans="53:86">
      <c r="BA142" s="61"/>
      <c r="BB142" s="61"/>
      <c r="BC142" s="61"/>
      <c r="BD142" s="61"/>
      <c r="BE142" s="61"/>
      <c r="BF142" s="61"/>
      <c r="BG142" s="61"/>
      <c r="BH142" s="61"/>
      <c r="BI142" s="61"/>
      <c r="BJ142" s="61"/>
      <c r="BK142" s="61"/>
      <c r="BL142" s="61"/>
      <c r="BM142" s="161" t="s">
        <v>602</v>
      </c>
      <c r="BN142" s="61"/>
      <c r="BO142" s="61"/>
      <c r="BP142" s="61"/>
      <c r="BQ142" s="61"/>
      <c r="BR142" s="61"/>
      <c r="BS142" s="61"/>
      <c r="BT142" s="61"/>
      <c r="BU142" s="61"/>
      <c r="BV142" s="61"/>
      <c r="BW142" s="61"/>
      <c r="BX142" s="61"/>
      <c r="BY142" s="61"/>
      <c r="BZ142" s="61"/>
      <c r="CA142" s="61"/>
      <c r="CB142" s="61"/>
      <c r="CC142" s="61"/>
      <c r="CD142" s="61"/>
      <c r="CE142" s="61"/>
      <c r="CF142" s="61"/>
      <c r="CG142" s="61"/>
      <c r="CH142" s="61"/>
    </row>
    <row r="143" spans="53:86">
      <c r="BA143" s="61"/>
      <c r="BB143" s="61"/>
      <c r="BC143" s="61"/>
      <c r="BD143" s="61"/>
      <c r="BE143" s="61"/>
      <c r="BF143" s="61"/>
      <c r="BG143" s="61"/>
      <c r="BH143" s="61"/>
      <c r="BI143" s="61"/>
      <c r="BJ143" s="61"/>
      <c r="BK143" s="61"/>
      <c r="BL143" s="61"/>
      <c r="BM143" s="161" t="s">
        <v>603</v>
      </c>
      <c r="BN143" s="61"/>
      <c r="BO143" s="61"/>
      <c r="BP143" s="61"/>
      <c r="BQ143" s="61"/>
      <c r="BR143" s="61"/>
      <c r="BS143" s="61"/>
      <c r="BT143" s="61"/>
      <c r="BU143" s="61"/>
      <c r="BV143" s="61"/>
      <c r="BW143" s="61"/>
      <c r="BX143" s="61"/>
      <c r="BY143" s="61"/>
      <c r="BZ143" s="61"/>
      <c r="CA143" s="61"/>
      <c r="CB143" s="61"/>
      <c r="CC143" s="61"/>
      <c r="CD143" s="61"/>
      <c r="CE143" s="61"/>
      <c r="CF143" s="61"/>
      <c r="CG143" s="61"/>
      <c r="CH143" s="61"/>
    </row>
    <row r="144" spans="53:86">
      <c r="BA144" s="61"/>
      <c r="BB144" s="61"/>
      <c r="BC144" s="61"/>
      <c r="BD144" s="61"/>
      <c r="BE144" s="61"/>
      <c r="BF144" s="61"/>
      <c r="BG144" s="61"/>
      <c r="BH144" s="61"/>
      <c r="BI144" s="61"/>
      <c r="BJ144" s="61"/>
      <c r="BK144" s="61"/>
      <c r="BL144" s="61"/>
      <c r="BM144" s="161" t="s">
        <v>604</v>
      </c>
      <c r="BN144" s="61"/>
      <c r="BO144" s="61"/>
      <c r="BP144" s="61"/>
      <c r="BQ144" s="61"/>
      <c r="BR144" s="61"/>
      <c r="BS144" s="61"/>
      <c r="BT144" s="61"/>
      <c r="BU144" s="61"/>
      <c r="BV144" s="61"/>
      <c r="BW144" s="61"/>
      <c r="BX144" s="61"/>
      <c r="BY144" s="61"/>
      <c r="BZ144" s="61"/>
      <c r="CA144" s="61"/>
      <c r="CB144" s="61"/>
      <c r="CC144" s="61"/>
      <c r="CD144" s="61"/>
      <c r="CE144" s="61"/>
      <c r="CF144" s="61"/>
      <c r="CG144" s="61"/>
      <c r="CH144" s="61"/>
    </row>
    <row r="145" spans="53:86">
      <c r="BA145" s="61"/>
      <c r="BB145" s="61"/>
      <c r="BC145" s="61"/>
      <c r="BD145" s="61"/>
      <c r="BE145" s="61"/>
      <c r="BF145" s="61"/>
      <c r="BG145" s="61"/>
      <c r="BH145" s="61"/>
      <c r="BI145" s="61"/>
      <c r="BJ145" s="61"/>
      <c r="BK145" s="61"/>
      <c r="BL145" s="61"/>
      <c r="BM145" s="161" t="s">
        <v>605</v>
      </c>
      <c r="BN145" s="61"/>
      <c r="BO145" s="61"/>
      <c r="BP145" s="61"/>
      <c r="BQ145" s="61"/>
      <c r="BR145" s="61"/>
      <c r="BS145" s="61"/>
      <c r="BT145" s="61"/>
      <c r="BU145" s="61"/>
      <c r="BV145" s="61"/>
      <c r="BW145" s="61"/>
      <c r="BX145" s="61"/>
      <c r="BY145" s="61"/>
      <c r="BZ145" s="61"/>
      <c r="CA145" s="61"/>
      <c r="CB145" s="61"/>
      <c r="CC145" s="61"/>
      <c r="CD145" s="61"/>
      <c r="CE145" s="61"/>
      <c r="CF145" s="61"/>
      <c r="CG145" s="61"/>
      <c r="CH145" s="61"/>
    </row>
    <row r="146" spans="53:86">
      <c r="BA146" s="61"/>
      <c r="BB146" s="61"/>
      <c r="BC146" s="61"/>
      <c r="BD146" s="61"/>
      <c r="BE146" s="61"/>
      <c r="BF146" s="61"/>
      <c r="BG146" s="61"/>
      <c r="BH146" s="61"/>
      <c r="BI146" s="61"/>
      <c r="BJ146" s="61"/>
      <c r="BK146" s="61"/>
      <c r="BL146" s="61"/>
      <c r="BM146" s="161" t="s">
        <v>606</v>
      </c>
      <c r="BN146" s="61"/>
      <c r="BO146" s="61"/>
      <c r="BP146" s="61"/>
      <c r="BQ146" s="61"/>
      <c r="BR146" s="61"/>
      <c r="BS146" s="61"/>
      <c r="BT146" s="61"/>
      <c r="BU146" s="61"/>
      <c r="BV146" s="61"/>
      <c r="BW146" s="61"/>
      <c r="BX146" s="61"/>
      <c r="BY146" s="61"/>
      <c r="BZ146" s="61"/>
      <c r="CA146" s="61"/>
      <c r="CB146" s="61"/>
      <c r="CC146" s="61"/>
      <c r="CD146" s="61"/>
      <c r="CE146" s="61"/>
      <c r="CF146" s="61"/>
      <c r="CG146" s="61"/>
      <c r="CH146" s="61"/>
    </row>
    <row r="147" spans="53:86">
      <c r="BA147" s="61"/>
      <c r="BB147" s="61"/>
      <c r="BC147" s="61"/>
      <c r="BD147" s="61"/>
      <c r="BE147" s="61"/>
      <c r="BF147" s="61"/>
      <c r="BG147" s="61"/>
      <c r="BH147" s="61"/>
      <c r="BI147" s="61"/>
      <c r="BJ147" s="61"/>
      <c r="BK147" s="61"/>
      <c r="BL147" s="61"/>
      <c r="BM147" s="161" t="s">
        <v>607</v>
      </c>
      <c r="BN147" s="61"/>
      <c r="BO147" s="61"/>
      <c r="BP147" s="61"/>
      <c r="BQ147" s="61"/>
      <c r="BR147" s="61"/>
      <c r="BS147" s="61"/>
      <c r="BT147" s="61"/>
      <c r="BU147" s="61"/>
      <c r="BV147" s="61"/>
      <c r="BW147" s="61"/>
      <c r="BX147" s="61"/>
      <c r="BY147" s="61"/>
      <c r="BZ147" s="61"/>
      <c r="CA147" s="61"/>
      <c r="CB147" s="61"/>
      <c r="CC147" s="61"/>
      <c r="CD147" s="61"/>
      <c r="CE147" s="61"/>
      <c r="CF147" s="61"/>
      <c r="CG147" s="61"/>
      <c r="CH147" s="61"/>
    </row>
    <row r="148" spans="53:86">
      <c r="BA148" s="61"/>
      <c r="BB148" s="61"/>
      <c r="BC148" s="61"/>
      <c r="BD148" s="61"/>
      <c r="BE148" s="61"/>
      <c r="BF148" s="61"/>
      <c r="BG148" s="61"/>
      <c r="BH148" s="61"/>
      <c r="BI148" s="61"/>
      <c r="BJ148" s="61"/>
      <c r="BK148" s="61"/>
      <c r="BL148" s="61"/>
      <c r="BM148" s="161" t="s">
        <v>608</v>
      </c>
      <c r="BN148" s="61"/>
      <c r="BO148" s="61"/>
      <c r="BP148" s="61"/>
      <c r="BQ148" s="61"/>
      <c r="BR148" s="61"/>
      <c r="BS148" s="61"/>
      <c r="BT148" s="61"/>
      <c r="BU148" s="61"/>
      <c r="BV148" s="61"/>
      <c r="BW148" s="61"/>
      <c r="BX148" s="61"/>
      <c r="BY148" s="61"/>
      <c r="BZ148" s="61"/>
      <c r="CA148" s="61"/>
      <c r="CB148" s="61"/>
      <c r="CC148" s="61"/>
      <c r="CD148" s="61"/>
      <c r="CE148" s="61"/>
      <c r="CF148" s="61"/>
      <c r="CG148" s="61"/>
      <c r="CH148" s="61"/>
    </row>
    <row r="149" spans="53:86">
      <c r="BA149" s="61"/>
      <c r="BB149" s="61"/>
      <c r="BC149" s="61"/>
      <c r="BD149" s="61"/>
      <c r="BE149" s="61"/>
      <c r="BF149" s="61"/>
      <c r="BG149" s="61"/>
      <c r="BH149" s="61"/>
      <c r="BI149" s="61"/>
      <c r="BJ149" s="61"/>
      <c r="BK149" s="61"/>
      <c r="BL149" s="61"/>
      <c r="BM149" s="161" t="s">
        <v>609</v>
      </c>
      <c r="BN149" s="61"/>
      <c r="BO149" s="61"/>
      <c r="BP149" s="61"/>
      <c r="BQ149" s="61"/>
      <c r="BR149" s="61"/>
      <c r="BS149" s="61"/>
      <c r="BT149" s="61"/>
      <c r="BU149" s="61"/>
      <c r="BV149" s="61"/>
      <c r="BW149" s="61"/>
      <c r="BX149" s="61"/>
      <c r="BY149" s="61"/>
      <c r="BZ149" s="61"/>
      <c r="CA149" s="61"/>
      <c r="CB149" s="61"/>
      <c r="CC149" s="61"/>
      <c r="CD149" s="61"/>
      <c r="CE149" s="61"/>
      <c r="CF149" s="61"/>
      <c r="CG149" s="61"/>
      <c r="CH149" s="61"/>
    </row>
    <row r="150" spans="53:86">
      <c r="BA150" s="61"/>
      <c r="BB150" s="61"/>
      <c r="BC150" s="61"/>
      <c r="BD150" s="61"/>
      <c r="BE150" s="61"/>
      <c r="BF150" s="61"/>
      <c r="BG150" s="61"/>
      <c r="BH150" s="61"/>
      <c r="BI150" s="61"/>
      <c r="BJ150" s="61"/>
      <c r="BK150" s="61"/>
      <c r="BL150" s="61"/>
      <c r="BM150" s="161" t="s">
        <v>610</v>
      </c>
      <c r="BN150" s="61"/>
      <c r="BO150" s="61"/>
      <c r="BP150" s="61"/>
      <c r="BQ150" s="61"/>
      <c r="BR150" s="61"/>
      <c r="BS150" s="61"/>
      <c r="BT150" s="61"/>
      <c r="BU150" s="61"/>
      <c r="BV150" s="61"/>
      <c r="BW150" s="61"/>
      <c r="BX150" s="61"/>
      <c r="BY150" s="61"/>
      <c r="BZ150" s="61"/>
      <c r="CA150" s="61"/>
      <c r="CB150" s="61"/>
      <c r="CC150" s="61"/>
      <c r="CD150" s="61"/>
      <c r="CE150" s="61"/>
      <c r="CF150" s="61"/>
      <c r="CG150" s="61"/>
      <c r="CH150" s="61"/>
    </row>
    <row r="151" spans="53:86">
      <c r="BA151" s="61"/>
      <c r="BB151" s="61"/>
      <c r="BC151" s="61"/>
      <c r="BD151" s="61"/>
      <c r="BE151" s="61"/>
      <c r="BF151" s="61"/>
      <c r="BG151" s="61"/>
      <c r="BH151" s="61"/>
      <c r="BI151" s="61"/>
      <c r="BJ151" s="61"/>
      <c r="BK151" s="61"/>
      <c r="BL151" s="61"/>
      <c r="BM151" s="161" t="s">
        <v>611</v>
      </c>
      <c r="BN151" s="61"/>
      <c r="BO151" s="61"/>
      <c r="BP151" s="61"/>
      <c r="BQ151" s="61"/>
      <c r="BR151" s="61"/>
      <c r="BS151" s="61"/>
      <c r="BT151" s="61"/>
      <c r="BU151" s="61"/>
      <c r="BV151" s="61"/>
      <c r="BW151" s="61"/>
      <c r="BX151" s="61"/>
      <c r="BY151" s="61"/>
      <c r="BZ151" s="61"/>
      <c r="CA151" s="61"/>
      <c r="CB151" s="61"/>
      <c r="CC151" s="61"/>
      <c r="CD151" s="61"/>
      <c r="CE151" s="61"/>
      <c r="CF151" s="61"/>
      <c r="CG151" s="61"/>
      <c r="CH151" s="61"/>
    </row>
    <row r="152" spans="53:86">
      <c r="BA152" s="61"/>
      <c r="BB152" s="61"/>
      <c r="BC152" s="61"/>
      <c r="BD152" s="61"/>
      <c r="BE152" s="61"/>
      <c r="BF152" s="61"/>
      <c r="BG152" s="61"/>
      <c r="BH152" s="61"/>
      <c r="BI152" s="61"/>
      <c r="BJ152" s="61"/>
      <c r="BK152" s="61"/>
      <c r="BL152" s="61"/>
      <c r="BM152" s="161" t="s">
        <v>612</v>
      </c>
      <c r="BN152" s="61"/>
      <c r="BO152" s="61"/>
      <c r="BP152" s="61"/>
      <c r="BQ152" s="61"/>
      <c r="BR152" s="61"/>
      <c r="BS152" s="61"/>
      <c r="BT152" s="61"/>
      <c r="BU152" s="61"/>
      <c r="BV152" s="61"/>
      <c r="BW152" s="61"/>
      <c r="BX152" s="61"/>
      <c r="BY152" s="61"/>
      <c r="BZ152" s="61"/>
      <c r="CA152" s="61"/>
      <c r="CB152" s="61"/>
      <c r="CC152" s="61"/>
      <c r="CD152" s="61"/>
      <c r="CE152" s="61"/>
      <c r="CF152" s="61"/>
      <c r="CG152" s="61"/>
      <c r="CH152" s="61"/>
    </row>
    <row r="153" spans="53:86">
      <c r="BA153" s="61"/>
      <c r="BB153" s="61"/>
      <c r="BC153" s="61"/>
      <c r="BD153" s="61"/>
      <c r="BE153" s="61"/>
      <c r="BF153" s="61"/>
      <c r="BG153" s="61"/>
      <c r="BH153" s="61"/>
      <c r="BI153" s="61"/>
      <c r="BJ153" s="61"/>
      <c r="BK153" s="61"/>
      <c r="BL153" s="61"/>
      <c r="BM153" s="161" t="s">
        <v>668</v>
      </c>
      <c r="BN153" s="61"/>
      <c r="BO153" s="61"/>
      <c r="BP153" s="61"/>
      <c r="BQ153" s="61"/>
      <c r="BR153" s="61"/>
      <c r="BS153" s="61"/>
      <c r="BT153" s="61"/>
      <c r="BU153" s="61"/>
      <c r="BV153" s="61"/>
      <c r="BW153" s="61"/>
      <c r="BX153" s="61"/>
      <c r="BY153" s="61"/>
      <c r="BZ153" s="61"/>
      <c r="CA153" s="61"/>
      <c r="CB153" s="61"/>
      <c r="CC153" s="61"/>
      <c r="CD153" s="61"/>
      <c r="CE153" s="61"/>
      <c r="CF153" s="61"/>
      <c r="CG153" s="61"/>
      <c r="CH153" s="61"/>
    </row>
    <row r="154" spans="53:86">
      <c r="BA154" s="61"/>
      <c r="BB154" s="61"/>
      <c r="BC154" s="61"/>
      <c r="BD154" s="61"/>
      <c r="BE154" s="61"/>
      <c r="BF154" s="61"/>
      <c r="BG154" s="61"/>
      <c r="BH154" s="61"/>
      <c r="BI154" s="61"/>
      <c r="BJ154" s="61"/>
      <c r="BK154" s="61"/>
      <c r="BL154" s="61"/>
      <c r="BM154" s="161" t="s">
        <v>613</v>
      </c>
      <c r="BN154" s="61"/>
      <c r="BO154" s="61"/>
      <c r="BP154" s="61"/>
      <c r="BQ154" s="61"/>
      <c r="BR154" s="61"/>
      <c r="BS154" s="61"/>
      <c r="BT154" s="61"/>
      <c r="BU154" s="61"/>
      <c r="BV154" s="61"/>
      <c r="BW154" s="61"/>
      <c r="BX154" s="61"/>
      <c r="BY154" s="61"/>
      <c r="BZ154" s="61"/>
      <c r="CA154" s="61"/>
      <c r="CB154" s="61"/>
      <c r="CC154" s="61"/>
      <c r="CD154" s="61"/>
      <c r="CE154" s="61"/>
      <c r="CF154" s="61"/>
      <c r="CG154" s="61"/>
      <c r="CH154" s="61"/>
    </row>
    <row r="155" spans="53:86">
      <c r="BA155" s="61"/>
      <c r="BB155" s="61"/>
      <c r="BC155" s="61"/>
      <c r="BD155" s="61"/>
      <c r="BE155" s="61"/>
      <c r="BF155" s="61"/>
      <c r="BG155" s="61"/>
      <c r="BH155" s="61"/>
      <c r="BI155" s="61"/>
      <c r="BJ155" s="61"/>
      <c r="BK155" s="61"/>
      <c r="BL155" s="61"/>
      <c r="BM155" s="161" t="s">
        <v>614</v>
      </c>
      <c r="BN155" s="61"/>
      <c r="BO155" s="61"/>
      <c r="BP155" s="61"/>
      <c r="BQ155" s="61"/>
      <c r="BR155" s="61"/>
      <c r="BS155" s="61"/>
      <c r="BT155" s="61"/>
      <c r="BU155" s="61"/>
      <c r="BV155" s="61"/>
      <c r="BW155" s="61"/>
      <c r="BX155" s="61"/>
      <c r="BY155" s="61"/>
      <c r="BZ155" s="61"/>
      <c r="CA155" s="61"/>
      <c r="CB155" s="61"/>
      <c r="CC155" s="61"/>
      <c r="CD155" s="61"/>
      <c r="CE155" s="61"/>
      <c r="CF155" s="61"/>
      <c r="CG155" s="61"/>
      <c r="CH155" s="61"/>
    </row>
    <row r="156" spans="53:86">
      <c r="BA156" s="61"/>
      <c r="BB156" s="61"/>
      <c r="BC156" s="61"/>
      <c r="BD156" s="61"/>
      <c r="BE156" s="61"/>
      <c r="BF156" s="61"/>
      <c r="BG156" s="61"/>
      <c r="BH156" s="61"/>
      <c r="BI156" s="61"/>
      <c r="BJ156" s="61"/>
      <c r="BK156" s="61"/>
      <c r="BL156" s="61"/>
      <c r="BM156" s="161" t="s">
        <v>615</v>
      </c>
      <c r="BN156" s="61"/>
      <c r="BO156" s="61"/>
      <c r="BP156" s="61"/>
      <c r="BQ156" s="61"/>
      <c r="BR156" s="61"/>
      <c r="BS156" s="61"/>
      <c r="BT156" s="61"/>
      <c r="BU156" s="61"/>
      <c r="BV156" s="61"/>
      <c r="BW156" s="61"/>
      <c r="BX156" s="61"/>
      <c r="BY156" s="61"/>
      <c r="BZ156" s="61"/>
      <c r="CA156" s="61"/>
      <c r="CB156" s="61"/>
      <c r="CC156" s="61"/>
      <c r="CD156" s="61"/>
      <c r="CE156" s="61"/>
      <c r="CF156" s="61"/>
      <c r="CG156" s="61"/>
      <c r="CH156" s="61"/>
    </row>
    <row r="157" spans="53:86">
      <c r="BA157" s="61"/>
      <c r="BB157" s="61"/>
      <c r="BC157" s="61"/>
      <c r="BD157" s="61"/>
      <c r="BE157" s="61"/>
      <c r="BF157" s="61"/>
      <c r="BG157" s="61"/>
      <c r="BH157" s="61"/>
      <c r="BI157" s="61"/>
      <c r="BJ157" s="61"/>
      <c r="BK157" s="61"/>
      <c r="BL157" s="61"/>
      <c r="BM157" s="161" t="s">
        <v>616</v>
      </c>
      <c r="BN157" s="61"/>
      <c r="BO157" s="61"/>
      <c r="BP157" s="61"/>
      <c r="BQ157" s="61"/>
      <c r="BR157" s="61"/>
      <c r="BS157" s="61"/>
      <c r="BT157" s="61"/>
      <c r="BU157" s="61"/>
      <c r="BV157" s="61"/>
      <c r="BW157" s="61"/>
      <c r="BX157" s="61"/>
      <c r="BY157" s="61"/>
      <c r="BZ157" s="61"/>
      <c r="CA157" s="61"/>
      <c r="CB157" s="61"/>
      <c r="CC157" s="61"/>
      <c r="CD157" s="61"/>
      <c r="CE157" s="61"/>
      <c r="CF157" s="61"/>
      <c r="CG157" s="61"/>
      <c r="CH157" s="61"/>
    </row>
    <row r="158" spans="53:86">
      <c r="BA158" s="61"/>
      <c r="BB158" s="61"/>
      <c r="BC158" s="61"/>
      <c r="BD158" s="61"/>
      <c r="BE158" s="61"/>
      <c r="BF158" s="61"/>
      <c r="BG158" s="61"/>
      <c r="BH158" s="61"/>
      <c r="BI158" s="61"/>
      <c r="BJ158" s="61"/>
      <c r="BK158" s="61"/>
      <c r="BL158" s="61"/>
      <c r="BM158" s="161" t="s">
        <v>617</v>
      </c>
      <c r="BN158" s="61"/>
      <c r="BO158" s="61"/>
      <c r="BP158" s="61"/>
      <c r="BQ158" s="61"/>
      <c r="BR158" s="61"/>
      <c r="BS158" s="61"/>
      <c r="BT158" s="61"/>
      <c r="BU158" s="61"/>
      <c r="BV158" s="61"/>
      <c r="BW158" s="61"/>
      <c r="BX158" s="61"/>
      <c r="BY158" s="61"/>
      <c r="BZ158" s="61"/>
      <c r="CA158" s="61"/>
      <c r="CB158" s="61"/>
      <c r="CC158" s="61"/>
      <c r="CD158" s="61"/>
      <c r="CE158" s="61"/>
      <c r="CF158" s="61"/>
      <c r="CG158" s="61"/>
      <c r="CH158" s="61"/>
    </row>
    <row r="159" spans="53:86">
      <c r="BA159" s="61"/>
      <c r="BB159" s="61"/>
      <c r="BC159" s="61"/>
      <c r="BD159" s="61"/>
      <c r="BE159" s="61"/>
      <c r="BF159" s="61"/>
      <c r="BG159" s="61"/>
      <c r="BH159" s="61"/>
      <c r="BI159" s="61"/>
      <c r="BJ159" s="61"/>
      <c r="BK159" s="61"/>
      <c r="BL159" s="61"/>
      <c r="BM159" s="161" t="s">
        <v>669</v>
      </c>
      <c r="BN159" s="61"/>
      <c r="BO159" s="61"/>
      <c r="BP159" s="61"/>
      <c r="BQ159" s="61"/>
      <c r="BR159" s="61"/>
      <c r="BS159" s="61"/>
      <c r="BT159" s="61"/>
      <c r="BU159" s="61"/>
      <c r="BV159" s="61"/>
      <c r="BW159" s="61"/>
      <c r="BX159" s="61"/>
      <c r="BY159" s="61"/>
      <c r="BZ159" s="61"/>
      <c r="CA159" s="61"/>
      <c r="CB159" s="61"/>
      <c r="CC159" s="61"/>
      <c r="CD159" s="61"/>
      <c r="CE159" s="61"/>
      <c r="CF159" s="61"/>
      <c r="CG159" s="61"/>
      <c r="CH159" s="61"/>
    </row>
    <row r="160" spans="53:86">
      <c r="BA160" s="61"/>
      <c r="BB160" s="61"/>
      <c r="BC160" s="61"/>
      <c r="BD160" s="61"/>
      <c r="BE160" s="61"/>
      <c r="BF160" s="61"/>
      <c r="BG160" s="61"/>
      <c r="BH160" s="61"/>
      <c r="BI160" s="61"/>
      <c r="BJ160" s="61"/>
      <c r="BK160" s="61"/>
      <c r="BL160" s="61"/>
      <c r="BM160" s="161" t="s">
        <v>618</v>
      </c>
      <c r="BN160" s="61"/>
      <c r="BO160" s="61"/>
      <c r="BP160" s="61"/>
      <c r="BQ160" s="61"/>
      <c r="BR160" s="61"/>
      <c r="BS160" s="61"/>
      <c r="BT160" s="61"/>
      <c r="BU160" s="61"/>
      <c r="BV160" s="61"/>
      <c r="BW160" s="61"/>
      <c r="BX160" s="61"/>
      <c r="BY160" s="61"/>
      <c r="BZ160" s="61"/>
      <c r="CA160" s="61"/>
      <c r="CB160" s="61"/>
      <c r="CC160" s="61"/>
      <c r="CD160" s="61"/>
      <c r="CE160" s="61"/>
      <c r="CF160" s="61"/>
      <c r="CG160" s="61"/>
      <c r="CH160" s="61"/>
    </row>
    <row r="161" spans="53:86">
      <c r="BA161" s="61"/>
      <c r="BB161" s="61"/>
      <c r="BC161" s="61"/>
      <c r="BD161" s="61"/>
      <c r="BE161" s="61"/>
      <c r="BF161" s="61"/>
      <c r="BG161" s="61"/>
      <c r="BH161" s="61"/>
      <c r="BI161" s="61"/>
      <c r="BJ161" s="61"/>
      <c r="BK161" s="61"/>
      <c r="BL161" s="61"/>
      <c r="BM161" s="161" t="s">
        <v>619</v>
      </c>
      <c r="BN161" s="61"/>
      <c r="BO161" s="61"/>
      <c r="BP161" s="61"/>
      <c r="BQ161" s="61"/>
      <c r="BR161" s="61"/>
      <c r="BS161" s="61"/>
      <c r="BT161" s="61"/>
      <c r="BU161" s="61"/>
      <c r="BV161" s="61"/>
      <c r="BW161" s="61"/>
      <c r="BX161" s="61"/>
      <c r="BY161" s="61"/>
      <c r="BZ161" s="61"/>
      <c r="CA161" s="61"/>
      <c r="CB161" s="61"/>
      <c r="CC161" s="61"/>
      <c r="CD161" s="61"/>
      <c r="CE161" s="61"/>
      <c r="CF161" s="61"/>
      <c r="CG161" s="61"/>
      <c r="CH161" s="61"/>
    </row>
    <row r="162" spans="53:86">
      <c r="BA162" s="61"/>
      <c r="BB162" s="61"/>
      <c r="BC162" s="61"/>
      <c r="BD162" s="61"/>
      <c r="BE162" s="61"/>
      <c r="BF162" s="61"/>
      <c r="BG162" s="61"/>
      <c r="BH162" s="61"/>
      <c r="BI162" s="61"/>
      <c r="BJ162" s="61"/>
      <c r="BK162" s="61"/>
      <c r="BL162" s="61"/>
      <c r="BM162" s="162" t="s">
        <v>620</v>
      </c>
      <c r="BN162" s="61"/>
      <c r="BO162" s="61"/>
      <c r="BP162" s="61"/>
      <c r="BQ162" s="61"/>
      <c r="BR162" s="61"/>
      <c r="BS162" s="61"/>
      <c r="BT162" s="61"/>
      <c r="BU162" s="61"/>
      <c r="BV162" s="61"/>
      <c r="BW162" s="61"/>
      <c r="BX162" s="61"/>
      <c r="BY162" s="61"/>
      <c r="BZ162" s="61"/>
      <c r="CA162" s="61"/>
      <c r="CB162" s="61"/>
      <c r="CC162" s="61"/>
      <c r="CD162" s="61"/>
      <c r="CE162" s="61"/>
      <c r="CF162" s="61"/>
      <c r="CG162" s="61"/>
      <c r="CH162" s="61"/>
    </row>
    <row r="163" spans="53:86">
      <c r="BA163" s="61"/>
      <c r="BB163" s="61"/>
      <c r="BC163" s="61"/>
      <c r="BD163" s="61"/>
      <c r="BE163" s="61"/>
      <c r="BF163" s="61"/>
      <c r="BG163" s="61"/>
      <c r="BH163" s="61"/>
      <c r="BI163" s="61"/>
      <c r="BJ163" s="61"/>
      <c r="BK163" s="61"/>
      <c r="BL163" s="61"/>
      <c r="BM163" s="161" t="s">
        <v>80</v>
      </c>
      <c r="BN163" s="61"/>
      <c r="BO163" s="61"/>
      <c r="BP163" s="61"/>
      <c r="BQ163" s="61"/>
      <c r="BR163" s="61"/>
      <c r="BS163" s="61"/>
      <c r="BT163" s="61"/>
      <c r="BU163" s="61"/>
      <c r="BV163" s="61"/>
      <c r="BW163" s="61"/>
      <c r="BX163" s="61"/>
      <c r="BY163" s="61"/>
      <c r="BZ163" s="61"/>
      <c r="CA163" s="61"/>
      <c r="CB163" s="61"/>
      <c r="CC163" s="61"/>
      <c r="CD163" s="61"/>
      <c r="CE163" s="61"/>
      <c r="CF163" s="61"/>
      <c r="CG163" s="61"/>
      <c r="CH163" s="61"/>
    </row>
    <row r="164" spans="53:86">
      <c r="BA164" s="61"/>
      <c r="BB164" s="61"/>
      <c r="BC164" s="61"/>
      <c r="BD164" s="61"/>
      <c r="BE164" s="61"/>
      <c r="BF164" s="61"/>
      <c r="BG164" s="61"/>
      <c r="BH164" s="61"/>
      <c r="BI164" s="61"/>
      <c r="BJ164" s="61"/>
      <c r="BK164" s="61"/>
      <c r="BL164" s="61"/>
      <c r="BM164" s="162" t="s">
        <v>621</v>
      </c>
      <c r="BN164" s="61"/>
      <c r="BO164" s="61"/>
      <c r="BP164" s="61"/>
      <c r="BQ164" s="61"/>
      <c r="BR164" s="61"/>
      <c r="BS164" s="61"/>
      <c r="BT164" s="61"/>
      <c r="BU164" s="61"/>
      <c r="BV164" s="61"/>
      <c r="BW164" s="61"/>
      <c r="BX164" s="61"/>
      <c r="BY164" s="61"/>
      <c r="BZ164" s="61"/>
      <c r="CA164" s="61"/>
      <c r="CB164" s="61"/>
      <c r="CC164" s="61"/>
      <c r="CD164" s="61"/>
      <c r="CE164" s="61"/>
      <c r="CF164" s="61"/>
      <c r="CG164" s="61"/>
      <c r="CH164" s="61"/>
    </row>
    <row r="165" spans="53:86">
      <c r="BA165" s="61"/>
      <c r="BB165" s="61"/>
      <c r="BC165" s="61"/>
      <c r="BD165" s="61"/>
      <c r="BE165" s="61"/>
      <c r="BF165" s="61"/>
      <c r="BG165" s="61"/>
      <c r="BH165" s="61"/>
      <c r="BI165" s="61"/>
      <c r="BJ165" s="61"/>
      <c r="BK165" s="61"/>
      <c r="BL165" s="61"/>
      <c r="BM165" s="161" t="s">
        <v>622</v>
      </c>
      <c r="BN165" s="61"/>
      <c r="BO165" s="61"/>
      <c r="BP165" s="61"/>
      <c r="BQ165" s="61"/>
      <c r="BR165" s="61"/>
      <c r="BS165" s="61"/>
      <c r="BT165" s="61"/>
      <c r="BU165" s="61"/>
      <c r="BV165" s="61"/>
      <c r="BW165" s="61"/>
      <c r="BX165" s="61"/>
      <c r="BY165" s="61"/>
      <c r="BZ165" s="61"/>
      <c r="CA165" s="61"/>
      <c r="CB165" s="61"/>
      <c r="CC165" s="61"/>
      <c r="CD165" s="61"/>
      <c r="CE165" s="61"/>
      <c r="CF165" s="61"/>
      <c r="CG165" s="61"/>
      <c r="CH165" s="61"/>
    </row>
    <row r="166" spans="53:86">
      <c r="BA166" s="61"/>
      <c r="BB166" s="61"/>
      <c r="BC166" s="61"/>
      <c r="BD166" s="61"/>
      <c r="BE166" s="61"/>
      <c r="BF166" s="61"/>
      <c r="BG166" s="61"/>
      <c r="BH166" s="61"/>
      <c r="BI166" s="61"/>
      <c r="BJ166" s="61"/>
      <c r="BK166" s="61"/>
      <c r="BL166" s="61"/>
      <c r="BM166" s="161" t="s">
        <v>623</v>
      </c>
      <c r="BN166" s="61"/>
      <c r="BO166" s="61"/>
      <c r="BP166" s="61"/>
      <c r="BQ166" s="61"/>
      <c r="BR166" s="61"/>
      <c r="BS166" s="61"/>
      <c r="BT166" s="61"/>
      <c r="BU166" s="61"/>
      <c r="BV166" s="61"/>
      <c r="BW166" s="61"/>
      <c r="BX166" s="61"/>
      <c r="BY166" s="61"/>
      <c r="BZ166" s="61"/>
      <c r="CA166" s="61"/>
      <c r="CB166" s="61"/>
      <c r="CC166" s="61"/>
      <c r="CD166" s="61"/>
      <c r="CE166" s="61"/>
      <c r="CF166" s="61"/>
      <c r="CG166" s="61"/>
      <c r="CH166" s="61"/>
    </row>
    <row r="167" spans="53:86">
      <c r="BA167" s="61"/>
      <c r="BB167" s="61"/>
      <c r="BC167" s="61"/>
      <c r="BD167" s="61"/>
      <c r="BE167" s="61"/>
      <c r="BF167" s="61"/>
      <c r="BG167" s="61"/>
      <c r="BH167" s="61"/>
      <c r="BI167" s="61"/>
      <c r="BJ167" s="61"/>
      <c r="BK167" s="61"/>
      <c r="BL167" s="61"/>
      <c r="BM167" s="161" t="s">
        <v>624</v>
      </c>
      <c r="BN167" s="61"/>
      <c r="BO167" s="61"/>
      <c r="BP167" s="61"/>
      <c r="BQ167" s="61"/>
      <c r="BR167" s="61"/>
      <c r="BS167" s="61"/>
      <c r="BT167" s="61"/>
      <c r="BU167" s="61"/>
      <c r="BV167" s="61"/>
      <c r="BW167" s="61"/>
      <c r="BX167" s="61"/>
      <c r="BY167" s="61"/>
      <c r="BZ167" s="61"/>
      <c r="CA167" s="61"/>
      <c r="CB167" s="61"/>
      <c r="CC167" s="61"/>
      <c r="CD167" s="61"/>
      <c r="CE167" s="61"/>
      <c r="CF167" s="61"/>
      <c r="CG167" s="61"/>
      <c r="CH167" s="61"/>
    </row>
    <row r="168" spans="53:86">
      <c r="BA168" s="61"/>
      <c r="BB168" s="61"/>
      <c r="BC168" s="61"/>
      <c r="BD168" s="61"/>
      <c r="BE168" s="61"/>
      <c r="BF168" s="61"/>
      <c r="BG168" s="61"/>
      <c r="BH168" s="61"/>
      <c r="BI168" s="61"/>
      <c r="BJ168" s="61"/>
      <c r="BK168" s="61"/>
      <c r="BL168" s="61"/>
      <c r="BM168" s="161" t="s">
        <v>625</v>
      </c>
      <c r="BN168" s="61"/>
      <c r="BO168" s="61"/>
      <c r="BP168" s="61"/>
      <c r="BQ168" s="61"/>
      <c r="BR168" s="61"/>
      <c r="BS168" s="61"/>
      <c r="BT168" s="61"/>
      <c r="BU168" s="61"/>
      <c r="BV168" s="61"/>
      <c r="BW168" s="61"/>
      <c r="BX168" s="61"/>
      <c r="BY168" s="61"/>
      <c r="BZ168" s="61"/>
      <c r="CA168" s="61"/>
      <c r="CB168" s="61"/>
      <c r="CC168" s="61"/>
      <c r="CD168" s="61"/>
      <c r="CE168" s="61"/>
      <c r="CF168" s="61"/>
      <c r="CG168" s="61"/>
      <c r="CH168" s="61"/>
    </row>
    <row r="169" spans="53:86">
      <c r="BA169" s="61"/>
      <c r="BB169" s="61"/>
      <c r="BC169" s="61"/>
      <c r="BD169" s="61"/>
      <c r="BE169" s="61"/>
      <c r="BF169" s="61"/>
      <c r="BG169" s="61"/>
      <c r="BH169" s="61"/>
      <c r="BI169" s="61"/>
      <c r="BJ169" s="61"/>
      <c r="BK169" s="61"/>
      <c r="BL169" s="61"/>
      <c r="BM169" s="161" t="s">
        <v>626</v>
      </c>
      <c r="BN169" s="61"/>
      <c r="BO169" s="61"/>
      <c r="BP169" s="61"/>
      <c r="BQ169" s="61"/>
      <c r="BR169" s="61"/>
      <c r="BS169" s="61"/>
      <c r="BT169" s="61"/>
      <c r="BU169" s="61"/>
      <c r="BV169" s="61"/>
      <c r="BW169" s="61"/>
      <c r="BX169" s="61"/>
      <c r="BY169" s="61"/>
      <c r="BZ169" s="61"/>
      <c r="CA169" s="61"/>
      <c r="CB169" s="61"/>
      <c r="CC169" s="61"/>
      <c r="CD169" s="61"/>
      <c r="CE169" s="61"/>
      <c r="CF169" s="61"/>
      <c r="CG169" s="61"/>
      <c r="CH169" s="61"/>
    </row>
    <row r="170" spans="53:86">
      <c r="BA170" s="61"/>
      <c r="BB170" s="61"/>
      <c r="BC170" s="61"/>
      <c r="BD170" s="61"/>
      <c r="BE170" s="61"/>
      <c r="BF170" s="61"/>
      <c r="BG170" s="61"/>
      <c r="BH170" s="61"/>
      <c r="BI170" s="61"/>
      <c r="BJ170" s="61"/>
      <c r="BK170" s="61"/>
      <c r="BL170" s="61"/>
      <c r="BM170" s="161" t="s">
        <v>627</v>
      </c>
      <c r="BN170" s="61"/>
      <c r="BO170" s="61"/>
      <c r="BP170" s="61"/>
      <c r="BQ170" s="61"/>
      <c r="BR170" s="61"/>
      <c r="BS170" s="61"/>
      <c r="BT170" s="61"/>
      <c r="BU170" s="61"/>
      <c r="BV170" s="61"/>
      <c r="BW170" s="61"/>
      <c r="BX170" s="61"/>
      <c r="BY170" s="61"/>
      <c r="BZ170" s="61"/>
      <c r="CA170" s="61"/>
      <c r="CB170" s="61"/>
      <c r="CC170" s="61"/>
      <c r="CD170" s="61"/>
      <c r="CE170" s="61"/>
      <c r="CF170" s="61"/>
      <c r="CG170" s="61"/>
      <c r="CH170" s="61"/>
    </row>
    <row r="171" spans="53:86">
      <c r="BA171" s="61"/>
      <c r="BB171" s="61"/>
      <c r="BC171" s="61"/>
      <c r="BD171" s="61"/>
      <c r="BE171" s="61"/>
      <c r="BF171" s="61"/>
      <c r="BG171" s="61"/>
      <c r="BH171" s="61"/>
      <c r="BI171" s="61"/>
      <c r="BJ171" s="61"/>
      <c r="BK171" s="61"/>
      <c r="BL171" s="61"/>
      <c r="BM171" s="161" t="s">
        <v>628</v>
      </c>
      <c r="BN171" s="61"/>
      <c r="BO171" s="61"/>
      <c r="BP171" s="61"/>
      <c r="BQ171" s="61"/>
      <c r="BR171" s="61"/>
      <c r="BS171" s="61"/>
      <c r="BT171" s="61"/>
      <c r="BU171" s="61"/>
      <c r="BV171" s="61"/>
      <c r="BW171" s="61"/>
      <c r="BX171" s="61"/>
      <c r="BY171" s="61"/>
      <c r="BZ171" s="61"/>
      <c r="CA171" s="61"/>
      <c r="CB171" s="61"/>
      <c r="CC171" s="61"/>
      <c r="CD171" s="61"/>
      <c r="CE171" s="61"/>
      <c r="CF171" s="61"/>
      <c r="CG171" s="61"/>
      <c r="CH171" s="61"/>
    </row>
    <row r="172" spans="53:86">
      <c r="BA172" s="61"/>
      <c r="BB172" s="61"/>
      <c r="BC172" s="61"/>
      <c r="BD172" s="61"/>
      <c r="BE172" s="61"/>
      <c r="BF172" s="61"/>
      <c r="BG172" s="61"/>
      <c r="BH172" s="61"/>
      <c r="BI172" s="61"/>
      <c r="BJ172" s="61"/>
      <c r="BK172" s="61"/>
      <c r="BL172" s="61"/>
      <c r="BM172" s="162" t="s">
        <v>629</v>
      </c>
      <c r="BN172" s="61"/>
      <c r="BO172" s="61"/>
      <c r="BP172" s="61"/>
      <c r="BQ172" s="61"/>
      <c r="BR172" s="61"/>
      <c r="BS172" s="61"/>
      <c r="BT172" s="61"/>
      <c r="BU172" s="61"/>
      <c r="BV172" s="61"/>
      <c r="BW172" s="61"/>
      <c r="BX172" s="61"/>
      <c r="BY172" s="61"/>
      <c r="BZ172" s="61"/>
      <c r="CA172" s="61"/>
      <c r="CB172" s="61"/>
      <c r="CC172" s="61"/>
      <c r="CD172" s="61"/>
      <c r="CE172" s="61"/>
      <c r="CF172" s="61"/>
      <c r="CG172" s="61"/>
      <c r="CH172" s="61"/>
    </row>
    <row r="173" spans="53:86">
      <c r="BA173" s="61"/>
      <c r="BB173" s="61"/>
      <c r="BC173" s="61"/>
      <c r="BD173" s="61"/>
      <c r="BE173" s="61"/>
      <c r="BF173" s="61"/>
      <c r="BG173" s="61"/>
      <c r="BH173" s="61"/>
      <c r="BI173" s="61"/>
      <c r="BJ173" s="61"/>
      <c r="BK173" s="61"/>
      <c r="BL173" s="61"/>
      <c r="BM173" s="161" t="s">
        <v>630</v>
      </c>
      <c r="BN173" s="61"/>
      <c r="BO173" s="61"/>
      <c r="BP173" s="61"/>
      <c r="BQ173" s="61"/>
      <c r="BR173" s="61"/>
      <c r="BS173" s="61"/>
      <c r="BT173" s="61"/>
      <c r="BU173" s="61"/>
      <c r="BV173" s="61"/>
      <c r="BW173" s="61"/>
      <c r="BX173" s="61"/>
      <c r="BY173" s="61"/>
      <c r="BZ173" s="61"/>
      <c r="CA173" s="61"/>
      <c r="CB173" s="61"/>
      <c r="CC173" s="61"/>
      <c r="CD173" s="61"/>
      <c r="CE173" s="61"/>
      <c r="CF173" s="61"/>
      <c r="CG173" s="61"/>
      <c r="CH173" s="61"/>
    </row>
    <row r="174" spans="53:86">
      <c r="BA174" s="61"/>
      <c r="BB174" s="61"/>
      <c r="BC174" s="61"/>
      <c r="BD174" s="61"/>
      <c r="BE174" s="61"/>
      <c r="BF174" s="61"/>
      <c r="BG174" s="61"/>
      <c r="BH174" s="61"/>
      <c r="BI174" s="61"/>
      <c r="BJ174" s="61"/>
      <c r="BK174" s="61"/>
      <c r="BL174" s="61"/>
      <c r="BM174" s="161" t="s">
        <v>631</v>
      </c>
      <c r="BN174" s="61"/>
      <c r="BO174" s="61"/>
      <c r="BP174" s="61"/>
      <c r="BQ174" s="61"/>
      <c r="BR174" s="61"/>
      <c r="BS174" s="61"/>
      <c r="BT174" s="61"/>
      <c r="BU174" s="61"/>
      <c r="BV174" s="61"/>
      <c r="BW174" s="61"/>
      <c r="BX174" s="61"/>
      <c r="BY174" s="61"/>
      <c r="BZ174" s="61"/>
      <c r="CA174" s="61"/>
      <c r="CB174" s="61"/>
      <c r="CC174" s="61"/>
      <c r="CD174" s="61"/>
      <c r="CE174" s="61"/>
      <c r="CF174" s="61"/>
      <c r="CG174" s="61"/>
      <c r="CH174" s="61"/>
    </row>
    <row r="175" spans="53:86">
      <c r="BA175" s="61"/>
      <c r="BB175" s="61"/>
      <c r="BC175" s="61"/>
      <c r="BD175" s="61"/>
      <c r="BE175" s="61"/>
      <c r="BF175" s="61"/>
      <c r="BG175" s="61"/>
      <c r="BH175" s="61"/>
      <c r="BI175" s="61"/>
      <c r="BJ175" s="61"/>
      <c r="BK175" s="61"/>
      <c r="BL175" s="61"/>
      <c r="BM175" s="161" t="s">
        <v>632</v>
      </c>
      <c r="BN175" s="61"/>
      <c r="BO175" s="61"/>
      <c r="BP175" s="61"/>
      <c r="BQ175" s="61"/>
      <c r="BR175" s="61"/>
      <c r="BS175" s="61"/>
      <c r="BT175" s="61"/>
      <c r="BU175" s="61"/>
      <c r="BV175" s="61"/>
      <c r="BW175" s="61"/>
      <c r="BX175" s="61"/>
      <c r="BY175" s="61"/>
      <c r="BZ175" s="61"/>
      <c r="CA175" s="61"/>
      <c r="CB175" s="61"/>
      <c r="CC175" s="61"/>
      <c r="CD175" s="61"/>
      <c r="CE175" s="61"/>
      <c r="CF175" s="61"/>
      <c r="CG175" s="61"/>
      <c r="CH175" s="61"/>
    </row>
    <row r="176" spans="53:86">
      <c r="BA176" s="61"/>
      <c r="BB176" s="61"/>
      <c r="BC176" s="61"/>
      <c r="BD176" s="61"/>
      <c r="BE176" s="61"/>
      <c r="BF176" s="61"/>
      <c r="BG176" s="61"/>
      <c r="BH176" s="61"/>
      <c r="BI176" s="61"/>
      <c r="BJ176" s="61"/>
      <c r="BK176" s="61"/>
      <c r="BL176" s="61"/>
      <c r="BM176" s="161" t="s">
        <v>633</v>
      </c>
      <c r="BN176" s="61"/>
      <c r="BO176" s="61"/>
      <c r="BP176" s="61"/>
      <c r="BQ176" s="61"/>
      <c r="BR176" s="61"/>
      <c r="BS176" s="61"/>
      <c r="BT176" s="61"/>
      <c r="BU176" s="61"/>
      <c r="BV176" s="61"/>
      <c r="BW176" s="61"/>
      <c r="BX176" s="61"/>
      <c r="BY176" s="61"/>
      <c r="BZ176" s="61"/>
      <c r="CA176" s="61"/>
      <c r="CB176" s="61"/>
      <c r="CC176" s="61"/>
      <c r="CD176" s="61"/>
      <c r="CE176" s="61"/>
      <c r="CF176" s="61"/>
      <c r="CG176" s="61"/>
      <c r="CH176" s="61"/>
    </row>
    <row r="177" spans="53:86">
      <c r="BA177" s="61"/>
      <c r="BB177" s="61"/>
      <c r="BC177" s="61"/>
      <c r="BD177" s="61"/>
      <c r="BE177" s="61"/>
      <c r="BF177" s="61"/>
      <c r="BG177" s="61"/>
      <c r="BH177" s="61"/>
      <c r="BI177" s="61"/>
      <c r="BJ177" s="61"/>
      <c r="BK177" s="61"/>
      <c r="BL177" s="61"/>
      <c r="BM177" s="161" t="s">
        <v>634</v>
      </c>
      <c r="BN177" s="61"/>
      <c r="BO177" s="61"/>
      <c r="BP177" s="61"/>
      <c r="BQ177" s="61"/>
      <c r="BR177" s="61"/>
      <c r="BS177" s="61"/>
      <c r="BT177" s="61"/>
      <c r="BU177" s="61"/>
      <c r="BV177" s="61"/>
      <c r="BW177" s="61"/>
      <c r="BX177" s="61"/>
      <c r="BY177" s="61"/>
      <c r="BZ177" s="61"/>
      <c r="CA177" s="61"/>
      <c r="CB177" s="61"/>
      <c r="CC177" s="61"/>
      <c r="CD177" s="61"/>
      <c r="CE177" s="61"/>
      <c r="CF177" s="61"/>
      <c r="CG177" s="61"/>
      <c r="CH177" s="61"/>
    </row>
    <row r="178" spans="53:86">
      <c r="BA178" s="61"/>
      <c r="BB178" s="61"/>
      <c r="BC178" s="61"/>
      <c r="BD178" s="61"/>
      <c r="BE178" s="61"/>
      <c r="BF178" s="61"/>
      <c r="BG178" s="61"/>
      <c r="BH178" s="61"/>
      <c r="BI178" s="61"/>
      <c r="BJ178" s="61"/>
      <c r="BK178" s="61"/>
      <c r="BL178" s="61"/>
      <c r="BM178" s="161" t="s">
        <v>635</v>
      </c>
      <c r="BN178" s="61"/>
      <c r="BO178" s="61"/>
      <c r="BP178" s="61"/>
      <c r="BQ178" s="61"/>
      <c r="BR178" s="61"/>
      <c r="BS178" s="61"/>
      <c r="BT178" s="61"/>
      <c r="BU178" s="61"/>
      <c r="BV178" s="61"/>
      <c r="BW178" s="61"/>
      <c r="BX178" s="61"/>
      <c r="BY178" s="61"/>
      <c r="BZ178" s="61"/>
      <c r="CA178" s="61"/>
      <c r="CB178" s="61"/>
      <c r="CC178" s="61"/>
      <c r="CD178" s="61"/>
      <c r="CE178" s="61"/>
      <c r="CF178" s="61"/>
      <c r="CG178" s="61"/>
      <c r="CH178" s="61"/>
    </row>
    <row r="179" spans="53:86">
      <c r="BA179" s="61"/>
      <c r="BB179" s="61"/>
      <c r="BC179" s="61"/>
      <c r="BD179" s="61"/>
      <c r="BE179" s="61"/>
      <c r="BF179" s="61"/>
      <c r="BG179" s="61"/>
      <c r="BH179" s="61"/>
      <c r="BI179" s="61"/>
      <c r="BJ179" s="61"/>
      <c r="BK179" s="61"/>
      <c r="BL179" s="61"/>
      <c r="BM179" s="161" t="s">
        <v>636</v>
      </c>
      <c r="BN179" s="61"/>
      <c r="BO179" s="61"/>
      <c r="BP179" s="61"/>
      <c r="BQ179" s="61"/>
      <c r="BR179" s="61"/>
      <c r="BS179" s="61"/>
      <c r="BT179" s="61"/>
      <c r="BU179" s="61"/>
      <c r="BV179" s="61"/>
      <c r="BW179" s="61"/>
      <c r="BX179" s="61"/>
      <c r="BY179" s="61"/>
      <c r="BZ179" s="61"/>
      <c r="CA179" s="61"/>
      <c r="CB179" s="61"/>
      <c r="CC179" s="61"/>
      <c r="CD179" s="61"/>
      <c r="CE179" s="61"/>
      <c r="CF179" s="61"/>
      <c r="CG179" s="61"/>
      <c r="CH179" s="61"/>
    </row>
    <row r="180" spans="53:86">
      <c r="BA180" s="61"/>
      <c r="BB180" s="61"/>
      <c r="BC180" s="61"/>
      <c r="BD180" s="61"/>
      <c r="BE180" s="61"/>
      <c r="BF180" s="61"/>
      <c r="BG180" s="61"/>
      <c r="BH180" s="61"/>
      <c r="BI180" s="61"/>
      <c r="BJ180" s="61"/>
      <c r="BK180" s="61"/>
      <c r="BL180" s="61"/>
      <c r="BM180" s="161" t="s">
        <v>637</v>
      </c>
      <c r="BN180" s="61"/>
      <c r="BO180" s="61"/>
      <c r="BP180" s="61"/>
      <c r="BQ180" s="61"/>
      <c r="BR180" s="61"/>
      <c r="BS180" s="61"/>
      <c r="BT180" s="61"/>
      <c r="BU180" s="61"/>
      <c r="BV180" s="61"/>
      <c r="BW180" s="61"/>
      <c r="BX180" s="61"/>
      <c r="BY180" s="61"/>
      <c r="BZ180" s="61"/>
      <c r="CA180" s="61"/>
      <c r="CB180" s="61"/>
      <c r="CC180" s="61"/>
      <c r="CD180" s="61"/>
      <c r="CE180" s="61"/>
      <c r="CF180" s="61"/>
      <c r="CG180" s="61"/>
      <c r="CH180" s="61"/>
    </row>
    <row r="181" spans="53:86">
      <c r="BA181" s="61"/>
      <c r="BB181" s="61"/>
      <c r="BC181" s="61"/>
      <c r="BD181" s="61"/>
      <c r="BE181" s="61"/>
      <c r="BF181" s="61"/>
      <c r="BG181" s="61"/>
      <c r="BH181" s="61"/>
      <c r="BI181" s="61"/>
      <c r="BJ181" s="61"/>
      <c r="BK181" s="61"/>
      <c r="BL181" s="61"/>
      <c r="BM181" s="161" t="s">
        <v>638</v>
      </c>
      <c r="BN181" s="61"/>
      <c r="BO181" s="61"/>
      <c r="BP181" s="61"/>
      <c r="BQ181" s="61"/>
      <c r="BR181" s="61"/>
      <c r="BS181" s="61"/>
      <c r="BT181" s="61"/>
      <c r="BU181" s="61"/>
      <c r="BV181" s="61"/>
      <c r="BW181" s="61"/>
      <c r="BX181" s="61"/>
      <c r="BY181" s="61"/>
      <c r="BZ181" s="61"/>
      <c r="CA181" s="61"/>
      <c r="CB181" s="61"/>
      <c r="CC181" s="61"/>
      <c r="CD181" s="61"/>
      <c r="CE181" s="61"/>
      <c r="CF181" s="61"/>
      <c r="CG181" s="61"/>
      <c r="CH181" s="61"/>
    </row>
    <row r="182" spans="53:86">
      <c r="BA182" s="61"/>
      <c r="BB182" s="61"/>
      <c r="BC182" s="61"/>
      <c r="BD182" s="61"/>
      <c r="BE182" s="61"/>
      <c r="BF182" s="61"/>
      <c r="BG182" s="61"/>
      <c r="BH182" s="61"/>
      <c r="BI182" s="61"/>
      <c r="BJ182" s="61"/>
      <c r="BK182" s="61"/>
      <c r="BL182" s="61"/>
      <c r="BM182" s="161" t="s">
        <v>639</v>
      </c>
      <c r="BN182" s="61"/>
      <c r="BO182" s="61"/>
      <c r="BP182" s="61"/>
      <c r="BQ182" s="61"/>
      <c r="BR182" s="61"/>
      <c r="BS182" s="61"/>
      <c r="BT182" s="61"/>
      <c r="BU182" s="61"/>
      <c r="BV182" s="61"/>
      <c r="BW182" s="61"/>
      <c r="BX182" s="61"/>
      <c r="BY182" s="61"/>
      <c r="BZ182" s="61"/>
      <c r="CA182" s="61"/>
      <c r="CB182" s="61"/>
      <c r="CC182" s="61"/>
      <c r="CD182" s="61"/>
      <c r="CE182" s="61"/>
      <c r="CF182" s="61"/>
      <c r="CG182" s="61"/>
      <c r="CH182" s="61"/>
    </row>
    <row r="183" spans="53:86">
      <c r="BA183" s="61"/>
      <c r="BB183" s="61"/>
      <c r="BC183" s="61"/>
      <c r="BD183" s="61"/>
      <c r="BE183" s="61"/>
      <c r="BF183" s="61"/>
      <c r="BG183" s="61"/>
      <c r="BH183" s="61"/>
      <c r="BI183" s="61"/>
      <c r="BJ183" s="61"/>
      <c r="BK183" s="61"/>
      <c r="BL183" s="61"/>
      <c r="BM183" s="161" t="s">
        <v>640</v>
      </c>
      <c r="BN183" s="61"/>
      <c r="BO183" s="61"/>
      <c r="BP183" s="61"/>
      <c r="BQ183" s="61"/>
      <c r="BR183" s="61"/>
      <c r="BS183" s="61"/>
      <c r="BT183" s="61"/>
      <c r="BU183" s="61"/>
      <c r="BV183" s="61"/>
      <c r="BW183" s="61"/>
      <c r="BX183" s="61"/>
      <c r="BY183" s="61"/>
      <c r="BZ183" s="61"/>
      <c r="CA183" s="61"/>
      <c r="CB183" s="61"/>
      <c r="CC183" s="61"/>
      <c r="CD183" s="61"/>
      <c r="CE183" s="61"/>
      <c r="CF183" s="61"/>
      <c r="CG183" s="61"/>
      <c r="CH183" s="61"/>
    </row>
    <row r="184" spans="53:86">
      <c r="BA184" s="61"/>
      <c r="BB184" s="61"/>
      <c r="BC184" s="61"/>
      <c r="BD184" s="61"/>
      <c r="BE184" s="61"/>
      <c r="BF184" s="61"/>
      <c r="BG184" s="61"/>
      <c r="BH184" s="61"/>
      <c r="BI184" s="61"/>
      <c r="BJ184" s="61"/>
      <c r="BK184" s="61"/>
      <c r="BL184" s="61"/>
      <c r="BM184" s="161" t="s">
        <v>641</v>
      </c>
      <c r="BN184" s="61"/>
      <c r="BO184" s="61"/>
      <c r="BP184" s="61"/>
      <c r="BQ184" s="61"/>
      <c r="BR184" s="61"/>
      <c r="BS184" s="61"/>
      <c r="BT184" s="61"/>
      <c r="BU184" s="61"/>
      <c r="BV184" s="61"/>
      <c r="BW184" s="61"/>
      <c r="BX184" s="61"/>
      <c r="BY184" s="61"/>
      <c r="BZ184" s="61"/>
      <c r="CA184" s="61"/>
      <c r="CB184" s="61"/>
      <c r="CC184" s="61"/>
      <c r="CD184" s="61"/>
      <c r="CE184" s="61"/>
      <c r="CF184" s="61"/>
      <c r="CG184" s="61"/>
      <c r="CH184" s="61"/>
    </row>
    <row r="185" spans="53:86">
      <c r="BA185" s="61"/>
      <c r="BB185" s="61"/>
      <c r="BC185" s="61"/>
      <c r="BD185" s="61"/>
      <c r="BE185" s="61"/>
      <c r="BF185" s="61"/>
      <c r="BG185" s="61"/>
      <c r="BH185" s="61"/>
      <c r="BI185" s="61"/>
      <c r="BJ185" s="61"/>
      <c r="BK185" s="61"/>
      <c r="BL185" s="61"/>
      <c r="BM185" s="161" t="s">
        <v>642</v>
      </c>
      <c r="BN185" s="61"/>
      <c r="BO185" s="61"/>
      <c r="BP185" s="61"/>
      <c r="BQ185" s="61"/>
      <c r="BR185" s="61"/>
      <c r="BS185" s="61"/>
      <c r="BT185" s="61"/>
      <c r="BU185" s="61"/>
      <c r="BV185" s="61"/>
      <c r="BW185" s="61"/>
      <c r="BX185" s="61"/>
      <c r="BY185" s="61"/>
      <c r="BZ185" s="61"/>
      <c r="CA185" s="61"/>
      <c r="CB185" s="61"/>
      <c r="CC185" s="61"/>
      <c r="CD185" s="61"/>
      <c r="CE185" s="61"/>
      <c r="CF185" s="61"/>
      <c r="CG185" s="61"/>
      <c r="CH185" s="61"/>
    </row>
    <row r="186" spans="53:86">
      <c r="BA186" s="61"/>
      <c r="BB186" s="61"/>
      <c r="BC186" s="61"/>
      <c r="BD186" s="61"/>
      <c r="BE186" s="61"/>
      <c r="BF186" s="61"/>
      <c r="BG186" s="61"/>
      <c r="BH186" s="61"/>
      <c r="BI186" s="61"/>
      <c r="BJ186" s="61"/>
      <c r="BK186" s="61"/>
      <c r="BL186" s="61"/>
      <c r="BM186" s="161" t="s">
        <v>670</v>
      </c>
      <c r="BN186" s="61"/>
      <c r="BO186" s="61"/>
      <c r="BP186" s="61"/>
      <c r="BQ186" s="61"/>
      <c r="BR186" s="61"/>
      <c r="BS186" s="61"/>
      <c r="BT186" s="61"/>
      <c r="BU186" s="61"/>
      <c r="BV186" s="61"/>
      <c r="BW186" s="61"/>
      <c r="BX186" s="61"/>
      <c r="BY186" s="61"/>
      <c r="BZ186" s="61"/>
      <c r="CA186" s="61"/>
      <c r="CB186" s="61"/>
      <c r="CC186" s="61"/>
      <c r="CD186" s="61"/>
      <c r="CE186" s="61"/>
      <c r="CF186" s="61"/>
      <c r="CG186" s="61"/>
      <c r="CH186" s="61"/>
    </row>
    <row r="187" spans="53:86">
      <c r="BA187" s="61"/>
      <c r="BB187" s="61"/>
      <c r="BC187" s="61"/>
      <c r="BD187" s="61"/>
      <c r="BE187" s="61"/>
      <c r="BF187" s="61"/>
      <c r="BG187" s="61"/>
      <c r="BH187" s="61"/>
      <c r="BI187" s="61"/>
      <c r="BJ187" s="61"/>
      <c r="BK187" s="61"/>
      <c r="BL187" s="61"/>
      <c r="BM187" s="161" t="s">
        <v>643</v>
      </c>
      <c r="BN187" s="61"/>
      <c r="BO187" s="61"/>
      <c r="BP187" s="61"/>
      <c r="BQ187" s="61"/>
      <c r="BR187" s="61"/>
      <c r="BS187" s="61"/>
      <c r="BT187" s="61"/>
      <c r="BU187" s="61"/>
      <c r="BV187" s="61"/>
      <c r="BW187" s="61"/>
      <c r="BX187" s="61"/>
      <c r="BY187" s="61"/>
      <c r="BZ187" s="61"/>
      <c r="CA187" s="61"/>
      <c r="CB187" s="61"/>
      <c r="CC187" s="61"/>
      <c r="CD187" s="61"/>
      <c r="CE187" s="61"/>
      <c r="CF187" s="61"/>
      <c r="CG187" s="61"/>
      <c r="CH187" s="61"/>
    </row>
    <row r="188" spans="53:86">
      <c r="BA188" s="61"/>
      <c r="BB188" s="61"/>
      <c r="BC188" s="61"/>
      <c r="BD188" s="61"/>
      <c r="BE188" s="61"/>
      <c r="BF188" s="61"/>
      <c r="BG188" s="61"/>
      <c r="BH188" s="61"/>
      <c r="BI188" s="61"/>
      <c r="BJ188" s="61"/>
      <c r="BK188" s="61"/>
      <c r="BL188" s="61"/>
      <c r="BM188" s="161" t="s">
        <v>644</v>
      </c>
      <c r="BN188" s="61"/>
      <c r="BO188" s="61"/>
      <c r="BP188" s="61"/>
      <c r="BQ188" s="61"/>
      <c r="BR188" s="61"/>
      <c r="BS188" s="61"/>
      <c r="BT188" s="61"/>
      <c r="BU188" s="61"/>
      <c r="BV188" s="61"/>
      <c r="BW188" s="61"/>
      <c r="BX188" s="61"/>
      <c r="BY188" s="61"/>
      <c r="BZ188" s="61"/>
      <c r="CA188" s="61"/>
      <c r="CB188" s="61"/>
      <c r="CC188" s="61"/>
      <c r="CD188" s="61"/>
      <c r="CE188" s="61"/>
      <c r="CF188" s="61"/>
      <c r="CG188" s="61"/>
      <c r="CH188" s="61"/>
    </row>
    <row r="189" spans="53:86">
      <c r="BA189" s="61"/>
      <c r="BB189" s="61"/>
      <c r="BC189" s="61"/>
      <c r="BD189" s="61"/>
      <c r="BE189" s="61"/>
      <c r="BF189" s="61"/>
      <c r="BG189" s="61"/>
      <c r="BH189" s="61"/>
      <c r="BI189" s="61"/>
      <c r="BJ189" s="61"/>
      <c r="BK189" s="61"/>
      <c r="BL189" s="61"/>
      <c r="BM189" s="161" t="s">
        <v>645</v>
      </c>
      <c r="BN189" s="61"/>
      <c r="BO189" s="61"/>
      <c r="BP189" s="61"/>
      <c r="BQ189" s="61"/>
      <c r="BR189" s="61"/>
      <c r="BS189" s="61"/>
      <c r="BT189" s="61"/>
      <c r="BU189" s="61"/>
      <c r="BV189" s="61"/>
      <c r="BW189" s="61"/>
      <c r="BX189" s="61"/>
      <c r="BY189" s="61"/>
      <c r="BZ189" s="61"/>
      <c r="CA189" s="61"/>
      <c r="CB189" s="61"/>
      <c r="CC189" s="61"/>
      <c r="CD189" s="61"/>
      <c r="CE189" s="61"/>
      <c r="CF189" s="61"/>
      <c r="CG189" s="61"/>
      <c r="CH189" s="61"/>
    </row>
    <row r="190" spans="53:86">
      <c r="BA190" s="61"/>
      <c r="BB190" s="61"/>
      <c r="BC190" s="61"/>
      <c r="BD190" s="61"/>
      <c r="BE190" s="61"/>
      <c r="BF190" s="61"/>
      <c r="BG190" s="61"/>
      <c r="BH190" s="61"/>
      <c r="BI190" s="61"/>
      <c r="BJ190" s="61"/>
      <c r="BK190" s="61"/>
      <c r="BL190" s="61"/>
      <c r="BM190" s="161" t="s">
        <v>671</v>
      </c>
      <c r="BN190" s="61"/>
      <c r="BO190" s="61"/>
      <c r="BP190" s="61"/>
      <c r="BQ190" s="61"/>
      <c r="BR190" s="61"/>
      <c r="BS190" s="61"/>
      <c r="BT190" s="61"/>
      <c r="BU190" s="61"/>
      <c r="BV190" s="61"/>
      <c r="BW190" s="61"/>
      <c r="BX190" s="61"/>
      <c r="BY190" s="61"/>
      <c r="BZ190" s="61"/>
      <c r="CA190" s="61"/>
      <c r="CB190" s="61"/>
      <c r="CC190" s="61"/>
      <c r="CD190" s="61"/>
      <c r="CE190" s="61"/>
      <c r="CF190" s="61"/>
      <c r="CG190" s="61"/>
      <c r="CH190" s="61"/>
    </row>
    <row r="191" spans="53:86">
      <c r="BA191" s="61"/>
      <c r="BB191" s="61"/>
      <c r="BC191" s="61"/>
      <c r="BD191" s="61"/>
      <c r="BE191" s="61"/>
      <c r="BF191" s="61"/>
      <c r="BG191" s="61"/>
      <c r="BH191" s="61"/>
      <c r="BI191" s="61"/>
      <c r="BJ191" s="61"/>
      <c r="BK191" s="61"/>
      <c r="BL191" s="61"/>
      <c r="BM191" s="162" t="s">
        <v>646</v>
      </c>
      <c r="BN191" s="61"/>
      <c r="BO191" s="61"/>
      <c r="BP191" s="61"/>
      <c r="BQ191" s="61"/>
      <c r="BR191" s="61"/>
      <c r="BS191" s="61"/>
      <c r="BT191" s="61"/>
      <c r="BU191" s="61"/>
      <c r="BV191" s="61"/>
      <c r="BW191" s="61"/>
      <c r="BX191" s="61"/>
      <c r="BY191" s="61"/>
      <c r="BZ191" s="61"/>
      <c r="CA191" s="61"/>
      <c r="CB191" s="61"/>
      <c r="CC191" s="61"/>
      <c r="CD191" s="61"/>
      <c r="CE191" s="61"/>
      <c r="CF191" s="61"/>
      <c r="CG191" s="61"/>
      <c r="CH191" s="61"/>
    </row>
    <row r="192" spans="53:86">
      <c r="BA192" s="61"/>
      <c r="BB192" s="61"/>
      <c r="BC192" s="61"/>
      <c r="BD192" s="61"/>
      <c r="BE192" s="61"/>
      <c r="BF192" s="61"/>
      <c r="BG192" s="61"/>
      <c r="BH192" s="61"/>
      <c r="BI192" s="61"/>
      <c r="BJ192" s="61"/>
      <c r="BK192" s="61"/>
      <c r="BL192" s="61"/>
      <c r="BM192" s="161" t="s">
        <v>647</v>
      </c>
      <c r="BN192" s="61"/>
      <c r="BO192" s="61"/>
      <c r="BP192" s="61"/>
      <c r="BQ192" s="61"/>
      <c r="BR192" s="61"/>
      <c r="BS192" s="61"/>
      <c r="BT192" s="61"/>
      <c r="BU192" s="61"/>
      <c r="BV192" s="61"/>
      <c r="BW192" s="61"/>
      <c r="BX192" s="61"/>
      <c r="BY192" s="61"/>
      <c r="BZ192" s="61"/>
      <c r="CA192" s="61"/>
      <c r="CB192" s="61"/>
      <c r="CC192" s="61"/>
      <c r="CD192" s="61"/>
      <c r="CE192" s="61"/>
      <c r="CF192" s="61"/>
      <c r="CG192" s="61"/>
      <c r="CH192" s="61"/>
    </row>
    <row r="193" spans="53:86">
      <c r="BA193" s="61"/>
      <c r="BB193" s="61"/>
      <c r="BC193" s="61"/>
      <c r="BD193" s="61"/>
      <c r="BE193" s="61"/>
      <c r="BF193" s="61"/>
      <c r="BG193" s="61"/>
      <c r="BH193" s="61"/>
      <c r="BI193" s="61"/>
      <c r="BJ193" s="61"/>
      <c r="BK193" s="61"/>
      <c r="BL193" s="61"/>
      <c r="BM193" s="161" t="s">
        <v>648</v>
      </c>
      <c r="BN193" s="61"/>
      <c r="BO193" s="61"/>
      <c r="BP193" s="61"/>
      <c r="BQ193" s="61"/>
      <c r="BR193" s="61"/>
      <c r="BS193" s="61"/>
      <c r="BT193" s="61"/>
      <c r="BU193" s="61"/>
      <c r="BV193" s="61"/>
      <c r="BW193" s="61"/>
      <c r="BX193" s="61"/>
      <c r="BY193" s="61"/>
      <c r="BZ193" s="61"/>
      <c r="CA193" s="61"/>
      <c r="CB193" s="61"/>
      <c r="CC193" s="61"/>
      <c r="CD193" s="61"/>
      <c r="CE193" s="61"/>
      <c r="CF193" s="61"/>
      <c r="CG193" s="61"/>
      <c r="CH193" s="61"/>
    </row>
    <row r="194" spans="53:86">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row>
    <row r="195" spans="53:86">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row>
    <row r="196" spans="53:86">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row>
    <row r="197" spans="53:86">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row>
    <row r="198" spans="53:86">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row>
    <row r="199" spans="53:86">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row>
    <row r="200" spans="53:86">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92D050"/>
    <pageSetUpPr fitToPage="1"/>
  </sheetPr>
  <dimension ref="A1:CH200"/>
  <sheetViews>
    <sheetView zoomScaleSheetLayoutView="100" workbookViewId="0">
      <selection activeCell="I3" sqref="I3"/>
    </sheetView>
  </sheetViews>
  <sheetFormatPr defaultColWidth="11.42578125" defaultRowHeight="12.75"/>
  <cols>
    <col min="1" max="1" width="7.7109375" style="1" customWidth="1"/>
    <col min="2" max="2" width="12.140625" style="1" bestFit="1" customWidth="1"/>
    <col min="3" max="3" width="36.140625" style="61" customWidth="1"/>
    <col min="4" max="4" width="18.7109375" style="28" customWidth="1"/>
    <col min="5" max="5" width="18.7109375" style="61" customWidth="1"/>
    <col min="6" max="6" width="13.28515625" style="1" customWidth="1"/>
    <col min="7" max="7" width="18.140625" style="1" customWidth="1"/>
    <col min="8" max="9" width="11.42578125" style="1"/>
    <col min="10" max="52" width="11.42578125" style="1" customWidth="1"/>
    <col min="53" max="16384" width="11.42578125" style="1"/>
  </cols>
  <sheetData>
    <row r="1" spans="1:86" ht="19.350000000000001" customHeight="1" thickBot="1">
      <c r="A1" s="164" t="s">
        <v>763</v>
      </c>
      <c r="B1" s="2"/>
      <c r="C1" s="2"/>
      <c r="D1" s="64"/>
      <c r="E1" s="64"/>
      <c r="F1" s="913" t="s">
        <v>0</v>
      </c>
      <c r="G1" s="958" t="s">
        <v>1821</v>
      </c>
      <c r="BA1" s="158" t="s">
        <v>422</v>
      </c>
      <c r="BB1" s="241" t="s">
        <v>835</v>
      </c>
      <c r="BC1" s="61"/>
      <c r="BD1" s="157" t="s">
        <v>434</v>
      </c>
      <c r="BE1" s="159"/>
      <c r="BF1" s="159"/>
      <c r="BG1" s="61"/>
      <c r="BH1" s="61" t="s">
        <v>469</v>
      </c>
      <c r="BI1" s="61"/>
      <c r="BJ1" s="61"/>
      <c r="BK1" s="61"/>
      <c r="BL1" s="61"/>
      <c r="BM1" s="157" t="s">
        <v>649</v>
      </c>
      <c r="BN1" s="61"/>
      <c r="BO1" s="61" t="s">
        <v>672</v>
      </c>
      <c r="BP1" s="61"/>
      <c r="BQ1" s="61"/>
      <c r="BR1" s="61"/>
      <c r="BS1" s="61"/>
      <c r="BT1" s="61"/>
      <c r="BU1" s="157" t="s">
        <v>709</v>
      </c>
      <c r="BV1" s="61"/>
      <c r="BW1" s="61"/>
      <c r="BX1" s="61"/>
      <c r="BY1" s="61"/>
      <c r="BZ1" s="61" t="s">
        <v>726</v>
      </c>
      <c r="CA1" s="61"/>
      <c r="CB1" s="61"/>
      <c r="CC1" s="61" t="s">
        <v>754</v>
      </c>
      <c r="CD1" s="61"/>
      <c r="CE1" s="61"/>
      <c r="CF1" s="61"/>
      <c r="CG1" s="61"/>
      <c r="CH1" s="61"/>
    </row>
    <row r="2" spans="1:86" ht="23.1" customHeight="1" thickBot="1">
      <c r="A2" s="2"/>
      <c r="B2" s="2"/>
      <c r="C2" s="2"/>
      <c r="D2" s="64"/>
      <c r="E2" s="64"/>
      <c r="F2" s="913" t="s">
        <v>254</v>
      </c>
      <c r="G2" s="959">
        <v>2015</v>
      </c>
      <c r="BA2" s="160" t="s">
        <v>343</v>
      </c>
      <c r="BB2" s="160" t="s">
        <v>344</v>
      </c>
      <c r="BC2" s="61"/>
      <c r="BD2" s="61" t="s">
        <v>439</v>
      </c>
      <c r="BE2" s="159"/>
      <c r="BF2" s="159"/>
      <c r="BG2" s="61"/>
      <c r="BH2" s="61" t="s">
        <v>468</v>
      </c>
      <c r="BI2" s="61"/>
      <c r="BJ2" s="61"/>
      <c r="BK2" s="61"/>
      <c r="BL2" s="61"/>
      <c r="BM2" s="161" t="s">
        <v>481</v>
      </c>
      <c r="BN2" s="61"/>
      <c r="BO2" s="61" t="s">
        <v>118</v>
      </c>
      <c r="BP2" s="61"/>
      <c r="BQ2" s="61"/>
      <c r="BR2" s="61"/>
      <c r="BS2" s="61"/>
      <c r="BT2" s="61"/>
      <c r="BU2" s="56" t="s">
        <v>712</v>
      </c>
      <c r="BV2" s="56"/>
      <c r="BW2" s="56"/>
      <c r="BX2" s="56"/>
      <c r="BY2" s="56"/>
      <c r="BZ2" s="56" t="s">
        <v>181</v>
      </c>
      <c r="CA2" s="56"/>
      <c r="CB2" s="56"/>
      <c r="CC2" s="61" t="s">
        <v>271</v>
      </c>
      <c r="CD2" s="61"/>
      <c r="CE2" s="61"/>
      <c r="CF2" s="61"/>
      <c r="CG2" s="61"/>
      <c r="CH2" s="61"/>
    </row>
    <row r="3" spans="1:86" ht="47.1" customHeight="1" thickBot="1">
      <c r="A3" s="914" t="s">
        <v>1</v>
      </c>
      <c r="B3" s="914" t="s">
        <v>298</v>
      </c>
      <c r="C3" s="914" t="s">
        <v>299</v>
      </c>
      <c r="D3" s="914" t="s">
        <v>305</v>
      </c>
      <c r="E3" s="915" t="s">
        <v>325</v>
      </c>
      <c r="F3" s="109" t="s">
        <v>3</v>
      </c>
      <c r="G3" s="108" t="s">
        <v>308</v>
      </c>
      <c r="H3" s="32"/>
      <c r="BA3" s="160" t="s">
        <v>345</v>
      </c>
      <c r="BB3" s="160" t="s">
        <v>346</v>
      </c>
      <c r="BC3" s="61"/>
      <c r="BD3" s="61" t="s">
        <v>223</v>
      </c>
      <c r="BE3" s="159"/>
      <c r="BF3" s="159"/>
      <c r="BG3" s="61"/>
      <c r="BH3" s="61" t="s">
        <v>470</v>
      </c>
      <c r="BI3" s="61"/>
      <c r="BJ3" s="61"/>
      <c r="BK3" s="61"/>
      <c r="BL3" s="61"/>
      <c r="BM3" s="161"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row>
    <row r="4" spans="1:86" s="65" customFormat="1" ht="63.75">
      <c r="A4" s="922" t="s">
        <v>338</v>
      </c>
      <c r="B4" s="923" t="s">
        <v>1714</v>
      </c>
      <c r="C4" s="923" t="s">
        <v>1715</v>
      </c>
      <c r="D4" s="960" t="s">
        <v>7</v>
      </c>
      <c r="E4" s="924">
        <v>2</v>
      </c>
      <c r="F4" s="924" t="s">
        <v>64</v>
      </c>
      <c r="G4" s="916"/>
      <c r="H4" s="105"/>
      <c r="BA4" s="160" t="s">
        <v>347</v>
      </c>
      <c r="BB4" s="160" t="s">
        <v>348</v>
      </c>
      <c r="BC4" s="61"/>
      <c r="BD4" s="61" t="s">
        <v>440</v>
      </c>
      <c r="BE4" s="159"/>
      <c r="BF4" s="159"/>
      <c r="BG4" s="61"/>
      <c r="BH4" s="61" t="s">
        <v>475</v>
      </c>
      <c r="BI4" s="61"/>
      <c r="BJ4" s="61"/>
      <c r="BK4" s="61"/>
      <c r="BL4" s="61"/>
      <c r="BM4" s="161" t="s">
        <v>483</v>
      </c>
      <c r="BN4" s="61"/>
      <c r="BO4" s="61" t="s">
        <v>124</v>
      </c>
      <c r="BP4" s="61"/>
      <c r="BQ4" s="61"/>
      <c r="BR4" s="61"/>
      <c r="BS4" s="61"/>
      <c r="BT4" s="61"/>
      <c r="BU4" s="56" t="s">
        <v>714</v>
      </c>
      <c r="BV4" s="56"/>
      <c r="BW4" s="56"/>
      <c r="BX4" s="56"/>
      <c r="BY4" s="56"/>
      <c r="BZ4" s="56" t="s">
        <v>56</v>
      </c>
      <c r="CA4" s="56"/>
      <c r="CB4" s="56"/>
      <c r="CC4" s="61" t="s">
        <v>273</v>
      </c>
      <c r="CD4" s="61"/>
      <c r="CE4" s="61"/>
      <c r="CF4" s="61"/>
      <c r="CG4" s="61"/>
      <c r="CH4" s="61"/>
    </row>
    <row r="5" spans="1:86" s="65" customFormat="1" ht="13.35" customHeight="1">
      <c r="A5" s="921" t="s">
        <v>338</v>
      </c>
      <c r="B5" s="925" t="s">
        <v>1716</v>
      </c>
      <c r="C5" s="925" t="s">
        <v>1717</v>
      </c>
      <c r="D5" s="960" t="s">
        <v>7</v>
      </c>
      <c r="E5" s="921">
        <v>1</v>
      </c>
      <c r="F5" s="921" t="s">
        <v>64</v>
      </c>
      <c r="G5" s="917"/>
      <c r="H5" s="105"/>
      <c r="BA5" s="160" t="s">
        <v>351</v>
      </c>
      <c r="BB5" s="160" t="s">
        <v>352</v>
      </c>
      <c r="BC5" s="61"/>
      <c r="BD5" s="61" t="s">
        <v>227</v>
      </c>
      <c r="BE5" s="159"/>
      <c r="BF5" s="159"/>
      <c r="BG5" s="61"/>
      <c r="BH5" s="61" t="s">
        <v>467</v>
      </c>
      <c r="BI5" s="61"/>
      <c r="BJ5" s="61"/>
      <c r="BK5" s="61"/>
      <c r="BL5" s="61"/>
      <c r="BM5" s="162" t="s">
        <v>484</v>
      </c>
      <c r="BN5" s="61"/>
      <c r="BO5" s="61"/>
      <c r="BP5" s="61"/>
      <c r="BQ5" s="61"/>
      <c r="BR5" s="61"/>
      <c r="BS5" s="61"/>
      <c r="BT5" s="61"/>
      <c r="BU5" s="56" t="s">
        <v>688</v>
      </c>
      <c r="BV5" s="56"/>
      <c r="BW5" s="56"/>
      <c r="BX5" s="56"/>
      <c r="BY5" s="56"/>
      <c r="BZ5" s="56" t="s">
        <v>739</v>
      </c>
      <c r="CA5" s="56"/>
      <c r="CB5" s="56"/>
      <c r="CC5" s="61" t="s">
        <v>274</v>
      </c>
      <c r="CD5" s="61"/>
      <c r="CE5" s="61"/>
      <c r="CF5" s="61"/>
      <c r="CG5" s="61"/>
      <c r="CH5" s="61"/>
    </row>
    <row r="6" spans="1:86" s="65" customFormat="1" ht="25.5">
      <c r="A6" s="921" t="s">
        <v>338</v>
      </c>
      <c r="B6" s="925" t="s">
        <v>1718</v>
      </c>
      <c r="C6" s="925" t="s">
        <v>1719</v>
      </c>
      <c r="D6" s="960" t="s">
        <v>7</v>
      </c>
      <c r="E6" s="921">
        <v>3</v>
      </c>
      <c r="F6" s="921" t="s">
        <v>64</v>
      </c>
      <c r="G6" s="917"/>
      <c r="H6" s="105"/>
      <c r="BA6" s="160" t="s">
        <v>353</v>
      </c>
      <c r="BB6" s="160" t="s">
        <v>354</v>
      </c>
      <c r="BC6" s="61"/>
      <c r="BD6" s="61" t="s">
        <v>435</v>
      </c>
      <c r="BE6" s="159"/>
      <c r="BF6" s="159"/>
      <c r="BG6" s="61"/>
      <c r="BH6" s="61" t="s">
        <v>471</v>
      </c>
      <c r="BI6" s="61"/>
      <c r="BJ6" s="61"/>
      <c r="BK6" s="61"/>
      <c r="BL6" s="61"/>
      <c r="BM6" s="161" t="s">
        <v>659</v>
      </c>
      <c r="BN6" s="61"/>
      <c r="BO6" s="61"/>
      <c r="BP6" s="61"/>
      <c r="BQ6" s="61"/>
      <c r="BR6" s="61"/>
      <c r="BS6" s="61"/>
      <c r="BT6" s="61"/>
      <c r="BU6" s="56" t="s">
        <v>689</v>
      </c>
      <c r="BV6" s="56"/>
      <c r="BW6" s="56"/>
      <c r="BX6" s="56"/>
      <c r="BY6" s="56"/>
      <c r="BZ6" s="56" t="s">
        <v>737</v>
      </c>
      <c r="CA6" s="56"/>
      <c r="CB6" s="56"/>
      <c r="CC6" s="61" t="s">
        <v>751</v>
      </c>
      <c r="CD6" s="61"/>
      <c r="CE6" s="61"/>
      <c r="CF6" s="61"/>
      <c r="CG6" s="61"/>
      <c r="CH6" s="61"/>
    </row>
    <row r="7" spans="1:86" ht="25.5">
      <c r="A7" s="921" t="s">
        <v>338</v>
      </c>
      <c r="B7" s="926" t="s">
        <v>1720</v>
      </c>
      <c r="C7" s="926" t="s">
        <v>1721</v>
      </c>
      <c r="D7" s="960" t="s">
        <v>7</v>
      </c>
      <c r="E7" s="927">
        <v>2</v>
      </c>
      <c r="F7" s="921" t="s">
        <v>64</v>
      </c>
      <c r="G7" s="918"/>
      <c r="H7" s="32"/>
      <c r="BA7" s="160" t="s">
        <v>360</v>
      </c>
      <c r="BB7" s="160" t="s">
        <v>342</v>
      </c>
      <c r="BC7" s="61"/>
      <c r="BD7" s="61" t="s">
        <v>436</v>
      </c>
      <c r="BE7" s="159"/>
      <c r="BF7" s="159"/>
      <c r="BG7" s="61"/>
      <c r="BH7" s="61" t="s">
        <v>472</v>
      </c>
      <c r="BI7" s="61"/>
      <c r="BJ7" s="61"/>
      <c r="BK7" s="61"/>
      <c r="BL7" s="61"/>
      <c r="BM7" s="161" t="s">
        <v>485</v>
      </c>
      <c r="BN7" s="61"/>
      <c r="BO7" s="61" t="s">
        <v>673</v>
      </c>
      <c r="BP7" s="61"/>
      <c r="BQ7" s="61"/>
      <c r="BR7" s="61"/>
      <c r="BS7" s="61"/>
      <c r="BT7" s="61"/>
      <c r="BU7" s="56" t="s">
        <v>715</v>
      </c>
      <c r="BV7" s="56"/>
      <c r="BW7" s="56"/>
      <c r="BX7" s="56"/>
      <c r="BY7" s="56"/>
      <c r="BZ7" s="56" t="s">
        <v>183</v>
      </c>
      <c r="CA7" s="56"/>
      <c r="CB7" s="56"/>
      <c r="CC7" s="61" t="s">
        <v>752</v>
      </c>
      <c r="CD7" s="61"/>
      <c r="CE7" s="61"/>
      <c r="CF7" s="61"/>
      <c r="CG7" s="61"/>
      <c r="CH7" s="61"/>
    </row>
    <row r="8" spans="1:86" ht="25.5">
      <c r="A8" s="921" t="s">
        <v>338</v>
      </c>
      <c r="B8" s="926" t="s">
        <v>1722</v>
      </c>
      <c r="C8" s="926" t="s">
        <v>1723</v>
      </c>
      <c r="D8" s="960" t="s">
        <v>7</v>
      </c>
      <c r="E8" s="927">
        <v>1</v>
      </c>
      <c r="F8" s="921" t="s">
        <v>64</v>
      </c>
      <c r="G8" s="918"/>
      <c r="H8" s="32"/>
      <c r="BA8" s="160" t="s">
        <v>355</v>
      </c>
      <c r="BB8" s="160" t="s">
        <v>338</v>
      </c>
      <c r="BC8" s="61"/>
      <c r="BD8" s="61" t="s">
        <v>437</v>
      </c>
      <c r="BE8" s="159"/>
      <c r="BF8" s="159"/>
      <c r="BG8" s="61"/>
      <c r="BH8" s="61" t="s">
        <v>473</v>
      </c>
      <c r="BI8" s="61"/>
      <c r="BJ8" s="61"/>
      <c r="BK8" s="61"/>
      <c r="BL8" s="61"/>
      <c r="BM8" s="161" t="s">
        <v>486</v>
      </c>
      <c r="BN8" s="61"/>
      <c r="BO8" s="61" t="s">
        <v>119</v>
      </c>
      <c r="BP8" s="61"/>
      <c r="BQ8" s="61"/>
      <c r="BR8" s="61"/>
      <c r="BS8" s="61"/>
      <c r="BT8" s="61"/>
      <c r="BU8" s="56" t="s">
        <v>690</v>
      </c>
      <c r="BV8" s="56"/>
      <c r="BW8" s="56"/>
      <c r="BX8" s="56"/>
      <c r="BY8" s="56"/>
      <c r="BZ8" s="56" t="s">
        <v>727</v>
      </c>
      <c r="CA8" s="56"/>
      <c r="CB8" s="56"/>
      <c r="CC8" s="61" t="s">
        <v>753</v>
      </c>
      <c r="CD8" s="61"/>
      <c r="CE8" s="61"/>
      <c r="CF8" s="61"/>
      <c r="CG8" s="61"/>
      <c r="CH8" s="61"/>
    </row>
    <row r="9" spans="1:86" ht="25.5">
      <c r="A9" s="921" t="s">
        <v>338</v>
      </c>
      <c r="B9" s="926" t="s">
        <v>1131</v>
      </c>
      <c r="C9" s="926" t="s">
        <v>1724</v>
      </c>
      <c r="D9" s="960" t="s">
        <v>7</v>
      </c>
      <c r="E9" s="927">
        <v>1</v>
      </c>
      <c r="F9" s="921" t="s">
        <v>64</v>
      </c>
      <c r="G9" s="918"/>
      <c r="H9" s="32"/>
      <c r="BA9" s="160" t="s">
        <v>385</v>
      </c>
      <c r="BB9" s="160" t="s">
        <v>39</v>
      </c>
      <c r="BC9" s="61"/>
      <c r="BD9" s="61" t="s">
        <v>438</v>
      </c>
      <c r="BE9" s="159"/>
      <c r="BF9" s="159"/>
      <c r="BG9" s="61"/>
      <c r="BH9" s="61" t="s">
        <v>474</v>
      </c>
      <c r="BI9" s="61"/>
      <c r="BJ9" s="61"/>
      <c r="BK9" s="61"/>
      <c r="BL9" s="61"/>
      <c r="BM9" s="161" t="s">
        <v>660</v>
      </c>
      <c r="BN9" s="61"/>
      <c r="BO9" s="61" t="s">
        <v>676</v>
      </c>
      <c r="BP9" s="61"/>
      <c r="BQ9" s="61"/>
      <c r="BR9" s="61"/>
      <c r="BS9" s="61"/>
      <c r="BT9" s="61"/>
      <c r="BU9" s="56" t="s">
        <v>140</v>
      </c>
      <c r="BV9" s="56"/>
      <c r="BW9" s="56"/>
      <c r="BX9" s="56"/>
      <c r="BY9" s="56"/>
      <c r="BZ9" s="56" t="s">
        <v>728</v>
      </c>
      <c r="CA9" s="56"/>
      <c r="CB9" s="56"/>
      <c r="CC9" s="61" t="s">
        <v>203</v>
      </c>
      <c r="CD9" s="61"/>
      <c r="CE9" s="61"/>
      <c r="CF9" s="61"/>
      <c r="CG9" s="61"/>
      <c r="CH9" s="61"/>
    </row>
    <row r="10" spans="1:86" ht="25.5">
      <c r="A10" s="921" t="s">
        <v>338</v>
      </c>
      <c r="B10" s="926" t="s">
        <v>1725</v>
      </c>
      <c r="C10" s="926" t="s">
        <v>1726</v>
      </c>
      <c r="D10" s="960" t="s">
        <v>7</v>
      </c>
      <c r="E10" s="927">
        <v>4</v>
      </c>
      <c r="F10" s="921" t="s">
        <v>64</v>
      </c>
      <c r="G10" s="918"/>
      <c r="H10" s="32"/>
      <c r="BA10" s="160" t="s">
        <v>356</v>
      </c>
      <c r="BB10" s="160" t="s">
        <v>357</v>
      </c>
      <c r="BC10" s="61"/>
      <c r="BD10" s="61"/>
      <c r="BE10" s="159"/>
      <c r="BF10" s="159"/>
      <c r="BG10" s="61"/>
      <c r="BH10" s="61"/>
      <c r="BI10" s="61"/>
      <c r="BJ10" s="61"/>
      <c r="BK10" s="61"/>
      <c r="BL10" s="61"/>
      <c r="BM10" s="161" t="s">
        <v>661</v>
      </c>
      <c r="BN10" s="61"/>
      <c r="BO10" s="61" t="s">
        <v>119</v>
      </c>
      <c r="BP10" s="61"/>
      <c r="BQ10" s="61"/>
      <c r="BR10" s="61"/>
      <c r="BS10" s="61"/>
      <c r="BT10" s="61"/>
      <c r="BU10" s="56" t="s">
        <v>691</v>
      </c>
      <c r="BV10" s="56"/>
      <c r="BW10" s="56"/>
      <c r="BX10" s="56"/>
      <c r="BY10" s="56"/>
      <c r="BZ10" s="56" t="s">
        <v>729</v>
      </c>
      <c r="CA10" s="56"/>
      <c r="CB10" s="56"/>
      <c r="CC10" s="61" t="s">
        <v>204</v>
      </c>
      <c r="CD10" s="61"/>
      <c r="CE10" s="61"/>
      <c r="CF10" s="61"/>
      <c r="CG10" s="61"/>
      <c r="CH10" s="61"/>
    </row>
    <row r="11" spans="1:86">
      <c r="A11" s="921" t="s">
        <v>338</v>
      </c>
      <c r="B11" s="926" t="s">
        <v>1727</v>
      </c>
      <c r="C11" s="926" t="s">
        <v>1728</v>
      </c>
      <c r="D11" s="960" t="s">
        <v>7</v>
      </c>
      <c r="E11" s="927">
        <v>1</v>
      </c>
      <c r="F11" s="921" t="s">
        <v>64</v>
      </c>
      <c r="G11" s="918"/>
      <c r="H11" s="32"/>
      <c r="BA11" s="160" t="s">
        <v>358</v>
      </c>
      <c r="BB11" s="160" t="s">
        <v>125</v>
      </c>
      <c r="BC11" s="61"/>
      <c r="BD11" s="61"/>
      <c r="BE11" s="159"/>
      <c r="BF11" s="159"/>
      <c r="BG11" s="61"/>
      <c r="BH11" s="61"/>
      <c r="BI11" s="61"/>
      <c r="BJ11" s="61"/>
      <c r="BK11" s="61"/>
      <c r="BL11" s="61"/>
      <c r="BM11" s="161" t="s">
        <v>487</v>
      </c>
      <c r="BN11" s="61"/>
      <c r="BO11" s="61" t="s">
        <v>121</v>
      </c>
      <c r="BP11" s="61"/>
      <c r="BQ11" s="61"/>
      <c r="BR11" s="61"/>
      <c r="BS11" s="61"/>
      <c r="BT11" s="61"/>
      <c r="BU11" s="56" t="s">
        <v>692</v>
      </c>
      <c r="BV11" s="56"/>
      <c r="BW11" s="56"/>
      <c r="BX11" s="56"/>
      <c r="BY11" s="56"/>
      <c r="BZ11" s="56" t="s">
        <v>194</v>
      </c>
      <c r="CA11" s="56"/>
      <c r="CB11" s="56"/>
      <c r="CC11" s="61"/>
      <c r="CD11" s="61"/>
      <c r="CE11" s="61"/>
      <c r="CF11" s="61"/>
      <c r="CG11" s="61"/>
      <c r="CH11" s="61"/>
    </row>
    <row r="12" spans="1:86">
      <c r="A12" s="921" t="s">
        <v>338</v>
      </c>
      <c r="B12" s="926" t="s">
        <v>1729</v>
      </c>
      <c r="C12" s="926" t="s">
        <v>1730</v>
      </c>
      <c r="D12" s="960" t="s">
        <v>7</v>
      </c>
      <c r="E12" s="927">
        <v>3</v>
      </c>
      <c r="F12" s="921" t="s">
        <v>64</v>
      </c>
      <c r="G12" s="918"/>
      <c r="H12" s="32"/>
      <c r="BA12" s="160" t="s">
        <v>359</v>
      </c>
      <c r="BB12" s="160" t="s">
        <v>48</v>
      </c>
      <c r="BC12" s="61"/>
      <c r="BD12" s="157" t="s">
        <v>442</v>
      </c>
      <c r="BE12" s="159"/>
      <c r="BF12" s="159"/>
      <c r="BG12" s="61"/>
      <c r="BH12" s="157" t="s">
        <v>72</v>
      </c>
      <c r="BI12" s="61"/>
      <c r="BJ12" s="61"/>
      <c r="BK12" s="157" t="s">
        <v>828</v>
      </c>
      <c r="BL12" s="61"/>
      <c r="BM12" s="161" t="s">
        <v>488</v>
      </c>
      <c r="BN12" s="61"/>
      <c r="BO12" s="61" t="s">
        <v>122</v>
      </c>
      <c r="BP12" s="61"/>
      <c r="BQ12" s="61"/>
      <c r="BR12" s="61"/>
      <c r="BS12" s="61"/>
      <c r="BT12" s="61"/>
      <c r="BU12" s="56" t="s">
        <v>716</v>
      </c>
      <c r="BV12" s="56"/>
      <c r="BW12" s="56"/>
      <c r="BX12" s="56"/>
      <c r="BY12" s="56"/>
      <c r="BZ12" s="56" t="s">
        <v>730</v>
      </c>
      <c r="CA12" s="56"/>
      <c r="CB12" s="56"/>
      <c r="CC12" s="61"/>
      <c r="CD12" s="61"/>
      <c r="CE12" s="61"/>
      <c r="CF12" s="61"/>
      <c r="CG12" s="61"/>
      <c r="CH12" s="61"/>
    </row>
    <row r="13" spans="1:86" ht="27" customHeight="1">
      <c r="A13" s="921" t="s">
        <v>338</v>
      </c>
      <c r="B13" s="926" t="s">
        <v>1731</v>
      </c>
      <c r="C13" s="926" t="s">
        <v>1732</v>
      </c>
      <c r="D13" s="960" t="s">
        <v>7</v>
      </c>
      <c r="E13" s="927">
        <v>1</v>
      </c>
      <c r="F13" s="921" t="s">
        <v>64</v>
      </c>
      <c r="G13" s="918"/>
      <c r="H13" s="32"/>
      <c r="BA13" s="160" t="s">
        <v>387</v>
      </c>
      <c r="BB13" s="160" t="s">
        <v>339</v>
      </c>
      <c r="BC13" s="61"/>
      <c r="BD13" s="61" t="s">
        <v>54</v>
      </c>
      <c r="BE13" s="159"/>
      <c r="BF13" s="159"/>
      <c r="BG13" s="61"/>
      <c r="BH13" s="61" t="s">
        <v>64</v>
      </c>
      <c r="BI13" s="61"/>
      <c r="BJ13" s="61"/>
      <c r="BK13" t="s">
        <v>64</v>
      </c>
      <c r="BL13" s="61"/>
      <c r="BM13" s="161" t="s">
        <v>489</v>
      </c>
      <c r="BN13" s="61"/>
      <c r="BO13" s="61" t="s">
        <v>123</v>
      </c>
      <c r="BP13" s="61"/>
      <c r="BQ13" s="61"/>
      <c r="BR13" s="61"/>
      <c r="BS13" s="61"/>
      <c r="BT13" s="61"/>
      <c r="BU13" s="56" t="s">
        <v>693</v>
      </c>
      <c r="BV13" s="56"/>
      <c r="BW13" s="56"/>
      <c r="BX13" s="56"/>
      <c r="BY13" s="56"/>
      <c r="BZ13" s="56" t="s">
        <v>740</v>
      </c>
      <c r="CA13" s="56"/>
      <c r="CB13" s="56"/>
      <c r="CC13" s="61"/>
      <c r="CD13" s="61"/>
      <c r="CE13" s="61"/>
      <c r="CF13" s="61"/>
      <c r="CG13" s="61"/>
      <c r="CH13" s="61"/>
    </row>
    <row r="14" spans="1:86" ht="25.5">
      <c r="A14" s="921" t="s">
        <v>338</v>
      </c>
      <c r="B14" s="926" t="s">
        <v>1733</v>
      </c>
      <c r="C14" s="926" t="s">
        <v>1734</v>
      </c>
      <c r="D14" s="960" t="s">
        <v>7</v>
      </c>
      <c r="E14" s="927">
        <v>5</v>
      </c>
      <c r="F14" s="921" t="s">
        <v>64</v>
      </c>
      <c r="G14" s="918"/>
      <c r="H14" s="32"/>
      <c r="BA14" s="160" t="s">
        <v>361</v>
      </c>
      <c r="BB14" s="160" t="s">
        <v>362</v>
      </c>
      <c r="BC14" s="61"/>
      <c r="BD14" s="61" t="s">
        <v>443</v>
      </c>
      <c r="BE14" s="159"/>
      <c r="BF14" s="159"/>
      <c r="BG14" s="61"/>
      <c r="BH14" s="61" t="s">
        <v>73</v>
      </c>
      <c r="BI14" s="61"/>
      <c r="BJ14" s="61"/>
      <c r="BK14" t="s">
        <v>766</v>
      </c>
      <c r="BL14" s="61"/>
      <c r="BM14" s="161" t="s">
        <v>490</v>
      </c>
      <c r="BN14" s="61"/>
      <c r="BO14" s="61" t="s">
        <v>678</v>
      </c>
      <c r="BP14" s="61"/>
      <c r="BQ14" s="61"/>
      <c r="BR14" s="61"/>
      <c r="BS14" s="61"/>
      <c r="BT14" s="61"/>
      <c r="BU14" s="56" t="s">
        <v>717</v>
      </c>
      <c r="BV14" s="56"/>
      <c r="BW14" s="56"/>
      <c r="BX14" s="56"/>
      <c r="BY14" s="56"/>
      <c r="BZ14" s="56" t="s">
        <v>731</v>
      </c>
      <c r="CA14" s="56"/>
      <c r="CB14" s="56"/>
      <c r="CC14" s="61"/>
      <c r="CD14" s="61"/>
      <c r="CE14" s="61"/>
      <c r="CF14" s="61"/>
      <c r="CG14" s="61"/>
      <c r="CH14" s="61"/>
    </row>
    <row r="15" spans="1:86" ht="25.5">
      <c r="A15" s="921" t="s">
        <v>338</v>
      </c>
      <c r="B15" s="926" t="s">
        <v>1735</v>
      </c>
      <c r="C15" s="926" t="s">
        <v>1736</v>
      </c>
      <c r="D15" s="960" t="s">
        <v>7</v>
      </c>
      <c r="E15" s="927">
        <v>1</v>
      </c>
      <c r="F15" s="921" t="s">
        <v>64</v>
      </c>
      <c r="G15" s="918"/>
      <c r="H15" s="32"/>
      <c r="BA15" s="160" t="s">
        <v>349</v>
      </c>
      <c r="BB15" s="160" t="s">
        <v>350</v>
      </c>
      <c r="BC15" s="61"/>
      <c r="BD15" s="61" t="s">
        <v>183</v>
      </c>
      <c r="BE15" s="159"/>
      <c r="BF15" s="159"/>
      <c r="BG15" s="61"/>
      <c r="BH15" s="61" t="s">
        <v>756</v>
      </c>
      <c r="BI15" s="61"/>
      <c r="BJ15" s="61"/>
      <c r="BK15" s="61"/>
      <c r="BL15" s="61"/>
      <c r="BM15" s="161" t="s">
        <v>491</v>
      </c>
      <c r="BN15" s="61"/>
      <c r="BO15" s="61" t="s">
        <v>677</v>
      </c>
      <c r="BP15" s="61"/>
      <c r="BQ15" s="61"/>
      <c r="BR15" s="61"/>
      <c r="BS15" s="61"/>
      <c r="BT15" s="61"/>
      <c r="BU15" s="56" t="s">
        <v>694</v>
      </c>
      <c r="BV15" s="56"/>
      <c r="BW15" s="56"/>
      <c r="BX15" s="56"/>
      <c r="BY15" s="56"/>
      <c r="BZ15" s="56" t="s">
        <v>732</v>
      </c>
      <c r="CA15" s="56"/>
      <c r="CB15" s="56"/>
      <c r="CC15" s="61"/>
      <c r="CD15" s="61"/>
      <c r="CE15" s="61"/>
      <c r="CF15" s="61"/>
      <c r="CG15" s="61"/>
      <c r="CH15" s="61"/>
    </row>
    <row r="16" spans="1:86" ht="38.25">
      <c r="A16" s="921" t="s">
        <v>338</v>
      </c>
      <c r="B16" s="926" t="s">
        <v>1737</v>
      </c>
      <c r="C16" s="926" t="s">
        <v>1738</v>
      </c>
      <c r="D16" s="960" t="s">
        <v>7</v>
      </c>
      <c r="E16" s="927">
        <v>2</v>
      </c>
      <c r="F16" s="921" t="s">
        <v>64</v>
      </c>
      <c r="G16" s="918"/>
      <c r="H16" s="32"/>
      <c r="BA16" s="160" t="s">
        <v>363</v>
      </c>
      <c r="BB16" s="160" t="s">
        <v>364</v>
      </c>
      <c r="BC16" s="61"/>
      <c r="BD16" s="61" t="s">
        <v>444</v>
      </c>
      <c r="BE16" s="159"/>
      <c r="BF16" s="159"/>
      <c r="BG16" s="61"/>
      <c r="BH16" s="61"/>
      <c r="BI16" s="61"/>
      <c r="BJ16" s="61"/>
      <c r="BK16" s="61"/>
      <c r="BL16" s="61"/>
      <c r="BM16" s="161" t="s">
        <v>662</v>
      </c>
      <c r="BN16" s="61"/>
      <c r="BO16" s="61" t="s">
        <v>679</v>
      </c>
      <c r="BP16" s="61"/>
      <c r="BQ16" s="61"/>
      <c r="BR16" s="61"/>
      <c r="BS16" s="61"/>
      <c r="BT16" s="61"/>
      <c r="BU16" s="56" t="s">
        <v>143</v>
      </c>
      <c r="BV16" s="56"/>
      <c r="BW16" s="56"/>
      <c r="BX16" s="56"/>
      <c r="BY16" s="56"/>
      <c r="BZ16" s="56" t="s">
        <v>743</v>
      </c>
      <c r="CA16" s="56"/>
      <c r="CB16" s="56"/>
      <c r="CC16" s="61"/>
      <c r="CD16" s="61"/>
      <c r="CE16" s="61"/>
      <c r="CF16" s="61"/>
      <c r="CG16" s="61"/>
      <c r="CH16" s="61"/>
    </row>
    <row r="17" spans="1:86" ht="25.5">
      <c r="A17" s="921" t="s">
        <v>338</v>
      </c>
      <c r="B17" s="926" t="s">
        <v>1128</v>
      </c>
      <c r="C17" s="926" t="s">
        <v>1739</v>
      </c>
      <c r="D17" s="960" t="s">
        <v>7</v>
      </c>
      <c r="E17" s="927">
        <v>6</v>
      </c>
      <c r="F17" s="921" t="s">
        <v>64</v>
      </c>
      <c r="G17" s="918"/>
      <c r="H17" s="32"/>
      <c r="BA17" s="160" t="s">
        <v>365</v>
      </c>
      <c r="BB17" s="160" t="s">
        <v>366</v>
      </c>
      <c r="BC17" s="61"/>
      <c r="BD17" s="61" t="s">
        <v>194</v>
      </c>
      <c r="BE17" s="159"/>
      <c r="BF17" s="159"/>
      <c r="BG17" s="61"/>
      <c r="BH17" s="61"/>
      <c r="BI17" s="61"/>
      <c r="BJ17" s="61"/>
      <c r="BK17" s="61"/>
      <c r="BL17" s="61"/>
      <c r="BM17" s="161" t="s">
        <v>98</v>
      </c>
      <c r="BN17" s="61"/>
      <c r="BO17" s="61" t="s">
        <v>680</v>
      </c>
      <c r="BP17" s="61"/>
      <c r="BQ17" s="61"/>
      <c r="BR17" s="61"/>
      <c r="BS17" s="61"/>
      <c r="BT17" s="61"/>
      <c r="BU17" s="56" t="s">
        <v>718</v>
      </c>
      <c r="BV17" s="56"/>
      <c r="BW17" s="56"/>
      <c r="BX17" s="56"/>
      <c r="BY17" s="56"/>
      <c r="BZ17" s="56" t="s">
        <v>733</v>
      </c>
      <c r="CA17" s="56"/>
      <c r="CB17" s="56"/>
      <c r="CC17" s="61"/>
      <c r="CD17" s="61"/>
      <c r="CE17" s="61"/>
      <c r="CF17" s="61"/>
      <c r="CG17" s="61"/>
      <c r="CH17" s="61"/>
    </row>
    <row r="18" spans="1:86" ht="25.5">
      <c r="A18" s="921" t="s">
        <v>338</v>
      </c>
      <c r="B18" s="926" t="s">
        <v>1740</v>
      </c>
      <c r="C18" s="926" t="s">
        <v>1741</v>
      </c>
      <c r="D18" s="960" t="s">
        <v>7</v>
      </c>
      <c r="E18" s="927">
        <v>2</v>
      </c>
      <c r="F18" s="921" t="s">
        <v>64</v>
      </c>
      <c r="G18" s="918"/>
      <c r="H18" s="32"/>
      <c r="BA18" s="160" t="s">
        <v>367</v>
      </c>
      <c r="BB18" s="160" t="s">
        <v>97</v>
      </c>
      <c r="BC18" s="61"/>
      <c r="BD18" s="61" t="s">
        <v>445</v>
      </c>
      <c r="BE18" s="159"/>
      <c r="BF18" s="159"/>
      <c r="BG18" s="61"/>
      <c r="BH18" s="61"/>
      <c r="BI18" s="61"/>
      <c r="BJ18" s="61"/>
      <c r="BK18" s="61"/>
      <c r="BL18" s="61"/>
      <c r="BM18" s="161" t="s">
        <v>492</v>
      </c>
      <c r="BN18" s="61"/>
      <c r="BO18" s="61" t="s">
        <v>681</v>
      </c>
      <c r="BP18" s="61"/>
      <c r="BQ18" s="61"/>
      <c r="BR18" s="61"/>
      <c r="BS18" s="61"/>
      <c r="BT18" s="61"/>
      <c r="BU18" s="56" t="s">
        <v>747</v>
      </c>
      <c r="BV18" s="56"/>
      <c r="BW18" s="56"/>
      <c r="BX18" s="56"/>
      <c r="BY18" s="56"/>
      <c r="BZ18" s="56" t="s">
        <v>734</v>
      </c>
      <c r="CA18" s="56"/>
      <c r="CB18" s="56"/>
      <c r="CC18" s="61"/>
      <c r="CD18" s="61"/>
      <c r="CE18" s="61"/>
      <c r="CF18" s="61"/>
      <c r="CG18" s="61"/>
      <c r="CH18" s="61"/>
    </row>
    <row r="19" spans="1:86" ht="25.5">
      <c r="A19" s="921" t="s">
        <v>338</v>
      </c>
      <c r="B19" s="926" t="s">
        <v>1742</v>
      </c>
      <c r="C19" s="926" t="s">
        <v>1743</v>
      </c>
      <c r="D19" s="960" t="s">
        <v>7</v>
      </c>
      <c r="E19" s="927">
        <v>1</v>
      </c>
      <c r="F19" s="921" t="s">
        <v>64</v>
      </c>
      <c r="G19" s="918"/>
      <c r="H19" s="32"/>
      <c r="BA19" s="160" t="s">
        <v>369</v>
      </c>
      <c r="BB19" s="160" t="s">
        <v>341</v>
      </c>
      <c r="BC19" s="61"/>
      <c r="BD19" s="61" t="s">
        <v>446</v>
      </c>
      <c r="BE19" s="159"/>
      <c r="BF19" s="159"/>
      <c r="BG19" s="61"/>
      <c r="BH19" s="61"/>
      <c r="BI19" s="61"/>
      <c r="BJ19" s="61"/>
      <c r="BK19" s="61"/>
      <c r="BL19" s="61"/>
      <c r="BM19" s="161" t="s">
        <v>493</v>
      </c>
      <c r="BN19" s="61"/>
      <c r="BO19" s="61" t="s">
        <v>682</v>
      </c>
      <c r="BP19" s="61"/>
      <c r="BQ19" s="61"/>
      <c r="BR19" s="61"/>
      <c r="BS19" s="61"/>
      <c r="BT19" s="61"/>
      <c r="BU19" s="56" t="s">
        <v>748</v>
      </c>
      <c r="BV19" s="56"/>
      <c r="BW19" s="56"/>
      <c r="BX19" s="56"/>
      <c r="BY19" s="56"/>
      <c r="BZ19" s="56" t="s">
        <v>742</v>
      </c>
      <c r="CA19" s="56"/>
      <c r="CB19" s="56"/>
      <c r="CC19" s="61"/>
      <c r="CD19" s="61"/>
      <c r="CE19" s="61"/>
      <c r="CF19" s="61"/>
      <c r="CG19" s="61"/>
      <c r="CH19" s="61"/>
    </row>
    <row r="20" spans="1:86">
      <c r="A20" s="921" t="s">
        <v>338</v>
      </c>
      <c r="B20" s="926" t="s">
        <v>1744</v>
      </c>
      <c r="C20" s="926" t="s">
        <v>1745</v>
      </c>
      <c r="D20" s="960" t="s">
        <v>7</v>
      </c>
      <c r="E20" s="927">
        <v>1</v>
      </c>
      <c r="F20" s="921" t="s">
        <v>64</v>
      </c>
      <c r="G20" s="918"/>
      <c r="H20" s="32"/>
      <c r="BA20" s="160" t="s">
        <v>370</v>
      </c>
      <c r="BB20" s="160" t="s">
        <v>371</v>
      </c>
      <c r="BC20" s="61"/>
      <c r="BD20" s="61" t="s">
        <v>447</v>
      </c>
      <c r="BE20" s="159"/>
      <c r="BF20" s="159"/>
      <c r="BG20" s="61"/>
      <c r="BH20" s="61"/>
      <c r="BI20" s="61"/>
      <c r="BJ20" s="61"/>
      <c r="BK20" s="61"/>
      <c r="BL20" s="61"/>
      <c r="BM20" s="161" t="s">
        <v>494</v>
      </c>
      <c r="BN20" s="61"/>
      <c r="BO20" s="61" t="s">
        <v>683</v>
      </c>
      <c r="BP20" s="61"/>
      <c r="BQ20" s="61"/>
      <c r="BR20" s="61"/>
      <c r="BS20" s="61"/>
      <c r="BT20" s="61"/>
      <c r="BU20" s="56" t="s">
        <v>749</v>
      </c>
      <c r="BV20" s="56"/>
      <c r="BW20" s="56"/>
      <c r="BX20" s="56"/>
      <c r="BY20" s="56"/>
      <c r="BZ20" s="56" t="s">
        <v>741</v>
      </c>
      <c r="CA20" s="56"/>
      <c r="CB20" s="56"/>
      <c r="CC20" s="61"/>
      <c r="CD20" s="61"/>
      <c r="CE20" s="61"/>
      <c r="CF20" s="61"/>
      <c r="CG20" s="61"/>
      <c r="CH20" s="61"/>
    </row>
    <row r="21" spans="1:86" ht="25.5">
      <c r="A21" s="921" t="s">
        <v>338</v>
      </c>
      <c r="B21" s="926" t="s">
        <v>1746</v>
      </c>
      <c r="C21" s="926" t="s">
        <v>1747</v>
      </c>
      <c r="D21" s="960" t="s">
        <v>7</v>
      </c>
      <c r="E21" s="927">
        <v>1</v>
      </c>
      <c r="F21" s="921" t="s">
        <v>64</v>
      </c>
      <c r="G21" s="918"/>
      <c r="H21" s="32"/>
      <c r="BA21" s="160" t="s">
        <v>368</v>
      </c>
      <c r="BB21" s="160" t="s">
        <v>337</v>
      </c>
      <c r="BC21" s="61"/>
      <c r="BD21" s="61" t="s">
        <v>448</v>
      </c>
      <c r="BE21" s="159"/>
      <c r="BF21" s="159"/>
      <c r="BG21" s="61"/>
      <c r="BH21" s="171" t="s">
        <v>762</v>
      </c>
      <c r="BI21" t="s">
        <v>817</v>
      </c>
      <c r="BJ21" s="61"/>
      <c r="BK21" s="61"/>
      <c r="BL21" s="61"/>
      <c r="BM21" s="161" t="s">
        <v>495</v>
      </c>
      <c r="BN21" s="61"/>
      <c r="BO21" s="61" t="s">
        <v>684</v>
      </c>
      <c r="BP21" s="61"/>
      <c r="BQ21" s="61"/>
      <c r="BR21" s="61"/>
      <c r="BS21" s="61"/>
      <c r="BT21" s="61"/>
      <c r="BU21" s="56" t="s">
        <v>750</v>
      </c>
      <c r="BV21" s="56"/>
      <c r="BW21" s="56"/>
      <c r="BX21" s="56"/>
      <c r="BY21" s="56"/>
      <c r="BZ21" s="56" t="s">
        <v>735</v>
      </c>
      <c r="CA21" s="56"/>
      <c r="CB21" s="56"/>
      <c r="CC21" s="61"/>
      <c r="CD21" s="61"/>
      <c r="CE21" s="61"/>
      <c r="CF21" s="61"/>
      <c r="CG21" s="61"/>
      <c r="CH21" s="61"/>
    </row>
    <row r="22" spans="1:86" ht="25.5">
      <c r="A22" s="921" t="s">
        <v>338</v>
      </c>
      <c r="B22" s="926" t="s">
        <v>1748</v>
      </c>
      <c r="C22" s="926" t="s">
        <v>1749</v>
      </c>
      <c r="D22" s="960" t="s">
        <v>7</v>
      </c>
      <c r="E22" s="927">
        <v>2</v>
      </c>
      <c r="F22" s="921" t="s">
        <v>64</v>
      </c>
      <c r="G22" s="918"/>
      <c r="H22" s="32"/>
      <c r="BA22" s="160" t="s">
        <v>372</v>
      </c>
      <c r="BB22" s="160" t="s">
        <v>373</v>
      </c>
      <c r="BC22" s="61"/>
      <c r="BD22" s="61" t="s">
        <v>120</v>
      </c>
      <c r="BE22" s="159"/>
      <c r="BF22" s="159"/>
      <c r="BG22" s="61"/>
      <c r="BH22" s="61"/>
      <c r="BI22" s="61"/>
      <c r="BJ22" s="61"/>
      <c r="BK22" s="61"/>
      <c r="BL22" s="61"/>
      <c r="BM22" s="161" t="s">
        <v>496</v>
      </c>
      <c r="BN22" s="61"/>
      <c r="BO22" s="61" t="s">
        <v>685</v>
      </c>
      <c r="BP22" s="61"/>
      <c r="BQ22" s="61"/>
      <c r="BR22" s="61"/>
      <c r="BS22" s="61"/>
      <c r="BT22" s="61"/>
      <c r="BU22" s="56" t="s">
        <v>695</v>
      </c>
      <c r="BV22" s="56"/>
      <c r="BW22" s="56"/>
      <c r="BX22" s="56"/>
      <c r="BY22" s="56"/>
      <c r="BZ22" s="56" t="s">
        <v>461</v>
      </c>
      <c r="CA22" s="56"/>
      <c r="CB22" s="56"/>
      <c r="CC22" s="61"/>
      <c r="CD22" s="61"/>
      <c r="CE22" s="61"/>
      <c r="CF22" s="61"/>
      <c r="CG22" s="61"/>
      <c r="CH22" s="61"/>
    </row>
    <row r="23" spans="1:86" ht="25.5">
      <c r="A23" s="921" t="s">
        <v>338</v>
      </c>
      <c r="B23" s="926" t="s">
        <v>1129</v>
      </c>
      <c r="C23" s="926" t="s">
        <v>1750</v>
      </c>
      <c r="D23" s="960" t="s">
        <v>7</v>
      </c>
      <c r="E23" s="927">
        <v>1</v>
      </c>
      <c r="F23" s="921" t="s">
        <v>64</v>
      </c>
      <c r="G23" s="918"/>
      <c r="H23" s="32"/>
      <c r="BA23" s="160" t="s">
        <v>374</v>
      </c>
      <c r="BB23" s="160" t="s">
        <v>340</v>
      </c>
      <c r="BC23" s="61"/>
      <c r="BD23" s="61" t="s">
        <v>449</v>
      </c>
      <c r="BE23" s="159"/>
      <c r="BF23" s="159"/>
      <c r="BG23" s="61"/>
      <c r="BH23" s="61"/>
      <c r="BI23" s="61"/>
      <c r="BJ23" s="61"/>
      <c r="BK23" s="61"/>
      <c r="BL23" s="61"/>
      <c r="BM23" s="161" t="s">
        <v>497</v>
      </c>
      <c r="BN23" s="61"/>
      <c r="BO23" s="61" t="s">
        <v>686</v>
      </c>
      <c r="BP23" s="61"/>
      <c r="BQ23" s="61"/>
      <c r="BR23" s="61"/>
      <c r="BS23" s="61"/>
      <c r="BT23" s="61"/>
      <c r="BU23" s="56" t="s">
        <v>696</v>
      </c>
      <c r="BV23" s="56"/>
      <c r="BW23" s="56"/>
      <c r="BX23" s="56"/>
      <c r="BY23" s="56"/>
      <c r="BZ23" s="56" t="s">
        <v>736</v>
      </c>
      <c r="CA23" s="56"/>
      <c r="CB23" s="56"/>
      <c r="CC23" s="61"/>
      <c r="CD23" s="61"/>
      <c r="CE23" s="61"/>
      <c r="CF23" s="61"/>
      <c r="CG23" s="61"/>
      <c r="CH23" s="61"/>
    </row>
    <row r="24" spans="1:86" ht="25.5">
      <c r="A24" s="921" t="s">
        <v>338</v>
      </c>
      <c r="B24" s="926" t="s">
        <v>1123</v>
      </c>
      <c r="C24" s="926" t="s">
        <v>1751</v>
      </c>
      <c r="D24" s="960" t="s">
        <v>7</v>
      </c>
      <c r="E24" s="927">
        <v>4</v>
      </c>
      <c r="F24" s="921" t="s">
        <v>64</v>
      </c>
      <c r="G24" s="918"/>
      <c r="H24" s="32"/>
      <c r="BA24" s="160" t="s">
        <v>375</v>
      </c>
      <c r="BB24" s="160" t="s">
        <v>376</v>
      </c>
      <c r="BC24" s="61"/>
      <c r="BD24" s="61"/>
      <c r="BE24" s="159"/>
      <c r="BF24" s="159"/>
      <c r="BG24" s="61"/>
      <c r="BH24" s="61"/>
      <c r="BI24" s="61"/>
      <c r="BJ24" s="61"/>
      <c r="BK24" s="61"/>
      <c r="BL24" s="61"/>
      <c r="BM24" s="161" t="s">
        <v>498</v>
      </c>
      <c r="BN24" s="61"/>
      <c r="BO24" s="61" t="s">
        <v>674</v>
      </c>
      <c r="BP24" s="61"/>
      <c r="BQ24" s="61"/>
      <c r="BR24" s="61"/>
      <c r="BS24" s="61"/>
      <c r="BT24" s="61"/>
      <c r="BU24" s="56" t="s">
        <v>697</v>
      </c>
      <c r="BV24" s="56"/>
      <c r="BW24" s="56"/>
      <c r="BX24" s="56"/>
      <c r="BY24" s="56"/>
      <c r="BZ24" s="61"/>
      <c r="CA24" s="56"/>
      <c r="CB24" s="56"/>
      <c r="CC24" s="61"/>
      <c r="CD24" s="61"/>
      <c r="CE24" s="61"/>
      <c r="CF24" s="61"/>
      <c r="CG24" s="61"/>
      <c r="CH24" s="61"/>
    </row>
    <row r="25" spans="1:86" ht="25.5">
      <c r="A25" s="921" t="s">
        <v>338</v>
      </c>
      <c r="B25" s="926" t="s">
        <v>1752</v>
      </c>
      <c r="C25" s="926" t="s">
        <v>1753</v>
      </c>
      <c r="D25" s="960" t="s">
        <v>7</v>
      </c>
      <c r="E25" s="927">
        <v>1</v>
      </c>
      <c r="F25" s="921" t="s">
        <v>64</v>
      </c>
      <c r="G25" s="918"/>
      <c r="BA25" s="160" t="s">
        <v>377</v>
      </c>
      <c r="BB25" s="160" t="s">
        <v>378</v>
      </c>
      <c r="BC25" s="61"/>
      <c r="BD25" s="61"/>
      <c r="BE25" s="159"/>
      <c r="BF25" s="159"/>
      <c r="BG25" s="61"/>
      <c r="BH25" s="61"/>
      <c r="BI25" s="61"/>
      <c r="BJ25" s="61"/>
      <c r="BK25" s="61"/>
      <c r="BL25" s="61"/>
      <c r="BM25" s="161" t="s">
        <v>499</v>
      </c>
      <c r="BN25" s="61"/>
      <c r="BO25" s="61" t="s">
        <v>687</v>
      </c>
      <c r="BP25" s="61"/>
      <c r="BQ25" s="61"/>
      <c r="BR25" s="61"/>
      <c r="BS25" s="61"/>
      <c r="BT25" s="61"/>
      <c r="BU25" s="56" t="s">
        <v>698</v>
      </c>
      <c r="BV25" s="56"/>
      <c r="BW25" s="56"/>
      <c r="BX25" s="56"/>
      <c r="BY25" s="56"/>
      <c r="BZ25" s="56"/>
      <c r="CA25" s="56"/>
      <c r="CB25" s="56"/>
      <c r="CC25" s="61"/>
      <c r="CD25" s="61"/>
      <c r="CE25" s="61"/>
      <c r="CF25" s="61"/>
      <c r="CG25" s="61"/>
      <c r="CH25" s="61"/>
    </row>
    <row r="26" spans="1:86" ht="38.25">
      <c r="A26" s="921" t="s">
        <v>338</v>
      </c>
      <c r="B26" s="926" t="s">
        <v>6</v>
      </c>
      <c r="C26" s="926" t="s">
        <v>1754</v>
      </c>
      <c r="D26" s="960" t="s">
        <v>7</v>
      </c>
      <c r="E26" s="927">
        <v>3</v>
      </c>
      <c r="F26" s="921" t="s">
        <v>64</v>
      </c>
      <c r="G26" s="918"/>
      <c r="BA26" s="160" t="s">
        <v>379</v>
      </c>
      <c r="BB26" s="160" t="s">
        <v>380</v>
      </c>
      <c r="BC26" s="61"/>
      <c r="BD26" s="157" t="s">
        <v>441</v>
      </c>
      <c r="BE26" s="159"/>
      <c r="BF26" s="159"/>
      <c r="BG26" s="61"/>
      <c r="BH26" s="157" t="s">
        <v>480</v>
      </c>
      <c r="BI26" s="61"/>
      <c r="BJ26" s="61"/>
      <c r="BK26" s="61"/>
      <c r="BL26" s="61"/>
      <c r="BM26" s="161" t="s">
        <v>500</v>
      </c>
      <c r="BN26" s="61"/>
      <c r="BO26" s="61" t="s">
        <v>675</v>
      </c>
      <c r="BP26" s="61"/>
      <c r="BQ26" s="61"/>
      <c r="BR26" s="61"/>
      <c r="BS26" s="61"/>
      <c r="BT26" s="61"/>
      <c r="BU26" s="56" t="s">
        <v>719</v>
      </c>
      <c r="BV26" s="56"/>
      <c r="BW26" s="56"/>
      <c r="BX26" s="56"/>
      <c r="BY26" s="56"/>
      <c r="BZ26" s="56" t="s">
        <v>744</v>
      </c>
      <c r="CA26" s="56"/>
      <c r="CB26" s="56"/>
      <c r="CC26" s="61"/>
      <c r="CD26" s="53" t="s">
        <v>220</v>
      </c>
      <c r="CE26" s="54"/>
      <c r="CF26" s="53" t="s">
        <v>221</v>
      </c>
      <c r="CG26" s="85"/>
      <c r="CH26" s="85"/>
    </row>
    <row r="27" spans="1:86">
      <c r="A27" s="921" t="s">
        <v>338</v>
      </c>
      <c r="B27" s="926" t="s">
        <v>1755</v>
      </c>
      <c r="C27" s="926" t="s">
        <v>1756</v>
      </c>
      <c r="D27" s="960" t="s">
        <v>7</v>
      </c>
      <c r="E27" s="927">
        <v>1</v>
      </c>
      <c r="F27" s="921" t="s">
        <v>64</v>
      </c>
      <c r="G27" s="918"/>
      <c r="BA27" s="160" t="s">
        <v>381</v>
      </c>
      <c r="BB27" s="160" t="s">
        <v>382</v>
      </c>
      <c r="BC27" s="61"/>
      <c r="BD27" s="61" t="s">
        <v>450</v>
      </c>
      <c r="BE27" s="159"/>
      <c r="BF27" s="159"/>
      <c r="BG27" s="61"/>
      <c r="BH27" s="61" t="s">
        <v>479</v>
      </c>
      <c r="BI27" s="61"/>
      <c r="BJ27" s="61"/>
      <c r="BK27" s="61"/>
      <c r="BL27" s="61"/>
      <c r="BM27" s="161" t="s">
        <v>501</v>
      </c>
      <c r="BN27" s="61"/>
      <c r="BO27" s="61"/>
      <c r="BP27" s="61"/>
      <c r="BQ27" s="61"/>
      <c r="BR27" s="61"/>
      <c r="BS27" s="61"/>
      <c r="BT27" s="61"/>
      <c r="BU27" s="56" t="s">
        <v>699</v>
      </c>
      <c r="BV27" s="56"/>
      <c r="BW27" s="56"/>
      <c r="BX27" s="56"/>
      <c r="BY27" s="56"/>
      <c r="BZ27" s="56" t="s">
        <v>181</v>
      </c>
      <c r="CA27" s="56"/>
      <c r="CB27" s="56"/>
      <c r="CC27" s="61"/>
      <c r="CD27" s="54" t="s">
        <v>222</v>
      </c>
      <c r="CE27" s="54"/>
      <c r="CF27" s="54" t="s">
        <v>223</v>
      </c>
      <c r="CG27" s="85"/>
      <c r="CH27" s="85"/>
    </row>
    <row r="28" spans="1:86" ht="25.5">
      <c r="A28" s="921" t="s">
        <v>338</v>
      </c>
      <c r="B28" s="926" t="s">
        <v>1757</v>
      </c>
      <c r="C28" s="926" t="s">
        <v>1758</v>
      </c>
      <c r="D28" s="960" t="s">
        <v>7</v>
      </c>
      <c r="E28" s="927">
        <v>2</v>
      </c>
      <c r="F28" s="921" t="s">
        <v>64</v>
      </c>
      <c r="G28" s="918"/>
      <c r="BA28" s="160" t="s">
        <v>383</v>
      </c>
      <c r="BB28" s="160" t="s">
        <v>384</v>
      </c>
      <c r="BC28" s="61"/>
      <c r="BD28" s="61" t="s">
        <v>451</v>
      </c>
      <c r="BE28" s="159"/>
      <c r="BF28" s="159"/>
      <c r="BG28" s="61"/>
      <c r="BH28" s="61" t="s">
        <v>282</v>
      </c>
      <c r="BI28" s="61"/>
      <c r="BJ28" s="61"/>
      <c r="BK28" s="61"/>
      <c r="BL28" s="61"/>
      <c r="BM28" s="161" t="s">
        <v>502</v>
      </c>
      <c r="BN28" s="61"/>
      <c r="BO28" s="61"/>
      <c r="BP28" s="61"/>
      <c r="BQ28" s="61"/>
      <c r="BR28" s="61"/>
      <c r="BS28" s="61"/>
      <c r="BT28" s="61"/>
      <c r="BU28" s="56" t="s">
        <v>700</v>
      </c>
      <c r="BV28" s="56"/>
      <c r="BW28" s="56"/>
      <c r="BX28" s="56"/>
      <c r="BY28" s="56"/>
      <c r="BZ28" s="56" t="s">
        <v>738</v>
      </c>
      <c r="CA28" s="56"/>
      <c r="CB28" s="56"/>
      <c r="CC28" s="61"/>
      <c r="CD28" s="54" t="s">
        <v>224</v>
      </c>
      <c r="CE28" s="54"/>
      <c r="CF28" s="54" t="s">
        <v>225</v>
      </c>
      <c r="CG28" s="85"/>
      <c r="CH28" s="85"/>
    </row>
    <row r="29" spans="1:86" ht="25.5">
      <c r="A29" s="921" t="s">
        <v>338</v>
      </c>
      <c r="B29" s="926" t="s">
        <v>1759</v>
      </c>
      <c r="C29" s="926" t="s">
        <v>1760</v>
      </c>
      <c r="D29" s="960" t="s">
        <v>7</v>
      </c>
      <c r="E29" s="927">
        <v>4</v>
      </c>
      <c r="F29" s="921" t="s">
        <v>766</v>
      </c>
      <c r="G29" s="918" t="s">
        <v>1970</v>
      </c>
      <c r="BA29" s="160" t="s">
        <v>386</v>
      </c>
      <c r="BB29" s="160" t="s">
        <v>4</v>
      </c>
      <c r="BC29" s="61"/>
      <c r="BD29" s="61" t="s">
        <v>56</v>
      </c>
      <c r="BE29" s="159"/>
      <c r="BF29" s="159"/>
      <c r="BG29" s="61"/>
      <c r="BH29" s="61" t="s">
        <v>478</v>
      </c>
      <c r="BI29" s="61"/>
      <c r="BJ29" s="61"/>
      <c r="BK29" s="61"/>
      <c r="BL29" s="61"/>
      <c r="BM29" s="161" t="s">
        <v>503</v>
      </c>
      <c r="BN29" s="61"/>
      <c r="BO29" s="61"/>
      <c r="BP29" s="61"/>
      <c r="BQ29" s="61"/>
      <c r="BR29" s="61"/>
      <c r="BS29" s="61"/>
      <c r="BT29" s="61"/>
      <c r="BU29" s="56" t="s">
        <v>701</v>
      </c>
      <c r="BV29" s="56"/>
      <c r="BW29" s="56"/>
      <c r="BX29" s="56"/>
      <c r="BY29" s="56"/>
      <c r="BZ29" s="56" t="s">
        <v>56</v>
      </c>
      <c r="CA29" s="56"/>
      <c r="CB29" s="56"/>
      <c r="CC29" s="61"/>
      <c r="CD29" s="54" t="s">
        <v>226</v>
      </c>
      <c r="CE29" s="54"/>
      <c r="CF29" s="54" t="s">
        <v>227</v>
      </c>
      <c r="CG29" s="85"/>
      <c r="CH29" s="85"/>
    </row>
    <row r="30" spans="1:86" ht="25.5">
      <c r="A30" s="921" t="s">
        <v>338</v>
      </c>
      <c r="B30" s="926" t="s">
        <v>1137</v>
      </c>
      <c r="C30" s="926" t="s">
        <v>1761</v>
      </c>
      <c r="D30" s="960" t="s">
        <v>7</v>
      </c>
      <c r="E30" s="927">
        <v>2</v>
      </c>
      <c r="F30" s="921" t="s">
        <v>64</v>
      </c>
      <c r="G30" s="918"/>
      <c r="BA30" s="61"/>
      <c r="BB30" s="61"/>
      <c r="BC30" s="61"/>
      <c r="BD30" s="61" t="s">
        <v>452</v>
      </c>
      <c r="BE30" s="61"/>
      <c r="BF30" s="61"/>
      <c r="BG30" s="61"/>
      <c r="BH30" s="61" t="s">
        <v>476</v>
      </c>
      <c r="BI30" s="61"/>
      <c r="BJ30" s="61"/>
      <c r="BK30" s="61"/>
      <c r="BL30" s="61"/>
      <c r="BM30" s="161" t="s">
        <v>504</v>
      </c>
      <c r="BN30" s="61"/>
      <c r="BO30" s="61"/>
      <c r="BP30" s="61"/>
      <c r="BQ30" s="61"/>
      <c r="BR30" s="61"/>
      <c r="BS30" s="61"/>
      <c r="BT30" s="61"/>
      <c r="BU30" s="56" t="s">
        <v>702</v>
      </c>
      <c r="BV30" s="56"/>
      <c r="BW30" s="56"/>
      <c r="BX30" s="56"/>
      <c r="BY30" s="56"/>
      <c r="BZ30" s="56" t="s">
        <v>746</v>
      </c>
      <c r="CA30" s="56"/>
      <c r="CB30" s="56"/>
      <c r="CC30" s="61"/>
      <c r="CD30" s="54" t="s">
        <v>228</v>
      </c>
      <c r="CE30" s="54"/>
      <c r="CF30" s="54" t="s">
        <v>229</v>
      </c>
      <c r="CG30" s="85"/>
      <c r="CH30" s="85"/>
    </row>
    <row r="31" spans="1:86" ht="25.5">
      <c r="A31" s="921" t="s">
        <v>338</v>
      </c>
      <c r="B31" s="926" t="s">
        <v>1762</v>
      </c>
      <c r="C31" s="926" t="s">
        <v>1763</v>
      </c>
      <c r="D31" s="960" t="s">
        <v>7</v>
      </c>
      <c r="E31" s="927">
        <v>1</v>
      </c>
      <c r="F31" s="921" t="s">
        <v>64</v>
      </c>
      <c r="G31" s="918"/>
      <c r="BA31" s="61"/>
      <c r="BB31" s="61"/>
      <c r="BC31" s="61"/>
      <c r="BD31" s="61" t="s">
        <v>453</v>
      </c>
      <c r="BE31" s="61"/>
      <c r="BF31" s="61"/>
      <c r="BG31" s="61"/>
      <c r="BH31" s="61" t="s">
        <v>477</v>
      </c>
      <c r="BI31" s="61"/>
      <c r="BJ31" s="61"/>
      <c r="BK31" s="61"/>
      <c r="BL31" s="61"/>
      <c r="BM31" s="161" t="s">
        <v>505</v>
      </c>
      <c r="BN31" s="61"/>
      <c r="BO31" s="61"/>
      <c r="BP31" s="61"/>
      <c r="BQ31" s="61"/>
      <c r="BR31" s="61"/>
      <c r="BS31" s="61"/>
      <c r="BT31" s="61"/>
      <c r="BU31" s="56" t="s">
        <v>703</v>
      </c>
      <c r="BV31" s="56"/>
      <c r="BW31" s="56"/>
      <c r="BX31" s="56"/>
      <c r="BY31" s="56"/>
      <c r="BZ31" s="56" t="s">
        <v>737</v>
      </c>
      <c r="CA31" s="56"/>
      <c r="CB31" s="56"/>
      <c r="CC31" s="61"/>
      <c r="CD31" s="54" t="s">
        <v>230</v>
      </c>
      <c r="CE31" s="54"/>
      <c r="CF31" s="54" t="s">
        <v>216</v>
      </c>
      <c r="CG31" s="85"/>
      <c r="CH31" s="85"/>
    </row>
    <row r="32" spans="1:86" ht="25.5">
      <c r="A32" s="921" t="s">
        <v>338</v>
      </c>
      <c r="B32" s="926" t="s">
        <v>1764</v>
      </c>
      <c r="C32" s="926" t="s">
        <v>1765</v>
      </c>
      <c r="D32" s="960" t="s">
        <v>7</v>
      </c>
      <c r="E32" s="927">
        <v>2</v>
      </c>
      <c r="F32" s="921" t="s">
        <v>64</v>
      </c>
      <c r="G32" s="918"/>
      <c r="BA32" s="157" t="s">
        <v>432</v>
      </c>
      <c r="BB32" s="61"/>
      <c r="BC32" s="61"/>
      <c r="BD32" s="61" t="s">
        <v>183</v>
      </c>
      <c r="BE32" s="61"/>
      <c r="BF32" s="61"/>
      <c r="BG32" s="61"/>
      <c r="BH32" s="61" t="s">
        <v>283</v>
      </c>
      <c r="BI32" s="61"/>
      <c r="BJ32" s="61"/>
      <c r="BK32" s="61"/>
      <c r="BL32" s="61"/>
      <c r="BM32" s="161" t="s">
        <v>506</v>
      </c>
      <c r="BN32" s="61"/>
      <c r="BO32" s="61"/>
      <c r="BP32" s="61"/>
      <c r="BQ32" s="61"/>
      <c r="BR32" s="61"/>
      <c r="BS32" s="61"/>
      <c r="BT32" s="61"/>
      <c r="BU32" s="56" t="s">
        <v>720</v>
      </c>
      <c r="BV32" s="56"/>
      <c r="BW32" s="56"/>
      <c r="BX32" s="56"/>
      <c r="BY32" s="56"/>
      <c r="BZ32" s="56" t="s">
        <v>183</v>
      </c>
      <c r="CA32" s="56"/>
      <c r="CB32" s="56"/>
      <c r="CC32" s="61"/>
      <c r="CD32" s="54" t="s">
        <v>231</v>
      </c>
      <c r="CE32" s="54"/>
      <c r="CF32" s="54" t="s">
        <v>214</v>
      </c>
      <c r="CG32" s="85"/>
      <c r="CH32" s="85"/>
    </row>
    <row r="33" spans="1:86" ht="25.5">
      <c r="A33" s="921" t="s">
        <v>338</v>
      </c>
      <c r="B33" s="926" t="s">
        <v>1130</v>
      </c>
      <c r="C33" s="926" t="s">
        <v>1766</v>
      </c>
      <c r="D33" s="960" t="s">
        <v>7</v>
      </c>
      <c r="E33" s="927">
        <v>2</v>
      </c>
      <c r="F33" s="921" t="s">
        <v>64</v>
      </c>
      <c r="G33" s="918"/>
      <c r="BA33" s="61" t="s">
        <v>18</v>
      </c>
      <c r="BB33" s="61"/>
      <c r="BC33" s="61"/>
      <c r="BD33" s="61" t="s">
        <v>444</v>
      </c>
      <c r="BE33" s="61"/>
      <c r="BF33" s="61"/>
      <c r="BG33" s="61"/>
      <c r="BH33" s="61"/>
      <c r="BI33" s="61"/>
      <c r="BJ33" s="61"/>
      <c r="BK33" s="61"/>
      <c r="BL33" s="61"/>
      <c r="BM33" s="161" t="s">
        <v>507</v>
      </c>
      <c r="BN33" s="61"/>
      <c r="BO33" s="61"/>
      <c r="BP33" s="61"/>
      <c r="BQ33" s="61"/>
      <c r="BR33" s="61"/>
      <c r="BS33" s="61"/>
      <c r="BT33" s="61"/>
      <c r="BU33" s="56" t="s">
        <v>704</v>
      </c>
      <c r="BV33" s="56"/>
      <c r="BW33" s="56"/>
      <c r="BX33" s="56"/>
      <c r="BY33" s="56"/>
      <c r="BZ33" s="56" t="s">
        <v>745</v>
      </c>
      <c r="CA33" s="56"/>
      <c r="CB33" s="56"/>
      <c r="CC33" s="61"/>
      <c r="CD33" s="54" t="s">
        <v>232</v>
      </c>
      <c r="CE33" s="54"/>
      <c r="CF33" s="54" t="s">
        <v>233</v>
      </c>
      <c r="CG33" s="85"/>
      <c r="CH33" s="85"/>
    </row>
    <row r="34" spans="1:86">
      <c r="A34" s="921" t="s">
        <v>338</v>
      </c>
      <c r="B34" s="926" t="s">
        <v>1140</v>
      </c>
      <c r="C34" s="926" t="s">
        <v>1767</v>
      </c>
      <c r="D34" s="960" t="s">
        <v>7</v>
      </c>
      <c r="E34" s="927">
        <v>1</v>
      </c>
      <c r="F34" s="921" t="s">
        <v>64</v>
      </c>
      <c r="G34" s="918"/>
      <c r="BA34" s="61" t="s">
        <v>20</v>
      </c>
      <c r="BB34" s="61"/>
      <c r="BC34" s="61"/>
      <c r="BD34" s="61" t="s">
        <v>454</v>
      </c>
      <c r="BE34" s="61"/>
      <c r="BF34" s="61"/>
      <c r="BG34" s="61"/>
      <c r="BH34" s="61"/>
      <c r="BI34" s="61"/>
      <c r="BJ34" s="61"/>
      <c r="BK34" s="61"/>
      <c r="BL34" s="61"/>
      <c r="BM34" s="161" t="s">
        <v>508</v>
      </c>
      <c r="BN34" s="61"/>
      <c r="BO34" s="61"/>
      <c r="BP34" s="61"/>
      <c r="BQ34" s="61"/>
      <c r="BR34" s="61"/>
      <c r="BS34" s="61"/>
      <c r="BT34" s="61"/>
      <c r="BU34" s="56" t="s">
        <v>721</v>
      </c>
      <c r="BV34" s="56"/>
      <c r="BW34" s="56"/>
      <c r="BX34" s="56"/>
      <c r="BY34" s="56"/>
      <c r="BZ34" s="56" t="s">
        <v>194</v>
      </c>
      <c r="CA34" s="56"/>
      <c r="CB34" s="56"/>
      <c r="CC34" s="61"/>
      <c r="CD34" s="54" t="s">
        <v>234</v>
      </c>
      <c r="CE34" s="54"/>
      <c r="CF34" s="54" t="s">
        <v>215</v>
      </c>
      <c r="CG34" s="85"/>
      <c r="CH34" s="85"/>
    </row>
    <row r="35" spans="1:86" ht="25.5">
      <c r="A35" s="921" t="s">
        <v>338</v>
      </c>
      <c r="B35" s="926" t="s">
        <v>1768</v>
      </c>
      <c r="C35" s="926" t="s">
        <v>1769</v>
      </c>
      <c r="D35" s="960" t="s">
        <v>7</v>
      </c>
      <c r="E35" s="927">
        <v>2</v>
      </c>
      <c r="F35" s="921" t="s">
        <v>64</v>
      </c>
      <c r="G35" s="918"/>
      <c r="BA35" s="61" t="s">
        <v>22</v>
      </c>
      <c r="BB35" s="61"/>
      <c r="BC35" s="61"/>
      <c r="BD35" s="61" t="s">
        <v>455</v>
      </c>
      <c r="BE35" s="61"/>
      <c r="BF35" s="61"/>
      <c r="BG35" s="61"/>
      <c r="BH35" s="157" t="s">
        <v>650</v>
      </c>
      <c r="BI35" s="61"/>
      <c r="BJ35" s="61"/>
      <c r="BK35" s="61"/>
      <c r="BL35" s="61"/>
      <c r="BM35" s="161" t="s">
        <v>509</v>
      </c>
      <c r="BN35" s="61"/>
      <c r="BO35" s="61"/>
      <c r="BP35" s="61"/>
      <c r="BQ35" s="61"/>
      <c r="BR35" s="61"/>
      <c r="BS35" s="61"/>
      <c r="BT35" s="61"/>
      <c r="BU35" s="56" t="s">
        <v>705</v>
      </c>
      <c r="BV35" s="56"/>
      <c r="BW35" s="56"/>
      <c r="BX35" s="56"/>
      <c r="BY35" s="56"/>
      <c r="BZ35" s="56" t="s">
        <v>730</v>
      </c>
      <c r="CA35" s="56"/>
      <c r="CB35" s="56"/>
      <c r="CC35" s="61"/>
      <c r="CD35" s="54" t="s">
        <v>235</v>
      </c>
      <c r="CE35" s="54"/>
      <c r="CF35" s="54"/>
      <c r="CG35" s="85"/>
      <c r="CH35" s="85"/>
    </row>
    <row r="36" spans="1:86" ht="25.5">
      <c r="A36" s="921" t="s">
        <v>338</v>
      </c>
      <c r="B36" s="926" t="s">
        <v>1770</v>
      </c>
      <c r="C36" s="926" t="s">
        <v>1771</v>
      </c>
      <c r="D36" s="960" t="s">
        <v>7</v>
      </c>
      <c r="E36" s="927">
        <v>2</v>
      </c>
      <c r="F36" s="921" t="s">
        <v>64</v>
      </c>
      <c r="G36" s="918"/>
      <c r="BA36" s="61" t="s">
        <v>24</v>
      </c>
      <c r="BB36" s="61"/>
      <c r="BC36" s="61"/>
      <c r="BD36" s="56" t="s">
        <v>457</v>
      </c>
      <c r="BE36" s="61"/>
      <c r="BF36" s="61"/>
      <c r="BG36" s="61"/>
      <c r="BH36" s="61" t="s">
        <v>757</v>
      </c>
      <c r="BI36" s="61"/>
      <c r="BJ36" s="61"/>
      <c r="BK36" s="61"/>
      <c r="BL36" s="61"/>
      <c r="BM36" s="161" t="s">
        <v>510</v>
      </c>
      <c r="BN36" s="61"/>
      <c r="BO36" s="61"/>
      <c r="BP36" s="61"/>
      <c r="BQ36" s="61"/>
      <c r="BR36" s="61"/>
      <c r="BS36" s="61"/>
      <c r="BT36" s="61"/>
      <c r="BU36" s="56" t="s">
        <v>722</v>
      </c>
      <c r="BV36" s="56"/>
      <c r="BW36" s="56"/>
      <c r="BX36" s="56"/>
      <c r="BY36" s="56"/>
      <c r="BZ36" s="56" t="s">
        <v>740</v>
      </c>
      <c r="CA36" s="56"/>
      <c r="CB36" s="56"/>
      <c r="CC36" s="61"/>
      <c r="CD36" s="54" t="s">
        <v>236</v>
      </c>
      <c r="CE36" s="54"/>
      <c r="CF36" s="54"/>
      <c r="CG36" s="85"/>
      <c r="CH36" s="85"/>
    </row>
    <row r="37" spans="1:86" ht="25.5">
      <c r="A37" s="921" t="s">
        <v>338</v>
      </c>
      <c r="B37" s="926" t="s">
        <v>1772</v>
      </c>
      <c r="C37" s="926" t="s">
        <v>1773</v>
      </c>
      <c r="D37" s="960" t="s">
        <v>7</v>
      </c>
      <c r="E37" s="927">
        <v>1</v>
      </c>
      <c r="F37" s="921" t="s">
        <v>64</v>
      </c>
      <c r="G37" s="918"/>
      <c r="BA37" s="61" t="s">
        <v>421</v>
      </c>
      <c r="BB37" s="61"/>
      <c r="BC37" s="61"/>
      <c r="BD37" s="56" t="s">
        <v>456</v>
      </c>
      <c r="BE37" s="61"/>
      <c r="BF37" s="61"/>
      <c r="BG37" s="61"/>
      <c r="BH37" s="61" t="s">
        <v>651</v>
      </c>
      <c r="BI37" s="61"/>
      <c r="BJ37" s="61"/>
      <c r="BK37" s="61"/>
      <c r="BL37" s="61"/>
      <c r="BM37" s="161" t="s">
        <v>511</v>
      </c>
      <c r="BN37" s="61"/>
      <c r="BO37" s="61"/>
      <c r="BP37" s="61"/>
      <c r="BQ37" s="61"/>
      <c r="BR37" s="61"/>
      <c r="BS37" s="61"/>
      <c r="BT37" s="61"/>
      <c r="BU37" s="56" t="s">
        <v>706</v>
      </c>
      <c r="BV37" s="56"/>
      <c r="BW37" s="56"/>
      <c r="BX37" s="56"/>
      <c r="BY37" s="56"/>
      <c r="BZ37" s="56" t="s">
        <v>731</v>
      </c>
      <c r="CA37" s="56"/>
      <c r="CB37" s="56"/>
      <c r="CC37" s="61"/>
      <c r="CD37" s="54" t="s">
        <v>237</v>
      </c>
      <c r="CE37" s="54"/>
      <c r="CF37" s="54"/>
      <c r="CG37" s="85"/>
      <c r="CH37" s="85"/>
    </row>
    <row r="38" spans="1:86" ht="38.25">
      <c r="A38" s="921" t="s">
        <v>338</v>
      </c>
      <c r="B38" s="926" t="s">
        <v>1774</v>
      </c>
      <c r="C38" s="926" t="s">
        <v>1775</v>
      </c>
      <c r="D38" s="960" t="s">
        <v>7</v>
      </c>
      <c r="E38" s="927">
        <v>1</v>
      </c>
      <c r="F38" s="921" t="s">
        <v>64</v>
      </c>
      <c r="G38" s="918"/>
      <c r="BA38" s="61"/>
      <c r="BB38" s="61"/>
      <c r="BC38" s="61"/>
      <c r="BD38" s="56" t="s">
        <v>458</v>
      </c>
      <c r="BE38" s="61"/>
      <c r="BF38" s="61"/>
      <c r="BG38" s="61"/>
      <c r="BH38" s="61" t="s">
        <v>652</v>
      </c>
      <c r="BI38" s="61"/>
      <c r="BJ38" s="61"/>
      <c r="BK38" s="61"/>
      <c r="BL38" s="61"/>
      <c r="BM38" s="161" t="s">
        <v>512</v>
      </c>
      <c r="BN38" s="61"/>
      <c r="BO38" s="61"/>
      <c r="BP38" s="61"/>
      <c r="BQ38" s="61"/>
      <c r="BR38" s="61"/>
      <c r="BS38" s="61"/>
      <c r="BT38" s="61"/>
      <c r="BU38" s="56" t="s">
        <v>723</v>
      </c>
      <c r="BV38" s="56"/>
      <c r="BW38" s="56"/>
      <c r="BX38" s="56"/>
      <c r="BY38" s="56"/>
      <c r="BZ38" s="56" t="s">
        <v>732</v>
      </c>
      <c r="CA38" s="56"/>
      <c r="CB38" s="56"/>
      <c r="CC38" s="61"/>
      <c r="CD38" s="54" t="s">
        <v>238</v>
      </c>
      <c r="CE38" s="54"/>
      <c r="CF38" s="54"/>
      <c r="CG38" s="85"/>
      <c r="CH38" s="85"/>
    </row>
    <row r="39" spans="1:86" ht="25.5">
      <c r="A39" s="921" t="s">
        <v>338</v>
      </c>
      <c r="B39" s="926" t="s">
        <v>1135</v>
      </c>
      <c r="C39" s="926" t="s">
        <v>1776</v>
      </c>
      <c r="D39" s="960" t="s">
        <v>7</v>
      </c>
      <c r="E39" s="927">
        <v>2</v>
      </c>
      <c r="F39" s="921" t="s">
        <v>64</v>
      </c>
      <c r="G39" s="918"/>
      <c r="BA39" s="61"/>
      <c r="BB39" s="61"/>
      <c r="BC39" s="61"/>
      <c r="BD39" s="56" t="s">
        <v>459</v>
      </c>
      <c r="BE39" s="61"/>
      <c r="BF39" s="61"/>
      <c r="BG39" s="61"/>
      <c r="BH39" s="61" t="s">
        <v>653</v>
      </c>
      <c r="BI39" s="61"/>
      <c r="BJ39" s="61"/>
      <c r="BK39" s="61"/>
      <c r="BL39" s="61"/>
      <c r="BM39" s="161" t="s">
        <v>513</v>
      </c>
      <c r="BN39" s="61"/>
      <c r="BO39" s="61"/>
      <c r="BP39" s="61"/>
      <c r="BQ39" s="61"/>
      <c r="BR39" s="61"/>
      <c r="BS39" s="61"/>
      <c r="BT39" s="61"/>
      <c r="BU39" s="56" t="s">
        <v>724</v>
      </c>
      <c r="BV39" s="56"/>
      <c r="BW39" s="56"/>
      <c r="BX39" s="56"/>
      <c r="BY39" s="56"/>
      <c r="BZ39" s="56" t="s">
        <v>743</v>
      </c>
      <c r="CA39" s="56"/>
      <c r="CB39" s="56"/>
      <c r="CC39" s="61"/>
      <c r="CD39" s="54" t="s">
        <v>239</v>
      </c>
      <c r="CE39" s="54"/>
      <c r="CF39" s="54"/>
      <c r="CG39" s="85"/>
      <c r="CH39" s="85"/>
    </row>
    <row r="40" spans="1:86">
      <c r="A40" s="921" t="s">
        <v>338</v>
      </c>
      <c r="B40" s="926" t="s">
        <v>1777</v>
      </c>
      <c r="C40" s="926" t="s">
        <v>1778</v>
      </c>
      <c r="D40" s="960" t="s">
        <v>7</v>
      </c>
      <c r="E40" s="927">
        <v>1</v>
      </c>
      <c r="F40" s="921" t="s">
        <v>64</v>
      </c>
      <c r="G40" s="918"/>
      <c r="BA40" s="61" t="s">
        <v>433</v>
      </c>
      <c r="BB40" s="61"/>
      <c r="BC40" s="61"/>
      <c r="BD40" s="56" t="s">
        <v>460</v>
      </c>
      <c r="BE40" s="61"/>
      <c r="BF40" s="61"/>
      <c r="BG40" s="61"/>
      <c r="BH40" s="61" t="s">
        <v>654</v>
      </c>
      <c r="BI40" s="61"/>
      <c r="BJ40" s="61"/>
      <c r="BK40" s="61"/>
      <c r="BL40" s="61"/>
      <c r="BM40" s="161" t="s">
        <v>514</v>
      </c>
      <c r="BN40" s="61"/>
      <c r="BO40" s="61"/>
      <c r="BP40" s="61"/>
      <c r="BQ40" s="61"/>
      <c r="BR40" s="61"/>
      <c r="BS40" s="61"/>
      <c r="BT40" s="61"/>
      <c r="BU40" s="56" t="s">
        <v>725</v>
      </c>
      <c r="BV40" s="56"/>
      <c r="BW40" s="56"/>
      <c r="BX40" s="56"/>
      <c r="BY40" s="56"/>
      <c r="BZ40" s="56" t="s">
        <v>733</v>
      </c>
      <c r="CA40" s="56"/>
      <c r="CB40" s="56"/>
      <c r="CC40" s="61"/>
      <c r="CD40" s="61"/>
      <c r="CE40" s="61"/>
      <c r="CF40" s="61"/>
      <c r="CG40" s="61"/>
      <c r="CH40" s="61"/>
    </row>
    <row r="41" spans="1:86" ht="25.5">
      <c r="A41" s="921" t="s">
        <v>338</v>
      </c>
      <c r="B41" s="926" t="s">
        <v>1779</v>
      </c>
      <c r="C41" s="926" t="s">
        <v>1780</v>
      </c>
      <c r="D41" s="960" t="s">
        <v>7</v>
      </c>
      <c r="E41" s="927">
        <v>1</v>
      </c>
      <c r="F41" s="921" t="s">
        <v>64</v>
      </c>
      <c r="G41" s="918"/>
      <c r="BA41" s="61" t="s">
        <v>40</v>
      </c>
      <c r="BB41" s="61"/>
      <c r="BC41" s="61"/>
      <c r="BD41" s="56" t="s">
        <v>461</v>
      </c>
      <c r="BE41" s="61"/>
      <c r="BF41" s="61"/>
      <c r="BG41" s="61"/>
      <c r="BH41" s="61" t="s">
        <v>655</v>
      </c>
      <c r="BI41" s="61"/>
      <c r="BJ41" s="61"/>
      <c r="BK41" s="61"/>
      <c r="BL41" s="61"/>
      <c r="BM41" s="161" t="s">
        <v>515</v>
      </c>
      <c r="BN41" s="61"/>
      <c r="BO41" s="61"/>
      <c r="BP41" s="61"/>
      <c r="BQ41" s="61"/>
      <c r="BR41" s="61"/>
      <c r="BS41" s="61"/>
      <c r="BT41" s="61"/>
      <c r="BU41" s="56" t="s">
        <v>707</v>
      </c>
      <c r="BV41" s="56"/>
      <c r="BW41" s="56"/>
      <c r="BX41" s="56"/>
      <c r="BY41" s="56"/>
      <c r="BZ41" s="56" t="s">
        <v>735</v>
      </c>
      <c r="CA41" s="56"/>
      <c r="CB41" s="56"/>
      <c r="CC41" s="61"/>
      <c r="CD41" s="61"/>
      <c r="CE41" s="61"/>
      <c r="CF41" s="61"/>
      <c r="CG41" s="61"/>
      <c r="CH41" s="61"/>
    </row>
    <row r="42" spans="1:86" ht="25.5">
      <c r="A42" s="921" t="s">
        <v>338</v>
      </c>
      <c r="B42" s="926" t="s">
        <v>1150</v>
      </c>
      <c r="C42" s="926" t="s">
        <v>1781</v>
      </c>
      <c r="D42" s="960" t="s">
        <v>7</v>
      </c>
      <c r="E42" s="927">
        <v>1</v>
      </c>
      <c r="F42" s="921" t="s">
        <v>64</v>
      </c>
      <c r="G42" s="918"/>
      <c r="BA42" s="61" t="s">
        <v>24</v>
      </c>
      <c r="BB42" s="61"/>
      <c r="BC42" s="61"/>
      <c r="BD42" s="56" t="s">
        <v>462</v>
      </c>
      <c r="BE42" s="61"/>
      <c r="BF42" s="61"/>
      <c r="BG42" s="61"/>
      <c r="BH42" s="61" t="s">
        <v>656</v>
      </c>
      <c r="BI42" s="61"/>
      <c r="BJ42" s="61"/>
      <c r="BK42" s="61"/>
      <c r="BL42" s="61"/>
      <c r="BM42" s="161" t="s">
        <v>516</v>
      </c>
      <c r="BN42" s="61"/>
      <c r="BO42" s="61"/>
      <c r="BP42" s="61"/>
      <c r="BQ42" s="61"/>
      <c r="BR42" s="61"/>
      <c r="BS42" s="61"/>
      <c r="BT42" s="61"/>
      <c r="BU42" s="56" t="s">
        <v>708</v>
      </c>
      <c r="BV42" s="56"/>
      <c r="BW42" s="56"/>
      <c r="BX42" s="56"/>
      <c r="BY42" s="56"/>
      <c r="BZ42" s="56" t="s">
        <v>461</v>
      </c>
      <c r="CA42" s="56"/>
      <c r="CB42" s="56"/>
      <c r="CC42" s="61"/>
      <c r="CD42" s="61"/>
      <c r="CE42" s="61"/>
      <c r="CF42" s="61"/>
      <c r="CG42" s="61"/>
      <c r="CH42" s="61"/>
    </row>
    <row r="43" spans="1:86" ht="25.5">
      <c r="A43" s="921" t="s">
        <v>338</v>
      </c>
      <c r="B43" s="926" t="s">
        <v>1782</v>
      </c>
      <c r="C43" s="926" t="s">
        <v>1783</v>
      </c>
      <c r="D43" s="960" t="s">
        <v>7</v>
      </c>
      <c r="E43" s="927">
        <v>1</v>
      </c>
      <c r="F43" s="921" t="s">
        <v>64</v>
      </c>
      <c r="G43" s="918"/>
      <c r="BA43" s="61" t="s">
        <v>421</v>
      </c>
      <c r="BB43" s="61"/>
      <c r="BC43" s="61"/>
      <c r="BD43" s="56" t="s">
        <v>463</v>
      </c>
      <c r="BE43" s="61"/>
      <c r="BF43" s="61"/>
      <c r="BG43" s="61"/>
      <c r="BH43" s="61" t="s">
        <v>657</v>
      </c>
      <c r="BI43" s="61"/>
      <c r="BJ43" s="61"/>
      <c r="BK43" s="61"/>
      <c r="BL43" s="61"/>
      <c r="BM43" s="161" t="s">
        <v>517</v>
      </c>
      <c r="BN43" s="61"/>
      <c r="BO43" s="61"/>
      <c r="BP43" s="61"/>
      <c r="BQ43" s="61"/>
      <c r="BR43" s="61"/>
      <c r="BS43" s="61"/>
      <c r="BT43" s="61"/>
      <c r="BU43" s="56" t="s">
        <v>710</v>
      </c>
      <c r="BV43" s="56"/>
      <c r="BW43" s="56"/>
      <c r="BX43" s="56"/>
      <c r="BY43" s="56"/>
      <c r="BZ43" s="56" t="s">
        <v>736</v>
      </c>
      <c r="CA43" s="56"/>
      <c r="CB43" s="56"/>
      <c r="CC43" s="61"/>
      <c r="CD43" s="61"/>
      <c r="CE43" s="61"/>
      <c r="CF43" s="61"/>
      <c r="CG43" s="61"/>
      <c r="CH43" s="61"/>
    </row>
    <row r="44" spans="1:86" ht="25.5">
      <c r="A44" s="921" t="s">
        <v>338</v>
      </c>
      <c r="B44" s="926" t="s">
        <v>1784</v>
      </c>
      <c r="C44" s="926" t="s">
        <v>1785</v>
      </c>
      <c r="D44" s="960" t="s">
        <v>7</v>
      </c>
      <c r="E44" s="927">
        <v>2</v>
      </c>
      <c r="F44" s="921" t="s">
        <v>64</v>
      </c>
      <c r="G44" s="918"/>
      <c r="BA44" s="61"/>
      <c r="BB44" s="61"/>
      <c r="BC44" s="61"/>
      <c r="BD44" s="61" t="s">
        <v>449</v>
      </c>
      <c r="BE44" s="61"/>
      <c r="BF44" s="61"/>
      <c r="BG44" s="61"/>
      <c r="BH44" s="61" t="s">
        <v>658</v>
      </c>
      <c r="BI44" s="61"/>
      <c r="BJ44" s="61"/>
      <c r="BK44" s="61"/>
      <c r="BL44" s="61"/>
      <c r="BM44" s="161" t="s">
        <v>518</v>
      </c>
      <c r="BN44" s="61"/>
      <c r="BO44" s="61"/>
      <c r="BP44" s="61"/>
      <c r="BQ44" s="61"/>
      <c r="BR44" s="61"/>
      <c r="BS44" s="61"/>
      <c r="BT44" s="61"/>
      <c r="BU44" s="56" t="s">
        <v>711</v>
      </c>
      <c r="BV44" s="56"/>
      <c r="BW44" s="56"/>
      <c r="BX44" s="56"/>
      <c r="BY44" s="56"/>
      <c r="BZ44" s="61"/>
      <c r="CA44" s="56"/>
      <c r="CB44" s="56"/>
      <c r="CC44" s="61"/>
      <c r="CD44" s="61"/>
      <c r="CE44" s="61"/>
      <c r="CF44" s="61"/>
      <c r="CG44" s="61"/>
      <c r="CH44" s="61"/>
    </row>
    <row r="45" spans="1:86">
      <c r="A45" s="921" t="s">
        <v>338</v>
      </c>
      <c r="B45" s="926" t="s">
        <v>1786</v>
      </c>
      <c r="C45" s="926" t="s">
        <v>1787</v>
      </c>
      <c r="D45" s="960" t="s">
        <v>7</v>
      </c>
      <c r="E45" s="927">
        <v>1</v>
      </c>
      <c r="F45" s="921" t="s">
        <v>64</v>
      </c>
      <c r="G45" s="918"/>
      <c r="BA45" s="61"/>
      <c r="BB45" s="61"/>
      <c r="BC45" s="61"/>
      <c r="BD45" s="61"/>
      <c r="BE45" s="61"/>
      <c r="BF45" s="61"/>
      <c r="BG45" s="61"/>
      <c r="BH45" s="61" t="s">
        <v>114</v>
      </c>
      <c r="BI45" s="61"/>
      <c r="BJ45" s="61"/>
      <c r="BK45" s="61"/>
      <c r="BL45" s="61"/>
      <c r="BM45" s="161" t="s">
        <v>519</v>
      </c>
      <c r="BN45" s="61"/>
      <c r="BO45" s="61"/>
      <c r="BP45" s="61"/>
      <c r="BQ45" s="61"/>
      <c r="BR45" s="61"/>
      <c r="BS45" s="61"/>
      <c r="BT45" s="61"/>
      <c r="BU45" s="61"/>
      <c r="BV45" s="56"/>
      <c r="BW45" s="56"/>
      <c r="BX45" s="56"/>
      <c r="BY45" s="56"/>
      <c r="BZ45" s="61"/>
      <c r="CA45" s="56"/>
      <c r="CB45" s="56"/>
      <c r="CC45" s="61"/>
      <c r="CD45" s="61"/>
      <c r="CE45" s="61"/>
      <c r="CF45" s="61"/>
      <c r="CG45" s="61"/>
      <c r="CH45" s="61"/>
    </row>
    <row r="46" spans="1:86">
      <c r="A46" s="921" t="s">
        <v>338</v>
      </c>
      <c r="B46" s="926" t="s">
        <v>1788</v>
      </c>
      <c r="C46" s="926"/>
      <c r="D46" s="960" t="s">
        <v>7</v>
      </c>
      <c r="E46" s="927">
        <v>2</v>
      </c>
      <c r="F46" s="921" t="s">
        <v>64</v>
      </c>
      <c r="G46" s="918"/>
      <c r="BA46" s="157" t="s">
        <v>305</v>
      </c>
      <c r="BB46" s="61"/>
      <c r="BC46" s="61"/>
      <c r="BD46" s="61"/>
      <c r="BE46" s="61"/>
      <c r="BF46" s="61"/>
      <c r="BG46" s="61"/>
      <c r="BH46" s="61" t="s">
        <v>115</v>
      </c>
      <c r="BI46" s="61"/>
      <c r="BJ46" s="61"/>
      <c r="BK46" s="61"/>
      <c r="BL46" s="61"/>
      <c r="BM46" s="161" t="s">
        <v>520</v>
      </c>
      <c r="BN46" s="61"/>
      <c r="BO46" s="61"/>
      <c r="BP46" s="61"/>
      <c r="BQ46" s="61"/>
      <c r="BR46" s="61"/>
      <c r="BS46" s="61"/>
      <c r="BT46" s="61"/>
      <c r="BU46" s="61"/>
      <c r="BV46" s="56"/>
      <c r="BW46" s="56"/>
      <c r="BX46" s="56"/>
      <c r="BY46" s="56"/>
      <c r="BZ46" s="56"/>
      <c r="CA46" s="56"/>
      <c r="CB46" s="56"/>
      <c r="CC46" s="61"/>
      <c r="CD46" s="61"/>
      <c r="CE46" s="61"/>
      <c r="CF46" s="61"/>
      <c r="CG46" s="61"/>
      <c r="CH46" s="61"/>
    </row>
    <row r="47" spans="1:86" ht="25.5">
      <c r="A47" s="921" t="s">
        <v>338</v>
      </c>
      <c r="B47" s="926" t="s">
        <v>1789</v>
      </c>
      <c r="C47" s="928" t="s">
        <v>1790</v>
      </c>
      <c r="D47" s="960" t="s">
        <v>7</v>
      </c>
      <c r="E47" s="927">
        <v>1</v>
      </c>
      <c r="F47" s="921" t="s">
        <v>64</v>
      </c>
      <c r="G47" s="918"/>
      <c r="BA47" s="61" t="s">
        <v>7</v>
      </c>
      <c r="BB47" s="61"/>
      <c r="BC47" s="61"/>
      <c r="BD47" s="157" t="s">
        <v>290</v>
      </c>
      <c r="BE47" s="61"/>
      <c r="BF47" s="61"/>
      <c r="BG47" s="61"/>
      <c r="BH47" s="61" t="s">
        <v>116</v>
      </c>
      <c r="BI47" s="61"/>
      <c r="BJ47" s="61"/>
      <c r="BK47" s="61"/>
      <c r="BL47" s="61"/>
      <c r="BM47" s="161" t="s">
        <v>521</v>
      </c>
      <c r="BN47" s="61"/>
      <c r="BO47" s="61"/>
      <c r="BP47" s="61"/>
      <c r="BQ47" s="61"/>
      <c r="BR47" s="61"/>
      <c r="BS47" s="61"/>
      <c r="BT47" s="61"/>
      <c r="BU47" s="56"/>
      <c r="BV47" s="56"/>
      <c r="BW47" s="56"/>
      <c r="BX47" s="56"/>
      <c r="BY47" s="56"/>
      <c r="BZ47" s="56"/>
      <c r="CA47" s="56"/>
      <c r="CB47" s="56"/>
      <c r="CC47" s="61"/>
      <c r="CD47" s="61"/>
      <c r="CE47" s="61"/>
      <c r="CF47" s="61"/>
      <c r="CG47" s="61"/>
      <c r="CH47" s="61"/>
    </row>
    <row r="48" spans="1:86">
      <c r="A48" s="921" t="s">
        <v>338</v>
      </c>
      <c r="B48" s="919" t="s">
        <v>1791</v>
      </c>
      <c r="C48" s="919" t="s">
        <v>1791</v>
      </c>
      <c r="D48" s="929"/>
      <c r="E48" s="930">
        <v>2</v>
      </c>
      <c r="F48" s="921" t="s">
        <v>64</v>
      </c>
      <c r="G48" s="920"/>
      <c r="BA48" s="61" t="s">
        <v>99</v>
      </c>
      <c r="BB48" s="61"/>
      <c r="BC48" s="61"/>
      <c r="BD48" s="61" t="s">
        <v>464</v>
      </c>
      <c r="BE48" s="61"/>
      <c r="BF48" s="61"/>
      <c r="BG48" s="61"/>
      <c r="BH48" s="61"/>
      <c r="BI48" s="61"/>
      <c r="BJ48" s="61"/>
      <c r="BK48" s="61"/>
      <c r="BL48" s="61"/>
      <c r="BM48" s="161" t="s">
        <v>522</v>
      </c>
      <c r="BN48" s="61"/>
      <c r="BO48" s="61"/>
      <c r="BP48" s="61"/>
      <c r="BQ48" s="61"/>
      <c r="BR48" s="61"/>
      <c r="BS48" s="61"/>
      <c r="BT48" s="61"/>
      <c r="BU48" s="61"/>
      <c r="BV48" s="56"/>
      <c r="BW48" s="56"/>
      <c r="BX48" s="56"/>
      <c r="BY48" s="56"/>
      <c r="BZ48" s="56"/>
      <c r="CA48" s="56"/>
      <c r="CB48" s="56"/>
      <c r="CC48" s="61"/>
      <c r="CD48" s="61"/>
      <c r="CE48" s="61"/>
      <c r="CF48" s="61"/>
      <c r="CG48" s="61"/>
      <c r="CH48" s="61"/>
    </row>
    <row r="49" spans="1:86">
      <c r="A49" s="921" t="s">
        <v>338</v>
      </c>
      <c r="B49" s="921" t="s">
        <v>1126</v>
      </c>
      <c r="C49" s="919" t="s">
        <v>1792</v>
      </c>
      <c r="D49" s="929"/>
      <c r="E49" s="930">
        <v>2</v>
      </c>
      <c r="F49" s="921" t="s">
        <v>64</v>
      </c>
      <c r="G49" s="920"/>
      <c r="BA49" s="61" t="s">
        <v>211</v>
      </c>
      <c r="BB49" s="61"/>
      <c r="BC49" s="61"/>
      <c r="BD49" s="61" t="s">
        <v>465</v>
      </c>
      <c r="BE49" s="61"/>
      <c r="BF49" s="61"/>
      <c r="BG49" s="61"/>
      <c r="BH49" s="61"/>
      <c r="BI49" s="61"/>
      <c r="BJ49" s="61"/>
      <c r="BK49" s="61"/>
      <c r="BL49" s="61"/>
      <c r="BM49" s="161" t="s">
        <v>523</v>
      </c>
      <c r="BN49" s="61"/>
      <c r="BO49" s="61"/>
      <c r="BP49" s="61"/>
      <c r="BQ49" s="61"/>
      <c r="BR49" s="61"/>
      <c r="BS49" s="61"/>
      <c r="BT49" s="61"/>
      <c r="BU49" s="61"/>
      <c r="BV49" s="56"/>
      <c r="BW49" s="56"/>
      <c r="BX49" s="56"/>
      <c r="BY49" s="56"/>
      <c r="BZ49" s="56"/>
      <c r="CA49" s="56"/>
      <c r="CB49" s="56"/>
      <c r="CC49" s="61"/>
      <c r="CD49" s="61"/>
      <c r="CE49" s="61"/>
      <c r="CF49" s="61"/>
      <c r="CG49" s="61"/>
      <c r="CH49" s="61"/>
    </row>
    <row r="50" spans="1:86" ht="25.5">
      <c r="A50" s="921" t="s">
        <v>338</v>
      </c>
      <c r="B50" s="921" t="s">
        <v>1793</v>
      </c>
      <c r="C50" s="919" t="s">
        <v>1793</v>
      </c>
      <c r="D50" s="929"/>
      <c r="E50" s="930">
        <v>1</v>
      </c>
      <c r="F50" s="921" t="s">
        <v>64</v>
      </c>
      <c r="G50" s="920"/>
      <c r="BA50" s="61" t="s">
        <v>423</v>
      </c>
      <c r="BB50" s="61"/>
      <c r="BC50" s="61"/>
      <c r="BD50" s="61" t="s">
        <v>466</v>
      </c>
      <c r="BE50" s="61"/>
      <c r="BF50" s="61"/>
      <c r="BG50" s="61"/>
      <c r="BH50" s="61"/>
      <c r="BI50" s="61"/>
      <c r="BJ50" s="61"/>
      <c r="BK50" s="61"/>
      <c r="BL50" s="61"/>
      <c r="BM50" s="161" t="s">
        <v>524</v>
      </c>
      <c r="BN50" s="61"/>
      <c r="BO50" s="61"/>
      <c r="BP50" s="61"/>
      <c r="BQ50" s="61"/>
      <c r="BR50" s="61"/>
      <c r="BS50" s="61"/>
      <c r="BT50" s="61"/>
      <c r="BU50" s="61"/>
      <c r="BV50" s="56"/>
      <c r="BW50" s="56"/>
      <c r="BX50" s="56"/>
      <c r="BY50" s="56"/>
      <c r="BZ50" s="56"/>
      <c r="CA50" s="56"/>
      <c r="CB50" s="56"/>
      <c r="CC50" s="61"/>
      <c r="CD50" s="61"/>
      <c r="CE50" s="61"/>
      <c r="CF50" s="61"/>
      <c r="CG50" s="61"/>
      <c r="CH50" s="61"/>
    </row>
    <row r="51" spans="1:86">
      <c r="A51" s="921" t="s">
        <v>338</v>
      </c>
      <c r="B51" s="921" t="s">
        <v>1794</v>
      </c>
      <c r="C51" s="919" t="s">
        <v>1794</v>
      </c>
      <c r="D51" s="929"/>
      <c r="E51" s="930">
        <v>1</v>
      </c>
      <c r="F51" s="921" t="s">
        <v>64</v>
      </c>
      <c r="G51" s="920"/>
      <c r="BA51" s="61" t="s">
        <v>424</v>
      </c>
      <c r="BB51" s="61"/>
      <c r="BC51" s="61"/>
      <c r="BD51" s="61"/>
      <c r="BE51" s="61"/>
      <c r="BF51" s="61"/>
      <c r="BG51" s="61"/>
      <c r="BH51" s="61"/>
      <c r="BI51" s="61"/>
      <c r="BJ51" s="61"/>
      <c r="BK51" s="61"/>
      <c r="BL51" s="61"/>
      <c r="BM51" s="161" t="s">
        <v>93</v>
      </c>
      <c r="BN51" s="61"/>
      <c r="BO51" s="61"/>
      <c r="BP51" s="61"/>
      <c r="BQ51" s="61"/>
      <c r="BR51" s="61"/>
      <c r="BS51" s="61"/>
      <c r="BT51" s="61"/>
      <c r="BU51" s="61"/>
      <c r="BV51" s="56"/>
      <c r="BW51" s="56"/>
      <c r="BX51" s="56"/>
      <c r="BY51" s="56"/>
      <c r="BZ51" s="56"/>
      <c r="CA51" s="56"/>
      <c r="CB51" s="56"/>
      <c r="CC51" s="61"/>
      <c r="CD51" s="61"/>
      <c r="CE51" s="61"/>
      <c r="CF51" s="61"/>
      <c r="CG51" s="61"/>
      <c r="CH51" s="61"/>
    </row>
    <row r="52" spans="1:86">
      <c r="BA52" s="61" t="s">
        <v>276</v>
      </c>
      <c r="BB52" s="61"/>
      <c r="BC52" s="61"/>
      <c r="BD52" s="61"/>
      <c r="BE52" s="61"/>
      <c r="BF52" s="61"/>
      <c r="BG52" s="61"/>
      <c r="BH52" s="61"/>
      <c r="BI52" s="61"/>
      <c r="BJ52" s="61"/>
      <c r="BK52" s="61"/>
      <c r="BL52" s="61"/>
      <c r="BM52" s="161" t="s">
        <v>525</v>
      </c>
      <c r="BN52" s="61"/>
      <c r="BO52" s="61"/>
      <c r="BP52" s="61"/>
      <c r="BQ52" s="61"/>
      <c r="BR52" s="61"/>
      <c r="BS52" s="61"/>
      <c r="BT52" s="61"/>
      <c r="BU52" s="61"/>
      <c r="BV52" s="61"/>
      <c r="BW52" s="61"/>
      <c r="BX52" s="61"/>
      <c r="BY52" s="61"/>
      <c r="BZ52" s="61"/>
      <c r="CA52" s="61"/>
      <c r="CB52" s="61"/>
      <c r="CC52" s="61"/>
      <c r="CD52" s="61"/>
      <c r="CE52" s="61"/>
      <c r="CF52" s="61"/>
      <c r="CG52" s="61"/>
      <c r="CH52" s="61"/>
    </row>
    <row r="53" spans="1:86">
      <c r="BA53" s="61" t="s">
        <v>425</v>
      </c>
      <c r="BB53" s="61"/>
      <c r="BC53" s="61"/>
      <c r="BD53" s="61"/>
      <c r="BE53" s="61"/>
      <c r="BF53" s="61"/>
      <c r="BG53" s="61"/>
      <c r="BH53" s="61"/>
      <c r="BI53" s="61"/>
      <c r="BJ53" s="61"/>
      <c r="BK53" s="61"/>
      <c r="BL53" s="61"/>
      <c r="BM53" s="161" t="s">
        <v>526</v>
      </c>
      <c r="BN53" s="61"/>
      <c r="BO53" s="61"/>
      <c r="BP53" s="61"/>
      <c r="BQ53" s="61"/>
      <c r="BR53" s="61"/>
      <c r="BS53" s="61"/>
      <c r="BT53" s="61"/>
      <c r="BU53" s="61"/>
      <c r="BV53" s="61"/>
      <c r="BW53" s="61"/>
      <c r="BX53" s="61"/>
      <c r="BY53" s="61"/>
      <c r="BZ53" s="61"/>
      <c r="CA53" s="61"/>
      <c r="CB53" s="61"/>
      <c r="CC53" s="61"/>
      <c r="CD53" s="61"/>
      <c r="CE53" s="61"/>
      <c r="CF53" s="61"/>
      <c r="CG53" s="61"/>
      <c r="CH53" s="61"/>
    </row>
    <row r="54" spans="1:86">
      <c r="BA54" s="61" t="s">
        <v>426</v>
      </c>
      <c r="BB54" s="61"/>
      <c r="BC54" s="61"/>
      <c r="BD54" s="61"/>
      <c r="BE54" s="61"/>
      <c r="BF54" s="61"/>
      <c r="BG54" s="61"/>
      <c r="BH54" s="61"/>
      <c r="BI54" s="61"/>
      <c r="BJ54" s="61"/>
      <c r="BK54" s="61"/>
      <c r="BL54" s="61"/>
      <c r="BM54" s="161" t="s">
        <v>527</v>
      </c>
      <c r="BN54" s="61"/>
      <c r="BO54" s="61"/>
      <c r="BP54" s="61"/>
      <c r="BQ54" s="61"/>
      <c r="BR54" s="61"/>
      <c r="BS54" s="61"/>
      <c r="BT54" s="61"/>
      <c r="BU54" s="61"/>
      <c r="BV54" s="61"/>
      <c r="BW54" s="61"/>
      <c r="BX54" s="61"/>
      <c r="BY54" s="61"/>
      <c r="BZ54" s="61"/>
      <c r="CA54" s="61"/>
      <c r="CB54" s="61"/>
      <c r="CC54" s="61"/>
      <c r="CD54" s="61"/>
      <c r="CE54" s="61"/>
      <c r="CF54" s="61"/>
      <c r="CG54" s="61"/>
      <c r="CH54" s="61"/>
    </row>
    <row r="55" spans="1:86">
      <c r="BA55" s="61" t="s">
        <v>427</v>
      </c>
      <c r="BB55" s="61"/>
      <c r="BC55" s="61"/>
      <c r="BD55" s="61"/>
      <c r="BE55" s="61"/>
      <c r="BF55" s="61"/>
      <c r="BG55" s="61"/>
      <c r="BH55" s="61"/>
      <c r="BI55" s="61"/>
      <c r="BJ55" s="61"/>
      <c r="BK55" s="61"/>
      <c r="BL55" s="61"/>
      <c r="BM55" s="161" t="s">
        <v>528</v>
      </c>
      <c r="BN55" s="61"/>
      <c r="BO55" s="61"/>
      <c r="BP55" s="61"/>
      <c r="BQ55" s="61"/>
      <c r="BR55" s="61"/>
      <c r="BS55" s="61"/>
      <c r="BT55" s="61"/>
      <c r="BU55" s="61"/>
      <c r="BV55" s="61"/>
      <c r="BW55" s="61"/>
      <c r="BX55" s="61"/>
      <c r="BY55" s="61"/>
      <c r="BZ55" s="61"/>
      <c r="CA55" s="61"/>
      <c r="CB55" s="61"/>
      <c r="CC55" s="61"/>
      <c r="CD55" s="61"/>
      <c r="CE55" s="61"/>
      <c r="CF55" s="61"/>
      <c r="CG55" s="61"/>
      <c r="CH55" s="61"/>
    </row>
    <row r="56" spans="1:86">
      <c r="BA56" s="61" t="s">
        <v>428</v>
      </c>
      <c r="BB56" s="61"/>
      <c r="BC56" s="61"/>
      <c r="BD56" s="61"/>
      <c r="BE56" s="61"/>
      <c r="BF56" s="61"/>
      <c r="BG56" s="61"/>
      <c r="BH56" s="61"/>
      <c r="BI56" s="61"/>
      <c r="BJ56" s="61"/>
      <c r="BK56" s="61"/>
      <c r="BL56" s="61"/>
      <c r="BM56" s="161" t="s">
        <v>529</v>
      </c>
      <c r="BN56" s="61"/>
      <c r="BO56" s="61"/>
      <c r="BP56" s="61"/>
      <c r="BQ56" s="61"/>
      <c r="BR56" s="61"/>
      <c r="BS56" s="61"/>
      <c r="BT56" s="61"/>
      <c r="BU56" s="61"/>
      <c r="BV56" s="61"/>
      <c r="BW56" s="61"/>
      <c r="BX56" s="61"/>
      <c r="BY56" s="61"/>
      <c r="BZ56" s="61"/>
      <c r="CA56" s="61"/>
      <c r="CB56" s="61"/>
      <c r="CC56" s="61"/>
      <c r="CD56" s="61"/>
      <c r="CE56" s="61"/>
      <c r="CF56" s="61"/>
      <c r="CG56" s="61"/>
      <c r="CH56" s="61"/>
    </row>
    <row r="57" spans="1:86">
      <c r="BA57" s="61" t="s">
        <v>429</v>
      </c>
      <c r="BB57" s="61"/>
      <c r="BC57" s="61"/>
      <c r="BD57" s="61"/>
      <c r="BE57" s="61"/>
      <c r="BF57" s="61"/>
      <c r="BG57" s="61"/>
      <c r="BH57" s="61"/>
      <c r="BI57" s="61"/>
      <c r="BJ57" s="61"/>
      <c r="BK57" s="61"/>
      <c r="BL57" s="61"/>
      <c r="BM57" s="161" t="s">
        <v>530</v>
      </c>
      <c r="BN57" s="61"/>
      <c r="BO57" s="61"/>
      <c r="BP57" s="61"/>
      <c r="BQ57" s="61"/>
      <c r="BR57" s="61"/>
      <c r="BS57" s="61"/>
      <c r="BT57" s="61"/>
      <c r="BU57" s="61"/>
      <c r="BV57" s="61"/>
      <c r="BW57" s="61"/>
      <c r="BX57" s="61"/>
      <c r="BY57" s="61"/>
      <c r="BZ57" s="61"/>
      <c r="CA57" s="61"/>
      <c r="CB57" s="61"/>
      <c r="CC57" s="61"/>
      <c r="CD57" s="61"/>
      <c r="CE57" s="61"/>
      <c r="CF57" s="61"/>
      <c r="CG57" s="61"/>
      <c r="CH57" s="61"/>
    </row>
    <row r="58" spans="1:86">
      <c r="BA58" s="61" t="s">
        <v>430</v>
      </c>
      <c r="BB58" s="61"/>
      <c r="BC58" s="61"/>
      <c r="BD58" s="61"/>
      <c r="BE58" s="61"/>
      <c r="BF58" s="61"/>
      <c r="BG58" s="61"/>
      <c r="BH58" s="61"/>
      <c r="BI58" s="61"/>
      <c r="BJ58" s="61"/>
      <c r="BK58" s="61"/>
      <c r="BL58" s="61"/>
      <c r="BM58" s="161" t="s">
        <v>531</v>
      </c>
      <c r="BN58" s="61"/>
      <c r="BO58" s="61"/>
      <c r="BP58" s="61"/>
      <c r="BQ58" s="61"/>
      <c r="BR58" s="61"/>
      <c r="BS58" s="61"/>
      <c r="BT58" s="61"/>
      <c r="BU58" s="61"/>
      <c r="BV58" s="61"/>
      <c r="BW58" s="61"/>
      <c r="BX58" s="61"/>
      <c r="BY58" s="61"/>
      <c r="BZ58" s="61"/>
      <c r="CA58" s="61"/>
      <c r="CB58" s="61"/>
      <c r="CC58" s="61"/>
      <c r="CD58" s="61"/>
      <c r="CE58" s="61"/>
      <c r="CF58" s="61"/>
      <c r="CG58" s="61"/>
      <c r="CH58" s="61"/>
    </row>
    <row r="59" spans="1:86">
      <c r="BA59" s="61" t="s">
        <v>431</v>
      </c>
      <c r="BB59" s="61"/>
      <c r="BC59" s="61"/>
      <c r="BD59" s="61"/>
      <c r="BE59" s="61"/>
      <c r="BF59" s="61"/>
      <c r="BG59" s="61"/>
      <c r="BH59" s="61"/>
      <c r="BI59" s="61"/>
      <c r="BJ59" s="61"/>
      <c r="BK59" s="61"/>
      <c r="BL59" s="61"/>
      <c r="BM59" s="161" t="s">
        <v>532</v>
      </c>
      <c r="BN59" s="61"/>
      <c r="BO59" s="61"/>
      <c r="BP59" s="61"/>
      <c r="BQ59" s="61"/>
      <c r="BR59" s="61"/>
      <c r="BS59" s="61"/>
      <c r="BT59" s="61"/>
      <c r="BU59" s="61"/>
      <c r="BV59" s="61"/>
      <c r="BW59" s="61"/>
      <c r="BX59" s="61"/>
      <c r="BY59" s="61"/>
      <c r="BZ59" s="61"/>
      <c r="CA59" s="61"/>
      <c r="CB59" s="61"/>
      <c r="CC59" s="61"/>
      <c r="CD59" s="61"/>
      <c r="CE59" s="61"/>
      <c r="CF59" s="61"/>
      <c r="CG59" s="61"/>
      <c r="CH59" s="61"/>
    </row>
    <row r="60" spans="1:86">
      <c r="BA60" s="61"/>
      <c r="BB60" s="61"/>
      <c r="BC60" s="61"/>
      <c r="BD60" s="61"/>
      <c r="BE60" s="61"/>
      <c r="BF60" s="61"/>
      <c r="BG60" s="61"/>
      <c r="BH60" s="61"/>
      <c r="BI60" s="61"/>
      <c r="BJ60" s="61"/>
      <c r="BK60" s="61"/>
      <c r="BL60" s="61"/>
      <c r="BM60" s="161" t="s">
        <v>533</v>
      </c>
      <c r="BN60" s="61"/>
      <c r="BO60" s="61"/>
      <c r="BP60" s="61"/>
      <c r="BQ60" s="61"/>
      <c r="BR60" s="61"/>
      <c r="BS60" s="61"/>
      <c r="BT60" s="61"/>
      <c r="BU60" s="61"/>
      <c r="BV60" s="61"/>
      <c r="BW60" s="61"/>
      <c r="BX60" s="61"/>
      <c r="BY60" s="61"/>
      <c r="BZ60" s="61"/>
      <c r="CA60" s="61"/>
      <c r="CB60" s="61"/>
      <c r="CC60" s="61"/>
      <c r="CD60" s="61"/>
      <c r="CE60" s="61"/>
      <c r="CF60" s="61"/>
      <c r="CG60" s="61"/>
      <c r="CH60" s="61"/>
    </row>
    <row r="61" spans="1:86">
      <c r="BA61" s="61"/>
      <c r="BB61" s="61"/>
      <c r="BC61" s="61"/>
      <c r="BD61" s="61"/>
      <c r="BE61" s="61"/>
      <c r="BF61" s="61"/>
      <c r="BG61" s="61"/>
      <c r="BH61" s="61"/>
      <c r="BI61" s="61"/>
      <c r="BJ61" s="61"/>
      <c r="BK61" s="61"/>
      <c r="BL61" s="61"/>
      <c r="BM61" s="161" t="s">
        <v>534</v>
      </c>
      <c r="BN61" s="61"/>
      <c r="BO61" s="61"/>
      <c r="BP61" s="61"/>
      <c r="BQ61" s="61"/>
      <c r="BR61" s="61"/>
      <c r="BS61" s="61"/>
      <c r="BT61" s="61"/>
      <c r="BU61" s="61"/>
      <c r="BV61" s="61"/>
      <c r="BW61" s="61"/>
      <c r="BX61" s="61"/>
      <c r="BY61" s="61"/>
      <c r="BZ61" s="61"/>
      <c r="CA61" s="61"/>
      <c r="CB61" s="61"/>
      <c r="CC61" s="61"/>
      <c r="CD61" s="61"/>
      <c r="CE61" s="61"/>
      <c r="CF61" s="61"/>
      <c r="CG61" s="61"/>
      <c r="CH61" s="61"/>
    </row>
    <row r="62" spans="1:86">
      <c r="BA62" s="174" t="s">
        <v>767</v>
      </c>
      <c r="BB62" s="61"/>
      <c r="BC62" s="61"/>
      <c r="BD62" s="61"/>
      <c r="BE62" s="61"/>
      <c r="BF62" s="61"/>
      <c r="BG62" s="61"/>
      <c r="BH62" s="61"/>
      <c r="BI62" s="61"/>
      <c r="BJ62" s="61"/>
      <c r="BK62" s="61"/>
      <c r="BL62" s="61"/>
      <c r="BM62" s="161" t="s">
        <v>663</v>
      </c>
      <c r="BN62" s="61"/>
      <c r="BO62" s="61"/>
      <c r="BP62" s="61"/>
      <c r="BQ62" s="61"/>
      <c r="BR62" s="61"/>
      <c r="BS62" s="61"/>
      <c r="BT62" s="61"/>
      <c r="BU62" s="61"/>
      <c r="BV62" s="61"/>
      <c r="BW62" s="61"/>
      <c r="BX62" s="61"/>
      <c r="BY62" s="61"/>
      <c r="BZ62" s="61"/>
      <c r="CA62" s="61"/>
      <c r="CB62" s="61"/>
      <c r="CC62" s="61"/>
      <c r="CD62" s="61"/>
      <c r="CE62" s="61"/>
      <c r="CF62" s="61"/>
      <c r="CG62" s="61"/>
      <c r="CH62" s="61"/>
    </row>
    <row r="63" spans="1:86" ht="15">
      <c r="BA63" s="175" t="s">
        <v>768</v>
      </c>
      <c r="BB63" s="61"/>
      <c r="BC63" s="61"/>
      <c r="BD63" s="61"/>
      <c r="BE63" s="61"/>
      <c r="BF63" s="61"/>
      <c r="BG63" s="61"/>
      <c r="BH63" s="61"/>
      <c r="BI63" s="61"/>
      <c r="BJ63" s="61"/>
      <c r="BK63" s="61"/>
      <c r="BL63" s="61"/>
      <c r="BM63" s="162" t="s">
        <v>535</v>
      </c>
      <c r="BN63" s="61"/>
      <c r="BO63" s="61"/>
      <c r="BP63" s="61"/>
      <c r="BQ63" s="61"/>
      <c r="BR63" s="61"/>
      <c r="BS63" s="61"/>
      <c r="BT63" s="61"/>
      <c r="BU63" s="61"/>
      <c r="BV63" s="61"/>
      <c r="BW63" s="61"/>
      <c r="BX63" s="61"/>
      <c r="BY63" s="61"/>
      <c r="BZ63" s="61"/>
      <c r="CA63" s="61"/>
      <c r="CB63" s="61"/>
      <c r="CC63" s="61"/>
      <c r="CD63" s="61"/>
      <c r="CE63" s="61"/>
      <c r="CF63" s="61"/>
      <c r="CG63" s="61"/>
      <c r="CH63" s="61"/>
    </row>
    <row r="64" spans="1:86">
      <c r="BA64" s="176" t="s">
        <v>210</v>
      </c>
      <c r="BB64" s="61"/>
      <c r="BC64" s="61"/>
      <c r="BD64" s="61"/>
      <c r="BE64" s="61"/>
      <c r="BF64" s="61"/>
      <c r="BG64" s="61"/>
      <c r="BH64" s="61"/>
      <c r="BI64" s="61"/>
      <c r="BJ64" s="61"/>
      <c r="BK64" s="61"/>
      <c r="BL64" s="61"/>
      <c r="BM64" s="161" t="s">
        <v>536</v>
      </c>
      <c r="BN64" s="61"/>
      <c r="BO64" s="61"/>
      <c r="BP64" s="61"/>
      <c r="BQ64" s="61"/>
      <c r="BR64" s="61"/>
      <c r="BS64" s="61"/>
      <c r="BT64" s="61"/>
      <c r="BU64" s="61"/>
      <c r="BV64" s="61"/>
      <c r="BW64" s="61"/>
      <c r="BX64" s="61"/>
      <c r="BY64" s="61"/>
      <c r="BZ64" s="61"/>
      <c r="CA64" s="61"/>
      <c r="CB64" s="61"/>
      <c r="CC64" s="61"/>
      <c r="CD64" s="61"/>
      <c r="CE64" s="61"/>
      <c r="CF64" s="61"/>
      <c r="CG64" s="61"/>
      <c r="CH64" s="61"/>
    </row>
    <row r="65" spans="53:86" ht="25.5">
      <c r="BA65" s="176" t="s">
        <v>825</v>
      </c>
      <c r="BB65" s="61"/>
      <c r="BC65" s="61"/>
      <c r="BD65" s="61"/>
      <c r="BE65" s="61"/>
      <c r="BF65" s="61"/>
      <c r="BG65" s="61"/>
      <c r="BH65" s="61"/>
      <c r="BI65" s="61"/>
      <c r="BJ65" s="61"/>
      <c r="BK65" s="61"/>
      <c r="BL65" s="61"/>
      <c r="BM65" s="161" t="s">
        <v>537</v>
      </c>
      <c r="BN65" s="61"/>
      <c r="BO65" s="61"/>
      <c r="BP65" s="61"/>
      <c r="BQ65" s="61"/>
      <c r="BR65" s="61"/>
      <c r="BS65" s="61"/>
      <c r="BT65" s="61"/>
      <c r="BU65" s="61"/>
      <c r="BV65" s="61"/>
      <c r="BW65" s="61"/>
      <c r="BX65" s="61"/>
      <c r="BY65" s="61"/>
      <c r="BZ65" s="61"/>
      <c r="CA65" s="61"/>
      <c r="CB65" s="61"/>
      <c r="CC65" s="61"/>
      <c r="CD65" s="61"/>
      <c r="CE65" s="61"/>
      <c r="CF65" s="61"/>
      <c r="CG65" s="61"/>
      <c r="CH65" s="61"/>
    </row>
    <row r="66" spans="53:86">
      <c r="BA66" s="176" t="s">
        <v>826</v>
      </c>
      <c r="BB66" s="61"/>
      <c r="BC66" s="61"/>
      <c r="BD66" s="61"/>
      <c r="BE66" s="61"/>
      <c r="BF66" s="61"/>
      <c r="BG66" s="61"/>
      <c r="BH66" s="61"/>
      <c r="BI66" s="61"/>
      <c r="BJ66" s="61"/>
      <c r="BK66" s="61"/>
      <c r="BL66" s="61"/>
      <c r="BM66" s="161" t="s">
        <v>538</v>
      </c>
      <c r="BN66" s="61"/>
      <c r="BO66" s="61"/>
      <c r="BP66" s="61"/>
      <c r="BQ66" s="61"/>
      <c r="BR66" s="61"/>
      <c r="BS66" s="61"/>
      <c r="BT66" s="61"/>
      <c r="BU66" s="61"/>
      <c r="BV66" s="61"/>
      <c r="BW66" s="61"/>
      <c r="BX66" s="61"/>
      <c r="BY66" s="61"/>
      <c r="BZ66" s="61"/>
      <c r="CA66" s="61"/>
      <c r="CB66" s="61"/>
      <c r="CC66" s="61"/>
      <c r="CD66" s="61"/>
      <c r="CE66" s="61"/>
      <c r="CF66" s="61"/>
      <c r="CG66" s="61"/>
      <c r="CH66" s="61"/>
    </row>
    <row r="67" spans="53:86">
      <c r="BA67" s="176" t="s">
        <v>63</v>
      </c>
      <c r="BB67" s="61"/>
      <c r="BC67" s="61"/>
      <c r="BD67" s="61"/>
      <c r="BE67" s="61"/>
      <c r="BF67" s="61"/>
      <c r="BG67" s="61"/>
      <c r="BH67" s="61"/>
      <c r="BI67" s="61"/>
      <c r="BJ67" s="61"/>
      <c r="BK67" s="61"/>
      <c r="BL67" s="61"/>
      <c r="BM67" s="161" t="s">
        <v>539</v>
      </c>
      <c r="BN67" s="61"/>
      <c r="BO67" s="61"/>
      <c r="BP67" s="61"/>
      <c r="BQ67" s="61"/>
      <c r="BR67" s="61"/>
      <c r="BS67" s="61"/>
      <c r="BT67" s="61"/>
      <c r="BU67" s="61"/>
      <c r="BV67" s="61"/>
      <c r="BW67" s="61"/>
      <c r="BX67" s="61"/>
      <c r="BY67" s="61"/>
      <c r="BZ67" s="61"/>
      <c r="CA67" s="61"/>
      <c r="CB67" s="61"/>
      <c r="CC67" s="61"/>
      <c r="CD67" s="61"/>
      <c r="CE67" s="61"/>
      <c r="CF67" s="61"/>
      <c r="CG67" s="61"/>
      <c r="CH67" s="61"/>
    </row>
    <row r="68" spans="53:86">
      <c r="BA68" s="176" t="s">
        <v>827</v>
      </c>
      <c r="BB68" s="61"/>
      <c r="BC68" s="61"/>
      <c r="BD68" s="61"/>
      <c r="BE68" s="61"/>
      <c r="BF68" s="61"/>
      <c r="BG68" s="61"/>
      <c r="BH68" s="61"/>
      <c r="BI68" s="61"/>
      <c r="BJ68" s="61"/>
      <c r="BK68" s="61"/>
      <c r="BL68" s="61"/>
      <c r="BM68" s="161" t="s">
        <v>540</v>
      </c>
      <c r="BN68" s="61"/>
      <c r="BO68" s="61"/>
      <c r="BP68" s="61"/>
      <c r="BQ68" s="61"/>
      <c r="BR68" s="61"/>
      <c r="BS68" s="61"/>
      <c r="BT68" s="61"/>
      <c r="BU68" s="61"/>
      <c r="BV68" s="61"/>
      <c r="BW68" s="61"/>
      <c r="BX68" s="61"/>
      <c r="BY68" s="61"/>
      <c r="BZ68" s="61"/>
      <c r="CA68" s="61"/>
      <c r="CB68" s="61"/>
      <c r="CC68" s="61"/>
      <c r="CD68" s="61"/>
      <c r="CE68" s="61"/>
      <c r="CF68" s="61"/>
      <c r="CG68" s="61"/>
      <c r="CH68" s="61"/>
    </row>
    <row r="69" spans="53:86" ht="15">
      <c r="BA69" s="175" t="s">
        <v>769</v>
      </c>
      <c r="BB69" s="61"/>
      <c r="BC69" s="61"/>
      <c r="BD69" s="61"/>
      <c r="BE69" s="61"/>
      <c r="BF69" s="61"/>
      <c r="BG69" s="61"/>
      <c r="BH69" s="61"/>
      <c r="BI69" s="61"/>
      <c r="BJ69" s="61"/>
      <c r="BK69" s="61"/>
      <c r="BL69" s="61"/>
      <c r="BM69" s="161" t="s">
        <v>541</v>
      </c>
      <c r="BN69" s="61"/>
      <c r="BO69" s="61"/>
      <c r="BP69" s="61"/>
      <c r="BQ69" s="61"/>
      <c r="BR69" s="61"/>
      <c r="BS69" s="61"/>
      <c r="BT69" s="61"/>
      <c r="BU69" s="61"/>
      <c r="BV69" s="61"/>
      <c r="BW69" s="61"/>
      <c r="BX69" s="61"/>
      <c r="BY69" s="61"/>
      <c r="BZ69" s="61"/>
      <c r="CA69" s="61"/>
      <c r="CB69" s="61"/>
      <c r="CC69" s="61"/>
      <c r="CD69" s="61"/>
      <c r="CE69" s="61"/>
      <c r="CF69" s="61"/>
      <c r="CG69" s="61"/>
      <c r="CH69" s="61"/>
    </row>
    <row r="70" spans="53:86">
      <c r="BA70" t="s">
        <v>770</v>
      </c>
      <c r="BB70" s="61"/>
      <c r="BC70" s="61"/>
      <c r="BD70" s="61"/>
      <c r="BE70" s="61"/>
      <c r="BF70" s="61"/>
      <c r="BG70" s="61"/>
      <c r="BH70" s="61"/>
      <c r="BI70" s="61"/>
      <c r="BJ70" s="61"/>
      <c r="BK70" s="61"/>
      <c r="BL70" s="61"/>
      <c r="BM70" s="161" t="s">
        <v>542</v>
      </c>
      <c r="BN70" s="61"/>
      <c r="BO70" s="61"/>
      <c r="BP70" s="61"/>
      <c r="BQ70" s="61"/>
      <c r="BR70" s="61"/>
      <c r="BS70" s="61"/>
      <c r="BT70" s="61"/>
      <c r="BU70" s="61"/>
      <c r="BV70" s="61"/>
      <c r="BW70" s="61"/>
      <c r="BX70" s="61"/>
      <c r="BY70" s="61"/>
      <c r="BZ70" s="61"/>
      <c r="CA70" s="61"/>
      <c r="CB70" s="61"/>
      <c r="CC70" s="61"/>
      <c r="CD70" s="61"/>
      <c r="CE70" s="61"/>
      <c r="CF70" s="61"/>
      <c r="CG70" s="61"/>
      <c r="CH70" s="61"/>
    </row>
    <row r="71" spans="53:86">
      <c r="BA71" t="s">
        <v>771</v>
      </c>
      <c r="BB71" s="61"/>
      <c r="BC71" s="61"/>
      <c r="BD71" s="61"/>
      <c r="BE71" s="61"/>
      <c r="BF71" s="61"/>
      <c r="BG71" s="61"/>
      <c r="BH71" s="61"/>
      <c r="BI71" s="61"/>
      <c r="BJ71" s="61"/>
      <c r="BK71" s="61"/>
      <c r="BL71" s="61"/>
      <c r="BM71" s="161" t="s">
        <v>543</v>
      </c>
      <c r="BN71" s="61"/>
      <c r="BO71" s="61"/>
      <c r="BP71" s="61"/>
      <c r="BQ71" s="61"/>
      <c r="BR71" s="61"/>
      <c r="BS71" s="61"/>
      <c r="BT71" s="61"/>
      <c r="BU71" s="61"/>
      <c r="BV71" s="61"/>
      <c r="BW71" s="61"/>
      <c r="BX71" s="61"/>
      <c r="BY71" s="61"/>
      <c r="BZ71" s="61"/>
      <c r="CA71" s="61"/>
      <c r="CB71" s="61"/>
      <c r="CC71" s="61"/>
      <c r="CD71" s="61"/>
      <c r="CE71" s="61"/>
      <c r="CF71" s="61"/>
      <c r="CG71" s="61"/>
      <c r="CH71" s="61"/>
    </row>
    <row r="72" spans="53:86">
      <c r="BA72" t="s">
        <v>772</v>
      </c>
      <c r="BB72" s="61"/>
      <c r="BC72" s="61"/>
      <c r="BD72" s="61"/>
      <c r="BE72" s="61"/>
      <c r="BF72" s="61"/>
      <c r="BG72" s="61"/>
      <c r="BH72" s="61"/>
      <c r="BI72" s="61"/>
      <c r="BJ72" s="61"/>
      <c r="BK72" s="61"/>
      <c r="BL72" s="61"/>
      <c r="BM72" s="161" t="s">
        <v>544</v>
      </c>
      <c r="BN72" s="61"/>
      <c r="BO72" s="61"/>
      <c r="BP72" s="61"/>
      <c r="BQ72" s="61"/>
      <c r="BR72" s="61"/>
      <c r="BS72" s="61"/>
      <c r="BT72" s="61"/>
      <c r="BU72" s="61"/>
      <c r="BV72" s="61"/>
      <c r="BW72" s="61"/>
      <c r="BX72" s="61"/>
      <c r="BY72" s="61"/>
      <c r="BZ72" s="61"/>
      <c r="CA72" s="61"/>
      <c r="CB72" s="61"/>
      <c r="CC72" s="61"/>
      <c r="CD72" s="61"/>
      <c r="CE72" s="61"/>
      <c r="CF72" s="61"/>
      <c r="CG72" s="61"/>
      <c r="CH72" s="61"/>
    </row>
    <row r="73" spans="53:86">
      <c r="BA73" t="s">
        <v>773</v>
      </c>
      <c r="BB73" s="61"/>
      <c r="BC73" s="61"/>
      <c r="BD73" s="61"/>
      <c r="BE73" s="61"/>
      <c r="BF73" s="61"/>
      <c r="BG73" s="61"/>
      <c r="BH73" s="61"/>
      <c r="BI73" s="61"/>
      <c r="BJ73" s="61"/>
      <c r="BK73" s="61"/>
      <c r="BL73" s="61"/>
      <c r="BM73" s="161" t="s">
        <v>545</v>
      </c>
      <c r="BN73" s="61"/>
      <c r="BO73" s="61"/>
      <c r="BP73" s="61"/>
      <c r="BQ73" s="61"/>
      <c r="BR73" s="61"/>
      <c r="BS73" s="61"/>
      <c r="BT73" s="61"/>
      <c r="BU73" s="61"/>
      <c r="BV73" s="61"/>
      <c r="BW73" s="61"/>
      <c r="BX73" s="61"/>
      <c r="BY73" s="61"/>
      <c r="BZ73" s="61"/>
      <c r="CA73" s="61"/>
      <c r="CB73" s="61"/>
      <c r="CC73" s="61"/>
      <c r="CD73" s="61"/>
      <c r="CE73" s="61"/>
      <c r="CF73" s="61"/>
      <c r="CG73" s="61"/>
      <c r="CH73" s="61"/>
    </row>
    <row r="74" spans="53:86">
      <c r="BA74" t="s">
        <v>774</v>
      </c>
      <c r="BB74" s="61"/>
      <c r="BC74" s="61"/>
      <c r="BD74" s="61"/>
      <c r="BE74" s="61"/>
      <c r="BF74" s="61"/>
      <c r="BG74" s="61"/>
      <c r="BH74" s="61"/>
      <c r="BI74" s="61"/>
      <c r="BJ74" s="61"/>
      <c r="BK74" s="61"/>
      <c r="BL74" s="61"/>
      <c r="BM74" s="161" t="s">
        <v>546</v>
      </c>
      <c r="BN74" s="61"/>
      <c r="BO74" s="61"/>
      <c r="BP74" s="61"/>
      <c r="BQ74" s="61"/>
      <c r="BR74" s="61"/>
      <c r="BS74" s="61"/>
      <c r="BT74" s="61"/>
      <c r="BU74" s="61"/>
      <c r="BV74" s="61"/>
      <c r="BW74" s="61"/>
      <c r="BX74" s="61"/>
      <c r="BY74" s="61"/>
      <c r="BZ74" s="61"/>
      <c r="CA74" s="61"/>
      <c r="CB74" s="61"/>
      <c r="CC74" s="61"/>
      <c r="CD74" s="61"/>
      <c r="CE74" s="61"/>
      <c r="CF74" s="61"/>
      <c r="CG74" s="61"/>
      <c r="CH74" s="61"/>
    </row>
    <row r="75" spans="53:86">
      <c r="BA75" t="s">
        <v>775</v>
      </c>
      <c r="BB75" s="61"/>
      <c r="BC75" s="61"/>
      <c r="BD75" s="61"/>
      <c r="BE75" s="61"/>
      <c r="BF75" s="61"/>
      <c r="BG75" s="61"/>
      <c r="BH75" s="61"/>
      <c r="BI75" s="61"/>
      <c r="BJ75" s="61"/>
      <c r="BK75" s="61"/>
      <c r="BL75" s="61"/>
      <c r="BM75" s="161" t="s">
        <v>547</v>
      </c>
      <c r="BN75" s="61"/>
      <c r="BO75" s="61"/>
      <c r="BP75" s="61"/>
      <c r="BQ75" s="61"/>
      <c r="BR75" s="61"/>
      <c r="BS75" s="61"/>
      <c r="BT75" s="61"/>
      <c r="BU75" s="61"/>
      <c r="BV75" s="61"/>
      <c r="BW75" s="61"/>
      <c r="BX75" s="61"/>
      <c r="BY75" s="61"/>
      <c r="BZ75" s="61"/>
      <c r="CA75" s="61"/>
      <c r="CB75" s="61"/>
      <c r="CC75" s="61"/>
      <c r="CD75" s="61"/>
      <c r="CE75" s="61"/>
      <c r="CF75" s="61"/>
      <c r="CG75" s="61"/>
      <c r="CH75" s="61"/>
    </row>
    <row r="76" spans="53:86">
      <c r="BA76" t="s">
        <v>776</v>
      </c>
      <c r="BB76" s="61"/>
      <c r="BC76" s="61"/>
      <c r="BD76" s="61"/>
      <c r="BE76" s="61"/>
      <c r="BF76" s="61"/>
      <c r="BG76" s="61"/>
      <c r="BH76" s="61"/>
      <c r="BI76" s="61"/>
      <c r="BJ76" s="61"/>
      <c r="BK76" s="61"/>
      <c r="BL76" s="61"/>
      <c r="BM76" s="161" t="s">
        <v>548</v>
      </c>
      <c r="BN76" s="61"/>
      <c r="BO76" s="61"/>
      <c r="BP76" s="61"/>
      <c r="BQ76" s="61"/>
      <c r="BR76" s="61"/>
      <c r="BS76" s="61"/>
      <c r="BT76" s="61"/>
      <c r="BU76" s="61"/>
      <c r="BV76" s="61"/>
      <c r="BW76" s="61"/>
      <c r="BX76" s="61"/>
      <c r="BY76" s="61"/>
      <c r="BZ76" s="61"/>
      <c r="CA76" s="61"/>
      <c r="CB76" s="61"/>
      <c r="CC76" s="61"/>
      <c r="CD76" s="61"/>
      <c r="CE76" s="61"/>
      <c r="CF76" s="61"/>
      <c r="CG76" s="61"/>
      <c r="CH76" s="61"/>
    </row>
    <row r="77" spans="53:86">
      <c r="BA77" t="s">
        <v>777</v>
      </c>
      <c r="BB77" s="61"/>
      <c r="BC77" s="61"/>
      <c r="BD77" s="61"/>
      <c r="BE77" s="61"/>
      <c r="BF77" s="61"/>
      <c r="BG77" s="61"/>
      <c r="BH77" s="61"/>
      <c r="BI77" s="61"/>
      <c r="BJ77" s="61"/>
      <c r="BK77" s="61"/>
      <c r="BL77" s="61"/>
      <c r="BM77" s="161" t="s">
        <v>549</v>
      </c>
      <c r="BN77" s="61"/>
      <c r="BO77" s="61"/>
      <c r="BP77" s="61"/>
      <c r="BQ77" s="61"/>
      <c r="BR77" s="61"/>
      <c r="BS77" s="61"/>
      <c r="BT77" s="61"/>
      <c r="BU77" s="61"/>
      <c r="BV77" s="61"/>
      <c r="BW77" s="61"/>
      <c r="BX77" s="61"/>
      <c r="BY77" s="61"/>
      <c r="BZ77" s="61"/>
      <c r="CA77" s="61"/>
      <c r="CB77" s="61"/>
      <c r="CC77" s="61"/>
      <c r="CD77" s="61"/>
      <c r="CE77" s="61"/>
      <c r="CF77" s="61"/>
      <c r="CG77" s="61"/>
      <c r="CH77" s="61"/>
    </row>
    <row r="78" spans="53:86">
      <c r="BA78" t="s">
        <v>778</v>
      </c>
      <c r="BB78" s="61"/>
      <c r="BC78" s="61"/>
      <c r="BD78" s="61"/>
      <c r="BE78" s="61"/>
      <c r="BF78" s="61"/>
      <c r="BG78" s="61"/>
      <c r="BH78" s="61"/>
      <c r="BI78" s="61"/>
      <c r="BJ78" s="61"/>
      <c r="BK78" s="61"/>
      <c r="BL78" s="61"/>
      <c r="BM78" s="161" t="s">
        <v>550</v>
      </c>
      <c r="BN78" s="61"/>
      <c r="BO78" s="61"/>
      <c r="BP78" s="61"/>
      <c r="BQ78" s="61"/>
      <c r="BR78" s="61"/>
      <c r="BS78" s="61"/>
      <c r="BT78" s="61"/>
      <c r="BU78" s="61"/>
      <c r="BV78" s="61"/>
      <c r="BW78" s="61"/>
      <c r="BX78" s="61"/>
      <c r="BY78" s="61"/>
      <c r="BZ78" s="61"/>
      <c r="CA78" s="61"/>
      <c r="CB78" s="61"/>
      <c r="CC78" s="61"/>
      <c r="CD78" s="61"/>
      <c r="CE78" s="61"/>
      <c r="CF78" s="61"/>
      <c r="CG78" s="61"/>
      <c r="CH78" s="61"/>
    </row>
    <row r="79" spans="53:86" ht="15">
      <c r="BA79" s="175" t="s">
        <v>821</v>
      </c>
      <c r="BB79" s="61"/>
      <c r="BC79" s="61"/>
      <c r="BD79" s="61"/>
      <c r="BE79" s="61"/>
      <c r="BF79" s="61"/>
      <c r="BG79" s="61"/>
      <c r="BH79" s="61"/>
      <c r="BI79" s="61"/>
      <c r="BJ79" s="61"/>
      <c r="BK79" s="61"/>
      <c r="BL79" s="61"/>
      <c r="BM79" s="161"/>
      <c r="BN79" s="61"/>
      <c r="BO79" s="61"/>
      <c r="BP79" s="61"/>
      <c r="BQ79" s="61"/>
      <c r="BR79" s="61"/>
      <c r="BS79" s="61"/>
      <c r="BT79" s="61"/>
      <c r="BU79" s="61"/>
      <c r="BV79" s="61"/>
      <c r="BW79" s="61"/>
      <c r="BX79" s="61"/>
      <c r="BY79" s="61"/>
      <c r="BZ79" s="61"/>
      <c r="CA79" s="61"/>
      <c r="CB79" s="61"/>
      <c r="CC79" s="61"/>
      <c r="CD79" s="61"/>
      <c r="CE79" s="61"/>
      <c r="CF79" s="61"/>
      <c r="CG79" s="61"/>
      <c r="CH79" s="61"/>
    </row>
    <row r="80" spans="53:86">
      <c r="BA80" t="s">
        <v>818</v>
      </c>
      <c r="BB80" s="61"/>
      <c r="BC80" s="61"/>
      <c r="BD80" s="61"/>
      <c r="BE80" s="61"/>
      <c r="BF80" s="61"/>
      <c r="BG80" s="61"/>
      <c r="BH80" s="61"/>
      <c r="BI80" s="61"/>
      <c r="BJ80" s="61"/>
      <c r="BK80" s="61"/>
      <c r="BL80" s="61"/>
      <c r="BM80" s="161"/>
      <c r="BN80" s="61"/>
      <c r="BO80" s="61"/>
      <c r="BP80" s="61"/>
      <c r="BQ80" s="61"/>
      <c r="BR80" s="61"/>
      <c r="BS80" s="61"/>
      <c r="BT80" s="61"/>
      <c r="BU80" s="61"/>
      <c r="BV80" s="61"/>
      <c r="BW80" s="61"/>
      <c r="BX80" s="61"/>
      <c r="BY80" s="61"/>
      <c r="BZ80" s="61"/>
      <c r="CA80" s="61"/>
      <c r="CB80" s="61"/>
      <c r="CC80" s="61"/>
      <c r="CD80" s="61"/>
      <c r="CE80" s="61"/>
      <c r="CF80" s="61"/>
      <c r="CG80" s="61"/>
      <c r="CH80" s="61"/>
    </row>
    <row r="81" spans="53:86">
      <c r="BA81" t="s">
        <v>819</v>
      </c>
      <c r="BB81" s="61"/>
      <c r="BC81" s="61"/>
      <c r="BD81" s="61"/>
      <c r="BE81" s="61"/>
      <c r="BF81" s="61"/>
      <c r="BG81" s="61"/>
      <c r="BH81" s="61"/>
      <c r="BI81" s="61"/>
      <c r="BJ81" s="61"/>
      <c r="BK81" s="61"/>
      <c r="BL81" s="61"/>
      <c r="BM81" s="161"/>
      <c r="BN81" s="61"/>
      <c r="BO81" s="61"/>
      <c r="BP81" s="61"/>
      <c r="BQ81" s="61"/>
      <c r="BR81" s="61"/>
      <c r="BS81" s="61"/>
      <c r="BT81" s="61"/>
      <c r="BU81" s="61"/>
      <c r="BV81" s="61"/>
      <c r="BW81" s="61"/>
      <c r="BX81" s="61"/>
      <c r="BY81" s="61"/>
      <c r="BZ81" s="61"/>
      <c r="CA81" s="61"/>
      <c r="CB81" s="61"/>
      <c r="CC81" s="61"/>
      <c r="CD81" s="61"/>
      <c r="CE81" s="61"/>
      <c r="CF81" s="61"/>
      <c r="CG81" s="61"/>
      <c r="CH81" s="61"/>
    </row>
    <row r="82" spans="53:86">
      <c r="BA82" t="s">
        <v>820</v>
      </c>
      <c r="BB82" s="61"/>
      <c r="BC82" s="61"/>
      <c r="BD82" s="61"/>
      <c r="BE82" s="61"/>
      <c r="BF82" s="61"/>
      <c r="BG82" s="61"/>
      <c r="BH82" s="61"/>
      <c r="BI82" s="61"/>
      <c r="BJ82" s="61"/>
      <c r="BK82" s="61"/>
      <c r="BL82" s="61"/>
      <c r="BM82" s="161"/>
      <c r="BN82" s="61"/>
      <c r="BO82" s="61"/>
      <c r="BP82" s="61"/>
      <c r="BQ82" s="61"/>
      <c r="BR82" s="61"/>
      <c r="BS82" s="61"/>
      <c r="BT82" s="61"/>
      <c r="BU82" s="61"/>
      <c r="BV82" s="61"/>
      <c r="BW82" s="61"/>
      <c r="BX82" s="61"/>
      <c r="BY82" s="61"/>
      <c r="BZ82" s="61"/>
      <c r="CA82" s="61"/>
      <c r="CB82" s="61"/>
      <c r="CC82" s="61"/>
      <c r="CD82" s="61"/>
      <c r="CE82" s="61"/>
      <c r="CF82" s="61"/>
      <c r="CG82" s="61"/>
      <c r="CH82" s="61"/>
    </row>
    <row r="83" spans="53:86" ht="15">
      <c r="BA83" s="175" t="s">
        <v>779</v>
      </c>
      <c r="BB83" s="61"/>
      <c r="BC83" s="61"/>
      <c r="BD83" s="61"/>
      <c r="BE83" s="61"/>
      <c r="BF83" s="61"/>
      <c r="BG83" s="61"/>
      <c r="BH83" s="61"/>
      <c r="BI83" s="61"/>
      <c r="BJ83" s="61"/>
      <c r="BK83" s="61"/>
      <c r="BL83" s="61"/>
      <c r="BM83" s="162" t="s">
        <v>551</v>
      </c>
      <c r="BN83" s="61"/>
      <c r="BO83" s="61"/>
      <c r="BP83" s="61"/>
      <c r="BQ83" s="61"/>
      <c r="BR83" s="61"/>
      <c r="BS83" s="61"/>
      <c r="BT83" s="61"/>
      <c r="BU83" s="61"/>
      <c r="BV83" s="61"/>
      <c r="BW83" s="61"/>
      <c r="BX83" s="61"/>
      <c r="BY83" s="61"/>
      <c r="BZ83" s="61"/>
      <c r="CA83" s="61"/>
      <c r="CB83" s="61"/>
      <c r="CC83" s="61"/>
      <c r="CD83" s="61"/>
      <c r="CE83" s="61"/>
      <c r="CF83" s="61"/>
      <c r="CG83" s="61"/>
      <c r="CH83" s="61"/>
    </row>
    <row r="84" spans="53:86">
      <c r="BA84" t="s">
        <v>780</v>
      </c>
      <c r="BB84" s="61"/>
      <c r="BC84" s="61"/>
      <c r="BD84" s="61"/>
      <c r="BE84" s="61"/>
      <c r="BF84" s="61"/>
      <c r="BG84" s="61"/>
      <c r="BH84" s="61"/>
      <c r="BI84" s="61"/>
      <c r="BJ84" s="61"/>
      <c r="BK84" s="61"/>
      <c r="BL84" s="61"/>
      <c r="BM84" s="161" t="s">
        <v>552</v>
      </c>
      <c r="BN84" s="61"/>
      <c r="BO84" s="61"/>
      <c r="BP84" s="61"/>
      <c r="BQ84" s="61"/>
      <c r="BR84" s="61"/>
      <c r="BS84" s="61"/>
      <c r="BT84" s="61"/>
      <c r="BU84" s="61"/>
      <c r="BV84" s="61"/>
      <c r="BW84" s="61"/>
      <c r="BX84" s="61"/>
      <c r="BY84" s="61"/>
      <c r="BZ84" s="61"/>
      <c r="CA84" s="61"/>
      <c r="CB84" s="61"/>
      <c r="CC84" s="61"/>
      <c r="CD84" s="61"/>
      <c r="CE84" s="61"/>
      <c r="CF84" s="61"/>
      <c r="CG84" s="61"/>
      <c r="CH84" s="61"/>
    </row>
    <row r="85" spans="53:86">
      <c r="BA85" t="s">
        <v>781</v>
      </c>
      <c r="BB85" s="61"/>
      <c r="BC85" s="61"/>
      <c r="BD85" s="61"/>
      <c r="BE85" s="61"/>
      <c r="BF85" s="61"/>
      <c r="BG85" s="61"/>
      <c r="BH85" s="61"/>
      <c r="BI85" s="61"/>
      <c r="BJ85" s="61"/>
      <c r="BK85" s="61"/>
      <c r="BL85" s="61"/>
      <c r="BM85" s="161" t="s">
        <v>553</v>
      </c>
      <c r="BN85" s="61"/>
      <c r="BO85" s="61"/>
      <c r="BP85" s="61"/>
      <c r="BQ85" s="61"/>
      <c r="BR85" s="61"/>
      <c r="BS85" s="61"/>
      <c r="BT85" s="61"/>
      <c r="BU85" s="61"/>
      <c r="BV85" s="61"/>
      <c r="BW85" s="61"/>
      <c r="BX85" s="61"/>
      <c r="BY85" s="61"/>
      <c r="BZ85" s="61"/>
      <c r="CA85" s="61"/>
      <c r="CB85" s="61"/>
      <c r="CC85" s="61"/>
      <c r="CD85" s="61"/>
      <c r="CE85" s="61"/>
      <c r="CF85" s="61"/>
      <c r="CG85" s="61"/>
      <c r="CH85" s="61"/>
    </row>
    <row r="86" spans="53:86">
      <c r="BA86" t="s">
        <v>782</v>
      </c>
      <c r="BB86" s="61"/>
      <c r="BC86" s="61"/>
      <c r="BD86" s="61"/>
      <c r="BE86" s="61"/>
      <c r="BF86" s="61"/>
      <c r="BG86" s="61"/>
      <c r="BH86" s="61"/>
      <c r="BI86" s="61"/>
      <c r="BJ86" s="61"/>
      <c r="BK86" s="61"/>
      <c r="BL86" s="61"/>
      <c r="BM86" s="161" t="s">
        <v>554</v>
      </c>
      <c r="BN86" s="61"/>
      <c r="BO86" s="61"/>
      <c r="BP86" s="61"/>
      <c r="BQ86" s="61"/>
      <c r="BR86" s="61"/>
      <c r="BS86" s="61"/>
      <c r="BT86" s="61"/>
      <c r="BU86" s="61"/>
      <c r="BV86" s="61"/>
      <c r="BW86" s="61"/>
      <c r="BX86" s="61"/>
      <c r="BY86" s="61"/>
      <c r="BZ86" s="61"/>
      <c r="CA86" s="61"/>
      <c r="CB86" s="61"/>
      <c r="CC86" s="61"/>
      <c r="CD86" s="61"/>
      <c r="CE86" s="61"/>
      <c r="CF86" s="61"/>
      <c r="CG86" s="61"/>
      <c r="CH86" s="61"/>
    </row>
    <row r="87" spans="53:86">
      <c r="BA87" t="s">
        <v>783</v>
      </c>
      <c r="BB87" s="61"/>
      <c r="BC87" s="61"/>
      <c r="BD87" s="61"/>
      <c r="BE87" s="61"/>
      <c r="BF87" s="61"/>
      <c r="BG87" s="61"/>
      <c r="BH87" s="61"/>
      <c r="BI87" s="61"/>
      <c r="BJ87" s="61"/>
      <c r="BK87" s="61"/>
      <c r="BL87" s="61"/>
      <c r="BM87" s="161" t="s">
        <v>555</v>
      </c>
      <c r="BN87" s="61"/>
      <c r="BO87" s="61"/>
      <c r="BP87" s="61"/>
      <c r="BQ87" s="61"/>
      <c r="BR87" s="61"/>
      <c r="BS87" s="61"/>
      <c r="BT87" s="61"/>
      <c r="BU87" s="61"/>
      <c r="BV87" s="61"/>
      <c r="BW87" s="61"/>
      <c r="BX87" s="61"/>
      <c r="BY87" s="61"/>
      <c r="BZ87" s="61"/>
      <c r="CA87" s="61"/>
      <c r="CB87" s="61"/>
      <c r="CC87" s="61"/>
      <c r="CD87" s="61"/>
      <c r="CE87" s="61"/>
      <c r="CF87" s="61"/>
      <c r="CG87" s="61"/>
      <c r="CH87" s="61"/>
    </row>
    <row r="88" spans="53:86">
      <c r="BA88" t="s">
        <v>81</v>
      </c>
      <c r="BB88" s="61"/>
      <c r="BC88" s="61"/>
      <c r="BD88" s="61"/>
      <c r="BE88" s="61"/>
      <c r="BF88" s="61"/>
      <c r="BG88" s="61"/>
      <c r="BH88" s="61"/>
      <c r="BI88" s="61"/>
      <c r="BJ88" s="61"/>
      <c r="BK88" s="61"/>
      <c r="BL88" s="61"/>
      <c r="BM88" s="161" t="s">
        <v>100</v>
      </c>
      <c r="BN88" s="61"/>
      <c r="BO88" s="61"/>
      <c r="BP88" s="61"/>
      <c r="BQ88" s="61"/>
      <c r="BR88" s="61"/>
      <c r="BS88" s="61"/>
      <c r="BT88" s="61"/>
      <c r="BU88" s="61"/>
      <c r="BV88" s="61"/>
      <c r="BW88" s="61"/>
      <c r="BX88" s="61"/>
      <c r="BY88" s="61"/>
      <c r="BZ88" s="61"/>
      <c r="CA88" s="61"/>
      <c r="CB88" s="61"/>
      <c r="CC88" s="61"/>
      <c r="CD88" s="61"/>
      <c r="CE88" s="61"/>
      <c r="CF88" s="61"/>
      <c r="CG88" s="61"/>
      <c r="CH88" s="61"/>
    </row>
    <row r="89" spans="53:86">
      <c r="BA89" t="s">
        <v>784</v>
      </c>
      <c r="BB89" s="61"/>
      <c r="BC89" s="61"/>
      <c r="BD89" s="61"/>
      <c r="BE89" s="61"/>
      <c r="BF89" s="61"/>
      <c r="BG89" s="61"/>
      <c r="BH89" s="61"/>
      <c r="BI89" s="61"/>
      <c r="BJ89" s="61"/>
      <c r="BK89" s="61"/>
      <c r="BL89" s="61"/>
      <c r="BM89" s="161" t="s">
        <v>664</v>
      </c>
      <c r="BN89" s="61"/>
      <c r="BO89" s="61"/>
      <c r="BP89" s="61"/>
      <c r="BQ89" s="61"/>
      <c r="BR89" s="61"/>
      <c r="BS89" s="61"/>
      <c r="BT89" s="61"/>
      <c r="BU89" s="61"/>
      <c r="BV89" s="61"/>
      <c r="BW89" s="61"/>
      <c r="BX89" s="61"/>
      <c r="BY89" s="61"/>
      <c r="BZ89" s="61"/>
      <c r="CA89" s="61"/>
      <c r="CB89" s="61"/>
      <c r="CC89" s="61"/>
      <c r="CD89" s="61"/>
      <c r="CE89" s="61"/>
      <c r="CF89" s="61"/>
      <c r="CG89" s="61"/>
      <c r="CH89" s="61"/>
    </row>
    <row r="90" spans="53:86">
      <c r="BA90" t="s">
        <v>785</v>
      </c>
      <c r="BB90" s="61"/>
      <c r="BC90" s="61"/>
      <c r="BD90" s="61"/>
      <c r="BE90" s="61"/>
      <c r="BF90" s="61"/>
      <c r="BG90" s="61"/>
      <c r="BH90" s="61"/>
      <c r="BI90" s="61"/>
      <c r="BJ90" s="61"/>
      <c r="BK90" s="61"/>
      <c r="BL90" s="61"/>
      <c r="BM90" s="161" t="s">
        <v>556</v>
      </c>
      <c r="BN90" s="61"/>
      <c r="BO90" s="61"/>
      <c r="BP90" s="61"/>
      <c r="BQ90" s="61"/>
      <c r="BR90" s="61"/>
      <c r="BS90" s="61"/>
      <c r="BT90" s="61"/>
      <c r="BU90" s="61"/>
      <c r="BV90" s="61"/>
      <c r="BW90" s="61"/>
      <c r="BX90" s="61"/>
      <c r="BY90" s="61"/>
      <c r="BZ90" s="61"/>
      <c r="CA90" s="61"/>
      <c r="CB90" s="61"/>
      <c r="CC90" s="61"/>
      <c r="CD90" s="61"/>
      <c r="CE90" s="61"/>
      <c r="CF90" s="61"/>
      <c r="CG90" s="61"/>
      <c r="CH90" s="61"/>
    </row>
    <row r="91" spans="53:86">
      <c r="BA91" t="s">
        <v>786</v>
      </c>
      <c r="BB91" s="61"/>
      <c r="BC91" s="61"/>
      <c r="BD91" s="61"/>
      <c r="BE91" s="61"/>
      <c r="BF91" s="61"/>
      <c r="BG91" s="61"/>
      <c r="BH91" s="61"/>
      <c r="BI91" s="61"/>
      <c r="BJ91" s="61"/>
      <c r="BK91" s="61"/>
      <c r="BL91" s="61"/>
      <c r="BM91" s="161" t="s">
        <v>557</v>
      </c>
      <c r="BN91" s="61"/>
      <c r="BO91" s="61"/>
      <c r="BP91" s="61"/>
      <c r="BQ91" s="61"/>
      <c r="BR91" s="61"/>
      <c r="BS91" s="61"/>
      <c r="BT91" s="61"/>
      <c r="BU91" s="61"/>
      <c r="BV91" s="61"/>
      <c r="BW91" s="61"/>
      <c r="BX91" s="61"/>
      <c r="BY91" s="61"/>
      <c r="BZ91" s="61"/>
      <c r="CA91" s="61"/>
      <c r="CB91" s="61"/>
      <c r="CC91" s="61"/>
      <c r="CD91" s="61"/>
      <c r="CE91" s="61"/>
      <c r="CF91" s="61"/>
      <c r="CG91" s="61"/>
      <c r="CH91" s="61"/>
    </row>
    <row r="92" spans="53:86">
      <c r="BA92" t="s">
        <v>787</v>
      </c>
      <c r="BB92" s="61"/>
      <c r="BC92" s="61"/>
      <c r="BD92" s="61"/>
      <c r="BE92" s="61"/>
      <c r="BF92" s="61"/>
      <c r="BG92" s="61"/>
      <c r="BH92" s="61"/>
      <c r="BI92" s="61"/>
      <c r="BJ92" s="61"/>
      <c r="BK92" s="61"/>
      <c r="BL92" s="61"/>
      <c r="BM92" s="161" t="s">
        <v>558</v>
      </c>
      <c r="BN92" s="61"/>
      <c r="BO92" s="61"/>
      <c r="BP92" s="61"/>
      <c r="BQ92" s="61"/>
      <c r="BR92" s="61"/>
      <c r="BS92" s="61"/>
      <c r="BT92" s="61"/>
      <c r="BU92" s="61"/>
      <c r="BV92" s="61"/>
      <c r="BW92" s="61"/>
      <c r="BX92" s="61"/>
      <c r="BY92" s="61"/>
      <c r="BZ92" s="61"/>
      <c r="CA92" s="61"/>
      <c r="CB92" s="61"/>
      <c r="CC92" s="61"/>
      <c r="CD92" s="61"/>
      <c r="CE92" s="61"/>
      <c r="CF92" s="61"/>
      <c r="CG92" s="61"/>
      <c r="CH92" s="61"/>
    </row>
    <row r="93" spans="53:86">
      <c r="BA93" t="s">
        <v>788</v>
      </c>
      <c r="BB93" s="61"/>
      <c r="BC93" s="61"/>
      <c r="BD93" s="61"/>
      <c r="BE93" s="61"/>
      <c r="BF93" s="61"/>
      <c r="BG93" s="61"/>
      <c r="BH93" s="61"/>
      <c r="BI93" s="61"/>
      <c r="BJ93" s="61"/>
      <c r="BK93" s="61"/>
      <c r="BL93" s="61"/>
      <c r="BM93" s="161" t="s">
        <v>559</v>
      </c>
      <c r="BN93" s="61"/>
      <c r="BO93" s="61"/>
      <c r="BP93" s="61"/>
      <c r="BQ93" s="61"/>
      <c r="BR93" s="61"/>
      <c r="BS93" s="61"/>
      <c r="BT93" s="61"/>
      <c r="BU93" s="61"/>
      <c r="BV93" s="61"/>
      <c r="BW93" s="61"/>
      <c r="BX93" s="61"/>
      <c r="BY93" s="61"/>
      <c r="BZ93" s="61"/>
      <c r="CA93" s="61"/>
      <c r="CB93" s="61"/>
      <c r="CC93" s="61"/>
      <c r="CD93" s="61"/>
      <c r="CE93" s="61"/>
      <c r="CF93" s="61"/>
      <c r="CG93" s="61"/>
      <c r="CH93" s="61"/>
    </row>
    <row r="94" spans="53:86">
      <c r="BA94" t="s">
        <v>789</v>
      </c>
      <c r="BB94" s="61"/>
      <c r="BC94" s="61"/>
      <c r="BD94" s="61"/>
      <c r="BE94" s="61"/>
      <c r="BF94" s="61"/>
      <c r="BG94" s="61"/>
      <c r="BH94" s="61"/>
      <c r="BI94" s="61"/>
      <c r="BJ94" s="61"/>
      <c r="BK94" s="61"/>
      <c r="BL94" s="61"/>
      <c r="BM94" s="161" t="s">
        <v>560</v>
      </c>
      <c r="BN94" s="61"/>
      <c r="BO94" s="61"/>
      <c r="BP94" s="61"/>
      <c r="BQ94" s="61"/>
      <c r="BR94" s="61"/>
      <c r="BS94" s="61"/>
      <c r="BT94" s="61"/>
      <c r="BU94" s="61"/>
      <c r="BV94" s="61"/>
      <c r="BW94" s="61"/>
      <c r="BX94" s="61"/>
      <c r="BY94" s="61"/>
      <c r="BZ94" s="61"/>
      <c r="CA94" s="61"/>
      <c r="CB94" s="61"/>
      <c r="CC94" s="61"/>
      <c r="CD94" s="61"/>
      <c r="CE94" s="61"/>
      <c r="CF94" s="61"/>
      <c r="CG94" s="61"/>
      <c r="CH94" s="61"/>
    </row>
    <row r="95" spans="53:86">
      <c r="BA95" t="s">
        <v>790</v>
      </c>
      <c r="BB95" s="61"/>
      <c r="BC95" s="61"/>
      <c r="BD95" s="61"/>
      <c r="BE95" s="61"/>
      <c r="BF95" s="61"/>
      <c r="BG95" s="61"/>
      <c r="BH95" s="61"/>
      <c r="BI95" s="61"/>
      <c r="BJ95" s="61"/>
      <c r="BK95" s="61"/>
      <c r="BL95" s="61"/>
      <c r="BM95" s="162" t="s">
        <v>561</v>
      </c>
      <c r="BN95" s="61"/>
      <c r="BO95" s="61"/>
      <c r="BP95" s="61"/>
      <c r="BQ95" s="61"/>
      <c r="BR95" s="61"/>
      <c r="BS95" s="61"/>
      <c r="BT95" s="61"/>
      <c r="BU95" s="61"/>
      <c r="BV95" s="61"/>
      <c r="BW95" s="61"/>
      <c r="BX95" s="61"/>
      <c r="BY95" s="61"/>
      <c r="BZ95" s="61"/>
      <c r="CA95" s="61"/>
      <c r="CB95" s="61"/>
      <c r="CC95" s="61"/>
      <c r="CD95" s="61"/>
      <c r="CE95" s="61"/>
      <c r="CF95" s="61"/>
      <c r="CG95" s="61"/>
      <c r="CH95" s="61"/>
    </row>
    <row r="96" spans="53:86">
      <c r="BA96" t="s">
        <v>791</v>
      </c>
      <c r="BB96" s="61"/>
      <c r="BC96" s="61"/>
      <c r="BD96" s="61"/>
      <c r="BE96" s="61"/>
      <c r="BF96" s="61"/>
      <c r="BG96" s="61"/>
      <c r="BH96" s="61"/>
      <c r="BI96" s="61"/>
      <c r="BJ96" s="61"/>
      <c r="BK96" s="61"/>
      <c r="BL96" s="61"/>
      <c r="BM96" s="161" t="s">
        <v>562</v>
      </c>
      <c r="BN96" s="61"/>
      <c r="BO96" s="61"/>
      <c r="BP96" s="61"/>
      <c r="BQ96" s="61"/>
      <c r="BR96" s="61"/>
      <c r="BS96" s="61"/>
      <c r="BT96" s="61"/>
      <c r="BU96" s="61"/>
      <c r="BV96" s="61"/>
      <c r="BW96" s="61"/>
      <c r="BX96" s="61"/>
      <c r="BY96" s="61"/>
      <c r="BZ96" s="61"/>
      <c r="CA96" s="61"/>
      <c r="CB96" s="61"/>
      <c r="CC96" s="61"/>
      <c r="CD96" s="61"/>
      <c r="CE96" s="61"/>
      <c r="CF96" s="61"/>
      <c r="CG96" s="61"/>
      <c r="CH96" s="61"/>
    </row>
    <row r="97" spans="53:86">
      <c r="BA97" t="s">
        <v>792</v>
      </c>
      <c r="BB97" s="61"/>
      <c r="BC97" s="61"/>
      <c r="BD97" s="61"/>
      <c r="BE97" s="61"/>
      <c r="BF97" s="61"/>
      <c r="BG97" s="61"/>
      <c r="BH97" s="61"/>
      <c r="BI97" s="61"/>
      <c r="BJ97" s="61"/>
      <c r="BK97" s="61"/>
      <c r="BL97" s="61"/>
      <c r="BM97" s="161" t="s">
        <v>563</v>
      </c>
      <c r="BN97" s="61"/>
      <c r="BO97" s="61"/>
      <c r="BP97" s="61"/>
      <c r="BQ97" s="61"/>
      <c r="BR97" s="61"/>
      <c r="BS97" s="61"/>
      <c r="BT97" s="61"/>
      <c r="BU97" s="61"/>
      <c r="BV97" s="61"/>
      <c r="BW97" s="61"/>
      <c r="BX97" s="61"/>
      <c r="BY97" s="61"/>
      <c r="BZ97" s="61"/>
      <c r="CA97" s="61"/>
      <c r="CB97" s="61"/>
      <c r="CC97" s="61"/>
      <c r="CD97" s="61"/>
      <c r="CE97" s="61"/>
      <c r="CF97" s="61"/>
      <c r="CG97" s="61"/>
      <c r="CH97" s="61"/>
    </row>
    <row r="98" spans="53:86">
      <c r="BA98" t="s">
        <v>793</v>
      </c>
      <c r="BB98" s="61"/>
      <c r="BC98" s="61"/>
      <c r="BD98" s="61"/>
      <c r="BE98" s="61"/>
      <c r="BF98" s="61"/>
      <c r="BG98" s="61"/>
      <c r="BH98" s="61"/>
      <c r="BI98" s="61"/>
      <c r="BJ98" s="61"/>
      <c r="BK98" s="61"/>
      <c r="BL98" s="61"/>
      <c r="BM98" s="161" t="s">
        <v>564</v>
      </c>
      <c r="BN98" s="61"/>
      <c r="BO98" s="61"/>
      <c r="BP98" s="61"/>
      <c r="BQ98" s="61"/>
      <c r="BR98" s="61"/>
      <c r="BS98" s="61"/>
      <c r="BT98" s="61"/>
      <c r="BU98" s="61"/>
      <c r="BV98" s="61"/>
      <c r="BW98" s="61"/>
      <c r="BX98" s="61"/>
      <c r="BY98" s="61"/>
      <c r="BZ98" s="61"/>
      <c r="CA98" s="61"/>
      <c r="CB98" s="61"/>
      <c r="CC98" s="61"/>
      <c r="CD98" s="61"/>
      <c r="CE98" s="61"/>
      <c r="CF98" s="61"/>
      <c r="CG98" s="61"/>
      <c r="CH98" s="61"/>
    </row>
    <row r="99" spans="53:86">
      <c r="BA99" t="s">
        <v>794</v>
      </c>
      <c r="BB99" s="61"/>
      <c r="BC99" s="61"/>
      <c r="BD99" s="61"/>
      <c r="BE99" s="61"/>
      <c r="BF99" s="61"/>
      <c r="BG99" s="61"/>
      <c r="BH99" s="61"/>
      <c r="BI99" s="61"/>
      <c r="BJ99" s="61"/>
      <c r="BK99" s="61"/>
      <c r="BL99" s="61"/>
      <c r="BM99" s="161" t="s">
        <v>565</v>
      </c>
      <c r="BN99" s="61"/>
      <c r="BO99" s="61"/>
      <c r="BP99" s="61"/>
      <c r="BQ99" s="61"/>
      <c r="BR99" s="61"/>
      <c r="BS99" s="61"/>
      <c r="BT99" s="61"/>
      <c r="BU99" s="61"/>
      <c r="BV99" s="61"/>
      <c r="BW99" s="61"/>
      <c r="BX99" s="61"/>
      <c r="BY99" s="61"/>
      <c r="BZ99" s="61"/>
      <c r="CA99" s="61"/>
      <c r="CB99" s="61"/>
      <c r="CC99" s="61"/>
      <c r="CD99" s="61"/>
      <c r="CE99" s="61"/>
      <c r="CF99" s="61"/>
      <c r="CG99" s="61"/>
      <c r="CH99" s="61"/>
    </row>
    <row r="100" spans="53:86">
      <c r="BA100" t="s">
        <v>795</v>
      </c>
      <c r="BB100" s="61"/>
      <c r="BC100" s="61"/>
      <c r="BD100" s="61"/>
      <c r="BE100" s="61"/>
      <c r="BF100" s="61"/>
      <c r="BG100" s="61"/>
      <c r="BH100" s="61"/>
      <c r="BI100" s="61"/>
      <c r="BJ100" s="61"/>
      <c r="BK100" s="61"/>
      <c r="BL100" s="61"/>
      <c r="BM100" s="161" t="s">
        <v>566</v>
      </c>
      <c r="BN100" s="61"/>
      <c r="BO100" s="61"/>
      <c r="BP100" s="61"/>
      <c r="BQ100" s="61"/>
      <c r="BR100" s="61"/>
      <c r="BS100" s="61"/>
      <c r="BT100" s="61"/>
      <c r="BU100" s="61"/>
      <c r="BV100" s="61"/>
      <c r="BW100" s="61"/>
      <c r="BX100" s="61"/>
      <c r="BY100" s="61"/>
      <c r="BZ100" s="61"/>
      <c r="CA100" s="61"/>
      <c r="CB100" s="61"/>
      <c r="CC100" s="61"/>
      <c r="CD100" s="61"/>
      <c r="CE100" s="61"/>
      <c r="CF100" s="61"/>
      <c r="CG100" s="61"/>
      <c r="CH100" s="61"/>
    </row>
    <row r="101" spans="53:86">
      <c r="BA101" t="s">
        <v>796</v>
      </c>
      <c r="BB101" s="61"/>
      <c r="BC101" s="61"/>
      <c r="BD101" s="61"/>
      <c r="BE101" s="61"/>
      <c r="BF101" s="61"/>
      <c r="BG101" s="61"/>
      <c r="BH101" s="61"/>
      <c r="BI101" s="61"/>
      <c r="BJ101" s="61"/>
      <c r="BK101" s="61"/>
      <c r="BL101" s="61"/>
      <c r="BM101" s="161" t="s">
        <v>665</v>
      </c>
      <c r="BN101" s="61"/>
      <c r="BO101" s="61"/>
      <c r="BP101" s="61"/>
      <c r="BQ101" s="61"/>
      <c r="BR101" s="61"/>
      <c r="BS101" s="61"/>
      <c r="BT101" s="61"/>
      <c r="BU101" s="61"/>
      <c r="BV101" s="61"/>
      <c r="BW101" s="61"/>
      <c r="BX101" s="61"/>
      <c r="BY101" s="61"/>
      <c r="BZ101" s="61"/>
      <c r="CA101" s="61"/>
      <c r="CB101" s="61"/>
      <c r="CC101" s="61"/>
      <c r="CD101" s="61"/>
      <c r="CE101" s="61"/>
      <c r="CF101" s="61"/>
      <c r="CG101" s="61"/>
      <c r="CH101" s="61"/>
    </row>
    <row r="102" spans="53:86">
      <c r="BA102" t="s">
        <v>797</v>
      </c>
      <c r="BB102" s="61"/>
      <c r="BC102" s="61"/>
      <c r="BD102" s="61"/>
      <c r="BE102" s="61"/>
      <c r="BF102" s="61"/>
      <c r="BG102" s="61"/>
      <c r="BH102" s="61"/>
      <c r="BI102" s="61"/>
      <c r="BJ102" s="61"/>
      <c r="BK102" s="61"/>
      <c r="BL102" s="61"/>
      <c r="BM102" s="161" t="s">
        <v>567</v>
      </c>
      <c r="BN102" s="61"/>
      <c r="BO102" s="61"/>
      <c r="BP102" s="61"/>
      <c r="BQ102" s="61"/>
      <c r="BR102" s="61"/>
      <c r="BS102" s="61"/>
      <c r="BT102" s="61"/>
      <c r="BU102" s="61"/>
      <c r="BV102" s="61"/>
      <c r="BW102" s="61"/>
      <c r="BX102" s="61"/>
      <c r="BY102" s="61"/>
      <c r="BZ102" s="61"/>
      <c r="CA102" s="61"/>
      <c r="CB102" s="61"/>
      <c r="CC102" s="61"/>
      <c r="CD102" s="61"/>
      <c r="CE102" s="61"/>
      <c r="CF102" s="61"/>
      <c r="CG102" s="61"/>
      <c r="CH102" s="61"/>
    </row>
    <row r="103" spans="53:86" ht="15">
      <c r="BA103" s="175" t="s">
        <v>798</v>
      </c>
      <c r="BB103" s="61"/>
      <c r="BC103" s="61"/>
      <c r="BD103" s="61"/>
      <c r="BE103" s="61"/>
      <c r="BF103" s="61"/>
      <c r="BG103" s="61"/>
      <c r="BH103" s="61"/>
      <c r="BI103" s="61"/>
      <c r="BJ103" s="61"/>
      <c r="BK103" s="61"/>
      <c r="BL103" s="61"/>
      <c r="BM103" s="161" t="s">
        <v>96</v>
      </c>
      <c r="BN103" s="61"/>
      <c r="BO103" s="61"/>
      <c r="BP103" s="61"/>
      <c r="BQ103" s="61"/>
      <c r="BR103" s="61"/>
      <c r="BS103" s="61"/>
      <c r="BT103" s="61"/>
      <c r="BU103" s="61"/>
      <c r="BV103" s="61"/>
      <c r="BW103" s="61"/>
      <c r="BX103" s="61"/>
      <c r="BY103" s="61"/>
      <c r="BZ103" s="61"/>
      <c r="CA103" s="61"/>
      <c r="CB103" s="61"/>
      <c r="CC103" s="61"/>
      <c r="CD103" s="61"/>
      <c r="CE103" s="61"/>
      <c r="CF103" s="61"/>
      <c r="CG103" s="61"/>
      <c r="CH103" s="61"/>
    </row>
    <row r="104" spans="53:86">
      <c r="BA104" t="s">
        <v>822</v>
      </c>
      <c r="BB104" s="61"/>
      <c r="BC104" s="61"/>
      <c r="BD104" s="61"/>
      <c r="BE104" s="61"/>
      <c r="BF104" s="61"/>
      <c r="BG104" s="61"/>
      <c r="BH104" s="61"/>
      <c r="BI104" s="61"/>
      <c r="BJ104" s="61"/>
      <c r="BK104" s="61"/>
      <c r="BL104" s="61"/>
      <c r="BM104" s="161" t="s">
        <v>568</v>
      </c>
      <c r="BN104" s="61"/>
      <c r="BO104" s="61"/>
      <c r="BP104" s="61"/>
      <c r="BQ104" s="61"/>
      <c r="BR104" s="61"/>
      <c r="BS104" s="61"/>
      <c r="BT104" s="61"/>
      <c r="BU104" s="61"/>
      <c r="BV104" s="61"/>
      <c r="BW104" s="61"/>
      <c r="BX104" s="61"/>
      <c r="BY104" s="61"/>
      <c r="BZ104" s="61"/>
      <c r="CA104" s="61"/>
      <c r="CB104" s="61"/>
      <c r="CC104" s="61"/>
      <c r="CD104" s="61"/>
      <c r="CE104" s="61"/>
      <c r="CF104" s="61"/>
      <c r="CG104" s="61"/>
      <c r="CH104" s="61"/>
    </row>
    <row r="105" spans="53:86">
      <c r="BA105" t="s">
        <v>823</v>
      </c>
      <c r="BB105" s="61"/>
      <c r="BC105" s="61"/>
      <c r="BD105" s="61"/>
      <c r="BE105" s="61"/>
      <c r="BF105" s="61"/>
      <c r="BG105" s="61"/>
      <c r="BH105" s="61"/>
      <c r="BI105" s="61"/>
      <c r="BJ105" s="61"/>
      <c r="BK105" s="61"/>
      <c r="BL105" s="61"/>
      <c r="BM105" s="161" t="s">
        <v>569</v>
      </c>
      <c r="BN105" s="61"/>
      <c r="BO105" s="61"/>
      <c r="BP105" s="61"/>
      <c r="BQ105" s="61"/>
      <c r="BR105" s="61"/>
      <c r="BS105" s="61"/>
      <c r="BT105" s="61"/>
      <c r="BU105" s="61"/>
      <c r="BV105" s="61"/>
      <c r="BW105" s="61"/>
      <c r="BX105" s="61"/>
      <c r="BY105" s="61"/>
      <c r="BZ105" s="61"/>
      <c r="CA105" s="61"/>
      <c r="CB105" s="61"/>
      <c r="CC105" s="61"/>
      <c r="CD105" s="61"/>
      <c r="CE105" s="61"/>
      <c r="CF105" s="61"/>
      <c r="CG105" s="61"/>
      <c r="CH105" s="61"/>
    </row>
    <row r="106" spans="53:86">
      <c r="BA106" t="s">
        <v>824</v>
      </c>
      <c r="BB106" s="61"/>
      <c r="BC106" s="61"/>
      <c r="BD106" s="61"/>
      <c r="BE106" s="61"/>
      <c r="BF106" s="61"/>
      <c r="BG106" s="61"/>
      <c r="BH106" s="61"/>
      <c r="BI106" s="61"/>
      <c r="BJ106" s="61"/>
      <c r="BK106" s="61"/>
      <c r="BL106" s="61"/>
      <c r="BM106" s="161" t="s">
        <v>570</v>
      </c>
      <c r="BN106" s="61"/>
      <c r="BO106" s="61"/>
      <c r="BP106" s="61"/>
      <c r="BQ106" s="61"/>
      <c r="BR106" s="61"/>
      <c r="BS106" s="61"/>
      <c r="BT106" s="61"/>
      <c r="BU106" s="61"/>
      <c r="BV106" s="61"/>
      <c r="BW106" s="61"/>
      <c r="BX106" s="61"/>
      <c r="BY106" s="61"/>
      <c r="BZ106" s="61"/>
      <c r="CA106" s="61"/>
      <c r="CB106" s="61"/>
      <c r="CC106" s="61"/>
      <c r="CD106" s="61"/>
      <c r="CE106" s="61"/>
      <c r="CF106" s="61"/>
      <c r="CG106" s="61"/>
      <c r="CH106" s="61"/>
    </row>
    <row r="107" spans="53:86" ht="15">
      <c r="BA107" s="175" t="s">
        <v>799</v>
      </c>
      <c r="BB107" s="61"/>
      <c r="BC107" s="61"/>
      <c r="BD107" s="61"/>
      <c r="BE107" s="61"/>
      <c r="BF107" s="61"/>
      <c r="BG107" s="61"/>
      <c r="BH107" s="61"/>
      <c r="BI107" s="61"/>
      <c r="BJ107" s="61"/>
      <c r="BK107" s="61"/>
      <c r="BL107" s="61"/>
      <c r="BM107" s="161" t="s">
        <v>571</v>
      </c>
      <c r="BN107" s="61"/>
      <c r="BO107" s="61"/>
      <c r="BP107" s="61"/>
      <c r="BQ107" s="61"/>
      <c r="BR107" s="61"/>
      <c r="BS107" s="61"/>
      <c r="BT107" s="61"/>
      <c r="BU107" s="61"/>
      <c r="BV107" s="61"/>
      <c r="BW107" s="61"/>
      <c r="BX107" s="61"/>
      <c r="BY107" s="61"/>
      <c r="BZ107" s="61"/>
      <c r="CA107" s="61"/>
      <c r="CB107" s="61"/>
      <c r="CC107" s="61"/>
      <c r="CD107" s="61"/>
      <c r="CE107" s="61"/>
      <c r="CF107" s="61"/>
      <c r="CG107" s="61"/>
      <c r="CH107" s="61"/>
    </row>
    <row r="108" spans="53:86">
      <c r="BA108" t="s">
        <v>800</v>
      </c>
      <c r="BB108" s="61"/>
      <c r="BC108" s="61"/>
      <c r="BD108" s="61"/>
      <c r="BE108" s="61"/>
      <c r="BF108" s="61"/>
      <c r="BG108" s="61"/>
      <c r="BH108" s="61"/>
      <c r="BI108" s="61"/>
      <c r="BJ108" s="61"/>
      <c r="BK108" s="61"/>
      <c r="BL108" s="61"/>
      <c r="BM108" s="161" t="s">
        <v>572</v>
      </c>
      <c r="BN108" s="61"/>
      <c r="BO108" s="61"/>
      <c r="BP108" s="61"/>
      <c r="BQ108" s="61"/>
      <c r="BR108" s="61"/>
      <c r="BS108" s="61"/>
      <c r="BT108" s="61"/>
      <c r="BU108" s="61"/>
      <c r="BV108" s="61"/>
      <c r="BW108" s="61"/>
      <c r="BX108" s="61"/>
      <c r="BY108" s="61"/>
      <c r="BZ108" s="61"/>
      <c r="CA108" s="61"/>
      <c r="CB108" s="61"/>
      <c r="CC108" s="61"/>
      <c r="CD108" s="61"/>
      <c r="CE108" s="61"/>
      <c r="CF108" s="61"/>
      <c r="CG108" s="61"/>
      <c r="CH108" s="61"/>
    </row>
    <row r="109" spans="53:86" ht="15">
      <c r="BA109" s="175" t="s">
        <v>801</v>
      </c>
      <c r="BB109" s="61"/>
      <c r="BC109" s="61"/>
      <c r="BD109" s="61"/>
      <c r="BE109" s="61"/>
      <c r="BF109" s="61"/>
      <c r="BG109" s="61"/>
      <c r="BH109" s="61"/>
      <c r="BI109" s="61"/>
      <c r="BJ109" s="61"/>
      <c r="BK109" s="61"/>
      <c r="BL109" s="61"/>
      <c r="BM109" s="161" t="s">
        <v>573</v>
      </c>
      <c r="BN109" s="61"/>
      <c r="BO109" s="61"/>
      <c r="BP109" s="61"/>
      <c r="BQ109" s="61"/>
      <c r="BR109" s="61"/>
      <c r="BS109" s="61"/>
      <c r="BT109" s="61"/>
      <c r="BU109" s="61"/>
      <c r="BV109" s="61"/>
      <c r="BW109" s="61"/>
      <c r="BX109" s="61"/>
      <c r="BY109" s="61"/>
      <c r="BZ109" s="61"/>
      <c r="CA109" s="61"/>
      <c r="CB109" s="61"/>
      <c r="CC109" s="61"/>
      <c r="CD109" s="61"/>
      <c r="CE109" s="61"/>
      <c r="CF109" s="61"/>
      <c r="CG109" s="61"/>
      <c r="CH109" s="61"/>
    </row>
    <row r="110" spans="53:86">
      <c r="BA110" t="s">
        <v>802</v>
      </c>
      <c r="BB110" s="61"/>
      <c r="BC110" s="61"/>
      <c r="BD110" s="61"/>
      <c r="BE110" s="61"/>
      <c r="BF110" s="61"/>
      <c r="BG110" s="61"/>
      <c r="BH110" s="61"/>
      <c r="BI110" s="61"/>
      <c r="BJ110" s="61"/>
      <c r="BK110" s="61"/>
      <c r="BL110" s="61"/>
      <c r="BM110" s="161" t="s">
        <v>666</v>
      </c>
      <c r="BN110" s="61"/>
      <c r="BO110" s="61"/>
      <c r="BP110" s="61"/>
      <c r="BQ110" s="61"/>
      <c r="BR110" s="61"/>
      <c r="BS110" s="61"/>
      <c r="BT110" s="61"/>
      <c r="BU110" s="61"/>
      <c r="BV110" s="61"/>
      <c r="BW110" s="61"/>
      <c r="BX110" s="61"/>
      <c r="BY110" s="61"/>
      <c r="BZ110" s="61"/>
      <c r="CA110" s="61"/>
      <c r="CB110" s="61"/>
      <c r="CC110" s="61"/>
      <c r="CD110" s="61"/>
      <c r="CE110" s="61"/>
      <c r="CF110" s="61"/>
      <c r="CG110" s="61"/>
      <c r="CH110" s="61"/>
    </row>
    <row r="111" spans="53:86">
      <c r="BA111" t="s">
        <v>803</v>
      </c>
      <c r="BB111" s="61"/>
      <c r="BC111" s="61"/>
      <c r="BD111" s="61"/>
      <c r="BE111" s="61"/>
      <c r="BF111" s="61"/>
      <c r="BG111" s="61"/>
      <c r="BH111" s="61"/>
      <c r="BI111" s="61"/>
      <c r="BJ111" s="61"/>
      <c r="BK111" s="61"/>
      <c r="BL111" s="61"/>
      <c r="BM111" s="161" t="s">
        <v>82</v>
      </c>
      <c r="BN111" s="61"/>
      <c r="BO111" s="61"/>
      <c r="BP111" s="61"/>
      <c r="BQ111" s="61"/>
      <c r="BR111" s="61"/>
      <c r="BS111" s="61"/>
      <c r="BT111" s="61"/>
      <c r="BU111" s="61"/>
      <c r="BV111" s="61"/>
      <c r="BW111" s="61"/>
      <c r="BX111" s="61"/>
      <c r="BY111" s="61"/>
      <c r="BZ111" s="61"/>
      <c r="CA111" s="61"/>
      <c r="CB111" s="61"/>
      <c r="CC111" s="61"/>
      <c r="CD111" s="61"/>
      <c r="CE111" s="61"/>
      <c r="CF111" s="61"/>
      <c r="CG111" s="61"/>
      <c r="CH111" s="61"/>
    </row>
    <row r="112" spans="53:86">
      <c r="BA112" t="s">
        <v>804</v>
      </c>
      <c r="BB112" s="61"/>
      <c r="BC112" s="61"/>
      <c r="BD112" s="61"/>
      <c r="BE112" s="61"/>
      <c r="BF112" s="61"/>
      <c r="BG112" s="61"/>
      <c r="BH112" s="61"/>
      <c r="BI112" s="61"/>
      <c r="BJ112" s="61"/>
      <c r="BK112" s="61"/>
      <c r="BL112" s="61"/>
      <c r="BM112" s="161" t="s">
        <v>574</v>
      </c>
      <c r="BN112" s="61"/>
      <c r="BO112" s="61"/>
      <c r="BP112" s="61"/>
      <c r="BQ112" s="61"/>
      <c r="BR112" s="61"/>
      <c r="BS112" s="61"/>
      <c r="BT112" s="61"/>
      <c r="BU112" s="61"/>
      <c r="BV112" s="61"/>
      <c r="BW112" s="61"/>
      <c r="BX112" s="61"/>
      <c r="BY112" s="61"/>
      <c r="BZ112" s="61"/>
      <c r="CA112" s="61"/>
      <c r="CB112" s="61"/>
      <c r="CC112" s="61"/>
      <c r="CD112" s="61"/>
      <c r="CE112" s="61"/>
      <c r="CF112" s="61"/>
      <c r="CG112" s="61"/>
      <c r="CH112" s="61"/>
    </row>
    <row r="113" spans="53:86">
      <c r="BA113" t="s">
        <v>805</v>
      </c>
      <c r="BB113" s="61"/>
      <c r="BC113" s="61"/>
      <c r="BD113" s="61"/>
      <c r="BE113" s="61"/>
      <c r="BF113" s="61"/>
      <c r="BG113" s="61"/>
      <c r="BH113" s="61"/>
      <c r="BI113" s="61"/>
      <c r="BJ113" s="61"/>
      <c r="BK113" s="61"/>
      <c r="BL113" s="61"/>
      <c r="BM113" s="161" t="s">
        <v>575</v>
      </c>
      <c r="BN113" s="61"/>
      <c r="BO113" s="61"/>
      <c r="BP113" s="61"/>
      <c r="BQ113" s="61"/>
      <c r="BR113" s="61"/>
      <c r="BS113" s="61"/>
      <c r="BT113" s="61"/>
      <c r="BU113" s="61"/>
      <c r="BV113" s="61"/>
      <c r="BW113" s="61"/>
      <c r="BX113" s="61"/>
      <c r="BY113" s="61"/>
      <c r="BZ113" s="61"/>
      <c r="CA113" s="61"/>
      <c r="CB113" s="61"/>
      <c r="CC113" s="61"/>
      <c r="CD113" s="61"/>
      <c r="CE113" s="61"/>
      <c r="CF113" s="61"/>
      <c r="CG113" s="61"/>
      <c r="CH113" s="61"/>
    </row>
    <row r="114" spans="53:86" ht="15">
      <c r="BA114" s="175" t="s">
        <v>806</v>
      </c>
      <c r="BB114" s="61"/>
      <c r="BC114" s="61"/>
      <c r="BD114" s="61"/>
      <c r="BE114" s="61"/>
      <c r="BF114" s="61"/>
      <c r="BG114" s="61"/>
      <c r="BH114" s="61"/>
      <c r="BI114" s="61"/>
      <c r="BJ114" s="61"/>
      <c r="BK114" s="61"/>
      <c r="BL114" s="61"/>
      <c r="BM114" s="161" t="s">
        <v>576</v>
      </c>
      <c r="BN114" s="61"/>
      <c r="BO114" s="61"/>
      <c r="BP114" s="61"/>
      <c r="BQ114" s="61"/>
      <c r="BR114" s="61"/>
      <c r="BS114" s="61"/>
      <c r="BT114" s="61"/>
      <c r="BU114" s="61"/>
      <c r="BV114" s="61"/>
      <c r="BW114" s="61"/>
      <c r="BX114" s="61"/>
      <c r="BY114" s="61"/>
      <c r="BZ114" s="61"/>
      <c r="CA114" s="61"/>
      <c r="CB114" s="61"/>
      <c r="CC114" s="61"/>
      <c r="CD114" s="61"/>
      <c r="CE114" s="61"/>
      <c r="CF114" s="61"/>
      <c r="CG114" s="61"/>
      <c r="CH114" s="61"/>
    </row>
    <row r="115" spans="53:86">
      <c r="BA115" t="s">
        <v>807</v>
      </c>
      <c r="BB115" s="61"/>
      <c r="BC115" s="61"/>
      <c r="BD115" s="61"/>
      <c r="BE115" s="61"/>
      <c r="BF115" s="61"/>
      <c r="BG115" s="61"/>
      <c r="BH115" s="61"/>
      <c r="BI115" s="61"/>
      <c r="BJ115" s="61"/>
      <c r="BK115" s="61"/>
      <c r="BL115" s="61"/>
      <c r="BM115" s="161" t="s">
        <v>577</v>
      </c>
      <c r="BN115" s="61"/>
      <c r="BO115" s="61"/>
      <c r="BP115" s="61"/>
      <c r="BQ115" s="61"/>
      <c r="BR115" s="61"/>
      <c r="BS115" s="61"/>
      <c r="BT115" s="61"/>
      <c r="BU115" s="61"/>
      <c r="BV115" s="61"/>
      <c r="BW115" s="61"/>
      <c r="BX115" s="61"/>
      <c r="BY115" s="61"/>
      <c r="BZ115" s="61"/>
      <c r="CA115" s="61"/>
      <c r="CB115" s="61"/>
      <c r="CC115" s="61"/>
      <c r="CD115" s="61"/>
      <c r="CE115" s="61"/>
      <c r="CF115" s="61"/>
      <c r="CG115" s="61"/>
      <c r="CH115" s="61"/>
    </row>
    <row r="116" spans="53:86">
      <c r="BA116" t="s">
        <v>808</v>
      </c>
      <c r="BB116" s="61"/>
      <c r="BC116" s="61"/>
      <c r="BD116" s="61"/>
      <c r="BE116" s="61"/>
      <c r="BF116" s="61"/>
      <c r="BG116" s="61"/>
      <c r="BH116" s="61"/>
      <c r="BI116" s="61"/>
      <c r="BJ116" s="61"/>
      <c r="BK116" s="61"/>
      <c r="BL116" s="61"/>
      <c r="BM116" s="161" t="s">
        <v>578</v>
      </c>
      <c r="BN116" s="61"/>
      <c r="BO116" s="61"/>
      <c r="BP116" s="61"/>
      <c r="BQ116" s="61"/>
      <c r="BR116" s="61"/>
      <c r="BS116" s="61"/>
      <c r="BT116" s="61"/>
      <c r="BU116" s="61"/>
      <c r="BV116" s="61"/>
      <c r="BW116" s="61"/>
      <c r="BX116" s="61"/>
      <c r="BY116" s="61"/>
      <c r="BZ116" s="61"/>
      <c r="CA116" s="61"/>
      <c r="CB116" s="61"/>
      <c r="CC116" s="61"/>
      <c r="CD116" s="61"/>
      <c r="CE116" s="61"/>
      <c r="CF116" s="61"/>
      <c r="CG116" s="61"/>
      <c r="CH116" s="61"/>
    </row>
    <row r="117" spans="53:86">
      <c r="BA117" t="s">
        <v>809</v>
      </c>
      <c r="BB117" s="61"/>
      <c r="BC117" s="61"/>
      <c r="BD117" s="61"/>
      <c r="BE117" s="61"/>
      <c r="BF117" s="61"/>
      <c r="BG117" s="61"/>
      <c r="BH117" s="61"/>
      <c r="BI117" s="61"/>
      <c r="BJ117" s="61"/>
      <c r="BK117" s="61"/>
      <c r="BL117" s="61"/>
      <c r="BM117" s="161" t="s">
        <v>579</v>
      </c>
      <c r="BN117" s="61"/>
      <c r="BO117" s="61"/>
      <c r="BP117" s="61"/>
      <c r="BQ117" s="61"/>
      <c r="BR117" s="61"/>
      <c r="BS117" s="61"/>
      <c r="BT117" s="61"/>
      <c r="BU117" s="61"/>
      <c r="BV117" s="61"/>
      <c r="BW117" s="61"/>
      <c r="BX117" s="61"/>
      <c r="BY117" s="61"/>
      <c r="BZ117" s="61"/>
      <c r="CA117" s="61"/>
      <c r="CB117" s="61"/>
      <c r="CC117" s="61"/>
      <c r="CD117" s="61"/>
      <c r="CE117" s="61"/>
      <c r="CF117" s="61"/>
      <c r="CG117" s="61"/>
      <c r="CH117" s="61"/>
    </row>
    <row r="118" spans="53:86">
      <c r="BA118" t="s">
        <v>810</v>
      </c>
      <c r="BB118" s="61"/>
      <c r="BC118" s="61"/>
      <c r="BD118" s="61"/>
      <c r="BE118" s="61"/>
      <c r="BF118" s="61"/>
      <c r="BG118" s="61"/>
      <c r="BH118" s="61"/>
      <c r="BI118" s="61"/>
      <c r="BJ118" s="61"/>
      <c r="BK118" s="61"/>
      <c r="BL118" s="61"/>
      <c r="BM118" s="161" t="s">
        <v>580</v>
      </c>
      <c r="BN118" s="61"/>
      <c r="BO118" s="61"/>
      <c r="BP118" s="61"/>
      <c r="BQ118" s="61"/>
      <c r="BR118" s="61"/>
      <c r="BS118" s="61"/>
      <c r="BT118" s="61"/>
      <c r="BU118" s="61"/>
      <c r="BV118" s="61"/>
      <c r="BW118" s="61"/>
      <c r="BX118" s="61"/>
      <c r="BY118" s="61"/>
      <c r="BZ118" s="61"/>
      <c r="CA118" s="61"/>
      <c r="CB118" s="61"/>
      <c r="CC118" s="61"/>
      <c r="CD118" s="61"/>
      <c r="CE118" s="61"/>
      <c r="CF118" s="61"/>
      <c r="CG118" s="61"/>
      <c r="CH118" s="61"/>
    </row>
    <row r="119" spans="53:86">
      <c r="BA119" t="s">
        <v>811</v>
      </c>
      <c r="BB119" s="61"/>
      <c r="BC119" s="61"/>
      <c r="BD119" s="61"/>
      <c r="BE119" s="61"/>
      <c r="BF119" s="61"/>
      <c r="BG119" s="61"/>
      <c r="BH119" s="61"/>
      <c r="BI119" s="61"/>
      <c r="BJ119" s="61"/>
      <c r="BK119" s="61"/>
      <c r="BL119" s="61"/>
      <c r="BM119" s="161" t="s">
        <v>83</v>
      </c>
      <c r="BN119" s="61"/>
      <c r="BO119" s="61"/>
      <c r="BP119" s="61"/>
      <c r="BQ119" s="61"/>
      <c r="BR119" s="61"/>
      <c r="BS119" s="61"/>
      <c r="BT119" s="61"/>
      <c r="BU119" s="61"/>
      <c r="BV119" s="61"/>
      <c r="BW119" s="61"/>
      <c r="BX119" s="61"/>
      <c r="BY119" s="61"/>
      <c r="BZ119" s="61"/>
      <c r="CA119" s="61"/>
      <c r="CB119" s="61"/>
      <c r="CC119" s="61"/>
      <c r="CD119" s="61"/>
      <c r="CE119" s="61"/>
      <c r="CF119" s="61"/>
      <c r="CG119" s="61"/>
      <c r="CH119" s="61"/>
    </row>
    <row r="120" spans="53:86">
      <c r="BA120" t="s">
        <v>812</v>
      </c>
      <c r="BB120" s="61"/>
      <c r="BC120" s="61"/>
      <c r="BD120" s="61"/>
      <c r="BE120" s="61"/>
      <c r="BF120" s="61"/>
      <c r="BG120" s="61"/>
      <c r="BH120" s="61"/>
      <c r="BI120" s="61"/>
      <c r="BJ120" s="61"/>
      <c r="BK120" s="61"/>
      <c r="BL120" s="61"/>
      <c r="BM120" s="161" t="s">
        <v>581</v>
      </c>
      <c r="BN120" s="61"/>
      <c r="BO120" s="61"/>
      <c r="BP120" s="61"/>
      <c r="BQ120" s="61"/>
      <c r="BR120" s="61"/>
      <c r="BS120" s="61"/>
      <c r="BT120" s="61"/>
      <c r="BU120" s="61"/>
      <c r="BV120" s="61"/>
      <c r="BW120" s="61"/>
      <c r="BX120" s="61"/>
      <c r="BY120" s="61"/>
      <c r="BZ120" s="61"/>
      <c r="CA120" s="61"/>
      <c r="CB120" s="61"/>
      <c r="CC120" s="61"/>
      <c r="CD120" s="61"/>
      <c r="CE120" s="61"/>
      <c r="CF120" s="61"/>
      <c r="CG120" s="61"/>
      <c r="CH120" s="61"/>
    </row>
    <row r="121" spans="53:86" ht="15">
      <c r="BA121" s="175" t="s">
        <v>813</v>
      </c>
      <c r="BB121" s="61"/>
      <c r="BC121" s="61"/>
      <c r="BD121" s="61"/>
      <c r="BE121" s="61"/>
      <c r="BF121" s="61"/>
      <c r="BG121" s="61"/>
      <c r="BH121" s="61"/>
      <c r="BI121" s="61"/>
      <c r="BJ121" s="61"/>
      <c r="BK121" s="61"/>
      <c r="BL121" s="61"/>
      <c r="BM121" s="161" t="s">
        <v>582</v>
      </c>
      <c r="BN121" s="61"/>
      <c r="BO121" s="61"/>
      <c r="BP121" s="61"/>
      <c r="BQ121" s="61"/>
      <c r="BR121" s="61"/>
      <c r="BS121" s="61"/>
      <c r="BT121" s="61"/>
      <c r="BU121" s="61"/>
      <c r="BV121" s="61"/>
      <c r="BW121" s="61"/>
      <c r="BX121" s="61"/>
      <c r="BY121" s="61"/>
      <c r="BZ121" s="61"/>
      <c r="CA121" s="61"/>
      <c r="CB121" s="61"/>
      <c r="CC121" s="61"/>
      <c r="CD121" s="61"/>
      <c r="CE121" s="61"/>
      <c r="CF121" s="61"/>
      <c r="CG121" s="61"/>
      <c r="CH121" s="61"/>
    </row>
    <row r="122" spans="53:86">
      <c r="BA122" t="s">
        <v>814</v>
      </c>
      <c r="BB122" s="61"/>
      <c r="BC122" s="61"/>
      <c r="BD122" s="61"/>
      <c r="BE122" s="61"/>
      <c r="BF122" s="61"/>
      <c r="BG122" s="61"/>
      <c r="BH122" s="61"/>
      <c r="BI122" s="61"/>
      <c r="BJ122" s="61"/>
      <c r="BK122" s="61"/>
      <c r="BL122" s="61"/>
      <c r="BM122" s="161" t="s">
        <v>583</v>
      </c>
      <c r="BN122" s="61"/>
      <c r="BO122" s="61"/>
      <c r="BP122" s="61"/>
      <c r="BQ122" s="61"/>
      <c r="BR122" s="61"/>
      <c r="BS122" s="61"/>
      <c r="BT122" s="61"/>
      <c r="BU122" s="61"/>
      <c r="BV122" s="61"/>
      <c r="BW122" s="61"/>
      <c r="BX122" s="61"/>
      <c r="BY122" s="61"/>
      <c r="BZ122" s="61"/>
      <c r="CA122" s="61"/>
      <c r="CB122" s="61"/>
      <c r="CC122" s="61"/>
      <c r="CD122" s="61"/>
      <c r="CE122" s="61"/>
      <c r="CF122" s="61"/>
      <c r="CG122" s="61"/>
      <c r="CH122" s="61"/>
    </row>
    <row r="123" spans="53:86" ht="15">
      <c r="BA123" s="175" t="s">
        <v>815</v>
      </c>
      <c r="BB123" s="61"/>
      <c r="BC123" s="61"/>
      <c r="BD123" s="61"/>
      <c r="BE123" s="61"/>
      <c r="BF123" s="61"/>
      <c r="BG123" s="61"/>
      <c r="BH123" s="61"/>
      <c r="BI123" s="61"/>
      <c r="BJ123" s="61"/>
      <c r="BK123" s="61"/>
      <c r="BL123" s="61"/>
      <c r="BM123" s="161" t="s">
        <v>584</v>
      </c>
      <c r="BN123" s="61"/>
      <c r="BO123" s="61"/>
      <c r="BP123" s="61"/>
      <c r="BQ123" s="61"/>
      <c r="BR123" s="61"/>
      <c r="BS123" s="61"/>
      <c r="BT123" s="61"/>
      <c r="BU123" s="61"/>
      <c r="BV123" s="61"/>
      <c r="BW123" s="61"/>
      <c r="BX123" s="61"/>
      <c r="BY123" s="61"/>
      <c r="BZ123" s="61"/>
      <c r="CA123" s="61"/>
      <c r="CB123" s="61"/>
      <c r="CC123" s="61"/>
      <c r="CD123" s="61"/>
      <c r="CE123" s="61"/>
      <c r="CF123" s="61"/>
      <c r="CG123" s="61"/>
      <c r="CH123" s="61"/>
    </row>
    <row r="124" spans="53:86">
      <c r="BA124" t="s">
        <v>816</v>
      </c>
      <c r="BB124" s="61"/>
      <c r="BC124" s="61"/>
      <c r="BD124" s="61"/>
      <c r="BE124" s="61"/>
      <c r="BF124" s="61"/>
      <c r="BG124" s="61"/>
      <c r="BH124" s="61"/>
      <c r="BI124" s="61"/>
      <c r="BJ124" s="61"/>
      <c r="BK124" s="61"/>
      <c r="BL124" s="61"/>
      <c r="BM124" s="161" t="s">
        <v>585</v>
      </c>
      <c r="BN124" s="61"/>
      <c r="BO124" s="61"/>
      <c r="BP124" s="61"/>
      <c r="BQ124" s="61"/>
      <c r="BR124" s="61"/>
      <c r="BS124" s="61"/>
      <c r="BT124" s="61"/>
      <c r="BU124" s="61"/>
      <c r="BV124" s="61"/>
      <c r="BW124" s="61"/>
      <c r="BX124" s="61"/>
      <c r="BY124" s="61"/>
      <c r="BZ124" s="61"/>
      <c r="CA124" s="61"/>
      <c r="CB124" s="61"/>
      <c r="CC124" s="61"/>
      <c r="CD124" s="61"/>
      <c r="CE124" s="61"/>
      <c r="CF124" s="61"/>
      <c r="CG124" s="61"/>
      <c r="CH124" s="61"/>
    </row>
    <row r="125" spans="53:86">
      <c r="BA125" s="61"/>
      <c r="BB125" s="61"/>
      <c r="BC125" s="61"/>
      <c r="BD125" s="61"/>
      <c r="BE125" s="61"/>
      <c r="BF125" s="61"/>
      <c r="BG125" s="61"/>
      <c r="BH125" s="61"/>
      <c r="BI125" s="61"/>
      <c r="BJ125" s="61"/>
      <c r="BK125" s="61"/>
      <c r="BL125" s="61"/>
      <c r="BM125" s="161" t="s">
        <v>586</v>
      </c>
      <c r="BN125" s="61"/>
      <c r="BO125" s="61"/>
      <c r="BP125" s="61"/>
      <c r="BQ125" s="61"/>
      <c r="BR125" s="61"/>
      <c r="BS125" s="61"/>
      <c r="BT125" s="61"/>
      <c r="BU125" s="61"/>
      <c r="BV125" s="61"/>
      <c r="BW125" s="61"/>
      <c r="BX125" s="61"/>
      <c r="BY125" s="61"/>
      <c r="BZ125" s="61"/>
      <c r="CA125" s="61"/>
      <c r="CB125" s="61"/>
      <c r="CC125" s="61"/>
      <c r="CD125" s="61"/>
      <c r="CE125" s="61"/>
      <c r="CF125" s="61"/>
      <c r="CG125" s="61"/>
      <c r="CH125" s="61"/>
    </row>
    <row r="126" spans="53:86">
      <c r="BA126" s="61"/>
      <c r="BB126" s="61"/>
      <c r="BC126" s="61"/>
      <c r="BD126" s="61"/>
      <c r="BE126" s="61"/>
      <c r="BF126" s="61"/>
      <c r="BG126" s="61"/>
      <c r="BH126" s="61"/>
      <c r="BI126" s="61"/>
      <c r="BJ126" s="61"/>
      <c r="BK126" s="61"/>
      <c r="BL126" s="61"/>
      <c r="BM126" s="161" t="s">
        <v>587</v>
      </c>
      <c r="BN126" s="61"/>
      <c r="BO126" s="61"/>
      <c r="BP126" s="61"/>
      <c r="BQ126" s="61"/>
      <c r="BR126" s="61"/>
      <c r="BS126" s="61"/>
      <c r="BT126" s="61"/>
      <c r="BU126" s="61"/>
      <c r="BV126" s="61"/>
      <c r="BW126" s="61"/>
      <c r="BX126" s="61"/>
      <c r="BY126" s="61"/>
      <c r="BZ126" s="61"/>
      <c r="CA126" s="61"/>
      <c r="CB126" s="61"/>
      <c r="CC126" s="61"/>
      <c r="CD126" s="61"/>
      <c r="CE126" s="61"/>
      <c r="CF126" s="61"/>
      <c r="CG126" s="61"/>
      <c r="CH126" s="61"/>
    </row>
    <row r="127" spans="53:86">
      <c r="BA127" s="61"/>
      <c r="BB127" s="61"/>
      <c r="BC127" s="61"/>
      <c r="BD127" s="61"/>
      <c r="BE127" s="61"/>
      <c r="BF127" s="61"/>
      <c r="BG127" s="61"/>
      <c r="BH127" s="61"/>
      <c r="BI127" s="61"/>
      <c r="BJ127" s="61"/>
      <c r="BK127" s="61"/>
      <c r="BL127" s="61"/>
      <c r="BM127" s="161" t="s">
        <v>588</v>
      </c>
      <c r="BN127" s="61"/>
      <c r="BO127" s="61"/>
      <c r="BP127" s="61"/>
      <c r="BQ127" s="61"/>
      <c r="BR127" s="61"/>
      <c r="BS127" s="61"/>
      <c r="BT127" s="61"/>
      <c r="BU127" s="61"/>
      <c r="BV127" s="61"/>
      <c r="BW127" s="61"/>
      <c r="BX127" s="61"/>
      <c r="BY127" s="61"/>
      <c r="BZ127" s="61"/>
      <c r="CA127" s="61"/>
      <c r="CB127" s="61"/>
      <c r="CC127" s="61"/>
      <c r="CD127" s="61"/>
      <c r="CE127" s="61"/>
      <c r="CF127" s="61"/>
      <c r="CG127" s="61"/>
      <c r="CH127" s="61"/>
    </row>
    <row r="128" spans="53:86">
      <c r="BA128" s="61"/>
      <c r="BB128" s="61"/>
      <c r="BC128" s="61"/>
      <c r="BD128" s="61"/>
      <c r="BE128" s="61"/>
      <c r="BF128" s="61"/>
      <c r="BG128" s="61"/>
      <c r="BH128" s="61"/>
      <c r="BI128" s="61"/>
      <c r="BJ128" s="61"/>
      <c r="BK128" s="61"/>
      <c r="BL128" s="61"/>
      <c r="BM128" s="161" t="s">
        <v>589</v>
      </c>
      <c r="BN128" s="61"/>
      <c r="BO128" s="61"/>
      <c r="BP128" s="61"/>
      <c r="BQ128" s="61"/>
      <c r="BR128" s="61"/>
      <c r="BS128" s="61"/>
      <c r="BT128" s="61"/>
      <c r="BU128" s="61"/>
      <c r="BV128" s="61"/>
      <c r="BW128" s="61"/>
      <c r="BX128" s="61"/>
      <c r="BY128" s="61"/>
      <c r="BZ128" s="61"/>
      <c r="CA128" s="61"/>
      <c r="CB128" s="61"/>
      <c r="CC128" s="61"/>
      <c r="CD128" s="61"/>
      <c r="CE128" s="61"/>
      <c r="CF128" s="61"/>
      <c r="CG128" s="61"/>
      <c r="CH128" s="61"/>
    </row>
    <row r="129" spans="53:86">
      <c r="BA129" s="61"/>
      <c r="BB129" s="61"/>
      <c r="BC129" s="61"/>
      <c r="BD129" s="61"/>
      <c r="BE129" s="61"/>
      <c r="BF129" s="61"/>
      <c r="BG129" s="61"/>
      <c r="BH129" s="61"/>
      <c r="BI129" s="61"/>
      <c r="BJ129" s="61"/>
      <c r="BK129" s="61"/>
      <c r="BL129" s="61"/>
      <c r="BM129" s="161" t="s">
        <v>590</v>
      </c>
      <c r="BN129" s="61"/>
      <c r="BO129" s="61"/>
      <c r="BP129" s="61"/>
      <c r="BQ129" s="61"/>
      <c r="BR129" s="61"/>
      <c r="BS129" s="61"/>
      <c r="BT129" s="61"/>
      <c r="BU129" s="61"/>
      <c r="BV129" s="61"/>
      <c r="BW129" s="61"/>
      <c r="BX129" s="61"/>
      <c r="BY129" s="61"/>
      <c r="BZ129" s="61"/>
      <c r="CA129" s="61"/>
      <c r="CB129" s="61"/>
      <c r="CC129" s="61"/>
      <c r="CD129" s="61"/>
      <c r="CE129" s="61"/>
      <c r="CF129" s="61"/>
      <c r="CG129" s="61"/>
      <c r="CH129" s="61"/>
    </row>
    <row r="130" spans="53:86">
      <c r="BA130" s="61"/>
      <c r="BB130" s="61"/>
      <c r="BC130" s="61"/>
      <c r="BD130" s="61"/>
      <c r="BE130" s="61"/>
      <c r="BF130" s="61"/>
      <c r="BG130" s="61"/>
      <c r="BH130" s="61"/>
      <c r="BI130" s="61"/>
      <c r="BJ130" s="61"/>
      <c r="BK130" s="61"/>
      <c r="BL130" s="61"/>
      <c r="BM130" s="161" t="s">
        <v>591</v>
      </c>
      <c r="BN130" s="61"/>
      <c r="BO130" s="61"/>
      <c r="BP130" s="61"/>
      <c r="BQ130" s="61"/>
      <c r="BR130" s="61"/>
      <c r="BS130" s="61"/>
      <c r="BT130" s="61"/>
      <c r="BU130" s="61"/>
      <c r="BV130" s="61"/>
      <c r="BW130" s="61"/>
      <c r="BX130" s="61"/>
      <c r="BY130" s="61"/>
      <c r="BZ130" s="61"/>
      <c r="CA130" s="61"/>
      <c r="CB130" s="61"/>
      <c r="CC130" s="61"/>
      <c r="CD130" s="61"/>
      <c r="CE130" s="61"/>
      <c r="CF130" s="61"/>
      <c r="CG130" s="61"/>
      <c r="CH130" s="61"/>
    </row>
    <row r="131" spans="53:86">
      <c r="BA131" s="61"/>
      <c r="BB131" s="61"/>
      <c r="BC131" s="61"/>
      <c r="BD131" s="61"/>
      <c r="BE131" s="61"/>
      <c r="BF131" s="61"/>
      <c r="BG131" s="61"/>
      <c r="BH131" s="61"/>
      <c r="BI131" s="61"/>
      <c r="BJ131" s="61"/>
      <c r="BK131" s="61"/>
      <c r="BL131" s="61"/>
      <c r="BM131" s="161" t="s">
        <v>592</v>
      </c>
      <c r="BN131" s="61"/>
      <c r="BO131" s="61"/>
      <c r="BP131" s="61"/>
      <c r="BQ131" s="61"/>
      <c r="BR131" s="61"/>
      <c r="BS131" s="61"/>
      <c r="BT131" s="61"/>
      <c r="BU131" s="61"/>
      <c r="BV131" s="61"/>
      <c r="BW131" s="61"/>
      <c r="BX131" s="61"/>
      <c r="BY131" s="61"/>
      <c r="BZ131" s="61"/>
      <c r="CA131" s="61"/>
      <c r="CB131" s="61"/>
      <c r="CC131" s="61"/>
      <c r="CD131" s="61"/>
      <c r="CE131" s="61"/>
      <c r="CF131" s="61"/>
      <c r="CG131" s="61"/>
      <c r="CH131" s="61"/>
    </row>
    <row r="132" spans="53:86">
      <c r="BA132" s="61"/>
      <c r="BB132" s="61"/>
      <c r="BC132" s="61"/>
      <c r="BD132" s="61"/>
      <c r="BE132" s="61"/>
      <c r="BF132" s="61"/>
      <c r="BG132" s="61"/>
      <c r="BH132" s="61"/>
      <c r="BI132" s="61"/>
      <c r="BJ132" s="61"/>
      <c r="BK132" s="61"/>
      <c r="BL132" s="61"/>
      <c r="BM132" s="161" t="s">
        <v>593</v>
      </c>
      <c r="BN132" s="61"/>
      <c r="BO132" s="61"/>
      <c r="BP132" s="61"/>
      <c r="BQ132" s="61"/>
      <c r="BR132" s="61"/>
      <c r="BS132" s="61"/>
      <c r="BT132" s="61"/>
      <c r="BU132" s="61"/>
      <c r="BV132" s="61"/>
      <c r="BW132" s="61"/>
      <c r="BX132" s="61"/>
      <c r="BY132" s="61"/>
      <c r="BZ132" s="61"/>
      <c r="CA132" s="61"/>
      <c r="CB132" s="61"/>
      <c r="CC132" s="61"/>
      <c r="CD132" s="61"/>
      <c r="CE132" s="61"/>
      <c r="CF132" s="61"/>
      <c r="CG132" s="61"/>
      <c r="CH132" s="61"/>
    </row>
    <row r="133" spans="53:86">
      <c r="BA133" s="61"/>
      <c r="BB133" s="61"/>
      <c r="BC133" s="61"/>
      <c r="BD133" s="61"/>
      <c r="BE133" s="61"/>
      <c r="BF133" s="61"/>
      <c r="BG133" s="61"/>
      <c r="BH133" s="61"/>
      <c r="BI133" s="61"/>
      <c r="BJ133" s="61"/>
      <c r="BK133" s="61"/>
      <c r="BL133" s="61"/>
      <c r="BM133" s="161" t="s">
        <v>594</v>
      </c>
      <c r="BN133" s="61"/>
      <c r="BO133" s="61"/>
      <c r="BP133" s="61"/>
      <c r="BQ133" s="61"/>
      <c r="BR133" s="61"/>
      <c r="BS133" s="61"/>
      <c r="BT133" s="61"/>
      <c r="BU133" s="61"/>
      <c r="BV133" s="61"/>
      <c r="BW133" s="61"/>
      <c r="BX133" s="61"/>
      <c r="BY133" s="61"/>
      <c r="BZ133" s="61"/>
      <c r="CA133" s="61"/>
      <c r="CB133" s="61"/>
      <c r="CC133" s="61"/>
      <c r="CD133" s="61"/>
      <c r="CE133" s="61"/>
      <c r="CF133" s="61"/>
      <c r="CG133" s="61"/>
      <c r="CH133" s="61"/>
    </row>
    <row r="134" spans="53:86">
      <c r="BA134" s="61"/>
      <c r="BB134" s="61"/>
      <c r="BC134" s="61"/>
      <c r="BD134" s="61"/>
      <c r="BE134" s="61"/>
      <c r="BF134" s="61"/>
      <c r="BG134" s="61"/>
      <c r="BH134" s="61"/>
      <c r="BI134" s="61"/>
      <c r="BJ134" s="61"/>
      <c r="BK134" s="61"/>
      <c r="BL134" s="61"/>
      <c r="BM134" s="161" t="s">
        <v>595</v>
      </c>
      <c r="BN134" s="61"/>
      <c r="BO134" s="61"/>
      <c r="BP134" s="61"/>
      <c r="BQ134" s="61"/>
      <c r="BR134" s="61"/>
      <c r="BS134" s="61"/>
      <c r="BT134" s="61"/>
      <c r="BU134" s="61"/>
      <c r="BV134" s="61"/>
      <c r="BW134" s="61"/>
      <c r="BX134" s="61"/>
      <c r="BY134" s="61"/>
      <c r="BZ134" s="61"/>
      <c r="CA134" s="61"/>
      <c r="CB134" s="61"/>
      <c r="CC134" s="61"/>
      <c r="CD134" s="61"/>
      <c r="CE134" s="61"/>
      <c r="CF134" s="61"/>
      <c r="CG134" s="61"/>
      <c r="CH134" s="61"/>
    </row>
    <row r="135" spans="53:86">
      <c r="BA135" s="61"/>
      <c r="BB135" s="61"/>
      <c r="BC135" s="61"/>
      <c r="BD135" s="61"/>
      <c r="BE135" s="61"/>
      <c r="BF135" s="61"/>
      <c r="BG135" s="61"/>
      <c r="BH135" s="61"/>
      <c r="BI135" s="61"/>
      <c r="BJ135" s="61"/>
      <c r="BK135" s="61"/>
      <c r="BL135" s="61"/>
      <c r="BM135" s="161" t="s">
        <v>596</v>
      </c>
      <c r="BN135" s="61"/>
      <c r="BO135" s="61"/>
      <c r="BP135" s="61"/>
      <c r="BQ135" s="61"/>
      <c r="BR135" s="61"/>
      <c r="BS135" s="61"/>
      <c r="BT135" s="61"/>
      <c r="BU135" s="61"/>
      <c r="BV135" s="61"/>
      <c r="BW135" s="61"/>
      <c r="BX135" s="61"/>
      <c r="BY135" s="61"/>
      <c r="BZ135" s="61"/>
      <c r="CA135" s="61"/>
      <c r="CB135" s="61"/>
      <c r="CC135" s="61"/>
      <c r="CD135" s="61"/>
      <c r="CE135" s="61"/>
      <c r="CF135" s="61"/>
      <c r="CG135" s="61"/>
      <c r="CH135" s="61"/>
    </row>
    <row r="136" spans="53:86">
      <c r="BA136" s="61"/>
      <c r="BB136" s="61"/>
      <c r="BC136" s="61"/>
      <c r="BD136" s="61"/>
      <c r="BE136" s="61"/>
      <c r="BF136" s="61"/>
      <c r="BG136" s="61"/>
      <c r="BH136" s="61"/>
      <c r="BI136" s="61"/>
      <c r="BJ136" s="61"/>
      <c r="BK136" s="61"/>
      <c r="BL136" s="61"/>
      <c r="BM136" s="161" t="s">
        <v>597</v>
      </c>
      <c r="BN136" s="61"/>
      <c r="BO136" s="61"/>
      <c r="BP136" s="61"/>
      <c r="BQ136" s="61"/>
      <c r="BR136" s="61"/>
      <c r="BS136" s="61"/>
      <c r="BT136" s="61"/>
      <c r="BU136" s="61"/>
      <c r="BV136" s="61"/>
      <c r="BW136" s="61"/>
      <c r="BX136" s="61"/>
      <c r="BY136" s="61"/>
      <c r="BZ136" s="61"/>
      <c r="CA136" s="61"/>
      <c r="CB136" s="61"/>
      <c r="CC136" s="61"/>
      <c r="CD136" s="61"/>
      <c r="CE136" s="61"/>
      <c r="CF136" s="61"/>
      <c r="CG136" s="61"/>
      <c r="CH136" s="61"/>
    </row>
    <row r="137" spans="53:86">
      <c r="BA137" s="61"/>
      <c r="BB137" s="61"/>
      <c r="BC137" s="61"/>
      <c r="BD137" s="61"/>
      <c r="BE137" s="61"/>
      <c r="BF137" s="61"/>
      <c r="BG137" s="61"/>
      <c r="BH137" s="61"/>
      <c r="BI137" s="61"/>
      <c r="BJ137" s="61"/>
      <c r="BK137" s="61"/>
      <c r="BL137" s="61"/>
      <c r="BM137" s="161" t="s">
        <v>667</v>
      </c>
      <c r="BN137" s="61"/>
      <c r="BO137" s="61"/>
      <c r="BP137" s="61"/>
      <c r="BQ137" s="61"/>
      <c r="BR137" s="61"/>
      <c r="BS137" s="61"/>
      <c r="BT137" s="61"/>
      <c r="BU137" s="61"/>
      <c r="BV137" s="61"/>
      <c r="BW137" s="61"/>
      <c r="BX137" s="61"/>
      <c r="BY137" s="61"/>
      <c r="BZ137" s="61"/>
      <c r="CA137" s="61"/>
      <c r="CB137" s="61"/>
      <c r="CC137" s="61"/>
      <c r="CD137" s="61"/>
      <c r="CE137" s="61"/>
      <c r="CF137" s="61"/>
      <c r="CG137" s="61"/>
      <c r="CH137" s="61"/>
    </row>
    <row r="138" spans="53:86">
      <c r="BA138" s="61"/>
      <c r="BB138" s="61"/>
      <c r="BC138" s="61"/>
      <c r="BD138" s="61"/>
      <c r="BE138" s="61"/>
      <c r="BF138" s="61"/>
      <c r="BG138" s="61"/>
      <c r="BH138" s="61"/>
      <c r="BI138" s="61"/>
      <c r="BJ138" s="61"/>
      <c r="BK138" s="61"/>
      <c r="BL138" s="61"/>
      <c r="BM138" s="161" t="s">
        <v>598</v>
      </c>
      <c r="BN138" s="61"/>
      <c r="BO138" s="61"/>
      <c r="BP138" s="61"/>
      <c r="BQ138" s="61"/>
      <c r="BR138" s="61"/>
      <c r="BS138" s="61"/>
      <c r="BT138" s="61"/>
      <c r="BU138" s="61"/>
      <c r="BV138" s="61"/>
      <c r="BW138" s="61"/>
      <c r="BX138" s="61"/>
      <c r="BY138" s="61"/>
      <c r="BZ138" s="61"/>
      <c r="CA138" s="61"/>
      <c r="CB138" s="61"/>
      <c r="CC138" s="61"/>
      <c r="CD138" s="61"/>
      <c r="CE138" s="61"/>
      <c r="CF138" s="61"/>
      <c r="CG138" s="61"/>
      <c r="CH138" s="61"/>
    </row>
    <row r="139" spans="53:86">
      <c r="BA139" s="61"/>
      <c r="BB139" s="61"/>
      <c r="BC139" s="61"/>
      <c r="BD139" s="61"/>
      <c r="BE139" s="61"/>
      <c r="BF139" s="61"/>
      <c r="BG139" s="61"/>
      <c r="BH139" s="61"/>
      <c r="BI139" s="61"/>
      <c r="BJ139" s="61"/>
      <c r="BK139" s="61"/>
      <c r="BL139" s="61"/>
      <c r="BM139" s="162" t="s">
        <v>599</v>
      </c>
      <c r="BN139" s="61"/>
      <c r="BO139" s="61"/>
      <c r="BP139" s="61"/>
      <c r="BQ139" s="61"/>
      <c r="BR139" s="61"/>
      <c r="BS139" s="61"/>
      <c r="BT139" s="61"/>
      <c r="BU139" s="61"/>
      <c r="BV139" s="61"/>
      <c r="BW139" s="61"/>
      <c r="BX139" s="61"/>
      <c r="BY139" s="61"/>
      <c r="BZ139" s="61"/>
      <c r="CA139" s="61"/>
      <c r="CB139" s="61"/>
      <c r="CC139" s="61"/>
      <c r="CD139" s="61"/>
      <c r="CE139" s="61"/>
      <c r="CF139" s="61"/>
      <c r="CG139" s="61"/>
      <c r="CH139" s="61"/>
    </row>
    <row r="140" spans="53:86">
      <c r="BA140" s="61"/>
      <c r="BB140" s="61"/>
      <c r="BC140" s="61"/>
      <c r="BD140" s="61"/>
      <c r="BE140" s="61"/>
      <c r="BF140" s="61"/>
      <c r="BG140" s="61"/>
      <c r="BH140" s="61"/>
      <c r="BI140" s="61"/>
      <c r="BJ140" s="61"/>
      <c r="BK140" s="61"/>
      <c r="BL140" s="61"/>
      <c r="BM140" s="161" t="s">
        <v>600</v>
      </c>
      <c r="BN140" s="61"/>
      <c r="BO140" s="61"/>
      <c r="BP140" s="61"/>
      <c r="BQ140" s="61"/>
      <c r="BR140" s="61"/>
      <c r="BS140" s="61"/>
      <c r="BT140" s="61"/>
      <c r="BU140" s="61"/>
      <c r="BV140" s="61"/>
      <c r="BW140" s="61"/>
      <c r="BX140" s="61"/>
      <c r="BY140" s="61"/>
      <c r="BZ140" s="61"/>
      <c r="CA140" s="61"/>
      <c r="CB140" s="61"/>
      <c r="CC140" s="61"/>
      <c r="CD140" s="61"/>
      <c r="CE140" s="61"/>
      <c r="CF140" s="61"/>
      <c r="CG140" s="61"/>
      <c r="CH140" s="61"/>
    </row>
    <row r="141" spans="53:86">
      <c r="BA141" s="61"/>
      <c r="BB141" s="61"/>
      <c r="BC141" s="61"/>
      <c r="BD141" s="61"/>
      <c r="BE141" s="61"/>
      <c r="BF141" s="61"/>
      <c r="BG141" s="61"/>
      <c r="BH141" s="61"/>
      <c r="BI141" s="61"/>
      <c r="BJ141" s="61"/>
      <c r="BK141" s="61"/>
      <c r="BL141" s="61"/>
      <c r="BM141" s="161" t="s">
        <v>601</v>
      </c>
      <c r="BN141" s="61"/>
      <c r="BO141" s="61"/>
      <c r="BP141" s="61"/>
      <c r="BQ141" s="61"/>
      <c r="BR141" s="61"/>
      <c r="BS141" s="61"/>
      <c r="BT141" s="61"/>
      <c r="BU141" s="61"/>
      <c r="BV141" s="61"/>
      <c r="BW141" s="61"/>
      <c r="BX141" s="61"/>
      <c r="BY141" s="61"/>
      <c r="BZ141" s="61"/>
      <c r="CA141" s="61"/>
      <c r="CB141" s="61"/>
      <c r="CC141" s="61"/>
      <c r="CD141" s="61"/>
      <c r="CE141" s="61"/>
      <c r="CF141" s="61"/>
      <c r="CG141" s="61"/>
      <c r="CH141" s="61"/>
    </row>
    <row r="142" spans="53:86">
      <c r="BA142" s="61"/>
      <c r="BB142" s="61"/>
      <c r="BC142" s="61"/>
      <c r="BD142" s="61"/>
      <c r="BE142" s="61"/>
      <c r="BF142" s="61"/>
      <c r="BG142" s="61"/>
      <c r="BH142" s="61"/>
      <c r="BI142" s="61"/>
      <c r="BJ142" s="61"/>
      <c r="BK142" s="61"/>
      <c r="BL142" s="61"/>
      <c r="BM142" s="161" t="s">
        <v>602</v>
      </c>
      <c r="BN142" s="61"/>
      <c r="BO142" s="61"/>
      <c r="BP142" s="61"/>
      <c r="BQ142" s="61"/>
      <c r="BR142" s="61"/>
      <c r="BS142" s="61"/>
      <c r="BT142" s="61"/>
      <c r="BU142" s="61"/>
      <c r="BV142" s="61"/>
      <c r="BW142" s="61"/>
      <c r="BX142" s="61"/>
      <c r="BY142" s="61"/>
      <c r="BZ142" s="61"/>
      <c r="CA142" s="61"/>
      <c r="CB142" s="61"/>
      <c r="CC142" s="61"/>
      <c r="CD142" s="61"/>
      <c r="CE142" s="61"/>
      <c r="CF142" s="61"/>
      <c r="CG142" s="61"/>
      <c r="CH142" s="61"/>
    </row>
    <row r="143" spans="53:86">
      <c r="BA143" s="61"/>
      <c r="BB143" s="61"/>
      <c r="BC143" s="61"/>
      <c r="BD143" s="61"/>
      <c r="BE143" s="61"/>
      <c r="BF143" s="61"/>
      <c r="BG143" s="61"/>
      <c r="BH143" s="61"/>
      <c r="BI143" s="61"/>
      <c r="BJ143" s="61"/>
      <c r="BK143" s="61"/>
      <c r="BL143" s="61"/>
      <c r="BM143" s="161" t="s">
        <v>603</v>
      </c>
      <c r="BN143" s="61"/>
      <c r="BO143" s="61"/>
      <c r="BP143" s="61"/>
      <c r="BQ143" s="61"/>
      <c r="BR143" s="61"/>
      <c r="BS143" s="61"/>
      <c r="BT143" s="61"/>
      <c r="BU143" s="61"/>
      <c r="BV143" s="61"/>
      <c r="BW143" s="61"/>
      <c r="BX143" s="61"/>
      <c r="BY143" s="61"/>
      <c r="BZ143" s="61"/>
      <c r="CA143" s="61"/>
      <c r="CB143" s="61"/>
      <c r="CC143" s="61"/>
      <c r="CD143" s="61"/>
      <c r="CE143" s="61"/>
      <c r="CF143" s="61"/>
      <c r="CG143" s="61"/>
      <c r="CH143" s="61"/>
    </row>
    <row r="144" spans="53:86">
      <c r="BA144" s="61"/>
      <c r="BB144" s="61"/>
      <c r="BC144" s="61"/>
      <c r="BD144" s="61"/>
      <c r="BE144" s="61"/>
      <c r="BF144" s="61"/>
      <c r="BG144" s="61"/>
      <c r="BH144" s="61"/>
      <c r="BI144" s="61"/>
      <c r="BJ144" s="61"/>
      <c r="BK144" s="61"/>
      <c r="BL144" s="61"/>
      <c r="BM144" s="161" t="s">
        <v>604</v>
      </c>
      <c r="BN144" s="61"/>
      <c r="BO144" s="61"/>
      <c r="BP144" s="61"/>
      <c r="BQ144" s="61"/>
      <c r="BR144" s="61"/>
      <c r="BS144" s="61"/>
      <c r="BT144" s="61"/>
      <c r="BU144" s="61"/>
      <c r="BV144" s="61"/>
      <c r="BW144" s="61"/>
      <c r="BX144" s="61"/>
      <c r="BY144" s="61"/>
      <c r="BZ144" s="61"/>
      <c r="CA144" s="61"/>
      <c r="CB144" s="61"/>
      <c r="CC144" s="61"/>
      <c r="CD144" s="61"/>
      <c r="CE144" s="61"/>
      <c r="CF144" s="61"/>
      <c r="CG144" s="61"/>
      <c r="CH144" s="61"/>
    </row>
    <row r="145" spans="53:86">
      <c r="BA145" s="61"/>
      <c r="BB145" s="61"/>
      <c r="BC145" s="61"/>
      <c r="BD145" s="61"/>
      <c r="BE145" s="61"/>
      <c r="BF145" s="61"/>
      <c r="BG145" s="61"/>
      <c r="BH145" s="61"/>
      <c r="BI145" s="61"/>
      <c r="BJ145" s="61"/>
      <c r="BK145" s="61"/>
      <c r="BL145" s="61"/>
      <c r="BM145" s="161" t="s">
        <v>605</v>
      </c>
      <c r="BN145" s="61"/>
      <c r="BO145" s="61"/>
      <c r="BP145" s="61"/>
      <c r="BQ145" s="61"/>
      <c r="BR145" s="61"/>
      <c r="BS145" s="61"/>
      <c r="BT145" s="61"/>
      <c r="BU145" s="61"/>
      <c r="BV145" s="61"/>
      <c r="BW145" s="61"/>
      <c r="BX145" s="61"/>
      <c r="BY145" s="61"/>
      <c r="BZ145" s="61"/>
      <c r="CA145" s="61"/>
      <c r="CB145" s="61"/>
      <c r="CC145" s="61"/>
      <c r="CD145" s="61"/>
      <c r="CE145" s="61"/>
      <c r="CF145" s="61"/>
      <c r="CG145" s="61"/>
      <c r="CH145" s="61"/>
    </row>
    <row r="146" spans="53:86">
      <c r="BA146" s="61"/>
      <c r="BB146" s="61"/>
      <c r="BC146" s="61"/>
      <c r="BD146" s="61"/>
      <c r="BE146" s="61"/>
      <c r="BF146" s="61"/>
      <c r="BG146" s="61"/>
      <c r="BH146" s="61"/>
      <c r="BI146" s="61"/>
      <c r="BJ146" s="61"/>
      <c r="BK146" s="61"/>
      <c r="BL146" s="61"/>
      <c r="BM146" s="161" t="s">
        <v>606</v>
      </c>
      <c r="BN146" s="61"/>
      <c r="BO146" s="61"/>
      <c r="BP146" s="61"/>
      <c r="BQ146" s="61"/>
      <c r="BR146" s="61"/>
      <c r="BS146" s="61"/>
      <c r="BT146" s="61"/>
      <c r="BU146" s="61"/>
      <c r="BV146" s="61"/>
      <c r="BW146" s="61"/>
      <c r="BX146" s="61"/>
      <c r="BY146" s="61"/>
      <c r="BZ146" s="61"/>
      <c r="CA146" s="61"/>
      <c r="CB146" s="61"/>
      <c r="CC146" s="61"/>
      <c r="CD146" s="61"/>
      <c r="CE146" s="61"/>
      <c r="CF146" s="61"/>
      <c r="CG146" s="61"/>
      <c r="CH146" s="61"/>
    </row>
    <row r="147" spans="53:86">
      <c r="BA147" s="61"/>
      <c r="BB147" s="61"/>
      <c r="BC147" s="61"/>
      <c r="BD147" s="61"/>
      <c r="BE147" s="61"/>
      <c r="BF147" s="61"/>
      <c r="BG147" s="61"/>
      <c r="BH147" s="61"/>
      <c r="BI147" s="61"/>
      <c r="BJ147" s="61"/>
      <c r="BK147" s="61"/>
      <c r="BL147" s="61"/>
      <c r="BM147" s="161" t="s">
        <v>607</v>
      </c>
      <c r="BN147" s="61"/>
      <c r="BO147" s="61"/>
      <c r="BP147" s="61"/>
      <c r="BQ147" s="61"/>
      <c r="BR147" s="61"/>
      <c r="BS147" s="61"/>
      <c r="BT147" s="61"/>
      <c r="BU147" s="61"/>
      <c r="BV147" s="61"/>
      <c r="BW147" s="61"/>
      <c r="BX147" s="61"/>
      <c r="BY147" s="61"/>
      <c r="BZ147" s="61"/>
      <c r="CA147" s="61"/>
      <c r="CB147" s="61"/>
      <c r="CC147" s="61"/>
      <c r="CD147" s="61"/>
      <c r="CE147" s="61"/>
      <c r="CF147" s="61"/>
      <c r="CG147" s="61"/>
      <c r="CH147" s="61"/>
    </row>
    <row r="148" spans="53:86">
      <c r="BA148" s="61"/>
      <c r="BB148" s="61"/>
      <c r="BC148" s="61"/>
      <c r="BD148" s="61"/>
      <c r="BE148" s="61"/>
      <c r="BF148" s="61"/>
      <c r="BG148" s="61"/>
      <c r="BH148" s="61"/>
      <c r="BI148" s="61"/>
      <c r="BJ148" s="61"/>
      <c r="BK148" s="61"/>
      <c r="BL148" s="61"/>
      <c r="BM148" s="161" t="s">
        <v>608</v>
      </c>
      <c r="BN148" s="61"/>
      <c r="BO148" s="61"/>
      <c r="BP148" s="61"/>
      <c r="BQ148" s="61"/>
      <c r="BR148" s="61"/>
      <c r="BS148" s="61"/>
      <c r="BT148" s="61"/>
      <c r="BU148" s="61"/>
      <c r="BV148" s="61"/>
      <c r="BW148" s="61"/>
      <c r="BX148" s="61"/>
      <c r="BY148" s="61"/>
      <c r="BZ148" s="61"/>
      <c r="CA148" s="61"/>
      <c r="CB148" s="61"/>
      <c r="CC148" s="61"/>
      <c r="CD148" s="61"/>
      <c r="CE148" s="61"/>
      <c r="CF148" s="61"/>
      <c r="CG148" s="61"/>
      <c r="CH148" s="61"/>
    </row>
    <row r="149" spans="53:86">
      <c r="BA149" s="61"/>
      <c r="BB149" s="61"/>
      <c r="BC149" s="61"/>
      <c r="BD149" s="61"/>
      <c r="BE149" s="61"/>
      <c r="BF149" s="61"/>
      <c r="BG149" s="61"/>
      <c r="BH149" s="61"/>
      <c r="BI149" s="61"/>
      <c r="BJ149" s="61"/>
      <c r="BK149" s="61"/>
      <c r="BL149" s="61"/>
      <c r="BM149" s="161" t="s">
        <v>609</v>
      </c>
      <c r="BN149" s="61"/>
      <c r="BO149" s="61"/>
      <c r="BP149" s="61"/>
      <c r="BQ149" s="61"/>
      <c r="BR149" s="61"/>
      <c r="BS149" s="61"/>
      <c r="BT149" s="61"/>
      <c r="BU149" s="61"/>
      <c r="BV149" s="61"/>
      <c r="BW149" s="61"/>
      <c r="BX149" s="61"/>
      <c r="BY149" s="61"/>
      <c r="BZ149" s="61"/>
      <c r="CA149" s="61"/>
      <c r="CB149" s="61"/>
      <c r="CC149" s="61"/>
      <c r="CD149" s="61"/>
      <c r="CE149" s="61"/>
      <c r="CF149" s="61"/>
      <c r="CG149" s="61"/>
      <c r="CH149" s="61"/>
    </row>
    <row r="150" spans="53:86">
      <c r="BA150" s="61"/>
      <c r="BB150" s="61"/>
      <c r="BC150" s="61"/>
      <c r="BD150" s="61"/>
      <c r="BE150" s="61"/>
      <c r="BF150" s="61"/>
      <c r="BG150" s="61"/>
      <c r="BH150" s="61"/>
      <c r="BI150" s="61"/>
      <c r="BJ150" s="61"/>
      <c r="BK150" s="61"/>
      <c r="BL150" s="61"/>
      <c r="BM150" s="161" t="s">
        <v>610</v>
      </c>
      <c r="BN150" s="61"/>
      <c r="BO150" s="61"/>
      <c r="BP150" s="61"/>
      <c r="BQ150" s="61"/>
      <c r="BR150" s="61"/>
      <c r="BS150" s="61"/>
      <c r="BT150" s="61"/>
      <c r="BU150" s="61"/>
      <c r="BV150" s="61"/>
      <c r="BW150" s="61"/>
      <c r="BX150" s="61"/>
      <c r="BY150" s="61"/>
      <c r="BZ150" s="61"/>
      <c r="CA150" s="61"/>
      <c r="CB150" s="61"/>
      <c r="CC150" s="61"/>
      <c r="CD150" s="61"/>
      <c r="CE150" s="61"/>
      <c r="CF150" s="61"/>
      <c r="CG150" s="61"/>
      <c r="CH150" s="61"/>
    </row>
    <row r="151" spans="53:86">
      <c r="BA151" s="61"/>
      <c r="BB151" s="61"/>
      <c r="BC151" s="61"/>
      <c r="BD151" s="61"/>
      <c r="BE151" s="61"/>
      <c r="BF151" s="61"/>
      <c r="BG151" s="61"/>
      <c r="BH151" s="61"/>
      <c r="BI151" s="61"/>
      <c r="BJ151" s="61"/>
      <c r="BK151" s="61"/>
      <c r="BL151" s="61"/>
      <c r="BM151" s="161" t="s">
        <v>611</v>
      </c>
      <c r="BN151" s="61"/>
      <c r="BO151" s="61"/>
      <c r="BP151" s="61"/>
      <c r="BQ151" s="61"/>
      <c r="BR151" s="61"/>
      <c r="BS151" s="61"/>
      <c r="BT151" s="61"/>
      <c r="BU151" s="61"/>
      <c r="BV151" s="61"/>
      <c r="BW151" s="61"/>
      <c r="BX151" s="61"/>
      <c r="BY151" s="61"/>
      <c r="BZ151" s="61"/>
      <c r="CA151" s="61"/>
      <c r="CB151" s="61"/>
      <c r="CC151" s="61"/>
      <c r="CD151" s="61"/>
      <c r="CE151" s="61"/>
      <c r="CF151" s="61"/>
      <c r="CG151" s="61"/>
      <c r="CH151" s="61"/>
    </row>
    <row r="152" spans="53:86">
      <c r="BA152" s="61"/>
      <c r="BB152" s="61"/>
      <c r="BC152" s="61"/>
      <c r="BD152" s="61"/>
      <c r="BE152" s="61"/>
      <c r="BF152" s="61"/>
      <c r="BG152" s="61"/>
      <c r="BH152" s="61"/>
      <c r="BI152" s="61"/>
      <c r="BJ152" s="61"/>
      <c r="BK152" s="61"/>
      <c r="BL152" s="61"/>
      <c r="BM152" s="161" t="s">
        <v>612</v>
      </c>
      <c r="BN152" s="61"/>
      <c r="BO152" s="61"/>
      <c r="BP152" s="61"/>
      <c r="BQ152" s="61"/>
      <c r="BR152" s="61"/>
      <c r="BS152" s="61"/>
      <c r="BT152" s="61"/>
      <c r="BU152" s="61"/>
      <c r="BV152" s="61"/>
      <c r="BW152" s="61"/>
      <c r="BX152" s="61"/>
      <c r="BY152" s="61"/>
      <c r="BZ152" s="61"/>
      <c r="CA152" s="61"/>
      <c r="CB152" s="61"/>
      <c r="CC152" s="61"/>
      <c r="CD152" s="61"/>
      <c r="CE152" s="61"/>
      <c r="CF152" s="61"/>
      <c r="CG152" s="61"/>
      <c r="CH152" s="61"/>
    </row>
    <row r="153" spans="53:86">
      <c r="BA153" s="61"/>
      <c r="BB153" s="61"/>
      <c r="BC153" s="61"/>
      <c r="BD153" s="61"/>
      <c r="BE153" s="61"/>
      <c r="BF153" s="61"/>
      <c r="BG153" s="61"/>
      <c r="BH153" s="61"/>
      <c r="BI153" s="61"/>
      <c r="BJ153" s="61"/>
      <c r="BK153" s="61"/>
      <c r="BL153" s="61"/>
      <c r="BM153" s="161" t="s">
        <v>668</v>
      </c>
      <c r="BN153" s="61"/>
      <c r="BO153" s="61"/>
      <c r="BP153" s="61"/>
      <c r="BQ153" s="61"/>
      <c r="BR153" s="61"/>
      <c r="BS153" s="61"/>
      <c r="BT153" s="61"/>
      <c r="BU153" s="61"/>
      <c r="BV153" s="61"/>
      <c r="BW153" s="61"/>
      <c r="BX153" s="61"/>
      <c r="BY153" s="61"/>
      <c r="BZ153" s="61"/>
      <c r="CA153" s="61"/>
      <c r="CB153" s="61"/>
      <c r="CC153" s="61"/>
      <c r="CD153" s="61"/>
      <c r="CE153" s="61"/>
      <c r="CF153" s="61"/>
      <c r="CG153" s="61"/>
      <c r="CH153" s="61"/>
    </row>
    <row r="154" spans="53:86">
      <c r="BA154" s="61"/>
      <c r="BB154" s="61"/>
      <c r="BC154" s="61"/>
      <c r="BD154" s="61"/>
      <c r="BE154" s="61"/>
      <c r="BF154" s="61"/>
      <c r="BG154" s="61"/>
      <c r="BH154" s="61"/>
      <c r="BI154" s="61"/>
      <c r="BJ154" s="61"/>
      <c r="BK154" s="61"/>
      <c r="BL154" s="61"/>
      <c r="BM154" s="161" t="s">
        <v>613</v>
      </c>
      <c r="BN154" s="61"/>
      <c r="BO154" s="61"/>
      <c r="BP154" s="61"/>
      <c r="BQ154" s="61"/>
      <c r="BR154" s="61"/>
      <c r="BS154" s="61"/>
      <c r="BT154" s="61"/>
      <c r="BU154" s="61"/>
      <c r="BV154" s="61"/>
      <c r="BW154" s="61"/>
      <c r="BX154" s="61"/>
      <c r="BY154" s="61"/>
      <c r="BZ154" s="61"/>
      <c r="CA154" s="61"/>
      <c r="CB154" s="61"/>
      <c r="CC154" s="61"/>
      <c r="CD154" s="61"/>
      <c r="CE154" s="61"/>
      <c r="CF154" s="61"/>
      <c r="CG154" s="61"/>
      <c r="CH154" s="61"/>
    </row>
    <row r="155" spans="53:86">
      <c r="BA155" s="61"/>
      <c r="BB155" s="61"/>
      <c r="BC155" s="61"/>
      <c r="BD155" s="61"/>
      <c r="BE155" s="61"/>
      <c r="BF155" s="61"/>
      <c r="BG155" s="61"/>
      <c r="BH155" s="61"/>
      <c r="BI155" s="61"/>
      <c r="BJ155" s="61"/>
      <c r="BK155" s="61"/>
      <c r="BL155" s="61"/>
      <c r="BM155" s="161" t="s">
        <v>614</v>
      </c>
      <c r="BN155" s="61"/>
      <c r="BO155" s="61"/>
      <c r="BP155" s="61"/>
      <c r="BQ155" s="61"/>
      <c r="BR155" s="61"/>
      <c r="BS155" s="61"/>
      <c r="BT155" s="61"/>
      <c r="BU155" s="61"/>
      <c r="BV155" s="61"/>
      <c r="BW155" s="61"/>
      <c r="BX155" s="61"/>
      <c r="BY155" s="61"/>
      <c r="BZ155" s="61"/>
      <c r="CA155" s="61"/>
      <c r="CB155" s="61"/>
      <c r="CC155" s="61"/>
      <c r="CD155" s="61"/>
      <c r="CE155" s="61"/>
      <c r="CF155" s="61"/>
      <c r="CG155" s="61"/>
      <c r="CH155" s="61"/>
    </row>
    <row r="156" spans="53:86">
      <c r="BA156" s="61"/>
      <c r="BB156" s="61"/>
      <c r="BC156" s="61"/>
      <c r="BD156" s="61"/>
      <c r="BE156" s="61"/>
      <c r="BF156" s="61"/>
      <c r="BG156" s="61"/>
      <c r="BH156" s="61"/>
      <c r="BI156" s="61"/>
      <c r="BJ156" s="61"/>
      <c r="BK156" s="61"/>
      <c r="BL156" s="61"/>
      <c r="BM156" s="161" t="s">
        <v>615</v>
      </c>
      <c r="BN156" s="61"/>
      <c r="BO156" s="61"/>
      <c r="BP156" s="61"/>
      <c r="BQ156" s="61"/>
      <c r="BR156" s="61"/>
      <c r="BS156" s="61"/>
      <c r="BT156" s="61"/>
      <c r="BU156" s="61"/>
      <c r="BV156" s="61"/>
      <c r="BW156" s="61"/>
      <c r="BX156" s="61"/>
      <c r="BY156" s="61"/>
      <c r="BZ156" s="61"/>
      <c r="CA156" s="61"/>
      <c r="CB156" s="61"/>
      <c r="CC156" s="61"/>
      <c r="CD156" s="61"/>
      <c r="CE156" s="61"/>
      <c r="CF156" s="61"/>
      <c r="CG156" s="61"/>
      <c r="CH156" s="61"/>
    </row>
    <row r="157" spans="53:86">
      <c r="BA157" s="61"/>
      <c r="BB157" s="61"/>
      <c r="BC157" s="61"/>
      <c r="BD157" s="61"/>
      <c r="BE157" s="61"/>
      <c r="BF157" s="61"/>
      <c r="BG157" s="61"/>
      <c r="BH157" s="61"/>
      <c r="BI157" s="61"/>
      <c r="BJ157" s="61"/>
      <c r="BK157" s="61"/>
      <c r="BL157" s="61"/>
      <c r="BM157" s="161" t="s">
        <v>616</v>
      </c>
      <c r="BN157" s="61"/>
      <c r="BO157" s="61"/>
      <c r="BP157" s="61"/>
      <c r="BQ157" s="61"/>
      <c r="BR157" s="61"/>
      <c r="BS157" s="61"/>
      <c r="BT157" s="61"/>
      <c r="BU157" s="61"/>
      <c r="BV157" s="61"/>
      <c r="BW157" s="61"/>
      <c r="BX157" s="61"/>
      <c r="BY157" s="61"/>
      <c r="BZ157" s="61"/>
      <c r="CA157" s="61"/>
      <c r="CB157" s="61"/>
      <c r="CC157" s="61"/>
      <c r="CD157" s="61"/>
      <c r="CE157" s="61"/>
      <c r="CF157" s="61"/>
      <c r="CG157" s="61"/>
      <c r="CH157" s="61"/>
    </row>
    <row r="158" spans="53:86">
      <c r="BA158" s="61"/>
      <c r="BB158" s="61"/>
      <c r="BC158" s="61"/>
      <c r="BD158" s="61"/>
      <c r="BE158" s="61"/>
      <c r="BF158" s="61"/>
      <c r="BG158" s="61"/>
      <c r="BH158" s="61"/>
      <c r="BI158" s="61"/>
      <c r="BJ158" s="61"/>
      <c r="BK158" s="61"/>
      <c r="BL158" s="61"/>
      <c r="BM158" s="161" t="s">
        <v>617</v>
      </c>
      <c r="BN158" s="61"/>
      <c r="BO158" s="61"/>
      <c r="BP158" s="61"/>
      <c r="BQ158" s="61"/>
      <c r="BR158" s="61"/>
      <c r="BS158" s="61"/>
      <c r="BT158" s="61"/>
      <c r="BU158" s="61"/>
      <c r="BV158" s="61"/>
      <c r="BW158" s="61"/>
      <c r="BX158" s="61"/>
      <c r="BY158" s="61"/>
      <c r="BZ158" s="61"/>
      <c r="CA158" s="61"/>
      <c r="CB158" s="61"/>
      <c r="CC158" s="61"/>
      <c r="CD158" s="61"/>
      <c r="CE158" s="61"/>
      <c r="CF158" s="61"/>
      <c r="CG158" s="61"/>
      <c r="CH158" s="61"/>
    </row>
    <row r="159" spans="53:86">
      <c r="BA159" s="61"/>
      <c r="BB159" s="61"/>
      <c r="BC159" s="61"/>
      <c r="BD159" s="61"/>
      <c r="BE159" s="61"/>
      <c r="BF159" s="61"/>
      <c r="BG159" s="61"/>
      <c r="BH159" s="61"/>
      <c r="BI159" s="61"/>
      <c r="BJ159" s="61"/>
      <c r="BK159" s="61"/>
      <c r="BL159" s="61"/>
      <c r="BM159" s="161" t="s">
        <v>669</v>
      </c>
      <c r="BN159" s="61"/>
      <c r="BO159" s="61"/>
      <c r="BP159" s="61"/>
      <c r="BQ159" s="61"/>
      <c r="BR159" s="61"/>
      <c r="BS159" s="61"/>
      <c r="BT159" s="61"/>
      <c r="BU159" s="61"/>
      <c r="BV159" s="61"/>
      <c r="BW159" s="61"/>
      <c r="BX159" s="61"/>
      <c r="BY159" s="61"/>
      <c r="BZ159" s="61"/>
      <c r="CA159" s="61"/>
      <c r="CB159" s="61"/>
      <c r="CC159" s="61"/>
      <c r="CD159" s="61"/>
      <c r="CE159" s="61"/>
      <c r="CF159" s="61"/>
      <c r="CG159" s="61"/>
      <c r="CH159" s="61"/>
    </row>
    <row r="160" spans="53:86">
      <c r="BA160" s="61"/>
      <c r="BB160" s="61"/>
      <c r="BC160" s="61"/>
      <c r="BD160" s="61"/>
      <c r="BE160" s="61"/>
      <c r="BF160" s="61"/>
      <c r="BG160" s="61"/>
      <c r="BH160" s="61"/>
      <c r="BI160" s="61"/>
      <c r="BJ160" s="61"/>
      <c r="BK160" s="61"/>
      <c r="BL160" s="61"/>
      <c r="BM160" s="161" t="s">
        <v>618</v>
      </c>
      <c r="BN160" s="61"/>
      <c r="BO160" s="61"/>
      <c r="BP160" s="61"/>
      <c r="BQ160" s="61"/>
      <c r="BR160" s="61"/>
      <c r="BS160" s="61"/>
      <c r="BT160" s="61"/>
      <c r="BU160" s="61"/>
      <c r="BV160" s="61"/>
      <c r="BW160" s="61"/>
      <c r="BX160" s="61"/>
      <c r="BY160" s="61"/>
      <c r="BZ160" s="61"/>
      <c r="CA160" s="61"/>
      <c r="CB160" s="61"/>
      <c r="CC160" s="61"/>
      <c r="CD160" s="61"/>
      <c r="CE160" s="61"/>
      <c r="CF160" s="61"/>
      <c r="CG160" s="61"/>
      <c r="CH160" s="61"/>
    </row>
    <row r="161" spans="53:86">
      <c r="BA161" s="61"/>
      <c r="BB161" s="61"/>
      <c r="BC161" s="61"/>
      <c r="BD161" s="61"/>
      <c r="BE161" s="61"/>
      <c r="BF161" s="61"/>
      <c r="BG161" s="61"/>
      <c r="BH161" s="61"/>
      <c r="BI161" s="61"/>
      <c r="BJ161" s="61"/>
      <c r="BK161" s="61"/>
      <c r="BL161" s="61"/>
      <c r="BM161" s="161" t="s">
        <v>619</v>
      </c>
      <c r="BN161" s="61"/>
      <c r="BO161" s="61"/>
      <c r="BP161" s="61"/>
      <c r="BQ161" s="61"/>
      <c r="BR161" s="61"/>
      <c r="BS161" s="61"/>
      <c r="BT161" s="61"/>
      <c r="BU161" s="61"/>
      <c r="BV161" s="61"/>
      <c r="BW161" s="61"/>
      <c r="BX161" s="61"/>
      <c r="BY161" s="61"/>
      <c r="BZ161" s="61"/>
      <c r="CA161" s="61"/>
      <c r="CB161" s="61"/>
      <c r="CC161" s="61"/>
      <c r="CD161" s="61"/>
      <c r="CE161" s="61"/>
      <c r="CF161" s="61"/>
      <c r="CG161" s="61"/>
      <c r="CH161" s="61"/>
    </row>
    <row r="162" spans="53:86">
      <c r="BA162" s="61"/>
      <c r="BB162" s="61"/>
      <c r="BC162" s="61"/>
      <c r="BD162" s="61"/>
      <c r="BE162" s="61"/>
      <c r="BF162" s="61"/>
      <c r="BG162" s="61"/>
      <c r="BH162" s="61"/>
      <c r="BI162" s="61"/>
      <c r="BJ162" s="61"/>
      <c r="BK162" s="61"/>
      <c r="BL162" s="61"/>
      <c r="BM162" s="162" t="s">
        <v>620</v>
      </c>
      <c r="BN162" s="61"/>
      <c r="BO162" s="61"/>
      <c r="BP162" s="61"/>
      <c r="BQ162" s="61"/>
      <c r="BR162" s="61"/>
      <c r="BS162" s="61"/>
      <c r="BT162" s="61"/>
      <c r="BU162" s="61"/>
      <c r="BV162" s="61"/>
      <c r="BW162" s="61"/>
      <c r="BX162" s="61"/>
      <c r="BY162" s="61"/>
      <c r="BZ162" s="61"/>
      <c r="CA162" s="61"/>
      <c r="CB162" s="61"/>
      <c r="CC162" s="61"/>
      <c r="CD162" s="61"/>
      <c r="CE162" s="61"/>
      <c r="CF162" s="61"/>
      <c r="CG162" s="61"/>
      <c r="CH162" s="61"/>
    </row>
    <row r="163" spans="53:86">
      <c r="BA163" s="61"/>
      <c r="BB163" s="61"/>
      <c r="BC163" s="61"/>
      <c r="BD163" s="61"/>
      <c r="BE163" s="61"/>
      <c r="BF163" s="61"/>
      <c r="BG163" s="61"/>
      <c r="BH163" s="61"/>
      <c r="BI163" s="61"/>
      <c r="BJ163" s="61"/>
      <c r="BK163" s="61"/>
      <c r="BL163" s="61"/>
      <c r="BM163" s="161" t="s">
        <v>80</v>
      </c>
      <c r="BN163" s="61"/>
      <c r="BO163" s="61"/>
      <c r="BP163" s="61"/>
      <c r="BQ163" s="61"/>
      <c r="BR163" s="61"/>
      <c r="BS163" s="61"/>
      <c r="BT163" s="61"/>
      <c r="BU163" s="61"/>
      <c r="BV163" s="61"/>
      <c r="BW163" s="61"/>
      <c r="BX163" s="61"/>
      <c r="BY163" s="61"/>
      <c r="BZ163" s="61"/>
      <c r="CA163" s="61"/>
      <c r="CB163" s="61"/>
      <c r="CC163" s="61"/>
      <c r="CD163" s="61"/>
      <c r="CE163" s="61"/>
      <c r="CF163" s="61"/>
      <c r="CG163" s="61"/>
      <c r="CH163" s="61"/>
    </row>
    <row r="164" spans="53:86">
      <c r="BA164" s="61"/>
      <c r="BB164" s="61"/>
      <c r="BC164" s="61"/>
      <c r="BD164" s="61"/>
      <c r="BE164" s="61"/>
      <c r="BF164" s="61"/>
      <c r="BG164" s="61"/>
      <c r="BH164" s="61"/>
      <c r="BI164" s="61"/>
      <c r="BJ164" s="61"/>
      <c r="BK164" s="61"/>
      <c r="BL164" s="61"/>
      <c r="BM164" s="162" t="s">
        <v>621</v>
      </c>
      <c r="BN164" s="61"/>
      <c r="BO164" s="61"/>
      <c r="BP164" s="61"/>
      <c r="BQ164" s="61"/>
      <c r="BR164" s="61"/>
      <c r="BS164" s="61"/>
      <c r="BT164" s="61"/>
      <c r="BU164" s="61"/>
      <c r="BV164" s="61"/>
      <c r="BW164" s="61"/>
      <c r="BX164" s="61"/>
      <c r="BY164" s="61"/>
      <c r="BZ164" s="61"/>
      <c r="CA164" s="61"/>
      <c r="CB164" s="61"/>
      <c r="CC164" s="61"/>
      <c r="CD164" s="61"/>
      <c r="CE164" s="61"/>
      <c r="CF164" s="61"/>
      <c r="CG164" s="61"/>
      <c r="CH164" s="61"/>
    </row>
    <row r="165" spans="53:86">
      <c r="BA165" s="61"/>
      <c r="BB165" s="61"/>
      <c r="BC165" s="61"/>
      <c r="BD165" s="61"/>
      <c r="BE165" s="61"/>
      <c r="BF165" s="61"/>
      <c r="BG165" s="61"/>
      <c r="BH165" s="61"/>
      <c r="BI165" s="61"/>
      <c r="BJ165" s="61"/>
      <c r="BK165" s="61"/>
      <c r="BL165" s="61"/>
      <c r="BM165" s="161" t="s">
        <v>622</v>
      </c>
      <c r="BN165" s="61"/>
      <c r="BO165" s="61"/>
      <c r="BP165" s="61"/>
      <c r="BQ165" s="61"/>
      <c r="BR165" s="61"/>
      <c r="BS165" s="61"/>
      <c r="BT165" s="61"/>
      <c r="BU165" s="61"/>
      <c r="BV165" s="61"/>
      <c r="BW165" s="61"/>
      <c r="BX165" s="61"/>
      <c r="BY165" s="61"/>
      <c r="BZ165" s="61"/>
      <c r="CA165" s="61"/>
      <c r="CB165" s="61"/>
      <c r="CC165" s="61"/>
      <c r="CD165" s="61"/>
      <c r="CE165" s="61"/>
      <c r="CF165" s="61"/>
      <c r="CG165" s="61"/>
      <c r="CH165" s="61"/>
    </row>
    <row r="166" spans="53:86">
      <c r="BA166" s="61"/>
      <c r="BB166" s="61"/>
      <c r="BC166" s="61"/>
      <c r="BD166" s="61"/>
      <c r="BE166" s="61"/>
      <c r="BF166" s="61"/>
      <c r="BG166" s="61"/>
      <c r="BH166" s="61"/>
      <c r="BI166" s="61"/>
      <c r="BJ166" s="61"/>
      <c r="BK166" s="61"/>
      <c r="BL166" s="61"/>
      <c r="BM166" s="161" t="s">
        <v>623</v>
      </c>
      <c r="BN166" s="61"/>
      <c r="BO166" s="61"/>
      <c r="BP166" s="61"/>
      <c r="BQ166" s="61"/>
      <c r="BR166" s="61"/>
      <c r="BS166" s="61"/>
      <c r="BT166" s="61"/>
      <c r="BU166" s="61"/>
      <c r="BV166" s="61"/>
      <c r="BW166" s="61"/>
      <c r="BX166" s="61"/>
      <c r="BY166" s="61"/>
      <c r="BZ166" s="61"/>
      <c r="CA166" s="61"/>
      <c r="CB166" s="61"/>
      <c r="CC166" s="61"/>
      <c r="CD166" s="61"/>
      <c r="CE166" s="61"/>
      <c r="CF166" s="61"/>
      <c r="CG166" s="61"/>
      <c r="CH166" s="61"/>
    </row>
    <row r="167" spans="53:86">
      <c r="BA167" s="61"/>
      <c r="BB167" s="61"/>
      <c r="BC167" s="61"/>
      <c r="BD167" s="61"/>
      <c r="BE167" s="61"/>
      <c r="BF167" s="61"/>
      <c r="BG167" s="61"/>
      <c r="BH167" s="61"/>
      <c r="BI167" s="61"/>
      <c r="BJ167" s="61"/>
      <c r="BK167" s="61"/>
      <c r="BL167" s="61"/>
      <c r="BM167" s="161" t="s">
        <v>624</v>
      </c>
      <c r="BN167" s="61"/>
      <c r="BO167" s="61"/>
      <c r="BP167" s="61"/>
      <c r="BQ167" s="61"/>
      <c r="BR167" s="61"/>
      <c r="BS167" s="61"/>
      <c r="BT167" s="61"/>
      <c r="BU167" s="61"/>
      <c r="BV167" s="61"/>
      <c r="BW167" s="61"/>
      <c r="BX167" s="61"/>
      <c r="BY167" s="61"/>
      <c r="BZ167" s="61"/>
      <c r="CA167" s="61"/>
      <c r="CB167" s="61"/>
      <c r="CC167" s="61"/>
      <c r="CD167" s="61"/>
      <c r="CE167" s="61"/>
      <c r="CF167" s="61"/>
      <c r="CG167" s="61"/>
      <c r="CH167" s="61"/>
    </row>
    <row r="168" spans="53:86">
      <c r="BA168" s="61"/>
      <c r="BB168" s="61"/>
      <c r="BC168" s="61"/>
      <c r="BD168" s="61"/>
      <c r="BE168" s="61"/>
      <c r="BF168" s="61"/>
      <c r="BG168" s="61"/>
      <c r="BH168" s="61"/>
      <c r="BI168" s="61"/>
      <c r="BJ168" s="61"/>
      <c r="BK168" s="61"/>
      <c r="BL168" s="61"/>
      <c r="BM168" s="161" t="s">
        <v>625</v>
      </c>
      <c r="BN168" s="61"/>
      <c r="BO168" s="61"/>
      <c r="BP168" s="61"/>
      <c r="BQ168" s="61"/>
      <c r="BR168" s="61"/>
      <c r="BS168" s="61"/>
      <c r="BT168" s="61"/>
      <c r="BU168" s="61"/>
      <c r="BV168" s="61"/>
      <c r="BW168" s="61"/>
      <c r="BX168" s="61"/>
      <c r="BY168" s="61"/>
      <c r="BZ168" s="61"/>
      <c r="CA168" s="61"/>
      <c r="CB168" s="61"/>
      <c r="CC168" s="61"/>
      <c r="CD168" s="61"/>
      <c r="CE168" s="61"/>
      <c r="CF168" s="61"/>
      <c r="CG168" s="61"/>
      <c r="CH168" s="61"/>
    </row>
    <row r="169" spans="53:86">
      <c r="BA169" s="61"/>
      <c r="BB169" s="61"/>
      <c r="BC169" s="61"/>
      <c r="BD169" s="61"/>
      <c r="BE169" s="61"/>
      <c r="BF169" s="61"/>
      <c r="BG169" s="61"/>
      <c r="BH169" s="61"/>
      <c r="BI169" s="61"/>
      <c r="BJ169" s="61"/>
      <c r="BK169" s="61"/>
      <c r="BL169" s="61"/>
      <c r="BM169" s="161" t="s">
        <v>626</v>
      </c>
      <c r="BN169" s="61"/>
      <c r="BO169" s="61"/>
      <c r="BP169" s="61"/>
      <c r="BQ169" s="61"/>
      <c r="BR169" s="61"/>
      <c r="BS169" s="61"/>
      <c r="BT169" s="61"/>
      <c r="BU169" s="61"/>
      <c r="BV169" s="61"/>
      <c r="BW169" s="61"/>
      <c r="BX169" s="61"/>
      <c r="BY169" s="61"/>
      <c r="BZ169" s="61"/>
      <c r="CA169" s="61"/>
      <c r="CB169" s="61"/>
      <c r="CC169" s="61"/>
      <c r="CD169" s="61"/>
      <c r="CE169" s="61"/>
      <c r="CF169" s="61"/>
      <c r="CG169" s="61"/>
      <c r="CH169" s="61"/>
    </row>
    <row r="170" spans="53:86">
      <c r="BA170" s="61"/>
      <c r="BB170" s="61"/>
      <c r="BC170" s="61"/>
      <c r="BD170" s="61"/>
      <c r="BE170" s="61"/>
      <c r="BF170" s="61"/>
      <c r="BG170" s="61"/>
      <c r="BH170" s="61"/>
      <c r="BI170" s="61"/>
      <c r="BJ170" s="61"/>
      <c r="BK170" s="61"/>
      <c r="BL170" s="61"/>
      <c r="BM170" s="161" t="s">
        <v>627</v>
      </c>
      <c r="BN170" s="61"/>
      <c r="BO170" s="61"/>
      <c r="BP170" s="61"/>
      <c r="BQ170" s="61"/>
      <c r="BR170" s="61"/>
      <c r="BS170" s="61"/>
      <c r="BT170" s="61"/>
      <c r="BU170" s="61"/>
      <c r="BV170" s="61"/>
      <c r="BW170" s="61"/>
      <c r="BX170" s="61"/>
      <c r="BY170" s="61"/>
      <c r="BZ170" s="61"/>
      <c r="CA170" s="61"/>
      <c r="CB170" s="61"/>
      <c r="CC170" s="61"/>
      <c r="CD170" s="61"/>
      <c r="CE170" s="61"/>
      <c r="CF170" s="61"/>
      <c r="CG170" s="61"/>
      <c r="CH170" s="61"/>
    </row>
    <row r="171" spans="53:86">
      <c r="BA171" s="61"/>
      <c r="BB171" s="61"/>
      <c r="BC171" s="61"/>
      <c r="BD171" s="61"/>
      <c r="BE171" s="61"/>
      <c r="BF171" s="61"/>
      <c r="BG171" s="61"/>
      <c r="BH171" s="61"/>
      <c r="BI171" s="61"/>
      <c r="BJ171" s="61"/>
      <c r="BK171" s="61"/>
      <c r="BL171" s="61"/>
      <c r="BM171" s="161" t="s">
        <v>628</v>
      </c>
      <c r="BN171" s="61"/>
      <c r="BO171" s="61"/>
      <c r="BP171" s="61"/>
      <c r="BQ171" s="61"/>
      <c r="BR171" s="61"/>
      <c r="BS171" s="61"/>
      <c r="BT171" s="61"/>
      <c r="BU171" s="61"/>
      <c r="BV171" s="61"/>
      <c r="BW171" s="61"/>
      <c r="BX171" s="61"/>
      <c r="BY171" s="61"/>
      <c r="BZ171" s="61"/>
      <c r="CA171" s="61"/>
      <c r="CB171" s="61"/>
      <c r="CC171" s="61"/>
      <c r="CD171" s="61"/>
      <c r="CE171" s="61"/>
      <c r="CF171" s="61"/>
      <c r="CG171" s="61"/>
      <c r="CH171" s="61"/>
    </row>
    <row r="172" spans="53:86">
      <c r="BA172" s="61"/>
      <c r="BB172" s="61"/>
      <c r="BC172" s="61"/>
      <c r="BD172" s="61"/>
      <c r="BE172" s="61"/>
      <c r="BF172" s="61"/>
      <c r="BG172" s="61"/>
      <c r="BH172" s="61"/>
      <c r="BI172" s="61"/>
      <c r="BJ172" s="61"/>
      <c r="BK172" s="61"/>
      <c r="BL172" s="61"/>
      <c r="BM172" s="162" t="s">
        <v>629</v>
      </c>
      <c r="BN172" s="61"/>
      <c r="BO172" s="61"/>
      <c r="BP172" s="61"/>
      <c r="BQ172" s="61"/>
      <c r="BR172" s="61"/>
      <c r="BS172" s="61"/>
      <c r="BT172" s="61"/>
      <c r="BU172" s="61"/>
      <c r="BV172" s="61"/>
      <c r="BW172" s="61"/>
      <c r="BX172" s="61"/>
      <c r="BY172" s="61"/>
      <c r="BZ172" s="61"/>
      <c r="CA172" s="61"/>
      <c r="CB172" s="61"/>
      <c r="CC172" s="61"/>
      <c r="CD172" s="61"/>
      <c r="CE172" s="61"/>
      <c r="CF172" s="61"/>
      <c r="CG172" s="61"/>
      <c r="CH172" s="61"/>
    </row>
    <row r="173" spans="53:86">
      <c r="BA173" s="61"/>
      <c r="BB173" s="61"/>
      <c r="BC173" s="61"/>
      <c r="BD173" s="61"/>
      <c r="BE173" s="61"/>
      <c r="BF173" s="61"/>
      <c r="BG173" s="61"/>
      <c r="BH173" s="61"/>
      <c r="BI173" s="61"/>
      <c r="BJ173" s="61"/>
      <c r="BK173" s="61"/>
      <c r="BL173" s="61"/>
      <c r="BM173" s="161" t="s">
        <v>630</v>
      </c>
      <c r="BN173" s="61"/>
      <c r="BO173" s="61"/>
      <c r="BP173" s="61"/>
      <c r="BQ173" s="61"/>
      <c r="BR173" s="61"/>
      <c r="BS173" s="61"/>
      <c r="BT173" s="61"/>
      <c r="BU173" s="61"/>
      <c r="BV173" s="61"/>
      <c r="BW173" s="61"/>
      <c r="BX173" s="61"/>
      <c r="BY173" s="61"/>
      <c r="BZ173" s="61"/>
      <c r="CA173" s="61"/>
      <c r="CB173" s="61"/>
      <c r="CC173" s="61"/>
      <c r="CD173" s="61"/>
      <c r="CE173" s="61"/>
      <c r="CF173" s="61"/>
      <c r="CG173" s="61"/>
      <c r="CH173" s="61"/>
    </row>
    <row r="174" spans="53:86">
      <c r="BA174" s="61"/>
      <c r="BB174" s="61"/>
      <c r="BC174" s="61"/>
      <c r="BD174" s="61"/>
      <c r="BE174" s="61"/>
      <c r="BF174" s="61"/>
      <c r="BG174" s="61"/>
      <c r="BH174" s="61"/>
      <c r="BI174" s="61"/>
      <c r="BJ174" s="61"/>
      <c r="BK174" s="61"/>
      <c r="BL174" s="61"/>
      <c r="BM174" s="161" t="s">
        <v>631</v>
      </c>
      <c r="BN174" s="61"/>
      <c r="BO174" s="61"/>
      <c r="BP174" s="61"/>
      <c r="BQ174" s="61"/>
      <c r="BR174" s="61"/>
      <c r="BS174" s="61"/>
      <c r="BT174" s="61"/>
      <c r="BU174" s="61"/>
      <c r="BV174" s="61"/>
      <c r="BW174" s="61"/>
      <c r="BX174" s="61"/>
      <c r="BY174" s="61"/>
      <c r="BZ174" s="61"/>
      <c r="CA174" s="61"/>
      <c r="CB174" s="61"/>
      <c r="CC174" s="61"/>
      <c r="CD174" s="61"/>
      <c r="CE174" s="61"/>
      <c r="CF174" s="61"/>
      <c r="CG174" s="61"/>
      <c r="CH174" s="61"/>
    </row>
    <row r="175" spans="53:86">
      <c r="BA175" s="61"/>
      <c r="BB175" s="61"/>
      <c r="BC175" s="61"/>
      <c r="BD175" s="61"/>
      <c r="BE175" s="61"/>
      <c r="BF175" s="61"/>
      <c r="BG175" s="61"/>
      <c r="BH175" s="61"/>
      <c r="BI175" s="61"/>
      <c r="BJ175" s="61"/>
      <c r="BK175" s="61"/>
      <c r="BL175" s="61"/>
      <c r="BM175" s="161" t="s">
        <v>632</v>
      </c>
      <c r="BN175" s="61"/>
      <c r="BO175" s="61"/>
      <c r="BP175" s="61"/>
      <c r="BQ175" s="61"/>
      <c r="BR175" s="61"/>
      <c r="BS175" s="61"/>
      <c r="BT175" s="61"/>
      <c r="BU175" s="61"/>
      <c r="BV175" s="61"/>
      <c r="BW175" s="61"/>
      <c r="BX175" s="61"/>
      <c r="BY175" s="61"/>
      <c r="BZ175" s="61"/>
      <c r="CA175" s="61"/>
      <c r="CB175" s="61"/>
      <c r="CC175" s="61"/>
      <c r="CD175" s="61"/>
      <c r="CE175" s="61"/>
      <c r="CF175" s="61"/>
      <c r="CG175" s="61"/>
      <c r="CH175" s="61"/>
    </row>
    <row r="176" spans="53:86">
      <c r="BA176" s="61"/>
      <c r="BB176" s="61"/>
      <c r="BC176" s="61"/>
      <c r="BD176" s="61"/>
      <c r="BE176" s="61"/>
      <c r="BF176" s="61"/>
      <c r="BG176" s="61"/>
      <c r="BH176" s="61"/>
      <c r="BI176" s="61"/>
      <c r="BJ176" s="61"/>
      <c r="BK176" s="61"/>
      <c r="BL176" s="61"/>
      <c r="BM176" s="161" t="s">
        <v>633</v>
      </c>
      <c r="BN176" s="61"/>
      <c r="BO176" s="61"/>
      <c r="BP176" s="61"/>
      <c r="BQ176" s="61"/>
      <c r="BR176" s="61"/>
      <c r="BS176" s="61"/>
      <c r="BT176" s="61"/>
      <c r="BU176" s="61"/>
      <c r="BV176" s="61"/>
      <c r="BW176" s="61"/>
      <c r="BX176" s="61"/>
      <c r="BY176" s="61"/>
      <c r="BZ176" s="61"/>
      <c r="CA176" s="61"/>
      <c r="CB176" s="61"/>
      <c r="CC176" s="61"/>
      <c r="CD176" s="61"/>
      <c r="CE176" s="61"/>
      <c r="CF176" s="61"/>
      <c r="CG176" s="61"/>
      <c r="CH176" s="61"/>
    </row>
    <row r="177" spans="53:86">
      <c r="BA177" s="61"/>
      <c r="BB177" s="61"/>
      <c r="BC177" s="61"/>
      <c r="BD177" s="61"/>
      <c r="BE177" s="61"/>
      <c r="BF177" s="61"/>
      <c r="BG177" s="61"/>
      <c r="BH177" s="61"/>
      <c r="BI177" s="61"/>
      <c r="BJ177" s="61"/>
      <c r="BK177" s="61"/>
      <c r="BL177" s="61"/>
      <c r="BM177" s="161" t="s">
        <v>634</v>
      </c>
      <c r="BN177" s="61"/>
      <c r="BO177" s="61"/>
      <c r="BP177" s="61"/>
      <c r="BQ177" s="61"/>
      <c r="BR177" s="61"/>
      <c r="BS177" s="61"/>
      <c r="BT177" s="61"/>
      <c r="BU177" s="61"/>
      <c r="BV177" s="61"/>
      <c r="BW177" s="61"/>
      <c r="BX177" s="61"/>
      <c r="BY177" s="61"/>
      <c r="BZ177" s="61"/>
      <c r="CA177" s="61"/>
      <c r="CB177" s="61"/>
      <c r="CC177" s="61"/>
      <c r="CD177" s="61"/>
      <c r="CE177" s="61"/>
      <c r="CF177" s="61"/>
      <c r="CG177" s="61"/>
      <c r="CH177" s="61"/>
    </row>
    <row r="178" spans="53:86">
      <c r="BA178" s="61"/>
      <c r="BB178" s="61"/>
      <c r="BC178" s="61"/>
      <c r="BD178" s="61"/>
      <c r="BE178" s="61"/>
      <c r="BF178" s="61"/>
      <c r="BG178" s="61"/>
      <c r="BH178" s="61"/>
      <c r="BI178" s="61"/>
      <c r="BJ178" s="61"/>
      <c r="BK178" s="61"/>
      <c r="BL178" s="61"/>
      <c r="BM178" s="161" t="s">
        <v>635</v>
      </c>
      <c r="BN178" s="61"/>
      <c r="BO178" s="61"/>
      <c r="BP178" s="61"/>
      <c r="BQ178" s="61"/>
      <c r="BR178" s="61"/>
      <c r="BS178" s="61"/>
      <c r="BT178" s="61"/>
      <c r="BU178" s="61"/>
      <c r="BV178" s="61"/>
      <c r="BW178" s="61"/>
      <c r="BX178" s="61"/>
      <c r="BY178" s="61"/>
      <c r="BZ178" s="61"/>
      <c r="CA178" s="61"/>
      <c r="CB178" s="61"/>
      <c r="CC178" s="61"/>
      <c r="CD178" s="61"/>
      <c r="CE178" s="61"/>
      <c r="CF178" s="61"/>
      <c r="CG178" s="61"/>
      <c r="CH178" s="61"/>
    </row>
    <row r="179" spans="53:86">
      <c r="BA179" s="61"/>
      <c r="BB179" s="61"/>
      <c r="BC179" s="61"/>
      <c r="BD179" s="61"/>
      <c r="BE179" s="61"/>
      <c r="BF179" s="61"/>
      <c r="BG179" s="61"/>
      <c r="BH179" s="61"/>
      <c r="BI179" s="61"/>
      <c r="BJ179" s="61"/>
      <c r="BK179" s="61"/>
      <c r="BL179" s="61"/>
      <c r="BM179" s="161" t="s">
        <v>636</v>
      </c>
      <c r="BN179" s="61"/>
      <c r="BO179" s="61"/>
      <c r="BP179" s="61"/>
      <c r="BQ179" s="61"/>
      <c r="BR179" s="61"/>
      <c r="BS179" s="61"/>
      <c r="BT179" s="61"/>
      <c r="BU179" s="61"/>
      <c r="BV179" s="61"/>
      <c r="BW179" s="61"/>
      <c r="BX179" s="61"/>
      <c r="BY179" s="61"/>
      <c r="BZ179" s="61"/>
      <c r="CA179" s="61"/>
      <c r="CB179" s="61"/>
      <c r="CC179" s="61"/>
      <c r="CD179" s="61"/>
      <c r="CE179" s="61"/>
      <c r="CF179" s="61"/>
      <c r="CG179" s="61"/>
      <c r="CH179" s="61"/>
    </row>
    <row r="180" spans="53:86">
      <c r="BA180" s="61"/>
      <c r="BB180" s="61"/>
      <c r="BC180" s="61"/>
      <c r="BD180" s="61"/>
      <c r="BE180" s="61"/>
      <c r="BF180" s="61"/>
      <c r="BG180" s="61"/>
      <c r="BH180" s="61"/>
      <c r="BI180" s="61"/>
      <c r="BJ180" s="61"/>
      <c r="BK180" s="61"/>
      <c r="BL180" s="61"/>
      <c r="BM180" s="161" t="s">
        <v>637</v>
      </c>
      <c r="BN180" s="61"/>
      <c r="BO180" s="61"/>
      <c r="BP180" s="61"/>
      <c r="BQ180" s="61"/>
      <c r="BR180" s="61"/>
      <c r="BS180" s="61"/>
      <c r="BT180" s="61"/>
      <c r="BU180" s="61"/>
      <c r="BV180" s="61"/>
      <c r="BW180" s="61"/>
      <c r="BX180" s="61"/>
      <c r="BY180" s="61"/>
      <c r="BZ180" s="61"/>
      <c r="CA180" s="61"/>
      <c r="CB180" s="61"/>
      <c r="CC180" s="61"/>
      <c r="CD180" s="61"/>
      <c r="CE180" s="61"/>
      <c r="CF180" s="61"/>
      <c r="CG180" s="61"/>
      <c r="CH180" s="61"/>
    </row>
    <row r="181" spans="53:86">
      <c r="BA181" s="61"/>
      <c r="BB181" s="61"/>
      <c r="BC181" s="61"/>
      <c r="BD181" s="61"/>
      <c r="BE181" s="61"/>
      <c r="BF181" s="61"/>
      <c r="BG181" s="61"/>
      <c r="BH181" s="61"/>
      <c r="BI181" s="61"/>
      <c r="BJ181" s="61"/>
      <c r="BK181" s="61"/>
      <c r="BL181" s="61"/>
      <c r="BM181" s="161" t="s">
        <v>638</v>
      </c>
      <c r="BN181" s="61"/>
      <c r="BO181" s="61"/>
      <c r="BP181" s="61"/>
      <c r="BQ181" s="61"/>
      <c r="BR181" s="61"/>
      <c r="BS181" s="61"/>
      <c r="BT181" s="61"/>
      <c r="BU181" s="61"/>
      <c r="BV181" s="61"/>
      <c r="BW181" s="61"/>
      <c r="BX181" s="61"/>
      <c r="BY181" s="61"/>
      <c r="BZ181" s="61"/>
      <c r="CA181" s="61"/>
      <c r="CB181" s="61"/>
      <c r="CC181" s="61"/>
      <c r="CD181" s="61"/>
      <c r="CE181" s="61"/>
      <c r="CF181" s="61"/>
      <c r="CG181" s="61"/>
      <c r="CH181" s="61"/>
    </row>
    <row r="182" spans="53:86">
      <c r="BA182" s="61"/>
      <c r="BB182" s="61"/>
      <c r="BC182" s="61"/>
      <c r="BD182" s="61"/>
      <c r="BE182" s="61"/>
      <c r="BF182" s="61"/>
      <c r="BG182" s="61"/>
      <c r="BH182" s="61"/>
      <c r="BI182" s="61"/>
      <c r="BJ182" s="61"/>
      <c r="BK182" s="61"/>
      <c r="BL182" s="61"/>
      <c r="BM182" s="161" t="s">
        <v>639</v>
      </c>
      <c r="BN182" s="61"/>
      <c r="BO182" s="61"/>
      <c r="BP182" s="61"/>
      <c r="BQ182" s="61"/>
      <c r="BR182" s="61"/>
      <c r="BS182" s="61"/>
      <c r="BT182" s="61"/>
      <c r="BU182" s="61"/>
      <c r="BV182" s="61"/>
      <c r="BW182" s="61"/>
      <c r="BX182" s="61"/>
      <c r="BY182" s="61"/>
      <c r="BZ182" s="61"/>
      <c r="CA182" s="61"/>
      <c r="CB182" s="61"/>
      <c r="CC182" s="61"/>
      <c r="CD182" s="61"/>
      <c r="CE182" s="61"/>
      <c r="CF182" s="61"/>
      <c r="CG182" s="61"/>
      <c r="CH182" s="61"/>
    </row>
    <row r="183" spans="53:86">
      <c r="BA183" s="61"/>
      <c r="BB183" s="61"/>
      <c r="BC183" s="61"/>
      <c r="BD183" s="61"/>
      <c r="BE183" s="61"/>
      <c r="BF183" s="61"/>
      <c r="BG183" s="61"/>
      <c r="BH183" s="61"/>
      <c r="BI183" s="61"/>
      <c r="BJ183" s="61"/>
      <c r="BK183" s="61"/>
      <c r="BL183" s="61"/>
      <c r="BM183" s="161" t="s">
        <v>640</v>
      </c>
      <c r="BN183" s="61"/>
      <c r="BO183" s="61"/>
      <c r="BP183" s="61"/>
      <c r="BQ183" s="61"/>
      <c r="BR183" s="61"/>
      <c r="BS183" s="61"/>
      <c r="BT183" s="61"/>
      <c r="BU183" s="61"/>
      <c r="BV183" s="61"/>
      <c r="BW183" s="61"/>
      <c r="BX183" s="61"/>
      <c r="BY183" s="61"/>
      <c r="BZ183" s="61"/>
      <c r="CA183" s="61"/>
      <c r="CB183" s="61"/>
      <c r="CC183" s="61"/>
      <c r="CD183" s="61"/>
      <c r="CE183" s="61"/>
      <c r="CF183" s="61"/>
      <c r="CG183" s="61"/>
      <c r="CH183" s="61"/>
    </row>
    <row r="184" spans="53:86">
      <c r="BA184" s="61"/>
      <c r="BB184" s="61"/>
      <c r="BC184" s="61"/>
      <c r="BD184" s="61"/>
      <c r="BE184" s="61"/>
      <c r="BF184" s="61"/>
      <c r="BG184" s="61"/>
      <c r="BH184" s="61"/>
      <c r="BI184" s="61"/>
      <c r="BJ184" s="61"/>
      <c r="BK184" s="61"/>
      <c r="BL184" s="61"/>
      <c r="BM184" s="161" t="s">
        <v>641</v>
      </c>
      <c r="BN184" s="61"/>
      <c r="BO184" s="61"/>
      <c r="BP184" s="61"/>
      <c r="BQ184" s="61"/>
      <c r="BR184" s="61"/>
      <c r="BS184" s="61"/>
      <c r="BT184" s="61"/>
      <c r="BU184" s="61"/>
      <c r="BV184" s="61"/>
      <c r="BW184" s="61"/>
      <c r="BX184" s="61"/>
      <c r="BY184" s="61"/>
      <c r="BZ184" s="61"/>
      <c r="CA184" s="61"/>
      <c r="CB184" s="61"/>
      <c r="CC184" s="61"/>
      <c r="CD184" s="61"/>
      <c r="CE184" s="61"/>
      <c r="CF184" s="61"/>
      <c r="CG184" s="61"/>
      <c r="CH184" s="61"/>
    </row>
    <row r="185" spans="53:86">
      <c r="BA185" s="61"/>
      <c r="BB185" s="61"/>
      <c r="BC185" s="61"/>
      <c r="BD185" s="61"/>
      <c r="BE185" s="61"/>
      <c r="BF185" s="61"/>
      <c r="BG185" s="61"/>
      <c r="BH185" s="61"/>
      <c r="BI185" s="61"/>
      <c r="BJ185" s="61"/>
      <c r="BK185" s="61"/>
      <c r="BL185" s="61"/>
      <c r="BM185" s="161" t="s">
        <v>642</v>
      </c>
      <c r="BN185" s="61"/>
      <c r="BO185" s="61"/>
      <c r="BP185" s="61"/>
      <c r="BQ185" s="61"/>
      <c r="BR185" s="61"/>
      <c r="BS185" s="61"/>
      <c r="BT185" s="61"/>
      <c r="BU185" s="61"/>
      <c r="BV185" s="61"/>
      <c r="BW185" s="61"/>
      <c r="BX185" s="61"/>
      <c r="BY185" s="61"/>
      <c r="BZ185" s="61"/>
      <c r="CA185" s="61"/>
      <c r="CB185" s="61"/>
      <c r="CC185" s="61"/>
      <c r="CD185" s="61"/>
      <c r="CE185" s="61"/>
      <c r="CF185" s="61"/>
      <c r="CG185" s="61"/>
      <c r="CH185" s="61"/>
    </row>
    <row r="186" spans="53:86">
      <c r="BA186" s="61"/>
      <c r="BB186" s="61"/>
      <c r="BC186" s="61"/>
      <c r="BD186" s="61"/>
      <c r="BE186" s="61"/>
      <c r="BF186" s="61"/>
      <c r="BG186" s="61"/>
      <c r="BH186" s="61"/>
      <c r="BI186" s="61"/>
      <c r="BJ186" s="61"/>
      <c r="BK186" s="61"/>
      <c r="BL186" s="61"/>
      <c r="BM186" s="161" t="s">
        <v>670</v>
      </c>
      <c r="BN186" s="61"/>
      <c r="BO186" s="61"/>
      <c r="BP186" s="61"/>
      <c r="BQ186" s="61"/>
      <c r="BR186" s="61"/>
      <c r="BS186" s="61"/>
      <c r="BT186" s="61"/>
      <c r="BU186" s="61"/>
      <c r="BV186" s="61"/>
      <c r="BW186" s="61"/>
      <c r="BX186" s="61"/>
      <c r="BY186" s="61"/>
      <c r="BZ186" s="61"/>
      <c r="CA186" s="61"/>
      <c r="CB186" s="61"/>
      <c r="CC186" s="61"/>
      <c r="CD186" s="61"/>
      <c r="CE186" s="61"/>
      <c r="CF186" s="61"/>
      <c r="CG186" s="61"/>
      <c r="CH186" s="61"/>
    </row>
    <row r="187" spans="53:86">
      <c r="BA187" s="61"/>
      <c r="BB187" s="61"/>
      <c r="BC187" s="61"/>
      <c r="BD187" s="61"/>
      <c r="BE187" s="61"/>
      <c r="BF187" s="61"/>
      <c r="BG187" s="61"/>
      <c r="BH187" s="61"/>
      <c r="BI187" s="61"/>
      <c r="BJ187" s="61"/>
      <c r="BK187" s="61"/>
      <c r="BL187" s="61"/>
      <c r="BM187" s="161" t="s">
        <v>643</v>
      </c>
      <c r="BN187" s="61"/>
      <c r="BO187" s="61"/>
      <c r="BP187" s="61"/>
      <c r="BQ187" s="61"/>
      <c r="BR187" s="61"/>
      <c r="BS187" s="61"/>
      <c r="BT187" s="61"/>
      <c r="BU187" s="61"/>
      <c r="BV187" s="61"/>
      <c r="BW187" s="61"/>
      <c r="BX187" s="61"/>
      <c r="BY187" s="61"/>
      <c r="BZ187" s="61"/>
      <c r="CA187" s="61"/>
      <c r="CB187" s="61"/>
      <c r="CC187" s="61"/>
      <c r="CD187" s="61"/>
      <c r="CE187" s="61"/>
      <c r="CF187" s="61"/>
      <c r="CG187" s="61"/>
      <c r="CH187" s="61"/>
    </row>
    <row r="188" spans="53:86">
      <c r="BA188" s="61"/>
      <c r="BB188" s="61"/>
      <c r="BC188" s="61"/>
      <c r="BD188" s="61"/>
      <c r="BE188" s="61"/>
      <c r="BF188" s="61"/>
      <c r="BG188" s="61"/>
      <c r="BH188" s="61"/>
      <c r="BI188" s="61"/>
      <c r="BJ188" s="61"/>
      <c r="BK188" s="61"/>
      <c r="BL188" s="61"/>
      <c r="BM188" s="161" t="s">
        <v>644</v>
      </c>
      <c r="BN188" s="61"/>
      <c r="BO188" s="61"/>
      <c r="BP188" s="61"/>
      <c r="BQ188" s="61"/>
      <c r="BR188" s="61"/>
      <c r="BS188" s="61"/>
      <c r="BT188" s="61"/>
      <c r="BU188" s="61"/>
      <c r="BV188" s="61"/>
      <c r="BW188" s="61"/>
      <c r="BX188" s="61"/>
      <c r="BY188" s="61"/>
      <c r="BZ188" s="61"/>
      <c r="CA188" s="61"/>
      <c r="CB188" s="61"/>
      <c r="CC188" s="61"/>
      <c r="CD188" s="61"/>
      <c r="CE188" s="61"/>
      <c r="CF188" s="61"/>
      <c r="CG188" s="61"/>
      <c r="CH188" s="61"/>
    </row>
    <row r="189" spans="53:86">
      <c r="BA189" s="61"/>
      <c r="BB189" s="61"/>
      <c r="BC189" s="61"/>
      <c r="BD189" s="61"/>
      <c r="BE189" s="61"/>
      <c r="BF189" s="61"/>
      <c r="BG189" s="61"/>
      <c r="BH189" s="61"/>
      <c r="BI189" s="61"/>
      <c r="BJ189" s="61"/>
      <c r="BK189" s="61"/>
      <c r="BL189" s="61"/>
      <c r="BM189" s="161" t="s">
        <v>645</v>
      </c>
      <c r="BN189" s="61"/>
      <c r="BO189" s="61"/>
      <c r="BP189" s="61"/>
      <c r="BQ189" s="61"/>
      <c r="BR189" s="61"/>
      <c r="BS189" s="61"/>
      <c r="BT189" s="61"/>
      <c r="BU189" s="61"/>
      <c r="BV189" s="61"/>
      <c r="BW189" s="61"/>
      <c r="BX189" s="61"/>
      <c r="BY189" s="61"/>
      <c r="BZ189" s="61"/>
      <c r="CA189" s="61"/>
      <c r="CB189" s="61"/>
      <c r="CC189" s="61"/>
      <c r="CD189" s="61"/>
      <c r="CE189" s="61"/>
      <c r="CF189" s="61"/>
      <c r="CG189" s="61"/>
      <c r="CH189" s="61"/>
    </row>
    <row r="190" spans="53:86">
      <c r="BA190" s="61"/>
      <c r="BB190" s="61"/>
      <c r="BC190" s="61"/>
      <c r="BD190" s="61"/>
      <c r="BE190" s="61"/>
      <c r="BF190" s="61"/>
      <c r="BG190" s="61"/>
      <c r="BH190" s="61"/>
      <c r="BI190" s="61"/>
      <c r="BJ190" s="61"/>
      <c r="BK190" s="61"/>
      <c r="BL190" s="61"/>
      <c r="BM190" s="161" t="s">
        <v>671</v>
      </c>
      <c r="BN190" s="61"/>
      <c r="BO190" s="61"/>
      <c r="BP190" s="61"/>
      <c r="BQ190" s="61"/>
      <c r="BR190" s="61"/>
      <c r="BS190" s="61"/>
      <c r="BT190" s="61"/>
      <c r="BU190" s="61"/>
      <c r="BV190" s="61"/>
      <c r="BW190" s="61"/>
      <c r="BX190" s="61"/>
      <c r="BY190" s="61"/>
      <c r="BZ190" s="61"/>
      <c r="CA190" s="61"/>
      <c r="CB190" s="61"/>
      <c r="CC190" s="61"/>
      <c r="CD190" s="61"/>
      <c r="CE190" s="61"/>
      <c r="CF190" s="61"/>
      <c r="CG190" s="61"/>
      <c r="CH190" s="61"/>
    </row>
    <row r="191" spans="53:86">
      <c r="BA191" s="61"/>
      <c r="BB191" s="61"/>
      <c r="BC191" s="61"/>
      <c r="BD191" s="61"/>
      <c r="BE191" s="61"/>
      <c r="BF191" s="61"/>
      <c r="BG191" s="61"/>
      <c r="BH191" s="61"/>
      <c r="BI191" s="61"/>
      <c r="BJ191" s="61"/>
      <c r="BK191" s="61"/>
      <c r="BL191" s="61"/>
      <c r="BM191" s="162" t="s">
        <v>646</v>
      </c>
      <c r="BN191" s="61"/>
      <c r="BO191" s="61"/>
      <c r="BP191" s="61"/>
      <c r="BQ191" s="61"/>
      <c r="BR191" s="61"/>
      <c r="BS191" s="61"/>
      <c r="BT191" s="61"/>
      <c r="BU191" s="61"/>
      <c r="BV191" s="61"/>
      <c r="BW191" s="61"/>
      <c r="BX191" s="61"/>
      <c r="BY191" s="61"/>
      <c r="BZ191" s="61"/>
      <c r="CA191" s="61"/>
      <c r="CB191" s="61"/>
      <c r="CC191" s="61"/>
      <c r="CD191" s="61"/>
      <c r="CE191" s="61"/>
      <c r="CF191" s="61"/>
      <c r="CG191" s="61"/>
      <c r="CH191" s="61"/>
    </row>
    <row r="192" spans="53:86">
      <c r="BA192" s="61"/>
      <c r="BB192" s="61"/>
      <c r="BC192" s="61"/>
      <c r="BD192" s="61"/>
      <c r="BE192" s="61"/>
      <c r="BF192" s="61"/>
      <c r="BG192" s="61"/>
      <c r="BH192" s="61"/>
      <c r="BI192" s="61"/>
      <c r="BJ192" s="61"/>
      <c r="BK192" s="61"/>
      <c r="BL192" s="61"/>
      <c r="BM192" s="161" t="s">
        <v>647</v>
      </c>
      <c r="BN192" s="61"/>
      <c r="BO192" s="61"/>
      <c r="BP192" s="61"/>
      <c r="BQ192" s="61"/>
      <c r="BR192" s="61"/>
      <c r="BS192" s="61"/>
      <c r="BT192" s="61"/>
      <c r="BU192" s="61"/>
      <c r="BV192" s="61"/>
      <c r="BW192" s="61"/>
      <c r="BX192" s="61"/>
      <c r="BY192" s="61"/>
      <c r="BZ192" s="61"/>
      <c r="CA192" s="61"/>
      <c r="CB192" s="61"/>
      <c r="CC192" s="61"/>
      <c r="CD192" s="61"/>
      <c r="CE192" s="61"/>
      <c r="CF192" s="61"/>
      <c r="CG192" s="61"/>
      <c r="CH192" s="61"/>
    </row>
    <row r="193" spans="53:86">
      <c r="BA193" s="61"/>
      <c r="BB193" s="61"/>
      <c r="BC193" s="61"/>
      <c r="BD193" s="61"/>
      <c r="BE193" s="61"/>
      <c r="BF193" s="61"/>
      <c r="BG193" s="61"/>
      <c r="BH193" s="61"/>
      <c r="BI193" s="61"/>
      <c r="BJ193" s="61"/>
      <c r="BK193" s="61"/>
      <c r="BL193" s="61"/>
      <c r="BM193" s="161" t="s">
        <v>648</v>
      </c>
      <c r="BN193" s="61"/>
      <c r="BO193" s="61"/>
      <c r="BP193" s="61"/>
      <c r="BQ193" s="61"/>
      <c r="BR193" s="61"/>
      <c r="BS193" s="61"/>
      <c r="BT193" s="61"/>
      <c r="BU193" s="61"/>
      <c r="BV193" s="61"/>
      <c r="BW193" s="61"/>
      <c r="BX193" s="61"/>
      <c r="BY193" s="61"/>
      <c r="BZ193" s="61"/>
      <c r="CA193" s="61"/>
      <c r="CB193" s="61"/>
      <c r="CC193" s="61"/>
      <c r="CD193" s="61"/>
      <c r="CE193" s="61"/>
      <c r="CF193" s="61"/>
      <c r="CG193" s="61"/>
      <c r="CH193" s="61"/>
    </row>
    <row r="194" spans="53:86">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row>
    <row r="195" spans="53:86">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row>
    <row r="196" spans="53:86">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row>
    <row r="197" spans="53:86">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row>
    <row r="198" spans="53:86">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row>
    <row r="199" spans="53:86">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row>
    <row r="200" spans="53:86">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row>
  </sheetData>
  <phoneticPr fontId="29" type="noConversion"/>
  <dataValidations count="4">
    <dataValidation type="textLength" showInputMessage="1" showErrorMessage="1" sqref="G4:G46">
      <formula1>0</formula1>
      <formula2>150</formula2>
    </dataValidation>
    <dataValidation type="list" allowBlank="1" showInputMessage="1" showErrorMessage="1" sqref="F4:F51">
      <formula1>$BK$13:$BK$14</formula1>
    </dataValidation>
    <dataValidation type="list" allowBlank="1" showInputMessage="1" showErrorMessage="1" sqref="A4:A47">
      <formula1>$BB$2:$BB$53</formula1>
    </dataValidation>
    <dataValidation type="list" allowBlank="1" showInputMessage="1" showErrorMessage="1" sqref="D4:D47">
      <formula1>$BA$70:$BA$83</formula1>
    </dataValidation>
  </dataValidations>
  <pageMargins left="0.70833333333333337" right="0.70833333333333337" top="0.78749999999999998" bottom="0.78749999999999998" header="0.51180555555555551" footer="0.51180555555555551"/>
  <pageSetup paperSize="9" scale="79"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[2]Custom_lists!#REF!</xm:f>
          </x14:formula1>
          <xm:sqref>A4:A47</xm:sqref>
        </x14:dataValidation>
        <x14:dataValidation type="list" showInputMessage="1" showErrorMessage="1">
          <x14:formula1>
            <xm:f>[2]Custom_lists!#REF!</xm:f>
          </x14:formula1>
          <xm:sqref>D4:D47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92D050"/>
  </sheetPr>
  <dimension ref="A1:CH193"/>
  <sheetViews>
    <sheetView workbookViewId="0">
      <selection activeCell="C6" sqref="C6"/>
    </sheetView>
  </sheetViews>
  <sheetFormatPr defaultColWidth="8.85546875" defaultRowHeight="12.75"/>
  <cols>
    <col min="1" max="1" width="6.7109375" customWidth="1"/>
    <col min="2" max="2" width="22.28515625" customWidth="1"/>
    <col min="3" max="3" width="15.28515625" customWidth="1"/>
    <col min="4" max="4" width="12.140625" customWidth="1"/>
    <col min="5" max="5" width="24.85546875" customWidth="1"/>
    <col min="6" max="6" width="16.85546875" customWidth="1"/>
    <col min="7" max="7" width="28" customWidth="1"/>
    <col min="8" max="8" width="21.85546875" customWidth="1"/>
    <col min="9" max="9" width="18.140625" style="61" customWidth="1"/>
    <col min="10" max="52" width="8.85546875" customWidth="1"/>
  </cols>
  <sheetData>
    <row r="1" spans="1:86" s="61" customFormat="1" ht="19.350000000000001" customHeight="1" thickBot="1">
      <c r="A1" s="164" t="s">
        <v>313</v>
      </c>
      <c r="B1" s="2"/>
      <c r="C1" s="2"/>
      <c r="D1" s="64"/>
      <c r="E1" s="64"/>
      <c r="F1" s="64"/>
      <c r="H1" s="173" t="s">
        <v>0</v>
      </c>
      <c r="I1" s="63" t="s">
        <v>1821</v>
      </c>
      <c r="BA1" s="158" t="s">
        <v>422</v>
      </c>
      <c r="BB1" s="241" t="s">
        <v>835</v>
      </c>
      <c r="BD1" s="157" t="s">
        <v>434</v>
      </c>
      <c r="BE1" s="159"/>
      <c r="BF1" s="159"/>
      <c r="BH1" s="61" t="s">
        <v>469</v>
      </c>
      <c r="BM1" s="157" t="s">
        <v>649</v>
      </c>
      <c r="BO1" s="61" t="s">
        <v>672</v>
      </c>
      <c r="BU1" s="157" t="s">
        <v>709</v>
      </c>
      <c r="BZ1" s="61" t="s">
        <v>726</v>
      </c>
      <c r="CC1" s="61" t="s">
        <v>754</v>
      </c>
    </row>
    <row r="2" spans="1:86" s="61" customFormat="1" ht="23.1" customHeight="1" thickBot="1">
      <c r="A2" s="2"/>
      <c r="B2" s="2"/>
      <c r="C2" s="2"/>
      <c r="D2" s="64"/>
      <c r="E2" s="64"/>
      <c r="F2" s="64"/>
      <c r="H2" s="173" t="s">
        <v>254</v>
      </c>
      <c r="I2" s="178">
        <v>2015</v>
      </c>
      <c r="BA2" s="160" t="s">
        <v>343</v>
      </c>
      <c r="BB2" s="160" t="s">
        <v>344</v>
      </c>
      <c r="BD2" s="61" t="s">
        <v>439</v>
      </c>
      <c r="BE2" s="159"/>
      <c r="BF2" s="159"/>
      <c r="BH2" s="61" t="s">
        <v>468</v>
      </c>
      <c r="BM2" s="161" t="s">
        <v>481</v>
      </c>
      <c r="BO2" s="61" t="s">
        <v>118</v>
      </c>
      <c r="BU2" s="56" t="s">
        <v>712</v>
      </c>
      <c r="BV2" s="56"/>
      <c r="BW2" s="56"/>
      <c r="BX2" s="56"/>
      <c r="BY2" s="56"/>
      <c r="BZ2" s="56" t="s">
        <v>181</v>
      </c>
      <c r="CA2" s="56"/>
      <c r="CB2" s="56"/>
      <c r="CC2" s="61" t="s">
        <v>271</v>
      </c>
    </row>
    <row r="3" spans="1:86" ht="26.25" thickBot="1">
      <c r="A3" s="191" t="s">
        <v>1</v>
      </c>
      <c r="B3" s="107" t="s">
        <v>9</v>
      </c>
      <c r="C3" s="107" t="s">
        <v>310</v>
      </c>
      <c r="D3" s="107" t="s">
        <v>318</v>
      </c>
      <c r="E3" s="107" t="s">
        <v>312</v>
      </c>
      <c r="F3" s="107" t="s">
        <v>319</v>
      </c>
      <c r="G3" s="107" t="s">
        <v>317</v>
      </c>
      <c r="H3" s="107" t="s">
        <v>311</v>
      </c>
      <c r="I3" s="163" t="s">
        <v>308</v>
      </c>
      <c r="J3" s="62"/>
      <c r="BA3" s="160" t="s">
        <v>345</v>
      </c>
      <c r="BB3" s="160" t="s">
        <v>346</v>
      </c>
      <c r="BC3" s="61"/>
      <c r="BD3" s="61" t="s">
        <v>223</v>
      </c>
      <c r="BE3" s="159"/>
      <c r="BF3" s="159"/>
      <c r="BG3" s="61"/>
      <c r="BH3" s="61" t="s">
        <v>470</v>
      </c>
      <c r="BI3" s="61"/>
      <c r="BJ3" s="61"/>
      <c r="BK3" s="61"/>
      <c r="BL3" s="61"/>
      <c r="BM3" s="161"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row>
    <row r="4" spans="1:86" s="957" customFormat="1" ht="216">
      <c r="A4" s="956" t="s">
        <v>338</v>
      </c>
      <c r="B4" s="956" t="s">
        <v>1795</v>
      </c>
      <c r="C4" s="956" t="s">
        <v>764</v>
      </c>
      <c r="D4" s="956" t="s">
        <v>316</v>
      </c>
      <c r="E4" s="956" t="s">
        <v>1802</v>
      </c>
      <c r="F4" s="956" t="s">
        <v>1803</v>
      </c>
      <c r="G4" s="956" t="s">
        <v>1804</v>
      </c>
      <c r="H4" s="956" t="s">
        <v>1805</v>
      </c>
      <c r="I4" s="956" t="s">
        <v>1822</v>
      </c>
      <c r="J4" s="62"/>
      <c r="BA4" s="160"/>
      <c r="BB4" s="160"/>
      <c r="BC4" s="61"/>
      <c r="BD4" s="61"/>
      <c r="BE4" s="159"/>
      <c r="BF4" s="159"/>
      <c r="BG4" s="61"/>
      <c r="BH4" s="61"/>
      <c r="BI4" s="61"/>
      <c r="BJ4" s="61"/>
      <c r="BK4" s="61"/>
      <c r="BL4" s="61"/>
      <c r="BM4" s="161"/>
      <c r="BN4" s="61"/>
      <c r="BO4" s="61"/>
      <c r="BP4" s="61"/>
      <c r="BQ4" s="61"/>
      <c r="BR4" s="61"/>
      <c r="BS4" s="61"/>
      <c r="BT4" s="61"/>
      <c r="BU4" s="56"/>
      <c r="BV4" s="56"/>
      <c r="BW4" s="56"/>
      <c r="BX4" s="56"/>
      <c r="BY4" s="56"/>
      <c r="BZ4" s="56"/>
      <c r="CA4" s="56"/>
      <c r="CB4" s="56"/>
      <c r="CC4" s="61"/>
      <c r="CD4" s="61"/>
      <c r="CE4" s="61"/>
      <c r="CF4" s="61"/>
      <c r="CG4" s="61"/>
      <c r="CH4" s="61"/>
    </row>
    <row r="5" spans="1:86" s="69" customFormat="1" ht="216">
      <c r="A5" s="956" t="s">
        <v>338</v>
      </c>
      <c r="B5" s="956" t="s">
        <v>1795</v>
      </c>
      <c r="C5" s="956" t="s">
        <v>764</v>
      </c>
      <c r="D5" s="956" t="s">
        <v>315</v>
      </c>
      <c r="E5" s="956" t="s">
        <v>314</v>
      </c>
      <c r="F5" s="956" t="s">
        <v>1796</v>
      </c>
      <c r="G5" s="956" t="s">
        <v>1797</v>
      </c>
      <c r="H5" s="956" t="s">
        <v>1798</v>
      </c>
      <c r="I5" s="956" t="s">
        <v>1823</v>
      </c>
      <c r="BA5" s="160" t="s">
        <v>347</v>
      </c>
      <c r="BB5" s="160" t="s">
        <v>348</v>
      </c>
      <c r="BC5" s="61"/>
      <c r="BD5" s="61" t="s">
        <v>440</v>
      </c>
      <c r="BE5" s="159"/>
      <c r="BF5" s="159"/>
      <c r="BG5" s="61"/>
      <c r="BH5" s="61" t="s">
        <v>475</v>
      </c>
      <c r="BI5" s="61"/>
      <c r="BJ5" s="61"/>
      <c r="BK5" s="61"/>
      <c r="BL5" s="61"/>
      <c r="BM5" s="161" t="s">
        <v>483</v>
      </c>
      <c r="BN5" s="61"/>
      <c r="BO5" s="61" t="s">
        <v>124</v>
      </c>
      <c r="BP5" s="61"/>
      <c r="BQ5" s="61"/>
      <c r="BR5" s="61"/>
      <c r="BS5" s="61"/>
      <c r="BT5" s="61"/>
      <c r="BU5" s="56" t="s">
        <v>714</v>
      </c>
      <c r="BV5" s="56"/>
      <c r="BW5" s="56"/>
      <c r="BX5" s="56"/>
      <c r="BY5" s="56"/>
      <c r="BZ5" s="56" t="s">
        <v>56</v>
      </c>
      <c r="CA5" s="56"/>
      <c r="CB5" s="56"/>
      <c r="CC5" s="61" t="s">
        <v>273</v>
      </c>
      <c r="CD5" s="61"/>
      <c r="CE5" s="61"/>
      <c r="CF5" s="61"/>
      <c r="CG5" s="61"/>
      <c r="CH5" s="61"/>
    </row>
    <row r="6" spans="1:86" s="69" customFormat="1" ht="192">
      <c r="A6" s="956" t="s">
        <v>338</v>
      </c>
      <c r="B6" s="956" t="s">
        <v>1795</v>
      </c>
      <c r="C6" s="956" t="s">
        <v>764</v>
      </c>
      <c r="D6" s="956" t="s">
        <v>315</v>
      </c>
      <c r="E6" s="956" t="s">
        <v>314</v>
      </c>
      <c r="F6" s="956" t="s">
        <v>1799</v>
      </c>
      <c r="G6" s="956" t="s">
        <v>1800</v>
      </c>
      <c r="H6" s="956" t="s">
        <v>1801</v>
      </c>
      <c r="I6" s="956" t="s">
        <v>1824</v>
      </c>
      <c r="BA6" s="160" t="s">
        <v>351</v>
      </c>
      <c r="BB6" s="160" t="s">
        <v>352</v>
      </c>
      <c r="BC6" s="61"/>
      <c r="BD6" s="61" t="s">
        <v>227</v>
      </c>
      <c r="BE6" s="159"/>
      <c r="BF6" s="159"/>
      <c r="BG6" s="61"/>
      <c r="BH6" s="61" t="s">
        <v>467</v>
      </c>
      <c r="BI6" s="61"/>
      <c r="BJ6" s="61"/>
      <c r="BK6" s="61"/>
      <c r="BL6" s="61"/>
      <c r="BM6" s="162" t="s">
        <v>484</v>
      </c>
      <c r="BN6" s="61"/>
      <c r="BO6" s="61"/>
      <c r="BP6" s="61"/>
      <c r="BQ6" s="61"/>
      <c r="BR6" s="61"/>
      <c r="BS6" s="61"/>
      <c r="BT6" s="61"/>
      <c r="BU6" s="56" t="s">
        <v>688</v>
      </c>
      <c r="BV6" s="56"/>
      <c r="BW6" s="56"/>
      <c r="BX6" s="56"/>
      <c r="BY6" s="56"/>
      <c r="BZ6" s="56" t="s">
        <v>739</v>
      </c>
      <c r="CA6" s="56"/>
      <c r="CB6" s="56"/>
      <c r="CC6" s="61" t="s">
        <v>274</v>
      </c>
      <c r="CD6" s="61"/>
      <c r="CE6" s="61"/>
      <c r="CF6" s="61"/>
      <c r="CG6" s="61"/>
      <c r="CH6" s="61"/>
    </row>
    <row r="7" spans="1:86" s="69" customFormat="1" ht="240">
      <c r="A7" s="956" t="s">
        <v>338</v>
      </c>
      <c r="B7" s="956" t="s">
        <v>1795</v>
      </c>
      <c r="C7" s="956" t="s">
        <v>764</v>
      </c>
      <c r="D7" s="956" t="s">
        <v>315</v>
      </c>
      <c r="E7" s="956" t="s">
        <v>314</v>
      </c>
      <c r="F7" s="956" t="s">
        <v>1806</v>
      </c>
      <c r="G7" s="956" t="s">
        <v>1807</v>
      </c>
      <c r="H7" s="956" t="s">
        <v>1808</v>
      </c>
      <c r="I7" s="956" t="s">
        <v>1825</v>
      </c>
      <c r="BA7" s="160" t="s">
        <v>360</v>
      </c>
      <c r="BB7" s="160" t="s">
        <v>342</v>
      </c>
      <c r="BC7" s="61"/>
      <c r="BD7" s="61" t="s">
        <v>436</v>
      </c>
      <c r="BE7" s="159"/>
      <c r="BF7" s="159"/>
      <c r="BG7" s="61"/>
      <c r="BH7" s="61" t="s">
        <v>472</v>
      </c>
      <c r="BI7" s="61"/>
      <c r="BJ7" s="61"/>
      <c r="BK7" s="61"/>
      <c r="BL7" s="61"/>
      <c r="BM7" s="161" t="s">
        <v>485</v>
      </c>
      <c r="BN7" s="61"/>
      <c r="BO7" s="61" t="s">
        <v>673</v>
      </c>
      <c r="BP7" s="61"/>
      <c r="BQ7" s="61"/>
      <c r="BR7" s="61"/>
      <c r="BS7" s="61"/>
      <c r="BT7" s="61"/>
      <c r="BU7" s="56" t="s">
        <v>715</v>
      </c>
      <c r="BV7" s="56"/>
      <c r="BW7" s="56"/>
      <c r="BX7" s="56"/>
      <c r="BY7" s="56"/>
      <c r="BZ7" s="56" t="s">
        <v>183</v>
      </c>
      <c r="CA7" s="56"/>
      <c r="CB7" s="56"/>
      <c r="CC7" s="61" t="s">
        <v>752</v>
      </c>
      <c r="CD7" s="61"/>
      <c r="CE7" s="61"/>
      <c r="CF7" s="61"/>
      <c r="CG7" s="61"/>
      <c r="CH7" s="61"/>
    </row>
    <row r="8" spans="1:86" s="69" customFormat="1" ht="96">
      <c r="A8" s="956" t="s">
        <v>338</v>
      </c>
      <c r="B8" s="956" t="s">
        <v>18</v>
      </c>
      <c r="C8" s="956" t="s">
        <v>764</v>
      </c>
      <c r="D8" s="956" t="s">
        <v>315</v>
      </c>
      <c r="E8" s="956" t="s">
        <v>1809</v>
      </c>
      <c r="F8" s="956" t="s">
        <v>1810</v>
      </c>
      <c r="G8" s="956" t="s">
        <v>1811</v>
      </c>
      <c r="H8" s="956" t="s">
        <v>1812</v>
      </c>
      <c r="I8" s="956" t="s">
        <v>1826</v>
      </c>
      <c r="BA8" s="160" t="s">
        <v>355</v>
      </c>
      <c r="BB8" s="160" t="s">
        <v>338</v>
      </c>
      <c r="BC8" s="61"/>
      <c r="BD8" s="61" t="s">
        <v>437</v>
      </c>
      <c r="BE8" s="159"/>
      <c r="BF8" s="159"/>
      <c r="BG8" s="61"/>
      <c r="BH8" s="61" t="s">
        <v>473</v>
      </c>
      <c r="BI8" s="61"/>
      <c r="BJ8" s="61"/>
      <c r="BK8" s="61"/>
      <c r="BL8" s="61"/>
      <c r="BM8" s="161" t="s">
        <v>486</v>
      </c>
      <c r="BN8" s="61"/>
      <c r="BO8" s="61" t="s">
        <v>119</v>
      </c>
      <c r="BP8" s="61"/>
      <c r="BQ8" s="61"/>
      <c r="BR8" s="61"/>
      <c r="BS8" s="61"/>
      <c r="BT8" s="61"/>
      <c r="BU8" s="56" t="s">
        <v>690</v>
      </c>
      <c r="BV8" s="56"/>
      <c r="BW8" s="56"/>
      <c r="BX8" s="56"/>
      <c r="BY8" s="56"/>
      <c r="BZ8" s="56" t="s">
        <v>727</v>
      </c>
      <c r="CA8" s="56"/>
      <c r="CB8" s="56"/>
      <c r="CC8" s="61" t="s">
        <v>753</v>
      </c>
      <c r="CD8" s="61"/>
      <c r="CE8" s="61"/>
      <c r="CF8" s="61"/>
      <c r="CG8" s="61"/>
      <c r="CH8" s="61"/>
    </row>
    <row r="9" spans="1:86" s="69" customFormat="1" ht="324">
      <c r="A9" s="956" t="s">
        <v>338</v>
      </c>
      <c r="B9" s="956" t="s">
        <v>1795</v>
      </c>
      <c r="C9" s="956" t="s">
        <v>764</v>
      </c>
      <c r="D9" s="956" t="s">
        <v>1816</v>
      </c>
      <c r="E9" s="956" t="s">
        <v>1817</v>
      </c>
      <c r="F9" s="956" t="s">
        <v>1818</v>
      </c>
      <c r="G9" s="956" t="s">
        <v>1819</v>
      </c>
      <c r="H9" s="956" t="s">
        <v>1820</v>
      </c>
      <c r="I9" s="956" t="s">
        <v>1827</v>
      </c>
      <c r="BA9" s="160"/>
      <c r="BB9" s="160"/>
      <c r="BC9" s="61"/>
      <c r="BD9" s="61"/>
      <c r="BE9" s="159"/>
      <c r="BF9" s="159"/>
      <c r="BG9" s="61"/>
      <c r="BH9" s="61"/>
      <c r="BI9" s="61"/>
      <c r="BJ9" s="61"/>
      <c r="BK9" s="61"/>
      <c r="BL9" s="61"/>
      <c r="BM9" s="161"/>
      <c r="BN9" s="61"/>
      <c r="BO9" s="61"/>
      <c r="BP9" s="61"/>
      <c r="BQ9" s="61"/>
      <c r="BR9" s="61"/>
      <c r="BS9" s="61"/>
      <c r="BT9" s="61"/>
      <c r="BU9" s="56"/>
      <c r="BV9" s="56"/>
      <c r="BW9" s="56"/>
      <c r="BX9" s="56"/>
      <c r="BY9" s="56"/>
      <c r="BZ9" s="56"/>
      <c r="CA9" s="56"/>
      <c r="CB9" s="56"/>
      <c r="CC9" s="61"/>
      <c r="CD9" s="61"/>
      <c r="CE9" s="61"/>
      <c r="CF9" s="61"/>
      <c r="CG9" s="61"/>
      <c r="CH9" s="61"/>
    </row>
    <row r="10" spans="1:86" s="69" customFormat="1" ht="120">
      <c r="A10" s="956" t="s">
        <v>338</v>
      </c>
      <c r="B10" s="956" t="s">
        <v>1795</v>
      </c>
      <c r="C10" s="956" t="s">
        <v>764</v>
      </c>
      <c r="D10" s="956" t="s">
        <v>315</v>
      </c>
      <c r="E10" s="956" t="s">
        <v>1809</v>
      </c>
      <c r="F10" s="956" t="s">
        <v>1813</v>
      </c>
      <c r="G10" s="956" t="s">
        <v>1814</v>
      </c>
      <c r="H10" s="956" t="s">
        <v>1815</v>
      </c>
      <c r="I10" s="956" t="s">
        <v>1828</v>
      </c>
      <c r="BA10" s="160" t="s">
        <v>385</v>
      </c>
      <c r="BB10" s="160" t="s">
        <v>39</v>
      </c>
      <c r="BC10" s="61"/>
      <c r="BD10" s="61" t="s">
        <v>438</v>
      </c>
      <c r="BE10" s="159"/>
      <c r="BF10" s="159"/>
      <c r="BG10" s="61"/>
      <c r="BH10" s="61" t="s">
        <v>474</v>
      </c>
      <c r="BI10" s="61"/>
      <c r="BJ10" s="61"/>
      <c r="BK10" s="61"/>
      <c r="BL10" s="61"/>
      <c r="BM10" s="161" t="s">
        <v>660</v>
      </c>
      <c r="BN10" s="61"/>
      <c r="BO10" s="61" t="s">
        <v>676</v>
      </c>
      <c r="BP10" s="61"/>
      <c r="BQ10" s="61"/>
      <c r="BR10" s="61"/>
      <c r="BS10" s="61"/>
      <c r="BT10" s="61"/>
      <c r="BU10" s="56" t="s">
        <v>140</v>
      </c>
      <c r="BV10" s="56"/>
      <c r="BW10" s="56"/>
      <c r="BX10" s="56"/>
      <c r="BY10" s="56"/>
      <c r="BZ10" s="56" t="s">
        <v>728</v>
      </c>
      <c r="CA10" s="56"/>
      <c r="CB10" s="56"/>
      <c r="CC10" s="61" t="s">
        <v>203</v>
      </c>
      <c r="CD10" s="61"/>
      <c r="CE10" s="61"/>
      <c r="CF10" s="61"/>
      <c r="CG10" s="61"/>
      <c r="CH10" s="61"/>
    </row>
    <row r="11" spans="1:86">
      <c r="BA11" s="160" t="s">
        <v>367</v>
      </c>
      <c r="BB11" s="160" t="s">
        <v>97</v>
      </c>
      <c r="BC11" s="61"/>
      <c r="BD11" s="61" t="s">
        <v>445</v>
      </c>
      <c r="BE11" s="159"/>
      <c r="BF11" s="159"/>
      <c r="BG11" s="61"/>
      <c r="BH11" s="61"/>
      <c r="BI11" s="61"/>
      <c r="BJ11" s="61"/>
      <c r="BK11" s="61"/>
      <c r="BL11" s="61"/>
      <c r="BM11" s="161" t="s">
        <v>492</v>
      </c>
      <c r="BN11" s="61"/>
      <c r="BO11" s="61" t="s">
        <v>681</v>
      </c>
      <c r="BP11" s="61"/>
      <c r="BQ11" s="61"/>
      <c r="BR11" s="61"/>
      <c r="BS11" s="61"/>
      <c r="BT11" s="61"/>
      <c r="BU11" s="56" t="s">
        <v>747</v>
      </c>
      <c r="BV11" s="56"/>
      <c r="BW11" s="56"/>
      <c r="BX11" s="56"/>
      <c r="BY11" s="56"/>
      <c r="BZ11" s="56" t="s">
        <v>734</v>
      </c>
      <c r="CA11" s="56"/>
      <c r="CB11" s="56"/>
      <c r="CC11" s="61"/>
      <c r="CD11" s="61"/>
      <c r="CE11" s="61"/>
      <c r="CF11" s="61"/>
      <c r="CG11" s="61"/>
      <c r="CH11" s="61"/>
    </row>
    <row r="12" spans="1:86">
      <c r="BA12" s="160" t="s">
        <v>369</v>
      </c>
      <c r="BB12" s="160" t="s">
        <v>341</v>
      </c>
      <c r="BC12" s="61"/>
      <c r="BD12" s="61" t="s">
        <v>446</v>
      </c>
      <c r="BE12" s="159"/>
      <c r="BF12" s="159"/>
      <c r="BG12" s="61"/>
      <c r="BH12" s="61"/>
      <c r="BI12" s="61"/>
      <c r="BJ12" s="61"/>
      <c r="BK12" s="61"/>
      <c r="BL12" s="61"/>
      <c r="BM12" s="161" t="s">
        <v>493</v>
      </c>
      <c r="BN12" s="61"/>
      <c r="BO12" s="61" t="s">
        <v>682</v>
      </c>
      <c r="BP12" s="61"/>
      <c r="BQ12" s="61"/>
      <c r="BR12" s="61"/>
      <c r="BS12" s="61"/>
      <c r="BT12" s="61"/>
      <c r="BU12" s="56" t="s">
        <v>748</v>
      </c>
      <c r="BV12" s="56"/>
      <c r="BW12" s="56"/>
      <c r="BX12" s="56"/>
      <c r="BY12" s="56"/>
      <c r="BZ12" s="56" t="s">
        <v>742</v>
      </c>
      <c r="CA12" s="56"/>
      <c r="CB12" s="56"/>
      <c r="CC12" s="61"/>
      <c r="CD12" s="61"/>
      <c r="CE12" s="61"/>
      <c r="CF12" s="61"/>
      <c r="CG12" s="61"/>
      <c r="CH12" s="61"/>
    </row>
    <row r="13" spans="1:86" ht="25.5">
      <c r="BA13" s="160" t="s">
        <v>370</v>
      </c>
      <c r="BB13" s="160" t="s">
        <v>371</v>
      </c>
      <c r="BC13" s="61"/>
      <c r="BD13" s="61" t="s">
        <v>447</v>
      </c>
      <c r="BE13" s="159"/>
      <c r="BF13" s="159"/>
      <c r="BG13" s="61"/>
      <c r="BH13" s="61"/>
      <c r="BI13" s="61"/>
      <c r="BJ13" s="61"/>
      <c r="BK13" s="61"/>
      <c r="BL13" s="61"/>
      <c r="BM13" s="161" t="s">
        <v>494</v>
      </c>
      <c r="BN13" s="61"/>
      <c r="BO13" s="61" t="s">
        <v>683</v>
      </c>
      <c r="BP13" s="61"/>
      <c r="BQ13" s="61"/>
      <c r="BR13" s="61"/>
      <c r="BS13" s="61"/>
      <c r="BT13" s="61"/>
      <c r="BU13" s="56" t="s">
        <v>749</v>
      </c>
      <c r="BV13" s="56"/>
      <c r="BW13" s="56"/>
      <c r="BX13" s="56"/>
      <c r="BY13" s="56"/>
      <c r="BZ13" s="56" t="s">
        <v>741</v>
      </c>
      <c r="CA13" s="56"/>
      <c r="CB13" s="56"/>
      <c r="CC13" s="61"/>
      <c r="CD13" s="61"/>
      <c r="CE13" s="61"/>
      <c r="CF13" s="61"/>
      <c r="CG13" s="61"/>
      <c r="CH13" s="61"/>
    </row>
    <row r="14" spans="1:86">
      <c r="BA14" s="160" t="s">
        <v>368</v>
      </c>
      <c r="BB14" s="160" t="s">
        <v>337</v>
      </c>
      <c r="BC14" s="61"/>
      <c r="BD14" s="61" t="s">
        <v>448</v>
      </c>
      <c r="BE14" s="159"/>
      <c r="BF14" s="159"/>
      <c r="BG14" s="61"/>
      <c r="BH14" s="171" t="s">
        <v>762</v>
      </c>
      <c r="BI14" t="s">
        <v>817</v>
      </c>
      <c r="BJ14" s="61"/>
      <c r="BK14" s="61"/>
      <c r="BL14" s="61"/>
      <c r="BM14" s="161" t="s">
        <v>495</v>
      </c>
      <c r="BN14" s="61"/>
      <c r="BO14" s="61" t="s">
        <v>684</v>
      </c>
      <c r="BP14" s="61"/>
      <c r="BQ14" s="61"/>
      <c r="BR14" s="61"/>
      <c r="BS14" s="61"/>
      <c r="BT14" s="61"/>
      <c r="BU14" s="56" t="s">
        <v>750</v>
      </c>
      <c r="BV14" s="56"/>
      <c r="BW14" s="56"/>
      <c r="BX14" s="56"/>
      <c r="BY14" s="56"/>
      <c r="BZ14" s="56" t="s">
        <v>735</v>
      </c>
      <c r="CA14" s="56"/>
      <c r="CB14" s="56"/>
      <c r="CC14" s="61"/>
      <c r="CD14" s="61"/>
      <c r="CE14" s="61"/>
      <c r="CF14" s="61"/>
      <c r="CG14" s="61"/>
      <c r="CH14" s="61"/>
    </row>
    <row r="15" spans="1:86">
      <c r="BA15" s="160" t="s">
        <v>372</v>
      </c>
      <c r="BB15" s="160" t="s">
        <v>373</v>
      </c>
      <c r="BC15" s="61"/>
      <c r="BD15" s="61" t="s">
        <v>120</v>
      </c>
      <c r="BE15" s="159"/>
      <c r="BF15" s="159"/>
      <c r="BG15" s="61"/>
      <c r="BH15" s="61"/>
      <c r="BI15" s="61"/>
      <c r="BJ15" s="61"/>
      <c r="BK15" s="61"/>
      <c r="BL15" s="61"/>
      <c r="BM15" s="161" t="s">
        <v>496</v>
      </c>
      <c r="BN15" s="61"/>
      <c r="BO15" s="61" t="s">
        <v>685</v>
      </c>
      <c r="BP15" s="61"/>
      <c r="BQ15" s="61"/>
      <c r="BR15" s="61"/>
      <c r="BS15" s="61"/>
      <c r="BT15" s="61"/>
      <c r="BU15" s="56" t="s">
        <v>695</v>
      </c>
      <c r="BV15" s="56"/>
      <c r="BW15" s="56"/>
      <c r="BX15" s="56"/>
      <c r="BY15" s="56"/>
      <c r="BZ15" s="56" t="s">
        <v>461</v>
      </c>
      <c r="CA15" s="56"/>
      <c r="CB15" s="56"/>
      <c r="CC15" s="61"/>
      <c r="CD15" s="61"/>
      <c r="CE15" s="61"/>
      <c r="CF15" s="61"/>
      <c r="CG15" s="61"/>
      <c r="CH15" s="61"/>
    </row>
    <row r="16" spans="1:86" ht="25.5">
      <c r="BA16" s="160" t="s">
        <v>374</v>
      </c>
      <c r="BB16" s="160" t="s">
        <v>340</v>
      </c>
      <c r="BC16" s="61"/>
      <c r="BD16" s="61" t="s">
        <v>449</v>
      </c>
      <c r="BE16" s="159"/>
      <c r="BF16" s="159"/>
      <c r="BG16" s="61"/>
      <c r="BH16" s="61"/>
      <c r="BI16" s="61"/>
      <c r="BJ16" s="61"/>
      <c r="BK16" s="61"/>
      <c r="BL16" s="61"/>
      <c r="BM16" s="161" t="s">
        <v>497</v>
      </c>
      <c r="BN16" s="61"/>
      <c r="BO16" s="61" t="s">
        <v>686</v>
      </c>
      <c r="BP16" s="61"/>
      <c r="BQ16" s="61"/>
      <c r="BR16" s="61"/>
      <c r="BS16" s="61"/>
      <c r="BT16" s="61"/>
      <c r="BU16" s="56" t="s">
        <v>696</v>
      </c>
      <c r="BV16" s="56"/>
      <c r="BW16" s="56"/>
      <c r="BX16" s="56"/>
      <c r="BY16" s="56"/>
      <c r="BZ16" s="56" t="s">
        <v>736</v>
      </c>
      <c r="CA16" s="56"/>
      <c r="CB16" s="56"/>
      <c r="CC16" s="61"/>
      <c r="CD16" s="61"/>
      <c r="CE16" s="61"/>
      <c r="CF16" s="61"/>
      <c r="CG16" s="61"/>
      <c r="CH16" s="61"/>
    </row>
    <row r="17" spans="53:86">
      <c r="BA17" s="160" t="s">
        <v>375</v>
      </c>
      <c r="BB17" s="160" t="s">
        <v>376</v>
      </c>
      <c r="BC17" s="61"/>
      <c r="BD17" s="61"/>
      <c r="BE17" s="159"/>
      <c r="BF17" s="159"/>
      <c r="BG17" s="61"/>
      <c r="BH17" s="61"/>
      <c r="BI17" s="61"/>
      <c r="BJ17" s="61"/>
      <c r="BK17" s="61"/>
      <c r="BL17" s="61"/>
      <c r="BM17" s="161" t="s">
        <v>498</v>
      </c>
      <c r="BN17" s="61"/>
      <c r="BO17" s="61" t="s">
        <v>674</v>
      </c>
      <c r="BP17" s="61"/>
      <c r="BQ17" s="61"/>
      <c r="BR17" s="61"/>
      <c r="BS17" s="61"/>
      <c r="BT17" s="61"/>
      <c r="BU17" s="56" t="s">
        <v>697</v>
      </c>
      <c r="BV17" s="56"/>
      <c r="BW17" s="56"/>
      <c r="BX17" s="56"/>
      <c r="BY17" s="56"/>
      <c r="BZ17" s="61"/>
      <c r="CA17" s="56"/>
      <c r="CB17" s="56"/>
      <c r="CC17" s="61"/>
      <c r="CD17" s="61"/>
      <c r="CE17" s="61"/>
      <c r="CF17" s="61"/>
      <c r="CG17" s="61"/>
      <c r="CH17" s="61"/>
    </row>
    <row r="18" spans="53:86">
      <c r="BA18" s="160" t="s">
        <v>377</v>
      </c>
      <c r="BB18" s="160" t="s">
        <v>378</v>
      </c>
      <c r="BC18" s="61"/>
      <c r="BD18" s="61"/>
      <c r="BE18" s="159"/>
      <c r="BF18" s="159"/>
      <c r="BG18" s="61"/>
      <c r="BH18" s="61"/>
      <c r="BI18" s="61"/>
      <c r="BJ18" s="61"/>
      <c r="BK18" s="61"/>
      <c r="BL18" s="61"/>
      <c r="BM18" s="161" t="s">
        <v>499</v>
      </c>
      <c r="BN18" s="61"/>
      <c r="BO18" s="61" t="s">
        <v>687</v>
      </c>
      <c r="BP18" s="61"/>
      <c r="BQ18" s="61"/>
      <c r="BR18" s="61"/>
      <c r="BS18" s="61"/>
      <c r="BT18" s="61"/>
      <c r="BU18" s="56" t="s">
        <v>698</v>
      </c>
      <c r="BV18" s="56"/>
      <c r="BW18" s="56"/>
      <c r="BX18" s="56"/>
      <c r="BY18" s="56"/>
      <c r="BZ18" s="56"/>
      <c r="CA18" s="56"/>
      <c r="CB18" s="56"/>
      <c r="CC18" s="61"/>
      <c r="CD18" s="61"/>
      <c r="CE18" s="61"/>
      <c r="CF18" s="61"/>
      <c r="CG18" s="61"/>
      <c r="CH18" s="61"/>
    </row>
    <row r="19" spans="53:86">
      <c r="BA19" s="160" t="s">
        <v>379</v>
      </c>
      <c r="BB19" s="160" t="s">
        <v>380</v>
      </c>
      <c r="BC19" s="61"/>
      <c r="BD19" s="157" t="s">
        <v>441</v>
      </c>
      <c r="BE19" s="159"/>
      <c r="BF19" s="159"/>
      <c r="BG19" s="61"/>
      <c r="BH19" s="157" t="s">
        <v>480</v>
      </c>
      <c r="BI19" s="61"/>
      <c r="BJ19" s="61"/>
      <c r="BK19" s="61"/>
      <c r="BL19" s="61"/>
      <c r="BM19" s="161" t="s">
        <v>500</v>
      </c>
      <c r="BN19" s="61"/>
      <c r="BO19" s="61" t="s">
        <v>675</v>
      </c>
      <c r="BP19" s="61"/>
      <c r="BQ19" s="61"/>
      <c r="BR19" s="61"/>
      <c r="BS19" s="61"/>
      <c r="BT19" s="61"/>
      <c r="BU19" s="56" t="s">
        <v>719</v>
      </c>
      <c r="BV19" s="56"/>
      <c r="BW19" s="56"/>
      <c r="BX19" s="56"/>
      <c r="BY19" s="56"/>
      <c r="BZ19" s="56" t="s">
        <v>744</v>
      </c>
      <c r="CA19" s="56"/>
      <c r="CB19" s="56"/>
      <c r="CC19" s="61"/>
      <c r="CD19" s="53" t="s">
        <v>220</v>
      </c>
      <c r="CE19" s="54"/>
      <c r="CF19" s="53" t="s">
        <v>221</v>
      </c>
      <c r="CG19" s="85"/>
      <c r="CH19" s="85"/>
    </row>
    <row r="20" spans="53:86">
      <c r="BA20" s="160" t="s">
        <v>381</v>
      </c>
      <c r="BB20" s="160" t="s">
        <v>382</v>
      </c>
      <c r="BC20" s="61"/>
      <c r="BD20" s="61" t="s">
        <v>450</v>
      </c>
      <c r="BE20" s="159"/>
      <c r="BF20" s="159"/>
      <c r="BG20" s="61"/>
      <c r="BH20" s="61" t="s">
        <v>479</v>
      </c>
      <c r="BI20" s="61"/>
      <c r="BJ20" s="61"/>
      <c r="BK20" s="61"/>
      <c r="BL20" s="61"/>
      <c r="BM20" s="161" t="s">
        <v>501</v>
      </c>
      <c r="BN20" s="61"/>
      <c r="BO20" s="61"/>
      <c r="BP20" s="61"/>
      <c r="BQ20" s="61"/>
      <c r="BR20" s="61"/>
      <c r="BS20" s="61"/>
      <c r="BT20" s="61"/>
      <c r="BU20" s="56" t="s">
        <v>699</v>
      </c>
      <c r="BV20" s="56"/>
      <c r="BW20" s="56"/>
      <c r="BX20" s="56"/>
      <c r="BY20" s="56"/>
      <c r="BZ20" s="56" t="s">
        <v>181</v>
      </c>
      <c r="CA20" s="56"/>
      <c r="CB20" s="56"/>
      <c r="CC20" s="61"/>
      <c r="CD20" s="54" t="s">
        <v>222</v>
      </c>
      <c r="CE20" s="54"/>
      <c r="CF20" s="54" t="s">
        <v>223</v>
      </c>
      <c r="CG20" s="85"/>
      <c r="CH20" s="85"/>
    </row>
    <row r="21" spans="53:86">
      <c r="BA21" s="160" t="s">
        <v>383</v>
      </c>
      <c r="BB21" s="160" t="s">
        <v>384</v>
      </c>
      <c r="BC21" s="61"/>
      <c r="BD21" s="61" t="s">
        <v>451</v>
      </c>
      <c r="BE21" s="159"/>
      <c r="BF21" s="159"/>
      <c r="BG21" s="61"/>
      <c r="BH21" s="61" t="s">
        <v>282</v>
      </c>
      <c r="BI21" s="61"/>
      <c r="BJ21" s="61"/>
      <c r="BK21" s="61"/>
      <c r="BL21" s="61"/>
      <c r="BM21" s="161" t="s">
        <v>502</v>
      </c>
      <c r="BN21" s="61"/>
      <c r="BO21" s="61"/>
      <c r="BP21" s="61"/>
      <c r="BQ21" s="61"/>
      <c r="BR21" s="61"/>
      <c r="BS21" s="61"/>
      <c r="BT21" s="61"/>
      <c r="BU21" s="56" t="s">
        <v>700</v>
      </c>
      <c r="BV21" s="56"/>
      <c r="BW21" s="56"/>
      <c r="BX21" s="56"/>
      <c r="BY21" s="56"/>
      <c r="BZ21" s="56" t="s">
        <v>738</v>
      </c>
      <c r="CA21" s="56"/>
      <c r="CB21" s="56"/>
      <c r="CC21" s="61"/>
      <c r="CD21" s="54" t="s">
        <v>224</v>
      </c>
      <c r="CE21" s="54"/>
      <c r="CF21" s="54" t="s">
        <v>225</v>
      </c>
      <c r="CG21" s="85"/>
      <c r="CH21" s="85"/>
    </row>
    <row r="22" spans="53:86">
      <c r="BA22" s="160" t="s">
        <v>386</v>
      </c>
      <c r="BB22" s="160" t="s">
        <v>4</v>
      </c>
      <c r="BC22" s="61"/>
      <c r="BD22" s="61" t="s">
        <v>56</v>
      </c>
      <c r="BE22" s="159"/>
      <c r="BF22" s="159"/>
      <c r="BG22" s="61"/>
      <c r="BH22" s="61" t="s">
        <v>478</v>
      </c>
      <c r="BI22" s="61"/>
      <c r="BJ22" s="61"/>
      <c r="BK22" s="61"/>
      <c r="BL22" s="61"/>
      <c r="BM22" s="161" t="s">
        <v>503</v>
      </c>
      <c r="BN22" s="61"/>
      <c r="BO22" s="61"/>
      <c r="BP22" s="61"/>
      <c r="BQ22" s="61"/>
      <c r="BR22" s="61"/>
      <c r="BS22" s="61"/>
      <c r="BT22" s="61"/>
      <c r="BU22" s="56" t="s">
        <v>701</v>
      </c>
      <c r="BV22" s="56"/>
      <c r="BW22" s="56"/>
      <c r="BX22" s="56"/>
      <c r="BY22" s="56"/>
      <c r="BZ22" s="56" t="s">
        <v>56</v>
      </c>
      <c r="CA22" s="56"/>
      <c r="CB22" s="56"/>
      <c r="CC22" s="61"/>
      <c r="CD22" s="54" t="s">
        <v>226</v>
      </c>
      <c r="CE22" s="54"/>
      <c r="CF22" s="54" t="s">
        <v>227</v>
      </c>
      <c r="CG22" s="85"/>
      <c r="CH22" s="85"/>
    </row>
    <row r="23" spans="53:86">
      <c r="BA23" s="61"/>
      <c r="BB23" s="61"/>
      <c r="BC23" s="61"/>
      <c r="BD23" s="61" t="s">
        <v>452</v>
      </c>
      <c r="BE23" s="61"/>
      <c r="BF23" s="61"/>
      <c r="BG23" s="61"/>
      <c r="BH23" s="61" t="s">
        <v>476</v>
      </c>
      <c r="BI23" s="61"/>
      <c r="BJ23" s="61"/>
      <c r="BK23" s="61"/>
      <c r="BL23" s="61"/>
      <c r="BM23" s="161" t="s">
        <v>504</v>
      </c>
      <c r="BN23" s="61"/>
      <c r="BO23" s="61"/>
      <c r="BP23" s="61"/>
      <c r="BQ23" s="61"/>
      <c r="BR23" s="61"/>
      <c r="BS23" s="61"/>
      <c r="BT23" s="61"/>
      <c r="BU23" s="56" t="s">
        <v>702</v>
      </c>
      <c r="BV23" s="56"/>
      <c r="BW23" s="56"/>
      <c r="BX23" s="56"/>
      <c r="BY23" s="56"/>
      <c r="BZ23" s="56" t="s">
        <v>746</v>
      </c>
      <c r="CA23" s="56"/>
      <c r="CB23" s="56"/>
      <c r="CC23" s="61"/>
      <c r="CD23" s="54" t="s">
        <v>228</v>
      </c>
      <c r="CE23" s="54"/>
      <c r="CF23" s="54" t="s">
        <v>229</v>
      </c>
      <c r="CG23" s="85"/>
      <c r="CH23" s="85"/>
    </row>
    <row r="24" spans="53:86">
      <c r="BA24" s="61"/>
      <c r="BB24" s="61"/>
      <c r="BC24" s="61"/>
      <c r="BD24" s="61" t="s">
        <v>453</v>
      </c>
      <c r="BE24" s="61"/>
      <c r="BF24" s="61"/>
      <c r="BG24" s="61"/>
      <c r="BH24" s="61" t="s">
        <v>477</v>
      </c>
      <c r="BI24" s="61"/>
      <c r="BJ24" s="61"/>
      <c r="BK24" s="61"/>
      <c r="BL24" s="61"/>
      <c r="BM24" s="161" t="s">
        <v>505</v>
      </c>
      <c r="BN24" s="61"/>
      <c r="BO24" s="61"/>
      <c r="BP24" s="61"/>
      <c r="BQ24" s="61"/>
      <c r="BR24" s="61"/>
      <c r="BS24" s="61"/>
      <c r="BT24" s="61"/>
      <c r="BU24" s="56" t="s">
        <v>703</v>
      </c>
      <c r="BV24" s="56"/>
      <c r="BW24" s="56"/>
      <c r="BX24" s="56"/>
      <c r="BY24" s="56"/>
      <c r="BZ24" s="56" t="s">
        <v>737</v>
      </c>
      <c r="CA24" s="56"/>
      <c r="CB24" s="56"/>
      <c r="CC24" s="61"/>
      <c r="CD24" s="54" t="s">
        <v>230</v>
      </c>
      <c r="CE24" s="54"/>
      <c r="CF24" s="54" t="s">
        <v>216</v>
      </c>
      <c r="CG24" s="85"/>
      <c r="CH24" s="85"/>
    </row>
    <row r="25" spans="53:86">
      <c r="BA25" s="157" t="s">
        <v>432</v>
      </c>
      <c r="BB25" s="61"/>
      <c r="BC25" s="61"/>
      <c r="BD25" s="61" t="s">
        <v>183</v>
      </c>
      <c r="BE25" s="61"/>
      <c r="BF25" s="61"/>
      <c r="BG25" s="61"/>
      <c r="BH25" s="61" t="s">
        <v>283</v>
      </c>
      <c r="BI25" s="61"/>
      <c r="BJ25" s="61"/>
      <c r="BK25" s="61"/>
      <c r="BL25" s="61"/>
      <c r="BM25" s="161" t="s">
        <v>506</v>
      </c>
      <c r="BN25" s="61"/>
      <c r="BO25" s="61"/>
      <c r="BP25" s="61"/>
      <c r="BQ25" s="61"/>
      <c r="BR25" s="61"/>
      <c r="BS25" s="61"/>
      <c r="BT25" s="61"/>
      <c r="BU25" s="56" t="s">
        <v>720</v>
      </c>
      <c r="BV25" s="56"/>
      <c r="BW25" s="56"/>
      <c r="BX25" s="56"/>
      <c r="BY25" s="56"/>
      <c r="BZ25" s="56" t="s">
        <v>183</v>
      </c>
      <c r="CA25" s="56"/>
      <c r="CB25" s="56"/>
      <c r="CC25" s="61"/>
      <c r="CD25" s="54" t="s">
        <v>231</v>
      </c>
      <c r="CE25" s="54"/>
      <c r="CF25" s="54" t="s">
        <v>214</v>
      </c>
      <c r="CG25" s="85"/>
      <c r="CH25" s="85"/>
    </row>
    <row r="26" spans="53:86">
      <c r="BA26" s="61" t="s">
        <v>18</v>
      </c>
      <c r="BB26" s="61"/>
      <c r="BC26" s="61"/>
      <c r="BD26" s="61" t="s">
        <v>444</v>
      </c>
      <c r="BE26" s="61"/>
      <c r="BF26" s="61"/>
      <c r="BG26" s="61"/>
      <c r="BH26" s="61"/>
      <c r="BI26" s="61"/>
      <c r="BJ26" s="61"/>
      <c r="BK26" s="61"/>
      <c r="BL26" s="61"/>
      <c r="BM26" s="161" t="s">
        <v>507</v>
      </c>
      <c r="BN26" s="61"/>
      <c r="BO26" s="61"/>
      <c r="BP26" s="61"/>
      <c r="BQ26" s="61"/>
      <c r="BR26" s="61"/>
      <c r="BS26" s="61"/>
      <c r="BT26" s="61"/>
      <c r="BU26" s="56" t="s">
        <v>704</v>
      </c>
      <c r="BV26" s="56"/>
      <c r="BW26" s="56"/>
      <c r="BX26" s="56"/>
      <c r="BY26" s="56"/>
      <c r="BZ26" s="56" t="s">
        <v>745</v>
      </c>
      <c r="CA26" s="56"/>
      <c r="CB26" s="56"/>
      <c r="CC26" s="61"/>
      <c r="CD26" s="54" t="s">
        <v>232</v>
      </c>
      <c r="CE26" s="54"/>
      <c r="CF26" s="54" t="s">
        <v>233</v>
      </c>
      <c r="CG26" s="85"/>
      <c r="CH26" s="85"/>
    </row>
    <row r="27" spans="53:86">
      <c r="BA27" s="61" t="s">
        <v>20</v>
      </c>
      <c r="BB27" s="61"/>
      <c r="BC27" s="61"/>
      <c r="BD27" s="61" t="s">
        <v>454</v>
      </c>
      <c r="BE27" s="61"/>
      <c r="BF27" s="61"/>
      <c r="BG27" s="61"/>
      <c r="BH27" s="61"/>
      <c r="BI27" s="61"/>
      <c r="BJ27" s="61"/>
      <c r="BK27" s="61"/>
      <c r="BL27" s="61"/>
      <c r="BM27" s="161" t="s">
        <v>508</v>
      </c>
      <c r="BN27" s="61"/>
      <c r="BO27" s="61"/>
      <c r="BP27" s="61"/>
      <c r="BQ27" s="61"/>
      <c r="BR27" s="61"/>
      <c r="BS27" s="61"/>
      <c r="BT27" s="61"/>
      <c r="BU27" s="56" t="s">
        <v>721</v>
      </c>
      <c r="BV27" s="56"/>
      <c r="BW27" s="56"/>
      <c r="BX27" s="56"/>
      <c r="BY27" s="56"/>
      <c r="BZ27" s="56" t="s">
        <v>194</v>
      </c>
      <c r="CA27" s="56"/>
      <c r="CB27" s="56"/>
      <c r="CC27" s="61"/>
      <c r="CD27" s="54" t="s">
        <v>234</v>
      </c>
      <c r="CE27" s="54"/>
      <c r="CF27" s="54" t="s">
        <v>215</v>
      </c>
      <c r="CG27" s="85"/>
      <c r="CH27" s="85"/>
    </row>
    <row r="28" spans="53:86">
      <c r="BA28" s="61" t="s">
        <v>22</v>
      </c>
      <c r="BB28" s="61"/>
      <c r="BC28" s="61"/>
      <c r="BD28" s="61" t="s">
        <v>455</v>
      </c>
      <c r="BE28" s="61"/>
      <c r="BF28" s="61"/>
      <c r="BG28" s="61"/>
      <c r="BH28" s="157" t="s">
        <v>650</v>
      </c>
      <c r="BI28" s="61"/>
      <c r="BJ28" s="61"/>
      <c r="BK28" s="61"/>
      <c r="BL28" s="61"/>
      <c r="BM28" s="161" t="s">
        <v>509</v>
      </c>
      <c r="BN28" s="61"/>
      <c r="BO28" s="61"/>
      <c r="BP28" s="61"/>
      <c r="BQ28" s="61"/>
      <c r="BR28" s="61"/>
      <c r="BS28" s="61"/>
      <c r="BT28" s="61"/>
      <c r="BU28" s="56" t="s">
        <v>705</v>
      </c>
      <c r="BV28" s="56"/>
      <c r="BW28" s="56"/>
      <c r="BX28" s="56"/>
      <c r="BY28" s="56"/>
      <c r="BZ28" s="56" t="s">
        <v>730</v>
      </c>
      <c r="CA28" s="56"/>
      <c r="CB28" s="56"/>
      <c r="CC28" s="61"/>
      <c r="CD28" s="54" t="s">
        <v>235</v>
      </c>
      <c r="CE28" s="54"/>
      <c r="CF28" s="54"/>
      <c r="CG28" s="85"/>
      <c r="CH28" s="85"/>
    </row>
    <row r="29" spans="53:86">
      <c r="BA29" s="61" t="s">
        <v>24</v>
      </c>
      <c r="BB29" s="61"/>
      <c r="BC29" s="61"/>
      <c r="BD29" s="56" t="s">
        <v>457</v>
      </c>
      <c r="BE29" s="61"/>
      <c r="BF29" s="61"/>
      <c r="BG29" s="61"/>
      <c r="BH29" s="61" t="s">
        <v>757</v>
      </c>
      <c r="BI29" s="61"/>
      <c r="BJ29" s="61"/>
      <c r="BK29" s="61"/>
      <c r="BL29" s="61"/>
      <c r="BM29" s="161" t="s">
        <v>510</v>
      </c>
      <c r="BN29" s="61"/>
      <c r="BO29" s="61"/>
      <c r="BP29" s="61"/>
      <c r="BQ29" s="61"/>
      <c r="BR29" s="61"/>
      <c r="BS29" s="61"/>
      <c r="BT29" s="61"/>
      <c r="BU29" s="56" t="s">
        <v>722</v>
      </c>
      <c r="BV29" s="56"/>
      <c r="BW29" s="56"/>
      <c r="BX29" s="56"/>
      <c r="BY29" s="56"/>
      <c r="BZ29" s="56" t="s">
        <v>740</v>
      </c>
      <c r="CA29" s="56"/>
      <c r="CB29" s="56"/>
      <c r="CC29" s="61"/>
      <c r="CD29" s="54" t="s">
        <v>236</v>
      </c>
      <c r="CE29" s="54"/>
      <c r="CF29" s="54"/>
      <c r="CG29" s="85"/>
      <c r="CH29" s="85"/>
    </row>
    <row r="30" spans="53:86">
      <c r="BA30" s="61" t="s">
        <v>421</v>
      </c>
      <c r="BB30" s="61"/>
      <c r="BC30" s="61"/>
      <c r="BD30" s="56" t="s">
        <v>456</v>
      </c>
      <c r="BE30" s="61"/>
      <c r="BF30" s="61"/>
      <c r="BG30" s="61"/>
      <c r="BH30" s="61" t="s">
        <v>651</v>
      </c>
      <c r="BI30" s="61"/>
      <c r="BJ30" s="61"/>
      <c r="BK30" s="61"/>
      <c r="BL30" s="61"/>
      <c r="BM30" s="161" t="s">
        <v>511</v>
      </c>
      <c r="BN30" s="61"/>
      <c r="BO30" s="61"/>
      <c r="BP30" s="61"/>
      <c r="BQ30" s="61"/>
      <c r="BR30" s="61"/>
      <c r="BS30" s="61"/>
      <c r="BT30" s="61"/>
      <c r="BU30" s="56" t="s">
        <v>706</v>
      </c>
      <c r="BV30" s="56"/>
      <c r="BW30" s="56"/>
      <c r="BX30" s="56"/>
      <c r="BY30" s="56"/>
      <c r="BZ30" s="56" t="s">
        <v>731</v>
      </c>
      <c r="CA30" s="56"/>
      <c r="CB30" s="56"/>
      <c r="CC30" s="61"/>
      <c r="CD30" s="54" t="s">
        <v>237</v>
      </c>
      <c r="CE30" s="54"/>
      <c r="CF30" s="54"/>
      <c r="CG30" s="85"/>
      <c r="CH30" s="85"/>
    </row>
    <row r="31" spans="53:86">
      <c r="BA31" s="61"/>
      <c r="BB31" s="61"/>
      <c r="BC31" s="61"/>
      <c r="BD31" s="56" t="s">
        <v>458</v>
      </c>
      <c r="BE31" s="61"/>
      <c r="BF31" s="61"/>
      <c r="BG31" s="61"/>
      <c r="BH31" s="61" t="s">
        <v>652</v>
      </c>
      <c r="BI31" s="61"/>
      <c r="BJ31" s="61"/>
      <c r="BK31" s="61"/>
      <c r="BL31" s="61"/>
      <c r="BM31" s="161" t="s">
        <v>512</v>
      </c>
      <c r="BN31" s="61"/>
      <c r="BO31" s="61"/>
      <c r="BP31" s="61"/>
      <c r="BQ31" s="61"/>
      <c r="BR31" s="61"/>
      <c r="BS31" s="61"/>
      <c r="BT31" s="61"/>
      <c r="BU31" s="56" t="s">
        <v>723</v>
      </c>
      <c r="BV31" s="56"/>
      <c r="BW31" s="56"/>
      <c r="BX31" s="56"/>
      <c r="BY31" s="56"/>
      <c r="BZ31" s="56" t="s">
        <v>732</v>
      </c>
      <c r="CA31" s="56"/>
      <c r="CB31" s="56"/>
      <c r="CC31" s="61"/>
      <c r="CD31" s="54" t="s">
        <v>238</v>
      </c>
      <c r="CE31" s="54"/>
      <c r="CF31" s="54"/>
      <c r="CG31" s="85"/>
      <c r="CH31" s="85"/>
    </row>
    <row r="32" spans="53:86">
      <c r="BA32" s="61"/>
      <c r="BB32" s="61"/>
      <c r="BC32" s="61"/>
      <c r="BD32" s="56" t="s">
        <v>459</v>
      </c>
      <c r="BE32" s="61"/>
      <c r="BF32" s="61"/>
      <c r="BG32" s="61"/>
      <c r="BH32" s="61" t="s">
        <v>653</v>
      </c>
      <c r="BI32" s="61"/>
      <c r="BJ32" s="61"/>
      <c r="BK32" s="61"/>
      <c r="BL32" s="61"/>
      <c r="BM32" s="161" t="s">
        <v>513</v>
      </c>
      <c r="BN32" s="61"/>
      <c r="BO32" s="61"/>
      <c r="BP32" s="61"/>
      <c r="BQ32" s="61"/>
      <c r="BR32" s="61"/>
      <c r="BS32" s="61"/>
      <c r="BT32" s="61"/>
      <c r="BU32" s="56" t="s">
        <v>724</v>
      </c>
      <c r="BV32" s="56"/>
      <c r="BW32" s="56"/>
      <c r="BX32" s="56"/>
      <c r="BY32" s="56"/>
      <c r="BZ32" s="56" t="s">
        <v>743</v>
      </c>
      <c r="CA32" s="56"/>
      <c r="CB32" s="56"/>
      <c r="CC32" s="61"/>
      <c r="CD32" s="54" t="s">
        <v>239</v>
      </c>
      <c r="CE32" s="54"/>
      <c r="CF32" s="54"/>
      <c r="CG32" s="85"/>
      <c r="CH32" s="85"/>
    </row>
    <row r="33" spans="53:86">
      <c r="BA33" s="61" t="s">
        <v>433</v>
      </c>
      <c r="BB33" s="61"/>
      <c r="BC33" s="61"/>
      <c r="BD33" s="56" t="s">
        <v>460</v>
      </c>
      <c r="BE33" s="61"/>
      <c r="BF33" s="61"/>
      <c r="BG33" s="61"/>
      <c r="BH33" s="61" t="s">
        <v>654</v>
      </c>
      <c r="BI33" s="61"/>
      <c r="BJ33" s="61"/>
      <c r="BK33" s="61"/>
      <c r="BL33" s="61"/>
      <c r="BM33" s="161" t="s">
        <v>514</v>
      </c>
      <c r="BN33" s="61"/>
      <c r="BO33" s="61"/>
      <c r="BP33" s="61"/>
      <c r="BQ33" s="61"/>
      <c r="BR33" s="61"/>
      <c r="BS33" s="61"/>
      <c r="BT33" s="61"/>
      <c r="BU33" s="56" t="s">
        <v>725</v>
      </c>
      <c r="BV33" s="56"/>
      <c r="BW33" s="56"/>
      <c r="BX33" s="56"/>
      <c r="BY33" s="56"/>
      <c r="BZ33" s="56" t="s">
        <v>733</v>
      </c>
      <c r="CA33" s="56"/>
      <c r="CB33" s="56"/>
      <c r="CC33" s="61"/>
      <c r="CD33" s="61"/>
      <c r="CE33" s="61"/>
      <c r="CF33" s="61"/>
      <c r="CG33" s="61"/>
      <c r="CH33" s="61"/>
    </row>
    <row r="34" spans="53:86">
      <c r="BA34" s="61" t="s">
        <v>40</v>
      </c>
      <c r="BB34" s="61"/>
      <c r="BC34" s="61"/>
      <c r="BD34" s="56" t="s">
        <v>461</v>
      </c>
      <c r="BE34" s="61"/>
      <c r="BF34" s="61"/>
      <c r="BG34" s="61"/>
      <c r="BH34" s="61" t="s">
        <v>655</v>
      </c>
      <c r="BI34" s="61"/>
      <c r="BJ34" s="61"/>
      <c r="BK34" s="61"/>
      <c r="BL34" s="61"/>
      <c r="BM34" s="161" t="s">
        <v>515</v>
      </c>
      <c r="BN34" s="61"/>
      <c r="BO34" s="61"/>
      <c r="BP34" s="61"/>
      <c r="BQ34" s="61"/>
      <c r="BR34" s="61"/>
      <c r="BS34" s="61"/>
      <c r="BT34" s="61"/>
      <c r="BU34" s="56" t="s">
        <v>707</v>
      </c>
      <c r="BV34" s="56"/>
      <c r="BW34" s="56"/>
      <c r="BX34" s="56"/>
      <c r="BY34" s="56"/>
      <c r="BZ34" s="56" t="s">
        <v>735</v>
      </c>
      <c r="CA34" s="56"/>
      <c r="CB34" s="56"/>
      <c r="CC34" s="61"/>
      <c r="CD34" s="61"/>
      <c r="CE34" s="61"/>
      <c r="CF34" s="61"/>
      <c r="CG34" s="61"/>
      <c r="CH34" s="61"/>
    </row>
    <row r="35" spans="53:86">
      <c r="BA35" s="61" t="s">
        <v>24</v>
      </c>
      <c r="BB35" s="61"/>
      <c r="BC35" s="61"/>
      <c r="BD35" s="56" t="s">
        <v>462</v>
      </c>
      <c r="BE35" s="61"/>
      <c r="BF35" s="61"/>
      <c r="BG35" s="61"/>
      <c r="BH35" s="61" t="s">
        <v>656</v>
      </c>
      <c r="BI35" s="61"/>
      <c r="BJ35" s="61"/>
      <c r="BK35" s="61"/>
      <c r="BL35" s="61"/>
      <c r="BM35" s="161" t="s">
        <v>516</v>
      </c>
      <c r="BN35" s="61"/>
      <c r="BO35" s="61"/>
      <c r="BP35" s="61"/>
      <c r="BQ35" s="61"/>
      <c r="BR35" s="61"/>
      <c r="BS35" s="61"/>
      <c r="BT35" s="61"/>
      <c r="BU35" s="56" t="s">
        <v>708</v>
      </c>
      <c r="BV35" s="56"/>
      <c r="BW35" s="56"/>
      <c r="BX35" s="56"/>
      <c r="BY35" s="56"/>
      <c r="BZ35" s="56" t="s">
        <v>461</v>
      </c>
      <c r="CA35" s="56"/>
      <c r="CB35" s="56"/>
      <c r="CC35" s="61"/>
      <c r="CD35" s="61"/>
      <c r="CE35" s="61"/>
      <c r="CF35" s="61"/>
      <c r="CG35" s="61"/>
      <c r="CH35" s="61"/>
    </row>
    <row r="36" spans="53:86">
      <c r="BA36" s="61" t="s">
        <v>421</v>
      </c>
      <c r="BB36" s="61"/>
      <c r="BC36" s="61"/>
      <c r="BD36" s="56" t="s">
        <v>463</v>
      </c>
      <c r="BE36" s="61"/>
      <c r="BF36" s="61"/>
      <c r="BG36" s="61"/>
      <c r="BH36" s="61" t="s">
        <v>657</v>
      </c>
      <c r="BI36" s="61"/>
      <c r="BJ36" s="61"/>
      <c r="BK36" s="61"/>
      <c r="BL36" s="61"/>
      <c r="BM36" s="161" t="s">
        <v>517</v>
      </c>
      <c r="BN36" s="61"/>
      <c r="BO36" s="61"/>
      <c r="BP36" s="61"/>
      <c r="BQ36" s="61"/>
      <c r="BR36" s="61"/>
      <c r="BS36" s="61"/>
      <c r="BT36" s="61"/>
      <c r="BU36" s="56" t="s">
        <v>710</v>
      </c>
      <c r="BV36" s="56"/>
      <c r="BW36" s="56"/>
      <c r="BX36" s="56"/>
      <c r="BY36" s="56"/>
      <c r="BZ36" s="56" t="s">
        <v>736</v>
      </c>
      <c r="CA36" s="56"/>
      <c r="CB36" s="56"/>
      <c r="CC36" s="61"/>
      <c r="CD36" s="61"/>
      <c r="CE36" s="61"/>
      <c r="CF36" s="61"/>
      <c r="CG36" s="61"/>
      <c r="CH36" s="61"/>
    </row>
    <row r="37" spans="53:86">
      <c r="BA37" s="61"/>
      <c r="BB37" s="61"/>
      <c r="BC37" s="61"/>
      <c r="BD37" s="61" t="s">
        <v>449</v>
      </c>
      <c r="BE37" s="61"/>
      <c r="BF37" s="61"/>
      <c r="BG37" s="61"/>
      <c r="BH37" s="61" t="s">
        <v>658</v>
      </c>
      <c r="BI37" s="61"/>
      <c r="BJ37" s="61"/>
      <c r="BK37" s="61"/>
      <c r="BL37" s="61"/>
      <c r="BM37" s="161" t="s">
        <v>518</v>
      </c>
      <c r="BN37" s="61"/>
      <c r="BO37" s="61"/>
      <c r="BP37" s="61"/>
      <c r="BQ37" s="61"/>
      <c r="BR37" s="61"/>
      <c r="BS37" s="61"/>
      <c r="BT37" s="61"/>
      <c r="BU37" s="56" t="s">
        <v>711</v>
      </c>
      <c r="BV37" s="56"/>
      <c r="BW37" s="56"/>
      <c r="BX37" s="56"/>
      <c r="BY37" s="56"/>
      <c r="BZ37" s="61"/>
      <c r="CA37" s="56"/>
      <c r="CB37" s="56"/>
      <c r="CC37" s="61"/>
      <c r="CD37" s="61"/>
      <c r="CE37" s="61"/>
      <c r="CF37" s="61"/>
      <c r="CG37" s="61"/>
      <c r="CH37" s="61"/>
    </row>
    <row r="38" spans="53:86">
      <c r="BA38" s="61"/>
      <c r="BB38" s="61"/>
      <c r="BC38" s="61"/>
      <c r="BD38" s="61"/>
      <c r="BE38" s="61"/>
      <c r="BF38" s="61"/>
      <c r="BG38" s="61"/>
      <c r="BH38" s="61" t="s">
        <v>114</v>
      </c>
      <c r="BI38" s="61"/>
      <c r="BJ38" s="61"/>
      <c r="BK38" s="61"/>
      <c r="BL38" s="61"/>
      <c r="BM38" s="161" t="s">
        <v>519</v>
      </c>
      <c r="BN38" s="61"/>
      <c r="BO38" s="61"/>
      <c r="BP38" s="61"/>
      <c r="BQ38" s="61"/>
      <c r="BR38" s="61"/>
      <c r="BS38" s="61"/>
      <c r="BT38" s="61"/>
      <c r="BU38" s="61"/>
      <c r="BV38" s="56"/>
      <c r="BW38" s="56"/>
      <c r="BX38" s="56"/>
      <c r="BY38" s="56"/>
      <c r="BZ38" s="61"/>
      <c r="CA38" s="56"/>
      <c r="CB38" s="56"/>
      <c r="CC38" s="61"/>
      <c r="CD38" s="61"/>
      <c r="CE38" s="61"/>
      <c r="CF38" s="61"/>
      <c r="CG38" s="61"/>
      <c r="CH38" s="61"/>
    </row>
    <row r="39" spans="53:86">
      <c r="BA39" s="157" t="s">
        <v>305</v>
      </c>
      <c r="BB39" s="61"/>
      <c r="BC39" s="61"/>
      <c r="BD39" s="61"/>
      <c r="BE39" s="61"/>
      <c r="BF39" s="61"/>
      <c r="BG39" s="61"/>
      <c r="BH39" s="61" t="s">
        <v>115</v>
      </c>
      <c r="BI39" s="61"/>
      <c r="BJ39" s="61"/>
      <c r="BK39" s="61"/>
      <c r="BL39" s="61"/>
      <c r="BM39" s="161" t="s">
        <v>520</v>
      </c>
      <c r="BN39" s="61"/>
      <c r="BO39" s="61"/>
      <c r="BP39" s="61"/>
      <c r="BQ39" s="61"/>
      <c r="BR39" s="61"/>
      <c r="BS39" s="61"/>
      <c r="BT39" s="61"/>
      <c r="BU39" s="61"/>
      <c r="BV39" s="56"/>
      <c r="BW39" s="56"/>
      <c r="BX39" s="56"/>
      <c r="BY39" s="56"/>
      <c r="BZ39" s="56"/>
      <c r="CA39" s="56"/>
      <c r="CB39" s="56"/>
      <c r="CC39" s="61"/>
      <c r="CD39" s="61"/>
      <c r="CE39" s="61"/>
      <c r="CF39" s="61"/>
      <c r="CG39" s="61"/>
      <c r="CH39" s="61"/>
    </row>
    <row r="40" spans="53:86">
      <c r="BA40" s="61" t="s">
        <v>7</v>
      </c>
      <c r="BB40" s="61"/>
      <c r="BC40" s="61"/>
      <c r="BD40" s="157" t="s">
        <v>290</v>
      </c>
      <c r="BE40" s="61"/>
      <c r="BF40" s="61"/>
      <c r="BG40" s="61"/>
      <c r="BH40" s="61" t="s">
        <v>116</v>
      </c>
      <c r="BI40" s="61"/>
      <c r="BJ40" s="61"/>
      <c r="BK40" s="61"/>
      <c r="BL40" s="61"/>
      <c r="BM40" s="161" t="s">
        <v>521</v>
      </c>
      <c r="BN40" s="61"/>
      <c r="BO40" s="61"/>
      <c r="BP40" s="61"/>
      <c r="BQ40" s="61"/>
      <c r="BR40" s="61"/>
      <c r="BS40" s="61"/>
      <c r="BT40" s="61"/>
      <c r="BU40" s="56"/>
      <c r="BV40" s="56"/>
      <c r="BW40" s="56"/>
      <c r="BX40" s="56"/>
      <c r="BY40" s="56"/>
      <c r="BZ40" s="56"/>
      <c r="CA40" s="56"/>
      <c r="CB40" s="56"/>
      <c r="CC40" s="61"/>
      <c r="CD40" s="61"/>
      <c r="CE40" s="61"/>
      <c r="CF40" s="61"/>
      <c r="CG40" s="61"/>
      <c r="CH40" s="61"/>
    </row>
    <row r="41" spans="53:86">
      <c r="BA41" s="61" t="s">
        <v>99</v>
      </c>
      <c r="BB41" s="61"/>
      <c r="BC41" s="61"/>
      <c r="BD41" s="61" t="s">
        <v>464</v>
      </c>
      <c r="BE41" s="61"/>
      <c r="BF41" s="61"/>
      <c r="BG41" s="61"/>
      <c r="BH41" s="61"/>
      <c r="BI41" s="61"/>
      <c r="BJ41" s="61"/>
      <c r="BK41" s="61"/>
      <c r="BL41" s="61"/>
      <c r="BM41" s="161" t="s">
        <v>522</v>
      </c>
      <c r="BN41" s="61"/>
      <c r="BO41" s="61"/>
      <c r="BP41" s="61"/>
      <c r="BQ41" s="61"/>
      <c r="BR41" s="61"/>
      <c r="BS41" s="61"/>
      <c r="BT41" s="61"/>
      <c r="BU41" s="61"/>
      <c r="BV41" s="56"/>
      <c r="BW41" s="56"/>
      <c r="BX41" s="56"/>
      <c r="BY41" s="56"/>
      <c r="BZ41" s="56"/>
      <c r="CA41" s="56"/>
      <c r="CB41" s="56"/>
      <c r="CC41" s="61"/>
      <c r="CD41" s="61"/>
      <c r="CE41" s="61"/>
      <c r="CF41" s="61"/>
      <c r="CG41" s="61"/>
      <c r="CH41" s="61"/>
    </row>
    <row r="42" spans="53:86">
      <c r="BA42" s="61" t="s">
        <v>211</v>
      </c>
      <c r="BB42" s="61"/>
      <c r="BC42" s="61"/>
      <c r="BD42" s="61" t="s">
        <v>465</v>
      </c>
      <c r="BE42" s="61"/>
      <c r="BF42" s="61"/>
      <c r="BG42" s="61"/>
      <c r="BH42" s="61"/>
      <c r="BI42" s="61"/>
      <c r="BJ42" s="61"/>
      <c r="BK42" s="61"/>
      <c r="BL42" s="61"/>
      <c r="BM42" s="161" t="s">
        <v>523</v>
      </c>
      <c r="BN42" s="61"/>
      <c r="BO42" s="61"/>
      <c r="BP42" s="61"/>
      <c r="BQ42" s="61"/>
      <c r="BR42" s="61"/>
      <c r="BS42" s="61"/>
      <c r="BT42" s="61"/>
      <c r="BU42" s="61"/>
      <c r="BV42" s="56"/>
      <c r="BW42" s="56"/>
      <c r="BX42" s="56"/>
      <c r="BY42" s="56"/>
      <c r="BZ42" s="56"/>
      <c r="CA42" s="56"/>
      <c r="CB42" s="56"/>
      <c r="CC42" s="61"/>
      <c r="CD42" s="61"/>
      <c r="CE42" s="61"/>
      <c r="CF42" s="61"/>
      <c r="CG42" s="61"/>
      <c r="CH42" s="61"/>
    </row>
    <row r="43" spans="53:86">
      <c r="BA43" s="61" t="s">
        <v>423</v>
      </c>
      <c r="BB43" s="61"/>
      <c r="BC43" s="61"/>
      <c r="BD43" s="61" t="s">
        <v>466</v>
      </c>
      <c r="BE43" s="61"/>
      <c r="BF43" s="61"/>
      <c r="BG43" s="61"/>
      <c r="BH43" s="61"/>
      <c r="BI43" s="61"/>
      <c r="BJ43" s="61"/>
      <c r="BK43" s="61"/>
      <c r="BL43" s="61"/>
      <c r="BM43" s="161" t="s">
        <v>524</v>
      </c>
      <c r="BN43" s="61"/>
      <c r="BO43" s="61"/>
      <c r="BP43" s="61"/>
      <c r="BQ43" s="61"/>
      <c r="BR43" s="61"/>
      <c r="BS43" s="61"/>
      <c r="BT43" s="61"/>
      <c r="BU43" s="61"/>
      <c r="BV43" s="56"/>
      <c r="BW43" s="56"/>
      <c r="BX43" s="56"/>
      <c r="BY43" s="56"/>
      <c r="BZ43" s="56"/>
      <c r="CA43" s="56"/>
      <c r="CB43" s="56"/>
      <c r="CC43" s="61"/>
      <c r="CD43" s="61"/>
      <c r="CE43" s="61"/>
      <c r="CF43" s="61"/>
      <c r="CG43" s="61"/>
      <c r="CH43" s="61"/>
    </row>
    <row r="44" spans="53:86">
      <c r="BA44" s="61" t="s">
        <v>424</v>
      </c>
      <c r="BB44" s="61"/>
      <c r="BC44" s="61"/>
      <c r="BD44" s="61"/>
      <c r="BE44" s="61"/>
      <c r="BF44" s="61"/>
      <c r="BG44" s="61"/>
      <c r="BH44" s="61"/>
      <c r="BI44" s="61"/>
      <c r="BJ44" s="61"/>
      <c r="BK44" s="61"/>
      <c r="BL44" s="61"/>
      <c r="BM44" s="161" t="s">
        <v>93</v>
      </c>
      <c r="BN44" s="61"/>
      <c r="BO44" s="61"/>
      <c r="BP44" s="61"/>
      <c r="BQ44" s="61"/>
      <c r="BR44" s="61"/>
      <c r="BS44" s="61"/>
      <c r="BT44" s="61"/>
      <c r="BU44" s="61"/>
      <c r="BV44" s="56"/>
      <c r="BW44" s="56"/>
      <c r="BX44" s="56"/>
      <c r="BY44" s="56"/>
      <c r="BZ44" s="56"/>
      <c r="CA44" s="56"/>
      <c r="CB44" s="56"/>
      <c r="CC44" s="61"/>
      <c r="CD44" s="61"/>
      <c r="CE44" s="61"/>
      <c r="CF44" s="61"/>
      <c r="CG44" s="61"/>
      <c r="CH44" s="61"/>
    </row>
    <row r="45" spans="53:86">
      <c r="BA45" s="61" t="s">
        <v>276</v>
      </c>
      <c r="BB45" s="61"/>
      <c r="BC45" s="61"/>
      <c r="BD45" s="61"/>
      <c r="BE45" s="61"/>
      <c r="BF45" s="61"/>
      <c r="BG45" s="61"/>
      <c r="BH45" s="61"/>
      <c r="BI45" s="61"/>
      <c r="BJ45" s="61"/>
      <c r="BK45" s="61"/>
      <c r="BL45" s="61"/>
      <c r="BM45" s="161" t="s">
        <v>525</v>
      </c>
      <c r="BN45" s="61"/>
      <c r="BO45" s="61"/>
      <c r="BP45" s="61"/>
      <c r="BQ45" s="61"/>
      <c r="BR45" s="61"/>
      <c r="BS45" s="61"/>
      <c r="BT45" s="61"/>
      <c r="BU45" s="61"/>
      <c r="BV45" s="61"/>
      <c r="BW45" s="61"/>
      <c r="BX45" s="61"/>
      <c r="BY45" s="61"/>
      <c r="BZ45" s="61"/>
      <c r="CA45" s="61"/>
      <c r="CB45" s="61"/>
      <c r="CC45" s="61"/>
      <c r="CD45" s="61"/>
      <c r="CE45" s="61"/>
      <c r="CF45" s="61"/>
      <c r="CG45" s="61"/>
      <c r="CH45" s="61"/>
    </row>
    <row r="46" spans="53:86">
      <c r="BA46" s="61" t="s">
        <v>425</v>
      </c>
      <c r="BB46" s="61"/>
      <c r="BC46" s="61"/>
      <c r="BD46" s="61"/>
      <c r="BE46" s="61"/>
      <c r="BF46" s="61"/>
      <c r="BG46" s="61"/>
      <c r="BH46" s="61"/>
      <c r="BI46" s="61"/>
      <c r="BJ46" s="61"/>
      <c r="BK46" s="61"/>
      <c r="BL46" s="61"/>
      <c r="BM46" s="161" t="s">
        <v>526</v>
      </c>
      <c r="BN46" s="61"/>
      <c r="BO46" s="61"/>
      <c r="BP46" s="61"/>
      <c r="BQ46" s="61"/>
      <c r="BR46" s="61"/>
      <c r="BS46" s="61"/>
      <c r="BT46" s="61"/>
      <c r="BU46" s="61"/>
      <c r="BV46" s="61"/>
      <c r="BW46" s="61"/>
      <c r="BX46" s="61"/>
      <c r="BY46" s="61"/>
      <c r="BZ46" s="61"/>
      <c r="CA46" s="61"/>
      <c r="CB46" s="61"/>
      <c r="CC46" s="61"/>
      <c r="CD46" s="61"/>
      <c r="CE46" s="61"/>
      <c r="CF46" s="61"/>
      <c r="CG46" s="61"/>
      <c r="CH46" s="61"/>
    </row>
    <row r="47" spans="53:86">
      <c r="BA47" s="61" t="s">
        <v>426</v>
      </c>
      <c r="BB47" s="61"/>
      <c r="BC47" s="61"/>
      <c r="BD47" s="61"/>
      <c r="BE47" s="61"/>
      <c r="BF47" s="61"/>
      <c r="BG47" s="61"/>
      <c r="BH47" s="61"/>
      <c r="BI47" s="61"/>
      <c r="BJ47" s="61"/>
      <c r="BK47" s="61"/>
      <c r="BL47" s="61"/>
      <c r="BM47" s="161" t="s">
        <v>527</v>
      </c>
      <c r="BN47" s="61"/>
      <c r="BO47" s="61"/>
      <c r="BP47" s="61"/>
      <c r="BQ47" s="61"/>
      <c r="BR47" s="61"/>
      <c r="BS47" s="61"/>
      <c r="BT47" s="61"/>
      <c r="BU47" s="61"/>
      <c r="BV47" s="61"/>
      <c r="BW47" s="61"/>
      <c r="BX47" s="61"/>
      <c r="BY47" s="61"/>
      <c r="BZ47" s="61"/>
      <c r="CA47" s="61"/>
      <c r="CB47" s="61"/>
      <c r="CC47" s="61"/>
      <c r="CD47" s="61"/>
      <c r="CE47" s="61"/>
      <c r="CF47" s="61"/>
      <c r="CG47" s="61"/>
      <c r="CH47" s="61"/>
    </row>
    <row r="48" spans="53:86">
      <c r="BA48" s="61" t="s">
        <v>427</v>
      </c>
      <c r="BB48" s="61"/>
      <c r="BC48" s="61"/>
      <c r="BD48" s="61"/>
      <c r="BE48" s="61"/>
      <c r="BF48" s="61"/>
      <c r="BG48" s="61"/>
      <c r="BH48" s="61"/>
      <c r="BI48" s="61"/>
      <c r="BJ48" s="61"/>
      <c r="BK48" s="61"/>
      <c r="BL48" s="61"/>
      <c r="BM48" s="161" t="s">
        <v>528</v>
      </c>
      <c r="BN48" s="61"/>
      <c r="BO48" s="61"/>
      <c r="BP48" s="61"/>
      <c r="BQ48" s="61"/>
      <c r="BR48" s="61"/>
      <c r="BS48" s="61"/>
      <c r="BT48" s="61"/>
      <c r="BU48" s="61"/>
      <c r="BV48" s="61"/>
      <c r="BW48" s="61"/>
      <c r="BX48" s="61"/>
      <c r="BY48" s="61"/>
      <c r="BZ48" s="61"/>
      <c r="CA48" s="61"/>
      <c r="CB48" s="61"/>
      <c r="CC48" s="61"/>
      <c r="CD48" s="61"/>
      <c r="CE48" s="61"/>
      <c r="CF48" s="61"/>
      <c r="CG48" s="61"/>
      <c r="CH48" s="61"/>
    </row>
    <row r="49" spans="53:86">
      <c r="BA49" s="61" t="s">
        <v>428</v>
      </c>
      <c r="BB49" s="61"/>
      <c r="BC49" s="61"/>
      <c r="BD49" s="61"/>
      <c r="BE49" s="61"/>
      <c r="BF49" s="61"/>
      <c r="BG49" s="61"/>
      <c r="BH49" s="61"/>
      <c r="BI49" s="61"/>
      <c r="BJ49" s="61"/>
      <c r="BK49" s="61"/>
      <c r="BL49" s="61"/>
      <c r="BM49" s="161" t="s">
        <v>529</v>
      </c>
      <c r="BN49" s="61"/>
      <c r="BO49" s="61"/>
      <c r="BP49" s="61"/>
      <c r="BQ49" s="61"/>
      <c r="BR49" s="61"/>
      <c r="BS49" s="61"/>
      <c r="BT49" s="61"/>
      <c r="BU49" s="61"/>
      <c r="BV49" s="61"/>
      <c r="BW49" s="61"/>
      <c r="BX49" s="61"/>
      <c r="BY49" s="61"/>
      <c r="BZ49" s="61"/>
      <c r="CA49" s="61"/>
      <c r="CB49" s="61"/>
      <c r="CC49" s="61"/>
      <c r="CD49" s="61"/>
      <c r="CE49" s="61"/>
      <c r="CF49" s="61"/>
      <c r="CG49" s="61"/>
      <c r="CH49" s="61"/>
    </row>
    <row r="50" spans="53:86">
      <c r="BA50" s="61" t="s">
        <v>429</v>
      </c>
      <c r="BB50" s="61"/>
      <c r="BC50" s="61"/>
      <c r="BD50" s="61"/>
      <c r="BE50" s="61"/>
      <c r="BF50" s="61"/>
      <c r="BG50" s="61"/>
      <c r="BH50" s="61"/>
      <c r="BI50" s="61"/>
      <c r="BJ50" s="61"/>
      <c r="BK50" s="61"/>
      <c r="BL50" s="61"/>
      <c r="BM50" s="161" t="s">
        <v>530</v>
      </c>
      <c r="BN50" s="61"/>
      <c r="BO50" s="61"/>
      <c r="BP50" s="61"/>
      <c r="BQ50" s="61"/>
      <c r="BR50" s="61"/>
      <c r="BS50" s="61"/>
      <c r="BT50" s="61"/>
      <c r="BU50" s="61"/>
      <c r="BV50" s="61"/>
      <c r="BW50" s="61"/>
      <c r="BX50" s="61"/>
      <c r="BY50" s="61"/>
      <c r="BZ50" s="61"/>
      <c r="CA50" s="61"/>
      <c r="CB50" s="61"/>
      <c r="CC50" s="61"/>
      <c r="CD50" s="61"/>
      <c r="CE50" s="61"/>
      <c r="CF50" s="61"/>
      <c r="CG50" s="61"/>
      <c r="CH50" s="61"/>
    </row>
    <row r="51" spans="53:86">
      <c r="BA51" s="61" t="s">
        <v>430</v>
      </c>
      <c r="BB51" s="61"/>
      <c r="BC51" s="61"/>
      <c r="BD51" s="61"/>
      <c r="BE51" s="61"/>
      <c r="BF51" s="61"/>
      <c r="BG51" s="61"/>
      <c r="BH51" s="61"/>
      <c r="BI51" s="61"/>
      <c r="BJ51" s="61"/>
      <c r="BK51" s="61"/>
      <c r="BL51" s="61"/>
      <c r="BM51" s="161" t="s">
        <v>531</v>
      </c>
      <c r="BN51" s="61"/>
      <c r="BO51" s="61"/>
      <c r="BP51" s="61"/>
      <c r="BQ51" s="61"/>
      <c r="BR51" s="61"/>
      <c r="BS51" s="61"/>
      <c r="BT51" s="61"/>
      <c r="BU51" s="61"/>
      <c r="BV51" s="61"/>
      <c r="BW51" s="61"/>
      <c r="BX51" s="61"/>
      <c r="BY51" s="61"/>
      <c r="BZ51" s="61"/>
      <c r="CA51" s="61"/>
      <c r="CB51" s="61"/>
      <c r="CC51" s="61"/>
      <c r="CD51" s="61"/>
      <c r="CE51" s="61"/>
      <c r="CF51" s="61"/>
      <c r="CG51" s="61"/>
      <c r="CH51" s="61"/>
    </row>
    <row r="52" spans="53:86">
      <c r="BA52" s="61" t="s">
        <v>431</v>
      </c>
      <c r="BB52" s="61"/>
      <c r="BC52" s="61"/>
      <c r="BD52" s="61"/>
      <c r="BE52" s="61"/>
      <c r="BF52" s="61"/>
      <c r="BG52" s="61"/>
      <c r="BH52" s="61"/>
      <c r="BI52" s="61"/>
      <c r="BJ52" s="61"/>
      <c r="BK52" s="61"/>
      <c r="BL52" s="61"/>
      <c r="BM52" s="161" t="s">
        <v>532</v>
      </c>
      <c r="BN52" s="61"/>
      <c r="BO52" s="61"/>
      <c r="BP52" s="61"/>
      <c r="BQ52" s="61"/>
      <c r="BR52" s="61"/>
      <c r="BS52" s="61"/>
      <c r="BT52" s="61"/>
      <c r="BU52" s="61"/>
      <c r="BV52" s="61"/>
      <c r="BW52" s="61"/>
      <c r="BX52" s="61"/>
      <c r="BY52" s="61"/>
      <c r="BZ52" s="61"/>
      <c r="CA52" s="61"/>
      <c r="CB52" s="61"/>
      <c r="CC52" s="61"/>
      <c r="CD52" s="61"/>
      <c r="CE52" s="61"/>
      <c r="CF52" s="61"/>
      <c r="CG52" s="61"/>
      <c r="CH52" s="61"/>
    </row>
    <row r="53" spans="53:86">
      <c r="BA53" s="61"/>
      <c r="BB53" s="61"/>
      <c r="BC53" s="61"/>
      <c r="BD53" s="61"/>
      <c r="BE53" s="61"/>
      <c r="BF53" s="61"/>
      <c r="BG53" s="61"/>
      <c r="BH53" s="61"/>
      <c r="BI53" s="61"/>
      <c r="BJ53" s="61"/>
      <c r="BK53" s="61"/>
      <c r="BL53" s="61"/>
      <c r="BM53" s="161" t="s">
        <v>533</v>
      </c>
      <c r="BN53" s="61"/>
      <c r="BO53" s="61"/>
      <c r="BP53" s="61"/>
      <c r="BQ53" s="61"/>
      <c r="BR53" s="61"/>
      <c r="BS53" s="61"/>
      <c r="BT53" s="61"/>
      <c r="BU53" s="61"/>
      <c r="BV53" s="61"/>
      <c r="BW53" s="61"/>
      <c r="BX53" s="61"/>
      <c r="BY53" s="61"/>
      <c r="BZ53" s="61"/>
      <c r="CA53" s="61"/>
      <c r="CB53" s="61"/>
      <c r="CC53" s="61"/>
      <c r="CD53" s="61"/>
      <c r="CE53" s="61"/>
      <c r="CF53" s="61"/>
      <c r="CG53" s="61"/>
      <c r="CH53" s="61"/>
    </row>
    <row r="54" spans="53:86">
      <c r="BA54" s="61"/>
      <c r="BB54" s="61"/>
      <c r="BC54" s="61"/>
      <c r="BD54" s="61"/>
      <c r="BE54" s="61"/>
      <c r="BF54" s="61"/>
      <c r="BG54" s="61"/>
      <c r="BH54" s="61"/>
      <c r="BI54" s="61"/>
      <c r="BJ54" s="61"/>
      <c r="BK54" s="61"/>
      <c r="BL54" s="61"/>
      <c r="BM54" s="161" t="s">
        <v>534</v>
      </c>
      <c r="BN54" s="61"/>
      <c r="BO54" s="61"/>
      <c r="BP54" s="61"/>
      <c r="BQ54" s="61"/>
      <c r="BR54" s="61"/>
      <c r="BS54" s="61"/>
      <c r="BT54" s="61"/>
      <c r="BU54" s="61"/>
      <c r="BV54" s="61"/>
      <c r="BW54" s="61"/>
      <c r="BX54" s="61"/>
      <c r="BY54" s="61"/>
      <c r="BZ54" s="61"/>
      <c r="CA54" s="61"/>
      <c r="CB54" s="61"/>
      <c r="CC54" s="61"/>
      <c r="CD54" s="61"/>
      <c r="CE54" s="61"/>
      <c r="CF54" s="61"/>
      <c r="CG54" s="61"/>
      <c r="CH54" s="61"/>
    </row>
    <row r="55" spans="53:86">
      <c r="BA55" s="174" t="s">
        <v>767</v>
      </c>
      <c r="BB55" s="61"/>
      <c r="BC55" s="61"/>
      <c r="BD55" s="61"/>
      <c r="BE55" s="61"/>
      <c r="BF55" s="61"/>
      <c r="BG55" s="61"/>
      <c r="BH55" s="61"/>
      <c r="BI55" s="61"/>
      <c r="BJ55" s="61"/>
      <c r="BK55" s="61"/>
      <c r="BL55" s="61"/>
      <c r="BM55" s="161" t="s">
        <v>663</v>
      </c>
      <c r="BN55" s="61"/>
      <c r="BO55" s="61"/>
      <c r="BP55" s="61"/>
      <c r="BQ55" s="61"/>
      <c r="BR55" s="61"/>
      <c r="BS55" s="61"/>
      <c r="BT55" s="61"/>
      <c r="BU55" s="61"/>
      <c r="BV55" s="61"/>
      <c r="BW55" s="61"/>
      <c r="BX55" s="61"/>
      <c r="BY55" s="61"/>
      <c r="BZ55" s="61"/>
      <c r="CA55" s="61"/>
      <c r="CB55" s="61"/>
      <c r="CC55" s="61"/>
      <c r="CD55" s="61"/>
      <c r="CE55" s="61"/>
      <c r="CF55" s="61"/>
      <c r="CG55" s="61"/>
      <c r="CH55" s="61"/>
    </row>
    <row r="56" spans="53:86" ht="15">
      <c r="BA56" s="175" t="s">
        <v>768</v>
      </c>
      <c r="BB56" s="61"/>
      <c r="BC56" s="61"/>
      <c r="BD56" s="61"/>
      <c r="BE56" s="61"/>
      <c r="BF56" s="61"/>
      <c r="BG56" s="61"/>
      <c r="BH56" s="61"/>
      <c r="BI56" s="61"/>
      <c r="BJ56" s="61"/>
      <c r="BK56" s="61"/>
      <c r="BL56" s="61"/>
      <c r="BM56" s="162" t="s">
        <v>535</v>
      </c>
      <c r="BN56" s="61"/>
      <c r="BO56" s="61"/>
      <c r="BP56" s="61"/>
      <c r="BQ56" s="61"/>
      <c r="BR56" s="61"/>
      <c r="BS56" s="61"/>
      <c r="BT56" s="61"/>
      <c r="BU56" s="61"/>
      <c r="BV56" s="61"/>
      <c r="BW56" s="61"/>
      <c r="BX56" s="61"/>
      <c r="BY56" s="61"/>
      <c r="BZ56" s="61"/>
      <c r="CA56" s="61"/>
      <c r="CB56" s="61"/>
      <c r="CC56" s="61"/>
      <c r="CD56" s="61"/>
      <c r="CE56" s="61"/>
      <c r="CF56" s="61"/>
      <c r="CG56" s="61"/>
      <c r="CH56" s="61"/>
    </row>
    <row r="57" spans="53:86">
      <c r="BA57" s="176" t="s">
        <v>210</v>
      </c>
      <c r="BB57" s="61"/>
      <c r="BC57" s="61"/>
      <c r="BD57" s="61"/>
      <c r="BE57" s="61"/>
      <c r="BF57" s="61"/>
      <c r="BG57" s="61"/>
      <c r="BH57" s="61"/>
      <c r="BI57" s="61"/>
      <c r="BJ57" s="61"/>
      <c r="BK57" s="61"/>
      <c r="BL57" s="61"/>
      <c r="BM57" s="161" t="s">
        <v>536</v>
      </c>
      <c r="BN57" s="61"/>
      <c r="BO57" s="61"/>
      <c r="BP57" s="61"/>
      <c r="BQ57" s="61"/>
      <c r="BR57" s="61"/>
      <c r="BS57" s="61"/>
      <c r="BT57" s="61"/>
      <c r="BU57" s="61"/>
      <c r="BV57" s="61"/>
      <c r="BW57" s="61"/>
      <c r="BX57" s="61"/>
      <c r="BY57" s="61"/>
      <c r="BZ57" s="61"/>
      <c r="CA57" s="61"/>
      <c r="CB57" s="61"/>
      <c r="CC57" s="61"/>
      <c r="CD57" s="61"/>
      <c r="CE57" s="61"/>
      <c r="CF57" s="61"/>
      <c r="CG57" s="61"/>
      <c r="CH57" s="61"/>
    </row>
    <row r="58" spans="53:86" ht="25.5">
      <c r="BA58" s="176" t="s">
        <v>825</v>
      </c>
      <c r="BB58" s="61"/>
      <c r="BC58" s="61"/>
      <c r="BD58" s="61"/>
      <c r="BE58" s="61"/>
      <c r="BF58" s="61"/>
      <c r="BG58" s="61"/>
      <c r="BH58" s="61"/>
      <c r="BI58" s="61"/>
      <c r="BJ58" s="61"/>
      <c r="BK58" s="61"/>
      <c r="BL58" s="61"/>
      <c r="BM58" s="161" t="s">
        <v>537</v>
      </c>
      <c r="BN58" s="61"/>
      <c r="BO58" s="61"/>
      <c r="BP58" s="61"/>
      <c r="BQ58" s="61"/>
      <c r="BR58" s="61"/>
      <c r="BS58" s="61"/>
      <c r="BT58" s="61"/>
      <c r="BU58" s="61"/>
      <c r="BV58" s="61"/>
      <c r="BW58" s="61"/>
      <c r="BX58" s="61"/>
      <c r="BY58" s="61"/>
      <c r="BZ58" s="61"/>
      <c r="CA58" s="61"/>
      <c r="CB58" s="61"/>
      <c r="CC58" s="61"/>
      <c r="CD58" s="61"/>
      <c r="CE58" s="61"/>
      <c r="CF58" s="61"/>
      <c r="CG58" s="61"/>
      <c r="CH58" s="61"/>
    </row>
    <row r="59" spans="53:86">
      <c r="BA59" s="176" t="s">
        <v>826</v>
      </c>
      <c r="BB59" s="61"/>
      <c r="BC59" s="61"/>
      <c r="BD59" s="61"/>
      <c r="BE59" s="61"/>
      <c r="BF59" s="61"/>
      <c r="BG59" s="61"/>
      <c r="BH59" s="61"/>
      <c r="BI59" s="61"/>
      <c r="BJ59" s="61"/>
      <c r="BK59" s="61"/>
      <c r="BL59" s="61"/>
      <c r="BM59" s="161" t="s">
        <v>538</v>
      </c>
      <c r="BN59" s="61"/>
      <c r="BO59" s="61"/>
      <c r="BP59" s="61"/>
      <c r="BQ59" s="61"/>
      <c r="BR59" s="61"/>
      <c r="BS59" s="61"/>
      <c r="BT59" s="61"/>
      <c r="BU59" s="61"/>
      <c r="BV59" s="61"/>
      <c r="BW59" s="61"/>
      <c r="BX59" s="61"/>
      <c r="BY59" s="61"/>
      <c r="BZ59" s="61"/>
      <c r="CA59" s="61"/>
      <c r="CB59" s="61"/>
      <c r="CC59" s="61"/>
      <c r="CD59" s="61"/>
      <c r="CE59" s="61"/>
      <c r="CF59" s="61"/>
      <c r="CG59" s="61"/>
      <c r="CH59" s="61"/>
    </row>
    <row r="60" spans="53:86">
      <c r="BA60" s="176" t="s">
        <v>63</v>
      </c>
      <c r="BB60" s="61"/>
      <c r="BC60" s="61"/>
      <c r="BD60" s="61"/>
      <c r="BE60" s="61"/>
      <c r="BF60" s="61"/>
      <c r="BG60" s="61"/>
      <c r="BH60" s="61"/>
      <c r="BI60" s="61"/>
      <c r="BJ60" s="61"/>
      <c r="BK60" s="61"/>
      <c r="BL60" s="61"/>
      <c r="BM60" s="161" t="s">
        <v>539</v>
      </c>
      <c r="BN60" s="61"/>
      <c r="BO60" s="61"/>
      <c r="BP60" s="61"/>
      <c r="BQ60" s="61"/>
      <c r="BR60" s="61"/>
      <c r="BS60" s="61"/>
      <c r="BT60" s="61"/>
      <c r="BU60" s="61"/>
      <c r="BV60" s="61"/>
      <c r="BW60" s="61"/>
      <c r="BX60" s="61"/>
      <c r="BY60" s="61"/>
      <c r="BZ60" s="61"/>
      <c r="CA60" s="61"/>
      <c r="CB60" s="61"/>
      <c r="CC60" s="61"/>
      <c r="CD60" s="61"/>
      <c r="CE60" s="61"/>
      <c r="CF60" s="61"/>
      <c r="CG60" s="61"/>
      <c r="CH60" s="61"/>
    </row>
    <row r="61" spans="53:86">
      <c r="BA61" s="176" t="s">
        <v>827</v>
      </c>
      <c r="BB61" s="61"/>
      <c r="BC61" s="61"/>
      <c r="BD61" s="61"/>
      <c r="BE61" s="61"/>
      <c r="BF61" s="61"/>
      <c r="BG61" s="61"/>
      <c r="BH61" s="61"/>
      <c r="BI61" s="61"/>
      <c r="BJ61" s="61"/>
      <c r="BK61" s="61"/>
      <c r="BL61" s="61"/>
      <c r="BM61" s="161" t="s">
        <v>540</v>
      </c>
      <c r="BN61" s="61"/>
      <c r="BO61" s="61"/>
      <c r="BP61" s="61"/>
      <c r="BQ61" s="61"/>
      <c r="BR61" s="61"/>
      <c r="BS61" s="61"/>
      <c r="BT61" s="61"/>
      <c r="BU61" s="61"/>
      <c r="BV61" s="61"/>
      <c r="BW61" s="61"/>
      <c r="BX61" s="61"/>
      <c r="BY61" s="61"/>
      <c r="BZ61" s="61"/>
      <c r="CA61" s="61"/>
      <c r="CB61" s="61"/>
      <c r="CC61" s="61"/>
      <c r="CD61" s="61"/>
      <c r="CE61" s="61"/>
      <c r="CF61" s="61"/>
      <c r="CG61" s="61"/>
      <c r="CH61" s="61"/>
    </row>
    <row r="62" spans="53:86" ht="15">
      <c r="BA62" s="175" t="s">
        <v>769</v>
      </c>
      <c r="BB62" s="61"/>
      <c r="BC62" s="61"/>
      <c r="BD62" s="61"/>
      <c r="BE62" s="61"/>
      <c r="BF62" s="61"/>
      <c r="BG62" s="61"/>
      <c r="BH62" s="61"/>
      <c r="BI62" s="61"/>
      <c r="BJ62" s="61"/>
      <c r="BK62" s="61"/>
      <c r="BL62" s="61"/>
      <c r="BM62" s="161" t="s">
        <v>541</v>
      </c>
      <c r="BN62" s="61"/>
      <c r="BO62" s="61"/>
      <c r="BP62" s="61"/>
      <c r="BQ62" s="61"/>
      <c r="BR62" s="61"/>
      <c r="BS62" s="61"/>
      <c r="BT62" s="61"/>
      <c r="BU62" s="61"/>
      <c r="BV62" s="61"/>
      <c r="BW62" s="61"/>
      <c r="BX62" s="61"/>
      <c r="BY62" s="61"/>
      <c r="BZ62" s="61"/>
      <c r="CA62" s="61"/>
      <c r="CB62" s="61"/>
      <c r="CC62" s="61"/>
      <c r="CD62" s="61"/>
      <c r="CE62" s="61"/>
      <c r="CF62" s="61"/>
      <c r="CG62" s="61"/>
      <c r="CH62" s="61"/>
    </row>
    <row r="63" spans="53:86">
      <c r="BA63" t="s">
        <v>770</v>
      </c>
      <c r="BB63" s="61"/>
      <c r="BC63" s="61"/>
      <c r="BD63" s="61"/>
      <c r="BE63" s="61"/>
      <c r="BF63" s="61"/>
      <c r="BG63" s="61"/>
      <c r="BH63" s="61"/>
      <c r="BI63" s="61"/>
      <c r="BJ63" s="61"/>
      <c r="BK63" s="61"/>
      <c r="BL63" s="61"/>
      <c r="BM63" s="161" t="s">
        <v>542</v>
      </c>
      <c r="BN63" s="61"/>
      <c r="BO63" s="61"/>
      <c r="BP63" s="61"/>
      <c r="BQ63" s="61"/>
      <c r="BR63" s="61"/>
      <c r="BS63" s="61"/>
      <c r="BT63" s="61"/>
      <c r="BU63" s="61"/>
      <c r="BV63" s="61"/>
      <c r="BW63" s="61"/>
      <c r="BX63" s="61"/>
      <c r="BY63" s="61"/>
      <c r="BZ63" s="61"/>
      <c r="CA63" s="61"/>
      <c r="CB63" s="61"/>
      <c r="CC63" s="61"/>
      <c r="CD63" s="61"/>
      <c r="CE63" s="61"/>
      <c r="CF63" s="61"/>
      <c r="CG63" s="61"/>
      <c r="CH63" s="61"/>
    </row>
    <row r="64" spans="53:86">
      <c r="BA64" t="s">
        <v>771</v>
      </c>
      <c r="BB64" s="61"/>
      <c r="BC64" s="61"/>
      <c r="BD64" s="61"/>
      <c r="BE64" s="61"/>
      <c r="BF64" s="61"/>
      <c r="BG64" s="61"/>
      <c r="BH64" s="61"/>
      <c r="BI64" s="61"/>
      <c r="BJ64" s="61"/>
      <c r="BK64" s="61"/>
      <c r="BL64" s="61"/>
      <c r="BM64" s="161" t="s">
        <v>543</v>
      </c>
      <c r="BN64" s="61"/>
      <c r="BO64" s="61"/>
      <c r="BP64" s="61"/>
      <c r="BQ64" s="61"/>
      <c r="BR64" s="61"/>
      <c r="BS64" s="61"/>
      <c r="BT64" s="61"/>
      <c r="BU64" s="61"/>
      <c r="BV64" s="61"/>
      <c r="BW64" s="61"/>
      <c r="BX64" s="61"/>
      <c r="BY64" s="61"/>
      <c r="BZ64" s="61"/>
      <c r="CA64" s="61"/>
      <c r="CB64" s="61"/>
      <c r="CC64" s="61"/>
      <c r="CD64" s="61"/>
      <c r="CE64" s="61"/>
      <c r="CF64" s="61"/>
      <c r="CG64" s="61"/>
      <c r="CH64" s="61"/>
    </row>
    <row r="65" spans="53:86">
      <c r="BA65" t="s">
        <v>772</v>
      </c>
      <c r="BB65" s="61"/>
      <c r="BC65" s="61"/>
      <c r="BD65" s="61"/>
      <c r="BE65" s="61"/>
      <c r="BF65" s="61"/>
      <c r="BG65" s="61"/>
      <c r="BH65" s="61"/>
      <c r="BI65" s="61"/>
      <c r="BJ65" s="61"/>
      <c r="BK65" s="61"/>
      <c r="BL65" s="61"/>
      <c r="BM65" s="161" t="s">
        <v>544</v>
      </c>
      <c r="BN65" s="61"/>
      <c r="BO65" s="61"/>
      <c r="BP65" s="61"/>
      <c r="BQ65" s="61"/>
      <c r="BR65" s="61"/>
      <c r="BS65" s="61"/>
      <c r="BT65" s="61"/>
      <c r="BU65" s="61"/>
      <c r="BV65" s="61"/>
      <c r="BW65" s="61"/>
      <c r="BX65" s="61"/>
      <c r="BY65" s="61"/>
      <c r="BZ65" s="61"/>
      <c r="CA65" s="61"/>
      <c r="CB65" s="61"/>
      <c r="CC65" s="61"/>
      <c r="CD65" s="61"/>
      <c r="CE65" s="61"/>
      <c r="CF65" s="61"/>
      <c r="CG65" s="61"/>
      <c r="CH65" s="61"/>
    </row>
    <row r="66" spans="53:86">
      <c r="BA66" t="s">
        <v>773</v>
      </c>
      <c r="BB66" s="61"/>
      <c r="BC66" s="61"/>
      <c r="BD66" s="61"/>
      <c r="BE66" s="61"/>
      <c r="BF66" s="61"/>
      <c r="BG66" s="61"/>
      <c r="BH66" s="61"/>
      <c r="BI66" s="61"/>
      <c r="BJ66" s="61"/>
      <c r="BK66" s="61"/>
      <c r="BL66" s="61"/>
      <c r="BM66" s="161" t="s">
        <v>545</v>
      </c>
      <c r="BN66" s="61"/>
      <c r="BO66" s="61"/>
      <c r="BP66" s="61"/>
      <c r="BQ66" s="61"/>
      <c r="BR66" s="61"/>
      <c r="BS66" s="61"/>
      <c r="BT66" s="61"/>
      <c r="BU66" s="61"/>
      <c r="BV66" s="61"/>
      <c r="BW66" s="61"/>
      <c r="BX66" s="61"/>
      <c r="BY66" s="61"/>
      <c r="BZ66" s="61"/>
      <c r="CA66" s="61"/>
      <c r="CB66" s="61"/>
      <c r="CC66" s="61"/>
      <c r="CD66" s="61"/>
      <c r="CE66" s="61"/>
      <c r="CF66" s="61"/>
      <c r="CG66" s="61"/>
      <c r="CH66" s="61"/>
    </row>
    <row r="67" spans="53:86">
      <c r="BA67" t="s">
        <v>774</v>
      </c>
      <c r="BB67" s="61"/>
      <c r="BC67" s="61"/>
      <c r="BD67" s="61"/>
      <c r="BE67" s="61"/>
      <c r="BF67" s="61"/>
      <c r="BG67" s="61"/>
      <c r="BH67" s="61"/>
      <c r="BI67" s="61"/>
      <c r="BJ67" s="61"/>
      <c r="BK67" s="61"/>
      <c r="BL67" s="61"/>
      <c r="BM67" s="161" t="s">
        <v>546</v>
      </c>
      <c r="BN67" s="61"/>
      <c r="BO67" s="61"/>
      <c r="BP67" s="61"/>
      <c r="BQ67" s="61"/>
      <c r="BR67" s="61"/>
      <c r="BS67" s="61"/>
      <c r="BT67" s="61"/>
      <c r="BU67" s="61"/>
      <c r="BV67" s="61"/>
      <c r="BW67" s="61"/>
      <c r="BX67" s="61"/>
      <c r="BY67" s="61"/>
      <c r="BZ67" s="61"/>
      <c r="CA67" s="61"/>
      <c r="CB67" s="61"/>
      <c r="CC67" s="61"/>
      <c r="CD67" s="61"/>
      <c r="CE67" s="61"/>
      <c r="CF67" s="61"/>
      <c r="CG67" s="61"/>
      <c r="CH67" s="61"/>
    </row>
    <row r="68" spans="53:86">
      <c r="BA68" t="s">
        <v>775</v>
      </c>
      <c r="BB68" s="61"/>
      <c r="BC68" s="61"/>
      <c r="BD68" s="61"/>
      <c r="BE68" s="61"/>
      <c r="BF68" s="61"/>
      <c r="BG68" s="61"/>
      <c r="BH68" s="61"/>
      <c r="BI68" s="61"/>
      <c r="BJ68" s="61"/>
      <c r="BK68" s="61"/>
      <c r="BL68" s="61"/>
      <c r="BM68" s="161" t="s">
        <v>547</v>
      </c>
      <c r="BN68" s="61"/>
      <c r="BO68" s="61"/>
      <c r="BP68" s="61"/>
      <c r="BQ68" s="61"/>
      <c r="BR68" s="61"/>
      <c r="BS68" s="61"/>
      <c r="BT68" s="61"/>
      <c r="BU68" s="61"/>
      <c r="BV68" s="61"/>
      <c r="BW68" s="61"/>
      <c r="BX68" s="61"/>
      <c r="BY68" s="61"/>
      <c r="BZ68" s="61"/>
      <c r="CA68" s="61"/>
      <c r="CB68" s="61"/>
      <c r="CC68" s="61"/>
      <c r="CD68" s="61"/>
      <c r="CE68" s="61"/>
      <c r="CF68" s="61"/>
      <c r="CG68" s="61"/>
      <c r="CH68" s="61"/>
    </row>
    <row r="69" spans="53:86">
      <c r="BA69" t="s">
        <v>776</v>
      </c>
      <c r="BB69" s="61"/>
      <c r="BC69" s="61"/>
      <c r="BD69" s="61"/>
      <c r="BE69" s="61"/>
      <c r="BF69" s="61"/>
      <c r="BG69" s="61"/>
      <c r="BH69" s="61"/>
      <c r="BI69" s="61"/>
      <c r="BJ69" s="61"/>
      <c r="BK69" s="61"/>
      <c r="BL69" s="61"/>
      <c r="BM69" s="161" t="s">
        <v>548</v>
      </c>
      <c r="BN69" s="61"/>
      <c r="BO69" s="61"/>
      <c r="BP69" s="61"/>
      <c r="BQ69" s="61"/>
      <c r="BR69" s="61"/>
      <c r="BS69" s="61"/>
      <c r="BT69" s="61"/>
      <c r="BU69" s="61"/>
      <c r="BV69" s="61"/>
      <c r="BW69" s="61"/>
      <c r="BX69" s="61"/>
      <c r="BY69" s="61"/>
      <c r="BZ69" s="61"/>
      <c r="CA69" s="61"/>
      <c r="CB69" s="61"/>
      <c r="CC69" s="61"/>
      <c r="CD69" s="61"/>
      <c r="CE69" s="61"/>
      <c r="CF69" s="61"/>
      <c r="CG69" s="61"/>
      <c r="CH69" s="61"/>
    </row>
    <row r="70" spans="53:86">
      <c r="BA70" t="s">
        <v>777</v>
      </c>
      <c r="BB70" s="61"/>
      <c r="BC70" s="61"/>
      <c r="BD70" s="61"/>
      <c r="BE70" s="61"/>
      <c r="BF70" s="61"/>
      <c r="BG70" s="61"/>
      <c r="BH70" s="61"/>
      <c r="BI70" s="61"/>
      <c r="BJ70" s="61"/>
      <c r="BK70" s="61"/>
      <c r="BL70" s="61"/>
      <c r="BM70" s="161" t="s">
        <v>549</v>
      </c>
      <c r="BN70" s="61"/>
      <c r="BO70" s="61"/>
      <c r="BP70" s="61"/>
      <c r="BQ70" s="61"/>
      <c r="BR70" s="61"/>
      <c r="BS70" s="61"/>
      <c r="BT70" s="61"/>
      <c r="BU70" s="61"/>
      <c r="BV70" s="61"/>
      <c r="BW70" s="61"/>
      <c r="BX70" s="61"/>
      <c r="BY70" s="61"/>
      <c r="BZ70" s="61"/>
      <c r="CA70" s="61"/>
      <c r="CB70" s="61"/>
      <c r="CC70" s="61"/>
      <c r="CD70" s="61"/>
      <c r="CE70" s="61"/>
      <c r="CF70" s="61"/>
      <c r="CG70" s="61"/>
      <c r="CH70" s="61"/>
    </row>
    <row r="71" spans="53:86">
      <c r="BA71" t="s">
        <v>778</v>
      </c>
      <c r="BB71" s="61"/>
      <c r="BC71" s="61"/>
      <c r="BD71" s="61"/>
      <c r="BE71" s="61"/>
      <c r="BF71" s="61"/>
      <c r="BG71" s="61"/>
      <c r="BH71" s="61"/>
      <c r="BI71" s="61"/>
      <c r="BJ71" s="61"/>
      <c r="BK71" s="61"/>
      <c r="BL71" s="61"/>
      <c r="BM71" s="161" t="s">
        <v>550</v>
      </c>
      <c r="BN71" s="61"/>
      <c r="BO71" s="61"/>
      <c r="BP71" s="61"/>
      <c r="BQ71" s="61"/>
      <c r="BR71" s="61"/>
      <c r="BS71" s="61"/>
      <c r="BT71" s="61"/>
      <c r="BU71" s="61"/>
      <c r="BV71" s="61"/>
      <c r="BW71" s="61"/>
      <c r="BX71" s="61"/>
      <c r="BY71" s="61"/>
      <c r="BZ71" s="61"/>
      <c r="CA71" s="61"/>
      <c r="CB71" s="61"/>
      <c r="CC71" s="61"/>
      <c r="CD71" s="61"/>
      <c r="CE71" s="61"/>
      <c r="CF71" s="61"/>
      <c r="CG71" s="61"/>
      <c r="CH71" s="61"/>
    </row>
    <row r="72" spans="53:86" ht="15">
      <c r="BA72" s="175" t="s">
        <v>821</v>
      </c>
      <c r="BB72" s="61"/>
      <c r="BC72" s="61"/>
      <c r="BD72" s="61"/>
      <c r="BE72" s="61"/>
      <c r="BF72" s="61"/>
      <c r="BG72" s="61"/>
      <c r="BH72" s="61"/>
      <c r="BI72" s="61"/>
      <c r="BJ72" s="61"/>
      <c r="BK72" s="61"/>
      <c r="BL72" s="61"/>
      <c r="BM72" s="161"/>
      <c r="BN72" s="61"/>
      <c r="BO72" s="61"/>
      <c r="BP72" s="61"/>
      <c r="BQ72" s="61"/>
      <c r="BR72" s="61"/>
      <c r="BS72" s="61"/>
      <c r="BT72" s="61"/>
      <c r="BU72" s="61"/>
      <c r="BV72" s="61"/>
      <c r="BW72" s="61"/>
      <c r="BX72" s="61"/>
      <c r="BY72" s="61"/>
      <c r="BZ72" s="61"/>
      <c r="CA72" s="61"/>
      <c r="CB72" s="61"/>
      <c r="CC72" s="61"/>
      <c r="CD72" s="61"/>
      <c r="CE72" s="61"/>
      <c r="CF72" s="61"/>
      <c r="CG72" s="61"/>
      <c r="CH72" s="61"/>
    </row>
    <row r="73" spans="53:86">
      <c r="BA73" t="s">
        <v>818</v>
      </c>
      <c r="BB73" s="61"/>
      <c r="BC73" s="61"/>
      <c r="BD73" s="61"/>
      <c r="BE73" s="61"/>
      <c r="BF73" s="61"/>
      <c r="BG73" s="61"/>
      <c r="BH73" s="61"/>
      <c r="BI73" s="61"/>
      <c r="BJ73" s="61"/>
      <c r="BK73" s="61"/>
      <c r="BL73" s="61"/>
      <c r="BM73" s="161"/>
      <c r="BN73" s="61"/>
      <c r="BO73" s="61"/>
      <c r="BP73" s="61"/>
      <c r="BQ73" s="61"/>
      <c r="BR73" s="61"/>
      <c r="BS73" s="61"/>
      <c r="BT73" s="61"/>
      <c r="BU73" s="61"/>
      <c r="BV73" s="61"/>
      <c r="BW73" s="61"/>
      <c r="BX73" s="61"/>
      <c r="BY73" s="61"/>
      <c r="BZ73" s="61"/>
      <c r="CA73" s="61"/>
      <c r="CB73" s="61"/>
      <c r="CC73" s="61"/>
      <c r="CD73" s="61"/>
      <c r="CE73" s="61"/>
      <c r="CF73" s="61"/>
      <c r="CG73" s="61"/>
      <c r="CH73" s="61"/>
    </row>
    <row r="74" spans="53:86">
      <c r="BA74" t="s">
        <v>819</v>
      </c>
      <c r="BB74" s="61"/>
      <c r="BC74" s="61"/>
      <c r="BD74" s="61"/>
      <c r="BE74" s="61"/>
      <c r="BF74" s="61"/>
      <c r="BG74" s="61"/>
      <c r="BH74" s="61"/>
      <c r="BI74" s="61"/>
      <c r="BJ74" s="61"/>
      <c r="BK74" s="61"/>
      <c r="BL74" s="61"/>
      <c r="BM74" s="161"/>
      <c r="BN74" s="61"/>
      <c r="BO74" s="61"/>
      <c r="BP74" s="61"/>
      <c r="BQ74" s="61"/>
      <c r="BR74" s="61"/>
      <c r="BS74" s="61"/>
      <c r="BT74" s="61"/>
      <c r="BU74" s="61"/>
      <c r="BV74" s="61"/>
      <c r="BW74" s="61"/>
      <c r="BX74" s="61"/>
      <c r="BY74" s="61"/>
      <c r="BZ74" s="61"/>
      <c r="CA74" s="61"/>
      <c r="CB74" s="61"/>
      <c r="CC74" s="61"/>
      <c r="CD74" s="61"/>
      <c r="CE74" s="61"/>
      <c r="CF74" s="61"/>
      <c r="CG74" s="61"/>
      <c r="CH74" s="61"/>
    </row>
    <row r="75" spans="53:86">
      <c r="BA75" t="s">
        <v>820</v>
      </c>
      <c r="BB75" s="61"/>
      <c r="BC75" s="61"/>
      <c r="BD75" s="61"/>
      <c r="BE75" s="61"/>
      <c r="BF75" s="61"/>
      <c r="BG75" s="61"/>
      <c r="BH75" s="61"/>
      <c r="BI75" s="61"/>
      <c r="BJ75" s="61"/>
      <c r="BK75" s="61"/>
      <c r="BL75" s="61"/>
      <c r="BM75" s="161"/>
      <c r="BN75" s="61"/>
      <c r="BO75" s="61"/>
      <c r="BP75" s="61"/>
      <c r="BQ75" s="61"/>
      <c r="BR75" s="61"/>
      <c r="BS75" s="61"/>
      <c r="BT75" s="61"/>
      <c r="BU75" s="61"/>
      <c r="BV75" s="61"/>
      <c r="BW75" s="61"/>
      <c r="BX75" s="61"/>
      <c r="BY75" s="61"/>
      <c r="BZ75" s="61"/>
      <c r="CA75" s="61"/>
      <c r="CB75" s="61"/>
      <c r="CC75" s="61"/>
      <c r="CD75" s="61"/>
      <c r="CE75" s="61"/>
      <c r="CF75" s="61"/>
      <c r="CG75" s="61"/>
      <c r="CH75" s="61"/>
    </row>
    <row r="76" spans="53:86" ht="15">
      <c r="BA76" s="175" t="s">
        <v>779</v>
      </c>
      <c r="BB76" s="61"/>
      <c r="BC76" s="61"/>
      <c r="BD76" s="61"/>
      <c r="BE76" s="61"/>
      <c r="BF76" s="61"/>
      <c r="BG76" s="61"/>
      <c r="BH76" s="61"/>
      <c r="BI76" s="61"/>
      <c r="BJ76" s="61"/>
      <c r="BK76" s="61"/>
      <c r="BL76" s="61"/>
      <c r="BM76" s="162" t="s">
        <v>551</v>
      </c>
      <c r="BN76" s="61"/>
      <c r="BO76" s="61"/>
      <c r="BP76" s="61"/>
      <c r="BQ76" s="61"/>
      <c r="BR76" s="61"/>
      <c r="BS76" s="61"/>
      <c r="BT76" s="61"/>
      <c r="BU76" s="61"/>
      <c r="BV76" s="61"/>
      <c r="BW76" s="61"/>
      <c r="BX76" s="61"/>
      <c r="BY76" s="61"/>
      <c r="BZ76" s="61"/>
      <c r="CA76" s="61"/>
      <c r="CB76" s="61"/>
      <c r="CC76" s="61"/>
      <c r="CD76" s="61"/>
      <c r="CE76" s="61"/>
      <c r="CF76" s="61"/>
      <c r="CG76" s="61"/>
      <c r="CH76" s="61"/>
    </row>
    <row r="77" spans="53:86">
      <c r="BA77" t="s">
        <v>780</v>
      </c>
      <c r="BB77" s="61"/>
      <c r="BC77" s="61"/>
      <c r="BD77" s="61"/>
      <c r="BE77" s="61"/>
      <c r="BF77" s="61"/>
      <c r="BG77" s="61"/>
      <c r="BH77" s="61"/>
      <c r="BI77" s="61"/>
      <c r="BJ77" s="61"/>
      <c r="BK77" s="61"/>
      <c r="BL77" s="61"/>
      <c r="BM77" s="161" t="s">
        <v>552</v>
      </c>
      <c r="BN77" s="61"/>
      <c r="BO77" s="61"/>
      <c r="BP77" s="61"/>
      <c r="BQ77" s="61"/>
      <c r="BR77" s="61"/>
      <c r="BS77" s="61"/>
      <c r="BT77" s="61"/>
      <c r="BU77" s="61"/>
      <c r="BV77" s="61"/>
      <c r="BW77" s="61"/>
      <c r="BX77" s="61"/>
      <c r="BY77" s="61"/>
      <c r="BZ77" s="61"/>
      <c r="CA77" s="61"/>
      <c r="CB77" s="61"/>
      <c r="CC77" s="61"/>
      <c r="CD77" s="61"/>
      <c r="CE77" s="61"/>
      <c r="CF77" s="61"/>
      <c r="CG77" s="61"/>
      <c r="CH77" s="61"/>
    </row>
    <row r="78" spans="53:86">
      <c r="BA78" t="s">
        <v>781</v>
      </c>
      <c r="BB78" s="61"/>
      <c r="BC78" s="61"/>
      <c r="BD78" s="61"/>
      <c r="BE78" s="61"/>
      <c r="BF78" s="61"/>
      <c r="BG78" s="61"/>
      <c r="BH78" s="61"/>
      <c r="BI78" s="61"/>
      <c r="BJ78" s="61"/>
      <c r="BK78" s="61"/>
      <c r="BL78" s="61"/>
      <c r="BM78" s="161" t="s">
        <v>553</v>
      </c>
      <c r="BN78" s="61"/>
      <c r="BO78" s="61"/>
      <c r="BP78" s="61"/>
      <c r="BQ78" s="61"/>
      <c r="BR78" s="61"/>
      <c r="BS78" s="61"/>
      <c r="BT78" s="61"/>
      <c r="BU78" s="61"/>
      <c r="BV78" s="61"/>
      <c r="BW78" s="61"/>
      <c r="BX78" s="61"/>
      <c r="BY78" s="61"/>
      <c r="BZ78" s="61"/>
      <c r="CA78" s="61"/>
      <c r="CB78" s="61"/>
      <c r="CC78" s="61"/>
      <c r="CD78" s="61"/>
      <c r="CE78" s="61"/>
      <c r="CF78" s="61"/>
      <c r="CG78" s="61"/>
      <c r="CH78" s="61"/>
    </row>
    <row r="79" spans="53:86">
      <c r="BA79" t="s">
        <v>782</v>
      </c>
      <c r="BB79" s="61"/>
      <c r="BC79" s="61"/>
      <c r="BD79" s="61"/>
      <c r="BE79" s="61"/>
      <c r="BF79" s="61"/>
      <c r="BG79" s="61"/>
      <c r="BH79" s="61"/>
      <c r="BI79" s="61"/>
      <c r="BJ79" s="61"/>
      <c r="BK79" s="61"/>
      <c r="BL79" s="61"/>
      <c r="BM79" s="161" t="s">
        <v>554</v>
      </c>
      <c r="BN79" s="61"/>
      <c r="BO79" s="61"/>
      <c r="BP79" s="61"/>
      <c r="BQ79" s="61"/>
      <c r="BR79" s="61"/>
      <c r="BS79" s="61"/>
      <c r="BT79" s="61"/>
      <c r="BU79" s="61"/>
      <c r="BV79" s="61"/>
      <c r="BW79" s="61"/>
      <c r="BX79" s="61"/>
      <c r="BY79" s="61"/>
      <c r="BZ79" s="61"/>
      <c r="CA79" s="61"/>
      <c r="CB79" s="61"/>
      <c r="CC79" s="61"/>
      <c r="CD79" s="61"/>
      <c r="CE79" s="61"/>
      <c r="CF79" s="61"/>
      <c r="CG79" s="61"/>
      <c r="CH79" s="61"/>
    </row>
    <row r="80" spans="53:86">
      <c r="BA80" t="s">
        <v>783</v>
      </c>
      <c r="BB80" s="61"/>
      <c r="BC80" s="61"/>
      <c r="BD80" s="61"/>
      <c r="BE80" s="61"/>
      <c r="BF80" s="61"/>
      <c r="BG80" s="61"/>
      <c r="BH80" s="61"/>
      <c r="BI80" s="61"/>
      <c r="BJ80" s="61"/>
      <c r="BK80" s="61"/>
      <c r="BL80" s="61"/>
      <c r="BM80" s="161" t="s">
        <v>555</v>
      </c>
      <c r="BN80" s="61"/>
      <c r="BO80" s="61"/>
      <c r="BP80" s="61"/>
      <c r="BQ80" s="61"/>
      <c r="BR80" s="61"/>
      <c r="BS80" s="61"/>
      <c r="BT80" s="61"/>
      <c r="BU80" s="61"/>
      <c r="BV80" s="61"/>
      <c r="BW80" s="61"/>
      <c r="BX80" s="61"/>
      <c r="BY80" s="61"/>
      <c r="BZ80" s="61"/>
      <c r="CA80" s="61"/>
      <c r="CB80" s="61"/>
      <c r="CC80" s="61"/>
      <c r="CD80" s="61"/>
      <c r="CE80" s="61"/>
      <c r="CF80" s="61"/>
      <c r="CG80" s="61"/>
      <c r="CH80" s="61"/>
    </row>
    <row r="81" spans="53:86">
      <c r="BA81" t="s">
        <v>81</v>
      </c>
      <c r="BB81" s="61"/>
      <c r="BC81" s="61"/>
      <c r="BD81" s="61"/>
      <c r="BE81" s="61"/>
      <c r="BF81" s="61"/>
      <c r="BG81" s="61"/>
      <c r="BH81" s="61"/>
      <c r="BI81" s="61"/>
      <c r="BJ81" s="61"/>
      <c r="BK81" s="61"/>
      <c r="BL81" s="61"/>
      <c r="BM81" s="161" t="s">
        <v>100</v>
      </c>
      <c r="BN81" s="61"/>
      <c r="BO81" s="61"/>
      <c r="BP81" s="61"/>
      <c r="BQ81" s="61"/>
      <c r="BR81" s="61"/>
      <c r="BS81" s="61"/>
      <c r="BT81" s="61"/>
      <c r="BU81" s="61"/>
      <c r="BV81" s="61"/>
      <c r="BW81" s="61"/>
      <c r="BX81" s="61"/>
      <c r="BY81" s="61"/>
      <c r="BZ81" s="61"/>
      <c r="CA81" s="61"/>
      <c r="CB81" s="61"/>
      <c r="CC81" s="61"/>
      <c r="CD81" s="61"/>
      <c r="CE81" s="61"/>
      <c r="CF81" s="61"/>
      <c r="CG81" s="61"/>
      <c r="CH81" s="61"/>
    </row>
    <row r="82" spans="53:86">
      <c r="BA82" t="s">
        <v>784</v>
      </c>
      <c r="BB82" s="61"/>
      <c r="BC82" s="61"/>
      <c r="BD82" s="61"/>
      <c r="BE82" s="61"/>
      <c r="BF82" s="61"/>
      <c r="BG82" s="61"/>
      <c r="BH82" s="61"/>
      <c r="BI82" s="61"/>
      <c r="BJ82" s="61"/>
      <c r="BK82" s="61"/>
      <c r="BL82" s="61"/>
      <c r="BM82" s="161" t="s">
        <v>664</v>
      </c>
      <c r="BN82" s="61"/>
      <c r="BO82" s="61"/>
      <c r="BP82" s="61"/>
      <c r="BQ82" s="61"/>
      <c r="BR82" s="61"/>
      <c r="BS82" s="61"/>
      <c r="BT82" s="61"/>
      <c r="BU82" s="61"/>
      <c r="BV82" s="61"/>
      <c r="BW82" s="61"/>
      <c r="BX82" s="61"/>
      <c r="BY82" s="61"/>
      <c r="BZ82" s="61"/>
      <c r="CA82" s="61"/>
      <c r="CB82" s="61"/>
      <c r="CC82" s="61"/>
      <c r="CD82" s="61"/>
      <c r="CE82" s="61"/>
      <c r="CF82" s="61"/>
      <c r="CG82" s="61"/>
      <c r="CH82" s="61"/>
    </row>
    <row r="83" spans="53:86">
      <c r="BA83" t="s">
        <v>785</v>
      </c>
      <c r="BB83" s="61"/>
      <c r="BC83" s="61"/>
      <c r="BD83" s="61"/>
      <c r="BE83" s="61"/>
      <c r="BF83" s="61"/>
      <c r="BG83" s="61"/>
      <c r="BH83" s="61"/>
      <c r="BI83" s="61"/>
      <c r="BJ83" s="61"/>
      <c r="BK83" s="61"/>
      <c r="BL83" s="61"/>
      <c r="BM83" s="161" t="s">
        <v>556</v>
      </c>
      <c r="BN83" s="61"/>
      <c r="BO83" s="61"/>
      <c r="BP83" s="61"/>
      <c r="BQ83" s="61"/>
      <c r="BR83" s="61"/>
      <c r="BS83" s="61"/>
      <c r="BT83" s="61"/>
      <c r="BU83" s="61"/>
      <c r="BV83" s="61"/>
      <c r="BW83" s="61"/>
      <c r="BX83" s="61"/>
      <c r="BY83" s="61"/>
      <c r="BZ83" s="61"/>
      <c r="CA83" s="61"/>
      <c r="CB83" s="61"/>
      <c r="CC83" s="61"/>
      <c r="CD83" s="61"/>
      <c r="CE83" s="61"/>
      <c r="CF83" s="61"/>
      <c r="CG83" s="61"/>
      <c r="CH83" s="61"/>
    </row>
    <row r="84" spans="53:86">
      <c r="BA84" t="s">
        <v>786</v>
      </c>
      <c r="BB84" s="61"/>
      <c r="BC84" s="61"/>
      <c r="BD84" s="61"/>
      <c r="BE84" s="61"/>
      <c r="BF84" s="61"/>
      <c r="BG84" s="61"/>
      <c r="BH84" s="61"/>
      <c r="BI84" s="61"/>
      <c r="BJ84" s="61"/>
      <c r="BK84" s="61"/>
      <c r="BL84" s="61"/>
      <c r="BM84" s="161" t="s">
        <v>557</v>
      </c>
      <c r="BN84" s="61"/>
      <c r="BO84" s="61"/>
      <c r="BP84" s="61"/>
      <c r="BQ84" s="61"/>
      <c r="BR84" s="61"/>
      <c r="BS84" s="61"/>
      <c r="BT84" s="61"/>
      <c r="BU84" s="61"/>
      <c r="BV84" s="61"/>
      <c r="BW84" s="61"/>
      <c r="BX84" s="61"/>
      <c r="BY84" s="61"/>
      <c r="BZ84" s="61"/>
      <c r="CA84" s="61"/>
      <c r="CB84" s="61"/>
      <c r="CC84" s="61"/>
      <c r="CD84" s="61"/>
      <c r="CE84" s="61"/>
      <c r="CF84" s="61"/>
      <c r="CG84" s="61"/>
      <c r="CH84" s="61"/>
    </row>
    <row r="85" spans="53:86">
      <c r="BA85" t="s">
        <v>787</v>
      </c>
      <c r="BB85" s="61"/>
      <c r="BC85" s="61"/>
      <c r="BD85" s="61"/>
      <c r="BE85" s="61"/>
      <c r="BF85" s="61"/>
      <c r="BG85" s="61"/>
      <c r="BH85" s="61"/>
      <c r="BI85" s="61"/>
      <c r="BJ85" s="61"/>
      <c r="BK85" s="61"/>
      <c r="BL85" s="61"/>
      <c r="BM85" s="161" t="s">
        <v>558</v>
      </c>
      <c r="BN85" s="61"/>
      <c r="BO85" s="61"/>
      <c r="BP85" s="61"/>
      <c r="BQ85" s="61"/>
      <c r="BR85" s="61"/>
      <c r="BS85" s="61"/>
      <c r="BT85" s="61"/>
      <c r="BU85" s="61"/>
      <c r="BV85" s="61"/>
      <c r="BW85" s="61"/>
      <c r="BX85" s="61"/>
      <c r="BY85" s="61"/>
      <c r="BZ85" s="61"/>
      <c r="CA85" s="61"/>
      <c r="CB85" s="61"/>
      <c r="CC85" s="61"/>
      <c r="CD85" s="61"/>
      <c r="CE85" s="61"/>
      <c r="CF85" s="61"/>
      <c r="CG85" s="61"/>
      <c r="CH85" s="61"/>
    </row>
    <row r="86" spans="53:86">
      <c r="BA86" t="s">
        <v>788</v>
      </c>
      <c r="BB86" s="61"/>
      <c r="BC86" s="61"/>
      <c r="BD86" s="61"/>
      <c r="BE86" s="61"/>
      <c r="BF86" s="61"/>
      <c r="BG86" s="61"/>
      <c r="BH86" s="61"/>
      <c r="BI86" s="61"/>
      <c r="BJ86" s="61"/>
      <c r="BK86" s="61"/>
      <c r="BL86" s="61"/>
      <c r="BM86" s="161" t="s">
        <v>559</v>
      </c>
      <c r="BN86" s="61"/>
      <c r="BO86" s="61"/>
      <c r="BP86" s="61"/>
      <c r="BQ86" s="61"/>
      <c r="BR86" s="61"/>
      <c r="BS86" s="61"/>
      <c r="BT86" s="61"/>
      <c r="BU86" s="61"/>
      <c r="BV86" s="61"/>
      <c r="BW86" s="61"/>
      <c r="BX86" s="61"/>
      <c r="BY86" s="61"/>
      <c r="BZ86" s="61"/>
      <c r="CA86" s="61"/>
      <c r="CB86" s="61"/>
      <c r="CC86" s="61"/>
      <c r="CD86" s="61"/>
      <c r="CE86" s="61"/>
      <c r="CF86" s="61"/>
      <c r="CG86" s="61"/>
      <c r="CH86" s="61"/>
    </row>
    <row r="87" spans="53:86">
      <c r="BA87" t="s">
        <v>789</v>
      </c>
      <c r="BB87" s="61"/>
      <c r="BC87" s="61"/>
      <c r="BD87" s="61"/>
      <c r="BE87" s="61"/>
      <c r="BF87" s="61"/>
      <c r="BG87" s="61"/>
      <c r="BH87" s="61"/>
      <c r="BI87" s="61"/>
      <c r="BJ87" s="61"/>
      <c r="BK87" s="61"/>
      <c r="BL87" s="61"/>
      <c r="BM87" s="161" t="s">
        <v>560</v>
      </c>
      <c r="BN87" s="61"/>
      <c r="BO87" s="61"/>
      <c r="BP87" s="61"/>
      <c r="BQ87" s="61"/>
      <c r="BR87" s="61"/>
      <c r="BS87" s="61"/>
      <c r="BT87" s="61"/>
      <c r="BU87" s="61"/>
      <c r="BV87" s="61"/>
      <c r="BW87" s="61"/>
      <c r="BX87" s="61"/>
      <c r="BY87" s="61"/>
      <c r="BZ87" s="61"/>
      <c r="CA87" s="61"/>
      <c r="CB87" s="61"/>
      <c r="CC87" s="61"/>
      <c r="CD87" s="61"/>
      <c r="CE87" s="61"/>
      <c r="CF87" s="61"/>
      <c r="CG87" s="61"/>
      <c r="CH87" s="61"/>
    </row>
    <row r="88" spans="53:86">
      <c r="BA88" t="s">
        <v>790</v>
      </c>
      <c r="BB88" s="61"/>
      <c r="BC88" s="61"/>
      <c r="BD88" s="61"/>
      <c r="BE88" s="61"/>
      <c r="BF88" s="61"/>
      <c r="BG88" s="61"/>
      <c r="BH88" s="61"/>
      <c r="BI88" s="61"/>
      <c r="BJ88" s="61"/>
      <c r="BK88" s="61"/>
      <c r="BL88" s="61"/>
      <c r="BM88" s="162" t="s">
        <v>561</v>
      </c>
      <c r="BN88" s="61"/>
      <c r="BO88" s="61"/>
      <c r="BP88" s="61"/>
      <c r="BQ88" s="61"/>
      <c r="BR88" s="61"/>
      <c r="BS88" s="61"/>
      <c r="BT88" s="61"/>
      <c r="BU88" s="61"/>
      <c r="BV88" s="61"/>
      <c r="BW88" s="61"/>
      <c r="BX88" s="61"/>
      <c r="BY88" s="61"/>
      <c r="BZ88" s="61"/>
      <c r="CA88" s="61"/>
      <c r="CB88" s="61"/>
      <c r="CC88" s="61"/>
      <c r="CD88" s="61"/>
      <c r="CE88" s="61"/>
      <c r="CF88" s="61"/>
      <c r="CG88" s="61"/>
      <c r="CH88" s="61"/>
    </row>
    <row r="89" spans="53:86">
      <c r="BA89" t="s">
        <v>791</v>
      </c>
      <c r="BB89" s="61"/>
      <c r="BC89" s="61"/>
      <c r="BD89" s="61"/>
      <c r="BE89" s="61"/>
      <c r="BF89" s="61"/>
      <c r="BG89" s="61"/>
      <c r="BH89" s="61"/>
      <c r="BI89" s="61"/>
      <c r="BJ89" s="61"/>
      <c r="BK89" s="61"/>
      <c r="BL89" s="61"/>
      <c r="BM89" s="161" t="s">
        <v>562</v>
      </c>
      <c r="BN89" s="61"/>
      <c r="BO89" s="61"/>
      <c r="BP89" s="61"/>
      <c r="BQ89" s="61"/>
      <c r="BR89" s="61"/>
      <c r="BS89" s="61"/>
      <c r="BT89" s="61"/>
      <c r="BU89" s="61"/>
      <c r="BV89" s="61"/>
      <c r="BW89" s="61"/>
      <c r="BX89" s="61"/>
      <c r="BY89" s="61"/>
      <c r="BZ89" s="61"/>
      <c r="CA89" s="61"/>
      <c r="CB89" s="61"/>
      <c r="CC89" s="61"/>
      <c r="CD89" s="61"/>
      <c r="CE89" s="61"/>
      <c r="CF89" s="61"/>
      <c r="CG89" s="61"/>
      <c r="CH89" s="61"/>
    </row>
    <row r="90" spans="53:86">
      <c r="BA90" t="s">
        <v>792</v>
      </c>
      <c r="BB90" s="61"/>
      <c r="BC90" s="61"/>
      <c r="BD90" s="61"/>
      <c r="BE90" s="61"/>
      <c r="BF90" s="61"/>
      <c r="BG90" s="61"/>
      <c r="BH90" s="61"/>
      <c r="BI90" s="61"/>
      <c r="BJ90" s="61"/>
      <c r="BK90" s="61"/>
      <c r="BL90" s="61"/>
      <c r="BM90" s="161" t="s">
        <v>563</v>
      </c>
      <c r="BN90" s="61"/>
      <c r="BO90" s="61"/>
      <c r="BP90" s="61"/>
      <c r="BQ90" s="61"/>
      <c r="BR90" s="61"/>
      <c r="BS90" s="61"/>
      <c r="BT90" s="61"/>
      <c r="BU90" s="61"/>
      <c r="BV90" s="61"/>
      <c r="BW90" s="61"/>
      <c r="BX90" s="61"/>
      <c r="BY90" s="61"/>
      <c r="BZ90" s="61"/>
      <c r="CA90" s="61"/>
      <c r="CB90" s="61"/>
      <c r="CC90" s="61"/>
      <c r="CD90" s="61"/>
      <c r="CE90" s="61"/>
      <c r="CF90" s="61"/>
      <c r="CG90" s="61"/>
      <c r="CH90" s="61"/>
    </row>
    <row r="91" spans="53:86">
      <c r="BA91" t="s">
        <v>793</v>
      </c>
      <c r="BB91" s="61"/>
      <c r="BC91" s="61"/>
      <c r="BD91" s="61"/>
      <c r="BE91" s="61"/>
      <c r="BF91" s="61"/>
      <c r="BG91" s="61"/>
      <c r="BH91" s="61"/>
      <c r="BI91" s="61"/>
      <c r="BJ91" s="61"/>
      <c r="BK91" s="61"/>
      <c r="BL91" s="61"/>
      <c r="BM91" s="161" t="s">
        <v>564</v>
      </c>
      <c r="BN91" s="61"/>
      <c r="BO91" s="61"/>
      <c r="BP91" s="61"/>
      <c r="BQ91" s="61"/>
      <c r="BR91" s="61"/>
      <c r="BS91" s="61"/>
      <c r="BT91" s="61"/>
      <c r="BU91" s="61"/>
      <c r="BV91" s="61"/>
      <c r="BW91" s="61"/>
      <c r="BX91" s="61"/>
      <c r="BY91" s="61"/>
      <c r="BZ91" s="61"/>
      <c r="CA91" s="61"/>
      <c r="CB91" s="61"/>
      <c r="CC91" s="61"/>
      <c r="CD91" s="61"/>
      <c r="CE91" s="61"/>
      <c r="CF91" s="61"/>
      <c r="CG91" s="61"/>
      <c r="CH91" s="61"/>
    </row>
    <row r="92" spans="53:86">
      <c r="BA92" t="s">
        <v>794</v>
      </c>
      <c r="BB92" s="61"/>
      <c r="BC92" s="61"/>
      <c r="BD92" s="61"/>
      <c r="BE92" s="61"/>
      <c r="BF92" s="61"/>
      <c r="BG92" s="61"/>
      <c r="BH92" s="61"/>
      <c r="BI92" s="61"/>
      <c r="BJ92" s="61"/>
      <c r="BK92" s="61"/>
      <c r="BL92" s="61"/>
      <c r="BM92" s="161" t="s">
        <v>565</v>
      </c>
      <c r="BN92" s="61"/>
      <c r="BO92" s="61"/>
      <c r="BP92" s="61"/>
      <c r="BQ92" s="61"/>
      <c r="BR92" s="61"/>
      <c r="BS92" s="61"/>
      <c r="BT92" s="61"/>
      <c r="BU92" s="61"/>
      <c r="BV92" s="61"/>
      <c r="BW92" s="61"/>
      <c r="BX92" s="61"/>
      <c r="BY92" s="61"/>
      <c r="BZ92" s="61"/>
      <c r="CA92" s="61"/>
      <c r="CB92" s="61"/>
      <c r="CC92" s="61"/>
      <c r="CD92" s="61"/>
      <c r="CE92" s="61"/>
      <c r="CF92" s="61"/>
      <c r="CG92" s="61"/>
      <c r="CH92" s="61"/>
    </row>
    <row r="93" spans="53:86">
      <c r="BA93" t="s">
        <v>795</v>
      </c>
      <c r="BB93" s="61"/>
      <c r="BC93" s="61"/>
      <c r="BD93" s="61"/>
      <c r="BE93" s="61"/>
      <c r="BF93" s="61"/>
      <c r="BG93" s="61"/>
      <c r="BH93" s="61"/>
      <c r="BI93" s="61"/>
      <c r="BJ93" s="61"/>
      <c r="BK93" s="61"/>
      <c r="BL93" s="61"/>
      <c r="BM93" s="161" t="s">
        <v>566</v>
      </c>
      <c r="BN93" s="61"/>
      <c r="BO93" s="61"/>
      <c r="BP93" s="61"/>
      <c r="BQ93" s="61"/>
      <c r="BR93" s="61"/>
      <c r="BS93" s="61"/>
      <c r="BT93" s="61"/>
      <c r="BU93" s="61"/>
      <c r="BV93" s="61"/>
      <c r="BW93" s="61"/>
      <c r="BX93" s="61"/>
      <c r="BY93" s="61"/>
      <c r="BZ93" s="61"/>
      <c r="CA93" s="61"/>
      <c r="CB93" s="61"/>
      <c r="CC93" s="61"/>
      <c r="CD93" s="61"/>
      <c r="CE93" s="61"/>
      <c r="CF93" s="61"/>
      <c r="CG93" s="61"/>
      <c r="CH93" s="61"/>
    </row>
    <row r="94" spans="53:86">
      <c r="BA94" t="s">
        <v>796</v>
      </c>
      <c r="BB94" s="61"/>
      <c r="BC94" s="61"/>
      <c r="BD94" s="61"/>
      <c r="BE94" s="61"/>
      <c r="BF94" s="61"/>
      <c r="BG94" s="61"/>
      <c r="BH94" s="61"/>
      <c r="BI94" s="61"/>
      <c r="BJ94" s="61"/>
      <c r="BK94" s="61"/>
      <c r="BL94" s="61"/>
      <c r="BM94" s="161" t="s">
        <v>665</v>
      </c>
      <c r="BN94" s="61"/>
      <c r="BO94" s="61"/>
      <c r="BP94" s="61"/>
      <c r="BQ94" s="61"/>
      <c r="BR94" s="61"/>
      <c r="BS94" s="61"/>
      <c r="BT94" s="61"/>
      <c r="BU94" s="61"/>
      <c r="BV94" s="61"/>
      <c r="BW94" s="61"/>
      <c r="BX94" s="61"/>
      <c r="BY94" s="61"/>
      <c r="BZ94" s="61"/>
      <c r="CA94" s="61"/>
      <c r="CB94" s="61"/>
      <c r="CC94" s="61"/>
      <c r="CD94" s="61"/>
      <c r="CE94" s="61"/>
      <c r="CF94" s="61"/>
      <c r="CG94" s="61"/>
      <c r="CH94" s="61"/>
    </row>
    <row r="95" spans="53:86">
      <c r="BA95" t="s">
        <v>797</v>
      </c>
      <c r="BB95" s="61"/>
      <c r="BC95" s="61"/>
      <c r="BD95" s="61"/>
      <c r="BE95" s="61"/>
      <c r="BF95" s="61"/>
      <c r="BG95" s="61"/>
      <c r="BH95" s="61"/>
      <c r="BI95" s="61"/>
      <c r="BJ95" s="61"/>
      <c r="BK95" s="61"/>
      <c r="BL95" s="61"/>
      <c r="BM95" s="161" t="s">
        <v>567</v>
      </c>
      <c r="BN95" s="61"/>
      <c r="BO95" s="61"/>
      <c r="BP95" s="61"/>
      <c r="BQ95" s="61"/>
      <c r="BR95" s="61"/>
      <c r="BS95" s="61"/>
      <c r="BT95" s="61"/>
      <c r="BU95" s="61"/>
      <c r="BV95" s="61"/>
      <c r="BW95" s="61"/>
      <c r="BX95" s="61"/>
      <c r="BY95" s="61"/>
      <c r="BZ95" s="61"/>
      <c r="CA95" s="61"/>
      <c r="CB95" s="61"/>
      <c r="CC95" s="61"/>
      <c r="CD95" s="61"/>
      <c r="CE95" s="61"/>
      <c r="CF95" s="61"/>
      <c r="CG95" s="61"/>
      <c r="CH95" s="61"/>
    </row>
    <row r="96" spans="53:86" ht="15">
      <c r="BA96" s="175" t="s">
        <v>798</v>
      </c>
      <c r="BB96" s="61"/>
      <c r="BC96" s="61"/>
      <c r="BD96" s="61"/>
      <c r="BE96" s="61"/>
      <c r="BF96" s="61"/>
      <c r="BG96" s="61"/>
      <c r="BH96" s="61"/>
      <c r="BI96" s="61"/>
      <c r="BJ96" s="61"/>
      <c r="BK96" s="61"/>
      <c r="BL96" s="61"/>
      <c r="BM96" s="161" t="s">
        <v>96</v>
      </c>
      <c r="BN96" s="61"/>
      <c r="BO96" s="61"/>
      <c r="BP96" s="61"/>
      <c r="BQ96" s="61"/>
      <c r="BR96" s="61"/>
      <c r="BS96" s="61"/>
      <c r="BT96" s="61"/>
      <c r="BU96" s="61"/>
      <c r="BV96" s="61"/>
      <c r="BW96" s="61"/>
      <c r="BX96" s="61"/>
      <c r="BY96" s="61"/>
      <c r="BZ96" s="61"/>
      <c r="CA96" s="61"/>
      <c r="CB96" s="61"/>
      <c r="CC96" s="61"/>
      <c r="CD96" s="61"/>
      <c r="CE96" s="61"/>
      <c r="CF96" s="61"/>
      <c r="CG96" s="61"/>
      <c r="CH96" s="61"/>
    </row>
    <row r="97" spans="53:86">
      <c r="BA97" t="s">
        <v>822</v>
      </c>
      <c r="BB97" s="61"/>
      <c r="BC97" s="61"/>
      <c r="BD97" s="61"/>
      <c r="BE97" s="61"/>
      <c r="BF97" s="61"/>
      <c r="BG97" s="61"/>
      <c r="BH97" s="61"/>
      <c r="BI97" s="61"/>
      <c r="BJ97" s="61"/>
      <c r="BK97" s="61"/>
      <c r="BL97" s="61"/>
      <c r="BM97" s="161" t="s">
        <v>568</v>
      </c>
      <c r="BN97" s="61"/>
      <c r="BO97" s="61"/>
      <c r="BP97" s="61"/>
      <c r="BQ97" s="61"/>
      <c r="BR97" s="61"/>
      <c r="BS97" s="61"/>
      <c r="BT97" s="61"/>
      <c r="BU97" s="61"/>
      <c r="BV97" s="61"/>
      <c r="BW97" s="61"/>
      <c r="BX97" s="61"/>
      <c r="BY97" s="61"/>
      <c r="BZ97" s="61"/>
      <c r="CA97" s="61"/>
      <c r="CB97" s="61"/>
      <c r="CC97" s="61"/>
      <c r="CD97" s="61"/>
      <c r="CE97" s="61"/>
      <c r="CF97" s="61"/>
      <c r="CG97" s="61"/>
      <c r="CH97" s="61"/>
    </row>
    <row r="98" spans="53:86">
      <c r="BA98" t="s">
        <v>823</v>
      </c>
      <c r="BB98" s="61"/>
      <c r="BC98" s="61"/>
      <c r="BD98" s="61"/>
      <c r="BE98" s="61"/>
      <c r="BF98" s="61"/>
      <c r="BG98" s="61"/>
      <c r="BH98" s="61"/>
      <c r="BI98" s="61"/>
      <c r="BJ98" s="61"/>
      <c r="BK98" s="61"/>
      <c r="BL98" s="61"/>
      <c r="BM98" s="161" t="s">
        <v>569</v>
      </c>
      <c r="BN98" s="61"/>
      <c r="BO98" s="61"/>
      <c r="BP98" s="61"/>
      <c r="BQ98" s="61"/>
      <c r="BR98" s="61"/>
      <c r="BS98" s="61"/>
      <c r="BT98" s="61"/>
      <c r="BU98" s="61"/>
      <c r="BV98" s="61"/>
      <c r="BW98" s="61"/>
      <c r="BX98" s="61"/>
      <c r="BY98" s="61"/>
      <c r="BZ98" s="61"/>
      <c r="CA98" s="61"/>
      <c r="CB98" s="61"/>
      <c r="CC98" s="61"/>
      <c r="CD98" s="61"/>
      <c r="CE98" s="61"/>
      <c r="CF98" s="61"/>
      <c r="CG98" s="61"/>
      <c r="CH98" s="61"/>
    </row>
    <row r="99" spans="53:86">
      <c r="BA99" t="s">
        <v>824</v>
      </c>
      <c r="BB99" s="61"/>
      <c r="BC99" s="61"/>
      <c r="BD99" s="61"/>
      <c r="BE99" s="61"/>
      <c r="BF99" s="61"/>
      <c r="BG99" s="61"/>
      <c r="BH99" s="61"/>
      <c r="BI99" s="61"/>
      <c r="BJ99" s="61"/>
      <c r="BK99" s="61"/>
      <c r="BL99" s="61"/>
      <c r="BM99" s="161" t="s">
        <v>570</v>
      </c>
      <c r="BN99" s="61"/>
      <c r="BO99" s="61"/>
      <c r="BP99" s="61"/>
      <c r="BQ99" s="61"/>
      <c r="BR99" s="61"/>
      <c r="BS99" s="61"/>
      <c r="BT99" s="61"/>
      <c r="BU99" s="61"/>
      <c r="BV99" s="61"/>
      <c r="BW99" s="61"/>
      <c r="BX99" s="61"/>
      <c r="BY99" s="61"/>
      <c r="BZ99" s="61"/>
      <c r="CA99" s="61"/>
      <c r="CB99" s="61"/>
      <c r="CC99" s="61"/>
      <c r="CD99" s="61"/>
      <c r="CE99" s="61"/>
      <c r="CF99" s="61"/>
      <c r="CG99" s="61"/>
      <c r="CH99" s="61"/>
    </row>
    <row r="100" spans="53:86" ht="15">
      <c r="BA100" s="175" t="s">
        <v>799</v>
      </c>
      <c r="BB100" s="61"/>
      <c r="BC100" s="61"/>
      <c r="BD100" s="61"/>
      <c r="BE100" s="61"/>
      <c r="BF100" s="61"/>
      <c r="BG100" s="61"/>
      <c r="BH100" s="61"/>
      <c r="BI100" s="61"/>
      <c r="BJ100" s="61"/>
      <c r="BK100" s="61"/>
      <c r="BL100" s="61"/>
      <c r="BM100" s="161" t="s">
        <v>571</v>
      </c>
      <c r="BN100" s="61"/>
      <c r="BO100" s="61"/>
      <c r="BP100" s="61"/>
      <c r="BQ100" s="61"/>
      <c r="BR100" s="61"/>
      <c r="BS100" s="61"/>
      <c r="BT100" s="61"/>
      <c r="BU100" s="61"/>
      <c r="BV100" s="61"/>
      <c r="BW100" s="61"/>
      <c r="BX100" s="61"/>
      <c r="BY100" s="61"/>
      <c r="BZ100" s="61"/>
      <c r="CA100" s="61"/>
      <c r="CB100" s="61"/>
      <c r="CC100" s="61"/>
      <c r="CD100" s="61"/>
      <c r="CE100" s="61"/>
      <c r="CF100" s="61"/>
      <c r="CG100" s="61"/>
      <c r="CH100" s="61"/>
    </row>
    <row r="101" spans="53:86">
      <c r="BA101" t="s">
        <v>800</v>
      </c>
      <c r="BB101" s="61"/>
      <c r="BC101" s="61"/>
      <c r="BD101" s="61"/>
      <c r="BE101" s="61"/>
      <c r="BF101" s="61"/>
      <c r="BG101" s="61"/>
      <c r="BH101" s="61"/>
      <c r="BI101" s="61"/>
      <c r="BJ101" s="61"/>
      <c r="BK101" s="61"/>
      <c r="BL101" s="61"/>
      <c r="BM101" s="161" t="s">
        <v>572</v>
      </c>
      <c r="BN101" s="61"/>
      <c r="BO101" s="61"/>
      <c r="BP101" s="61"/>
      <c r="BQ101" s="61"/>
      <c r="BR101" s="61"/>
      <c r="BS101" s="61"/>
      <c r="BT101" s="61"/>
      <c r="BU101" s="61"/>
      <c r="BV101" s="61"/>
      <c r="BW101" s="61"/>
      <c r="BX101" s="61"/>
      <c r="BY101" s="61"/>
      <c r="BZ101" s="61"/>
      <c r="CA101" s="61"/>
      <c r="CB101" s="61"/>
      <c r="CC101" s="61"/>
      <c r="CD101" s="61"/>
      <c r="CE101" s="61"/>
      <c r="CF101" s="61"/>
      <c r="CG101" s="61"/>
      <c r="CH101" s="61"/>
    </row>
    <row r="102" spans="53:86" ht="15">
      <c r="BA102" s="175" t="s">
        <v>801</v>
      </c>
      <c r="BB102" s="61"/>
      <c r="BC102" s="61"/>
      <c r="BD102" s="61"/>
      <c r="BE102" s="61"/>
      <c r="BF102" s="61"/>
      <c r="BG102" s="61"/>
      <c r="BH102" s="61"/>
      <c r="BI102" s="61"/>
      <c r="BJ102" s="61"/>
      <c r="BK102" s="61"/>
      <c r="BL102" s="61"/>
      <c r="BM102" s="161" t="s">
        <v>573</v>
      </c>
      <c r="BN102" s="61"/>
      <c r="BO102" s="61"/>
      <c r="BP102" s="61"/>
      <c r="BQ102" s="61"/>
      <c r="BR102" s="61"/>
      <c r="BS102" s="61"/>
      <c r="BT102" s="61"/>
      <c r="BU102" s="61"/>
      <c r="BV102" s="61"/>
      <c r="BW102" s="61"/>
      <c r="BX102" s="61"/>
      <c r="BY102" s="61"/>
      <c r="BZ102" s="61"/>
      <c r="CA102" s="61"/>
      <c r="CB102" s="61"/>
      <c r="CC102" s="61"/>
      <c r="CD102" s="61"/>
      <c r="CE102" s="61"/>
      <c r="CF102" s="61"/>
      <c r="CG102" s="61"/>
      <c r="CH102" s="61"/>
    </row>
    <row r="103" spans="53:86">
      <c r="BA103" t="s">
        <v>802</v>
      </c>
      <c r="BB103" s="61"/>
      <c r="BC103" s="61"/>
      <c r="BD103" s="61"/>
      <c r="BE103" s="61"/>
      <c r="BF103" s="61"/>
      <c r="BG103" s="61"/>
      <c r="BH103" s="61"/>
      <c r="BI103" s="61"/>
      <c r="BJ103" s="61"/>
      <c r="BK103" s="61"/>
      <c r="BL103" s="61"/>
      <c r="BM103" s="161" t="s">
        <v>666</v>
      </c>
      <c r="BN103" s="61"/>
      <c r="BO103" s="61"/>
      <c r="BP103" s="61"/>
      <c r="BQ103" s="61"/>
      <c r="BR103" s="61"/>
      <c r="BS103" s="61"/>
      <c r="BT103" s="61"/>
      <c r="BU103" s="61"/>
      <c r="BV103" s="61"/>
      <c r="BW103" s="61"/>
      <c r="BX103" s="61"/>
      <c r="BY103" s="61"/>
      <c r="BZ103" s="61"/>
      <c r="CA103" s="61"/>
      <c r="CB103" s="61"/>
      <c r="CC103" s="61"/>
      <c r="CD103" s="61"/>
      <c r="CE103" s="61"/>
      <c r="CF103" s="61"/>
      <c r="CG103" s="61"/>
      <c r="CH103" s="61"/>
    </row>
    <row r="104" spans="53:86">
      <c r="BA104" t="s">
        <v>803</v>
      </c>
      <c r="BB104" s="61"/>
      <c r="BC104" s="61"/>
      <c r="BD104" s="61"/>
      <c r="BE104" s="61"/>
      <c r="BF104" s="61"/>
      <c r="BG104" s="61"/>
      <c r="BH104" s="61"/>
      <c r="BI104" s="61"/>
      <c r="BJ104" s="61"/>
      <c r="BK104" s="61"/>
      <c r="BL104" s="61"/>
      <c r="BM104" s="161" t="s">
        <v>82</v>
      </c>
      <c r="BN104" s="61"/>
      <c r="BO104" s="61"/>
      <c r="BP104" s="61"/>
      <c r="BQ104" s="61"/>
      <c r="BR104" s="61"/>
      <c r="BS104" s="61"/>
      <c r="BT104" s="61"/>
      <c r="BU104" s="61"/>
      <c r="BV104" s="61"/>
      <c r="BW104" s="61"/>
      <c r="BX104" s="61"/>
      <c r="BY104" s="61"/>
      <c r="BZ104" s="61"/>
      <c r="CA104" s="61"/>
      <c r="CB104" s="61"/>
      <c r="CC104" s="61"/>
      <c r="CD104" s="61"/>
      <c r="CE104" s="61"/>
      <c r="CF104" s="61"/>
      <c r="CG104" s="61"/>
      <c r="CH104" s="61"/>
    </row>
    <row r="105" spans="53:86">
      <c r="BA105" t="s">
        <v>804</v>
      </c>
      <c r="BB105" s="61"/>
      <c r="BC105" s="61"/>
      <c r="BD105" s="61"/>
      <c r="BE105" s="61"/>
      <c r="BF105" s="61"/>
      <c r="BG105" s="61"/>
      <c r="BH105" s="61"/>
      <c r="BI105" s="61"/>
      <c r="BJ105" s="61"/>
      <c r="BK105" s="61"/>
      <c r="BL105" s="61"/>
      <c r="BM105" s="161" t="s">
        <v>574</v>
      </c>
      <c r="BN105" s="61"/>
      <c r="BO105" s="61"/>
      <c r="BP105" s="61"/>
      <c r="BQ105" s="61"/>
      <c r="BR105" s="61"/>
      <c r="BS105" s="61"/>
      <c r="BT105" s="61"/>
      <c r="BU105" s="61"/>
      <c r="BV105" s="61"/>
      <c r="BW105" s="61"/>
      <c r="BX105" s="61"/>
      <c r="BY105" s="61"/>
      <c r="BZ105" s="61"/>
      <c r="CA105" s="61"/>
      <c r="CB105" s="61"/>
      <c r="CC105" s="61"/>
      <c r="CD105" s="61"/>
      <c r="CE105" s="61"/>
      <c r="CF105" s="61"/>
      <c r="CG105" s="61"/>
      <c r="CH105" s="61"/>
    </row>
    <row r="106" spans="53:86">
      <c r="BA106" t="s">
        <v>805</v>
      </c>
      <c r="BB106" s="61"/>
      <c r="BC106" s="61"/>
      <c r="BD106" s="61"/>
      <c r="BE106" s="61"/>
      <c r="BF106" s="61"/>
      <c r="BG106" s="61"/>
      <c r="BH106" s="61"/>
      <c r="BI106" s="61"/>
      <c r="BJ106" s="61"/>
      <c r="BK106" s="61"/>
      <c r="BL106" s="61"/>
      <c r="BM106" s="161" t="s">
        <v>575</v>
      </c>
      <c r="BN106" s="61"/>
      <c r="BO106" s="61"/>
      <c r="BP106" s="61"/>
      <c r="BQ106" s="61"/>
      <c r="BR106" s="61"/>
      <c r="BS106" s="61"/>
      <c r="BT106" s="61"/>
      <c r="BU106" s="61"/>
      <c r="BV106" s="61"/>
      <c r="BW106" s="61"/>
      <c r="BX106" s="61"/>
      <c r="BY106" s="61"/>
      <c r="BZ106" s="61"/>
      <c r="CA106" s="61"/>
      <c r="CB106" s="61"/>
      <c r="CC106" s="61"/>
      <c r="CD106" s="61"/>
      <c r="CE106" s="61"/>
      <c r="CF106" s="61"/>
      <c r="CG106" s="61"/>
      <c r="CH106" s="61"/>
    </row>
    <row r="107" spans="53:86" ht="15">
      <c r="BA107" s="175" t="s">
        <v>806</v>
      </c>
      <c r="BB107" s="61"/>
      <c r="BC107" s="61"/>
      <c r="BD107" s="61"/>
      <c r="BE107" s="61"/>
      <c r="BF107" s="61"/>
      <c r="BG107" s="61"/>
      <c r="BH107" s="61"/>
      <c r="BI107" s="61"/>
      <c r="BJ107" s="61"/>
      <c r="BK107" s="61"/>
      <c r="BL107" s="61"/>
      <c r="BM107" s="161" t="s">
        <v>576</v>
      </c>
      <c r="BN107" s="61"/>
      <c r="BO107" s="61"/>
      <c r="BP107" s="61"/>
      <c r="BQ107" s="61"/>
      <c r="BR107" s="61"/>
      <c r="BS107" s="61"/>
      <c r="BT107" s="61"/>
      <c r="BU107" s="61"/>
      <c r="BV107" s="61"/>
      <c r="BW107" s="61"/>
      <c r="BX107" s="61"/>
      <c r="BY107" s="61"/>
      <c r="BZ107" s="61"/>
      <c r="CA107" s="61"/>
      <c r="CB107" s="61"/>
      <c r="CC107" s="61"/>
      <c r="CD107" s="61"/>
      <c r="CE107" s="61"/>
      <c r="CF107" s="61"/>
      <c r="CG107" s="61"/>
      <c r="CH107" s="61"/>
    </row>
    <row r="108" spans="53:86">
      <c r="BA108" t="s">
        <v>807</v>
      </c>
      <c r="BB108" s="61"/>
      <c r="BC108" s="61"/>
      <c r="BD108" s="61"/>
      <c r="BE108" s="61"/>
      <c r="BF108" s="61"/>
      <c r="BG108" s="61"/>
      <c r="BH108" s="61"/>
      <c r="BI108" s="61"/>
      <c r="BJ108" s="61"/>
      <c r="BK108" s="61"/>
      <c r="BL108" s="61"/>
      <c r="BM108" s="161" t="s">
        <v>577</v>
      </c>
      <c r="BN108" s="61"/>
      <c r="BO108" s="61"/>
      <c r="BP108" s="61"/>
      <c r="BQ108" s="61"/>
      <c r="BR108" s="61"/>
      <c r="BS108" s="61"/>
      <c r="BT108" s="61"/>
      <c r="BU108" s="61"/>
      <c r="BV108" s="61"/>
      <c r="BW108" s="61"/>
      <c r="BX108" s="61"/>
      <c r="BY108" s="61"/>
      <c r="BZ108" s="61"/>
      <c r="CA108" s="61"/>
      <c r="CB108" s="61"/>
      <c r="CC108" s="61"/>
      <c r="CD108" s="61"/>
      <c r="CE108" s="61"/>
      <c r="CF108" s="61"/>
      <c r="CG108" s="61"/>
      <c r="CH108" s="61"/>
    </row>
    <row r="109" spans="53:86">
      <c r="BA109" t="s">
        <v>808</v>
      </c>
      <c r="BB109" s="61"/>
      <c r="BC109" s="61"/>
      <c r="BD109" s="61"/>
      <c r="BE109" s="61"/>
      <c r="BF109" s="61"/>
      <c r="BG109" s="61"/>
      <c r="BH109" s="61"/>
      <c r="BI109" s="61"/>
      <c r="BJ109" s="61"/>
      <c r="BK109" s="61"/>
      <c r="BL109" s="61"/>
      <c r="BM109" s="161" t="s">
        <v>578</v>
      </c>
      <c r="BN109" s="61"/>
      <c r="BO109" s="61"/>
      <c r="BP109" s="61"/>
      <c r="BQ109" s="61"/>
      <c r="BR109" s="61"/>
      <c r="BS109" s="61"/>
      <c r="BT109" s="61"/>
      <c r="BU109" s="61"/>
      <c r="BV109" s="61"/>
      <c r="BW109" s="61"/>
      <c r="BX109" s="61"/>
      <c r="BY109" s="61"/>
      <c r="BZ109" s="61"/>
      <c r="CA109" s="61"/>
      <c r="CB109" s="61"/>
      <c r="CC109" s="61"/>
      <c r="CD109" s="61"/>
      <c r="CE109" s="61"/>
      <c r="CF109" s="61"/>
      <c r="CG109" s="61"/>
      <c r="CH109" s="61"/>
    </row>
    <row r="110" spans="53:86">
      <c r="BA110" t="s">
        <v>809</v>
      </c>
      <c r="BB110" s="61"/>
      <c r="BC110" s="61"/>
      <c r="BD110" s="61"/>
      <c r="BE110" s="61"/>
      <c r="BF110" s="61"/>
      <c r="BG110" s="61"/>
      <c r="BH110" s="61"/>
      <c r="BI110" s="61"/>
      <c r="BJ110" s="61"/>
      <c r="BK110" s="61"/>
      <c r="BL110" s="61"/>
      <c r="BM110" s="161" t="s">
        <v>579</v>
      </c>
      <c r="BN110" s="61"/>
      <c r="BO110" s="61"/>
      <c r="BP110" s="61"/>
      <c r="BQ110" s="61"/>
      <c r="BR110" s="61"/>
      <c r="BS110" s="61"/>
      <c r="BT110" s="61"/>
      <c r="BU110" s="61"/>
      <c r="BV110" s="61"/>
      <c r="BW110" s="61"/>
      <c r="BX110" s="61"/>
      <c r="BY110" s="61"/>
      <c r="BZ110" s="61"/>
      <c r="CA110" s="61"/>
      <c r="CB110" s="61"/>
      <c r="CC110" s="61"/>
      <c r="CD110" s="61"/>
      <c r="CE110" s="61"/>
      <c r="CF110" s="61"/>
      <c r="CG110" s="61"/>
      <c r="CH110" s="61"/>
    </row>
    <row r="111" spans="53:86">
      <c r="BA111" t="s">
        <v>810</v>
      </c>
      <c r="BB111" s="61"/>
      <c r="BC111" s="61"/>
      <c r="BD111" s="61"/>
      <c r="BE111" s="61"/>
      <c r="BF111" s="61"/>
      <c r="BG111" s="61"/>
      <c r="BH111" s="61"/>
      <c r="BI111" s="61"/>
      <c r="BJ111" s="61"/>
      <c r="BK111" s="61"/>
      <c r="BL111" s="61"/>
      <c r="BM111" s="161" t="s">
        <v>580</v>
      </c>
      <c r="BN111" s="61"/>
      <c r="BO111" s="61"/>
      <c r="BP111" s="61"/>
      <c r="BQ111" s="61"/>
      <c r="BR111" s="61"/>
      <c r="BS111" s="61"/>
      <c r="BT111" s="61"/>
      <c r="BU111" s="61"/>
      <c r="BV111" s="61"/>
      <c r="BW111" s="61"/>
      <c r="BX111" s="61"/>
      <c r="BY111" s="61"/>
      <c r="BZ111" s="61"/>
      <c r="CA111" s="61"/>
      <c r="CB111" s="61"/>
      <c r="CC111" s="61"/>
      <c r="CD111" s="61"/>
      <c r="CE111" s="61"/>
      <c r="CF111" s="61"/>
      <c r="CG111" s="61"/>
      <c r="CH111" s="61"/>
    </row>
    <row r="112" spans="53:86">
      <c r="BA112" t="s">
        <v>811</v>
      </c>
      <c r="BB112" s="61"/>
      <c r="BC112" s="61"/>
      <c r="BD112" s="61"/>
      <c r="BE112" s="61"/>
      <c r="BF112" s="61"/>
      <c r="BG112" s="61"/>
      <c r="BH112" s="61"/>
      <c r="BI112" s="61"/>
      <c r="BJ112" s="61"/>
      <c r="BK112" s="61"/>
      <c r="BL112" s="61"/>
      <c r="BM112" s="161" t="s">
        <v>83</v>
      </c>
      <c r="BN112" s="61"/>
      <c r="BO112" s="61"/>
      <c r="BP112" s="61"/>
      <c r="BQ112" s="61"/>
      <c r="BR112" s="61"/>
      <c r="BS112" s="61"/>
      <c r="BT112" s="61"/>
      <c r="BU112" s="61"/>
      <c r="BV112" s="61"/>
      <c r="BW112" s="61"/>
      <c r="BX112" s="61"/>
      <c r="BY112" s="61"/>
      <c r="BZ112" s="61"/>
      <c r="CA112" s="61"/>
      <c r="CB112" s="61"/>
      <c r="CC112" s="61"/>
      <c r="CD112" s="61"/>
      <c r="CE112" s="61"/>
      <c r="CF112" s="61"/>
      <c r="CG112" s="61"/>
      <c r="CH112" s="61"/>
    </row>
    <row r="113" spans="53:86">
      <c r="BA113" t="s">
        <v>812</v>
      </c>
      <c r="BB113" s="61"/>
      <c r="BC113" s="61"/>
      <c r="BD113" s="61"/>
      <c r="BE113" s="61"/>
      <c r="BF113" s="61"/>
      <c r="BG113" s="61"/>
      <c r="BH113" s="61"/>
      <c r="BI113" s="61"/>
      <c r="BJ113" s="61"/>
      <c r="BK113" s="61"/>
      <c r="BL113" s="61"/>
      <c r="BM113" s="161" t="s">
        <v>581</v>
      </c>
      <c r="BN113" s="61"/>
      <c r="BO113" s="61"/>
      <c r="BP113" s="61"/>
      <c r="BQ113" s="61"/>
      <c r="BR113" s="61"/>
      <c r="BS113" s="61"/>
      <c r="BT113" s="61"/>
      <c r="BU113" s="61"/>
      <c r="BV113" s="61"/>
      <c r="BW113" s="61"/>
      <c r="BX113" s="61"/>
      <c r="BY113" s="61"/>
      <c r="BZ113" s="61"/>
      <c r="CA113" s="61"/>
      <c r="CB113" s="61"/>
      <c r="CC113" s="61"/>
      <c r="CD113" s="61"/>
      <c r="CE113" s="61"/>
      <c r="CF113" s="61"/>
      <c r="CG113" s="61"/>
      <c r="CH113" s="61"/>
    </row>
    <row r="114" spans="53:86" ht="15">
      <c r="BA114" s="175" t="s">
        <v>813</v>
      </c>
      <c r="BB114" s="61"/>
      <c r="BC114" s="61"/>
      <c r="BD114" s="61"/>
      <c r="BE114" s="61"/>
      <c r="BF114" s="61"/>
      <c r="BG114" s="61"/>
      <c r="BH114" s="61"/>
      <c r="BI114" s="61"/>
      <c r="BJ114" s="61"/>
      <c r="BK114" s="61"/>
      <c r="BL114" s="61"/>
      <c r="BM114" s="161" t="s">
        <v>582</v>
      </c>
      <c r="BN114" s="61"/>
      <c r="BO114" s="61"/>
      <c r="BP114" s="61"/>
      <c r="BQ114" s="61"/>
      <c r="BR114" s="61"/>
      <c r="BS114" s="61"/>
      <c r="BT114" s="61"/>
      <c r="BU114" s="61"/>
      <c r="BV114" s="61"/>
      <c r="BW114" s="61"/>
      <c r="BX114" s="61"/>
      <c r="BY114" s="61"/>
      <c r="BZ114" s="61"/>
      <c r="CA114" s="61"/>
      <c r="CB114" s="61"/>
      <c r="CC114" s="61"/>
      <c r="CD114" s="61"/>
      <c r="CE114" s="61"/>
      <c r="CF114" s="61"/>
      <c r="CG114" s="61"/>
      <c r="CH114" s="61"/>
    </row>
    <row r="115" spans="53:86">
      <c r="BA115" t="s">
        <v>814</v>
      </c>
      <c r="BB115" s="61"/>
      <c r="BC115" s="61"/>
      <c r="BD115" s="61"/>
      <c r="BE115" s="61"/>
      <c r="BF115" s="61"/>
      <c r="BG115" s="61"/>
      <c r="BH115" s="61"/>
      <c r="BI115" s="61"/>
      <c r="BJ115" s="61"/>
      <c r="BK115" s="61"/>
      <c r="BL115" s="61"/>
      <c r="BM115" s="161" t="s">
        <v>583</v>
      </c>
      <c r="BN115" s="61"/>
      <c r="BO115" s="61"/>
      <c r="BP115" s="61"/>
      <c r="BQ115" s="61"/>
      <c r="BR115" s="61"/>
      <c r="BS115" s="61"/>
      <c r="BT115" s="61"/>
      <c r="BU115" s="61"/>
      <c r="BV115" s="61"/>
      <c r="BW115" s="61"/>
      <c r="BX115" s="61"/>
      <c r="BY115" s="61"/>
      <c r="BZ115" s="61"/>
      <c r="CA115" s="61"/>
      <c r="CB115" s="61"/>
      <c r="CC115" s="61"/>
      <c r="CD115" s="61"/>
      <c r="CE115" s="61"/>
      <c r="CF115" s="61"/>
      <c r="CG115" s="61"/>
      <c r="CH115" s="61"/>
    </row>
    <row r="116" spans="53:86" ht="15">
      <c r="BA116" s="175" t="s">
        <v>815</v>
      </c>
      <c r="BB116" s="61"/>
      <c r="BC116" s="61"/>
      <c r="BD116" s="61"/>
      <c r="BE116" s="61"/>
      <c r="BF116" s="61"/>
      <c r="BG116" s="61"/>
      <c r="BH116" s="61"/>
      <c r="BI116" s="61"/>
      <c r="BJ116" s="61"/>
      <c r="BK116" s="61"/>
      <c r="BL116" s="61"/>
      <c r="BM116" s="161" t="s">
        <v>584</v>
      </c>
      <c r="BN116" s="61"/>
      <c r="BO116" s="61"/>
      <c r="BP116" s="61"/>
      <c r="BQ116" s="61"/>
      <c r="BR116" s="61"/>
      <c r="BS116" s="61"/>
      <c r="BT116" s="61"/>
      <c r="BU116" s="61"/>
      <c r="BV116" s="61"/>
      <c r="BW116" s="61"/>
      <c r="BX116" s="61"/>
      <c r="BY116" s="61"/>
      <c r="BZ116" s="61"/>
      <c r="CA116" s="61"/>
      <c r="CB116" s="61"/>
      <c r="CC116" s="61"/>
      <c r="CD116" s="61"/>
      <c r="CE116" s="61"/>
      <c r="CF116" s="61"/>
      <c r="CG116" s="61"/>
      <c r="CH116" s="61"/>
    </row>
    <row r="117" spans="53:86">
      <c r="BA117" t="s">
        <v>816</v>
      </c>
      <c r="BB117" s="61"/>
      <c r="BC117" s="61"/>
      <c r="BD117" s="61"/>
      <c r="BE117" s="61"/>
      <c r="BF117" s="61"/>
      <c r="BG117" s="61"/>
      <c r="BH117" s="61"/>
      <c r="BI117" s="61"/>
      <c r="BJ117" s="61"/>
      <c r="BK117" s="61"/>
      <c r="BL117" s="61"/>
      <c r="BM117" s="161" t="s">
        <v>585</v>
      </c>
      <c r="BN117" s="61"/>
      <c r="BO117" s="61"/>
      <c r="BP117" s="61"/>
      <c r="BQ117" s="61"/>
      <c r="BR117" s="61"/>
      <c r="BS117" s="61"/>
      <c r="BT117" s="61"/>
      <c r="BU117" s="61"/>
      <c r="BV117" s="61"/>
      <c r="BW117" s="61"/>
      <c r="BX117" s="61"/>
      <c r="BY117" s="61"/>
      <c r="BZ117" s="61"/>
      <c r="CA117" s="61"/>
      <c r="CB117" s="61"/>
      <c r="CC117" s="61"/>
      <c r="CD117" s="61"/>
      <c r="CE117" s="61"/>
      <c r="CF117" s="61"/>
      <c r="CG117" s="61"/>
      <c r="CH117" s="61"/>
    </row>
    <row r="118" spans="53:86">
      <c r="BA118" s="61"/>
      <c r="BB118" s="61"/>
      <c r="BC118" s="61"/>
      <c r="BD118" s="61"/>
      <c r="BE118" s="61"/>
      <c r="BF118" s="61"/>
      <c r="BG118" s="61"/>
      <c r="BH118" s="61"/>
      <c r="BI118" s="61"/>
      <c r="BJ118" s="61"/>
      <c r="BK118" s="61"/>
      <c r="BL118" s="61"/>
      <c r="BM118" s="161" t="s">
        <v>586</v>
      </c>
      <c r="BN118" s="61"/>
      <c r="BO118" s="61"/>
      <c r="BP118" s="61"/>
      <c r="BQ118" s="61"/>
      <c r="BR118" s="61"/>
      <c r="BS118" s="61"/>
      <c r="BT118" s="61"/>
      <c r="BU118" s="61"/>
      <c r="BV118" s="61"/>
      <c r="BW118" s="61"/>
      <c r="BX118" s="61"/>
      <c r="BY118" s="61"/>
      <c r="BZ118" s="61"/>
      <c r="CA118" s="61"/>
      <c r="CB118" s="61"/>
      <c r="CC118" s="61"/>
      <c r="CD118" s="61"/>
      <c r="CE118" s="61"/>
      <c r="CF118" s="61"/>
      <c r="CG118" s="61"/>
      <c r="CH118" s="61"/>
    </row>
    <row r="119" spans="53:86">
      <c r="BA119" s="61"/>
      <c r="BB119" s="61"/>
      <c r="BC119" s="61"/>
      <c r="BD119" s="61"/>
      <c r="BE119" s="61"/>
      <c r="BF119" s="61"/>
      <c r="BG119" s="61"/>
      <c r="BH119" s="61"/>
      <c r="BI119" s="61"/>
      <c r="BJ119" s="61"/>
      <c r="BK119" s="61"/>
      <c r="BL119" s="61"/>
      <c r="BM119" s="161" t="s">
        <v>587</v>
      </c>
      <c r="BN119" s="61"/>
      <c r="BO119" s="61"/>
      <c r="BP119" s="61"/>
      <c r="BQ119" s="61"/>
      <c r="BR119" s="61"/>
      <c r="BS119" s="61"/>
      <c r="BT119" s="61"/>
      <c r="BU119" s="61"/>
      <c r="BV119" s="61"/>
      <c r="BW119" s="61"/>
      <c r="BX119" s="61"/>
      <c r="BY119" s="61"/>
      <c r="BZ119" s="61"/>
      <c r="CA119" s="61"/>
      <c r="CB119" s="61"/>
      <c r="CC119" s="61"/>
      <c r="CD119" s="61"/>
      <c r="CE119" s="61"/>
      <c r="CF119" s="61"/>
      <c r="CG119" s="61"/>
      <c r="CH119" s="61"/>
    </row>
    <row r="120" spans="53:86">
      <c r="BA120" s="61"/>
      <c r="BB120" s="61"/>
      <c r="BC120" s="61"/>
      <c r="BD120" s="61"/>
      <c r="BE120" s="61"/>
      <c r="BF120" s="61"/>
      <c r="BG120" s="61"/>
      <c r="BH120" s="61"/>
      <c r="BI120" s="61"/>
      <c r="BJ120" s="61"/>
      <c r="BK120" s="61"/>
      <c r="BL120" s="61"/>
      <c r="BM120" s="161" t="s">
        <v>588</v>
      </c>
      <c r="BN120" s="61"/>
      <c r="BO120" s="61"/>
      <c r="BP120" s="61"/>
      <c r="BQ120" s="61"/>
      <c r="BR120" s="61"/>
      <c r="BS120" s="61"/>
      <c r="BT120" s="61"/>
      <c r="BU120" s="61"/>
      <c r="BV120" s="61"/>
      <c r="BW120" s="61"/>
      <c r="BX120" s="61"/>
      <c r="BY120" s="61"/>
      <c r="BZ120" s="61"/>
      <c r="CA120" s="61"/>
      <c r="CB120" s="61"/>
      <c r="CC120" s="61"/>
      <c r="CD120" s="61"/>
      <c r="CE120" s="61"/>
      <c r="CF120" s="61"/>
      <c r="CG120" s="61"/>
      <c r="CH120" s="61"/>
    </row>
    <row r="121" spans="53:86">
      <c r="BA121" s="61"/>
      <c r="BB121" s="61"/>
      <c r="BC121" s="61"/>
      <c r="BD121" s="61"/>
      <c r="BE121" s="61"/>
      <c r="BF121" s="61"/>
      <c r="BG121" s="61"/>
      <c r="BH121" s="61"/>
      <c r="BI121" s="61"/>
      <c r="BJ121" s="61"/>
      <c r="BK121" s="61"/>
      <c r="BL121" s="61"/>
      <c r="BM121" s="161" t="s">
        <v>589</v>
      </c>
      <c r="BN121" s="61"/>
      <c r="BO121" s="61"/>
      <c r="BP121" s="61"/>
      <c r="BQ121" s="61"/>
      <c r="BR121" s="61"/>
      <c r="BS121" s="61"/>
      <c r="BT121" s="61"/>
      <c r="BU121" s="61"/>
      <c r="BV121" s="61"/>
      <c r="BW121" s="61"/>
      <c r="BX121" s="61"/>
      <c r="BY121" s="61"/>
      <c r="BZ121" s="61"/>
      <c r="CA121" s="61"/>
      <c r="CB121" s="61"/>
      <c r="CC121" s="61"/>
      <c r="CD121" s="61"/>
      <c r="CE121" s="61"/>
      <c r="CF121" s="61"/>
      <c r="CG121" s="61"/>
      <c r="CH121" s="61"/>
    </row>
    <row r="122" spans="53:86">
      <c r="BA122" s="61"/>
      <c r="BB122" s="61"/>
      <c r="BC122" s="61"/>
      <c r="BD122" s="61"/>
      <c r="BE122" s="61"/>
      <c r="BF122" s="61"/>
      <c r="BG122" s="61"/>
      <c r="BH122" s="61"/>
      <c r="BI122" s="61"/>
      <c r="BJ122" s="61"/>
      <c r="BK122" s="61"/>
      <c r="BL122" s="61"/>
      <c r="BM122" s="161" t="s">
        <v>590</v>
      </c>
      <c r="BN122" s="61"/>
      <c r="BO122" s="61"/>
      <c r="BP122" s="61"/>
      <c r="BQ122" s="61"/>
      <c r="BR122" s="61"/>
      <c r="BS122" s="61"/>
      <c r="BT122" s="61"/>
      <c r="BU122" s="61"/>
      <c r="BV122" s="61"/>
      <c r="BW122" s="61"/>
      <c r="BX122" s="61"/>
      <c r="BY122" s="61"/>
      <c r="BZ122" s="61"/>
      <c r="CA122" s="61"/>
      <c r="CB122" s="61"/>
      <c r="CC122" s="61"/>
      <c r="CD122" s="61"/>
      <c r="CE122" s="61"/>
      <c r="CF122" s="61"/>
      <c r="CG122" s="61"/>
      <c r="CH122" s="61"/>
    </row>
    <row r="123" spans="53:86">
      <c r="BA123" s="61"/>
      <c r="BB123" s="61"/>
      <c r="BC123" s="61"/>
      <c r="BD123" s="61"/>
      <c r="BE123" s="61"/>
      <c r="BF123" s="61"/>
      <c r="BG123" s="61"/>
      <c r="BH123" s="61"/>
      <c r="BI123" s="61"/>
      <c r="BJ123" s="61"/>
      <c r="BK123" s="61"/>
      <c r="BL123" s="61"/>
      <c r="BM123" s="161" t="s">
        <v>591</v>
      </c>
      <c r="BN123" s="61"/>
      <c r="BO123" s="61"/>
      <c r="BP123" s="61"/>
      <c r="BQ123" s="61"/>
      <c r="BR123" s="61"/>
      <c r="BS123" s="61"/>
      <c r="BT123" s="61"/>
      <c r="BU123" s="61"/>
      <c r="BV123" s="61"/>
      <c r="BW123" s="61"/>
      <c r="BX123" s="61"/>
      <c r="BY123" s="61"/>
      <c r="BZ123" s="61"/>
      <c r="CA123" s="61"/>
      <c r="CB123" s="61"/>
      <c r="CC123" s="61"/>
      <c r="CD123" s="61"/>
      <c r="CE123" s="61"/>
      <c r="CF123" s="61"/>
      <c r="CG123" s="61"/>
      <c r="CH123" s="61"/>
    </row>
    <row r="124" spans="53:86">
      <c r="BA124" s="61"/>
      <c r="BB124" s="61"/>
      <c r="BC124" s="61"/>
      <c r="BD124" s="61"/>
      <c r="BE124" s="61"/>
      <c r="BF124" s="61"/>
      <c r="BG124" s="61"/>
      <c r="BH124" s="61"/>
      <c r="BI124" s="61"/>
      <c r="BJ124" s="61"/>
      <c r="BK124" s="61"/>
      <c r="BL124" s="61"/>
      <c r="BM124" s="161" t="s">
        <v>592</v>
      </c>
      <c r="BN124" s="61"/>
      <c r="BO124" s="61"/>
      <c r="BP124" s="61"/>
      <c r="BQ124" s="61"/>
      <c r="BR124" s="61"/>
      <c r="BS124" s="61"/>
      <c r="BT124" s="61"/>
      <c r="BU124" s="61"/>
      <c r="BV124" s="61"/>
      <c r="BW124" s="61"/>
      <c r="BX124" s="61"/>
      <c r="BY124" s="61"/>
      <c r="BZ124" s="61"/>
      <c r="CA124" s="61"/>
      <c r="CB124" s="61"/>
      <c r="CC124" s="61"/>
      <c r="CD124" s="61"/>
      <c r="CE124" s="61"/>
      <c r="CF124" s="61"/>
      <c r="CG124" s="61"/>
      <c r="CH124" s="61"/>
    </row>
    <row r="125" spans="53:86">
      <c r="BA125" s="61"/>
      <c r="BB125" s="61"/>
      <c r="BC125" s="61"/>
      <c r="BD125" s="61"/>
      <c r="BE125" s="61"/>
      <c r="BF125" s="61"/>
      <c r="BG125" s="61"/>
      <c r="BH125" s="61"/>
      <c r="BI125" s="61"/>
      <c r="BJ125" s="61"/>
      <c r="BK125" s="61"/>
      <c r="BL125" s="61"/>
      <c r="BM125" s="161" t="s">
        <v>593</v>
      </c>
      <c r="BN125" s="61"/>
      <c r="BO125" s="61"/>
      <c r="BP125" s="61"/>
      <c r="BQ125" s="61"/>
      <c r="BR125" s="61"/>
      <c r="BS125" s="61"/>
      <c r="BT125" s="61"/>
      <c r="BU125" s="61"/>
      <c r="BV125" s="61"/>
      <c r="BW125" s="61"/>
      <c r="BX125" s="61"/>
      <c r="BY125" s="61"/>
      <c r="BZ125" s="61"/>
      <c r="CA125" s="61"/>
      <c r="CB125" s="61"/>
      <c r="CC125" s="61"/>
      <c r="CD125" s="61"/>
      <c r="CE125" s="61"/>
      <c r="CF125" s="61"/>
      <c r="CG125" s="61"/>
      <c r="CH125" s="61"/>
    </row>
    <row r="126" spans="53:86">
      <c r="BA126" s="61"/>
      <c r="BB126" s="61"/>
      <c r="BC126" s="61"/>
      <c r="BD126" s="61"/>
      <c r="BE126" s="61"/>
      <c r="BF126" s="61"/>
      <c r="BG126" s="61"/>
      <c r="BH126" s="61"/>
      <c r="BI126" s="61"/>
      <c r="BJ126" s="61"/>
      <c r="BK126" s="61"/>
      <c r="BL126" s="61"/>
      <c r="BM126" s="161" t="s">
        <v>594</v>
      </c>
      <c r="BN126" s="61"/>
      <c r="BO126" s="61"/>
      <c r="BP126" s="61"/>
      <c r="BQ126" s="61"/>
      <c r="BR126" s="61"/>
      <c r="BS126" s="61"/>
      <c r="BT126" s="61"/>
      <c r="BU126" s="61"/>
      <c r="BV126" s="61"/>
      <c r="BW126" s="61"/>
      <c r="BX126" s="61"/>
      <c r="BY126" s="61"/>
      <c r="BZ126" s="61"/>
      <c r="CA126" s="61"/>
      <c r="CB126" s="61"/>
      <c r="CC126" s="61"/>
      <c r="CD126" s="61"/>
      <c r="CE126" s="61"/>
      <c r="CF126" s="61"/>
      <c r="CG126" s="61"/>
      <c r="CH126" s="61"/>
    </row>
    <row r="127" spans="53:86">
      <c r="BA127" s="61"/>
      <c r="BB127" s="61"/>
      <c r="BC127" s="61"/>
      <c r="BD127" s="61"/>
      <c r="BE127" s="61"/>
      <c r="BF127" s="61"/>
      <c r="BG127" s="61"/>
      <c r="BH127" s="61"/>
      <c r="BI127" s="61"/>
      <c r="BJ127" s="61"/>
      <c r="BK127" s="61"/>
      <c r="BL127" s="61"/>
      <c r="BM127" s="161" t="s">
        <v>595</v>
      </c>
      <c r="BN127" s="61"/>
      <c r="BO127" s="61"/>
      <c r="BP127" s="61"/>
      <c r="BQ127" s="61"/>
      <c r="BR127" s="61"/>
      <c r="BS127" s="61"/>
      <c r="BT127" s="61"/>
      <c r="BU127" s="61"/>
      <c r="BV127" s="61"/>
      <c r="BW127" s="61"/>
      <c r="BX127" s="61"/>
      <c r="BY127" s="61"/>
      <c r="BZ127" s="61"/>
      <c r="CA127" s="61"/>
      <c r="CB127" s="61"/>
      <c r="CC127" s="61"/>
      <c r="CD127" s="61"/>
      <c r="CE127" s="61"/>
      <c r="CF127" s="61"/>
      <c r="CG127" s="61"/>
      <c r="CH127" s="61"/>
    </row>
    <row r="128" spans="53:86">
      <c r="BA128" s="61"/>
      <c r="BB128" s="61"/>
      <c r="BC128" s="61"/>
      <c r="BD128" s="61"/>
      <c r="BE128" s="61"/>
      <c r="BF128" s="61"/>
      <c r="BG128" s="61"/>
      <c r="BH128" s="61"/>
      <c r="BI128" s="61"/>
      <c r="BJ128" s="61"/>
      <c r="BK128" s="61"/>
      <c r="BL128" s="61"/>
      <c r="BM128" s="161" t="s">
        <v>596</v>
      </c>
      <c r="BN128" s="61"/>
      <c r="BO128" s="61"/>
      <c r="BP128" s="61"/>
      <c r="BQ128" s="61"/>
      <c r="BR128" s="61"/>
      <c r="BS128" s="61"/>
      <c r="BT128" s="61"/>
      <c r="BU128" s="61"/>
      <c r="BV128" s="61"/>
      <c r="BW128" s="61"/>
      <c r="BX128" s="61"/>
      <c r="BY128" s="61"/>
      <c r="BZ128" s="61"/>
      <c r="CA128" s="61"/>
      <c r="CB128" s="61"/>
      <c r="CC128" s="61"/>
      <c r="CD128" s="61"/>
      <c r="CE128" s="61"/>
      <c r="CF128" s="61"/>
      <c r="CG128" s="61"/>
      <c r="CH128" s="61"/>
    </row>
    <row r="129" spans="53:86">
      <c r="BA129" s="61"/>
      <c r="BB129" s="61"/>
      <c r="BC129" s="61"/>
      <c r="BD129" s="61"/>
      <c r="BE129" s="61"/>
      <c r="BF129" s="61"/>
      <c r="BG129" s="61"/>
      <c r="BH129" s="61"/>
      <c r="BI129" s="61"/>
      <c r="BJ129" s="61"/>
      <c r="BK129" s="61"/>
      <c r="BL129" s="61"/>
      <c r="BM129" s="161" t="s">
        <v>597</v>
      </c>
      <c r="BN129" s="61"/>
      <c r="BO129" s="61"/>
      <c r="BP129" s="61"/>
      <c r="BQ129" s="61"/>
      <c r="BR129" s="61"/>
      <c r="BS129" s="61"/>
      <c r="BT129" s="61"/>
      <c r="BU129" s="61"/>
      <c r="BV129" s="61"/>
      <c r="BW129" s="61"/>
      <c r="BX129" s="61"/>
      <c r="BY129" s="61"/>
      <c r="BZ129" s="61"/>
      <c r="CA129" s="61"/>
      <c r="CB129" s="61"/>
      <c r="CC129" s="61"/>
      <c r="CD129" s="61"/>
      <c r="CE129" s="61"/>
      <c r="CF129" s="61"/>
      <c r="CG129" s="61"/>
      <c r="CH129" s="61"/>
    </row>
    <row r="130" spans="53:86">
      <c r="BA130" s="61"/>
      <c r="BB130" s="61"/>
      <c r="BC130" s="61"/>
      <c r="BD130" s="61"/>
      <c r="BE130" s="61"/>
      <c r="BF130" s="61"/>
      <c r="BG130" s="61"/>
      <c r="BH130" s="61"/>
      <c r="BI130" s="61"/>
      <c r="BJ130" s="61"/>
      <c r="BK130" s="61"/>
      <c r="BL130" s="61"/>
      <c r="BM130" s="161" t="s">
        <v>667</v>
      </c>
      <c r="BN130" s="61"/>
      <c r="BO130" s="61"/>
      <c r="BP130" s="61"/>
      <c r="BQ130" s="61"/>
      <c r="BR130" s="61"/>
      <c r="BS130" s="61"/>
      <c r="BT130" s="61"/>
      <c r="BU130" s="61"/>
      <c r="BV130" s="61"/>
      <c r="BW130" s="61"/>
      <c r="BX130" s="61"/>
      <c r="BY130" s="61"/>
      <c r="BZ130" s="61"/>
      <c r="CA130" s="61"/>
      <c r="CB130" s="61"/>
      <c r="CC130" s="61"/>
      <c r="CD130" s="61"/>
      <c r="CE130" s="61"/>
      <c r="CF130" s="61"/>
      <c r="CG130" s="61"/>
      <c r="CH130" s="61"/>
    </row>
    <row r="131" spans="53:86">
      <c r="BA131" s="61"/>
      <c r="BB131" s="61"/>
      <c r="BC131" s="61"/>
      <c r="BD131" s="61"/>
      <c r="BE131" s="61"/>
      <c r="BF131" s="61"/>
      <c r="BG131" s="61"/>
      <c r="BH131" s="61"/>
      <c r="BI131" s="61"/>
      <c r="BJ131" s="61"/>
      <c r="BK131" s="61"/>
      <c r="BL131" s="61"/>
      <c r="BM131" s="161" t="s">
        <v>598</v>
      </c>
      <c r="BN131" s="61"/>
      <c r="BO131" s="61"/>
      <c r="BP131" s="61"/>
      <c r="BQ131" s="61"/>
      <c r="BR131" s="61"/>
      <c r="BS131" s="61"/>
      <c r="BT131" s="61"/>
      <c r="BU131" s="61"/>
      <c r="BV131" s="61"/>
      <c r="BW131" s="61"/>
      <c r="BX131" s="61"/>
      <c r="BY131" s="61"/>
      <c r="BZ131" s="61"/>
      <c r="CA131" s="61"/>
      <c r="CB131" s="61"/>
      <c r="CC131" s="61"/>
      <c r="CD131" s="61"/>
      <c r="CE131" s="61"/>
      <c r="CF131" s="61"/>
      <c r="CG131" s="61"/>
      <c r="CH131" s="61"/>
    </row>
    <row r="132" spans="53:86">
      <c r="BA132" s="61"/>
      <c r="BB132" s="61"/>
      <c r="BC132" s="61"/>
      <c r="BD132" s="61"/>
      <c r="BE132" s="61"/>
      <c r="BF132" s="61"/>
      <c r="BG132" s="61"/>
      <c r="BH132" s="61"/>
      <c r="BI132" s="61"/>
      <c r="BJ132" s="61"/>
      <c r="BK132" s="61"/>
      <c r="BL132" s="61"/>
      <c r="BM132" s="162" t="s">
        <v>599</v>
      </c>
      <c r="BN132" s="61"/>
      <c r="BO132" s="61"/>
      <c r="BP132" s="61"/>
      <c r="BQ132" s="61"/>
      <c r="BR132" s="61"/>
      <c r="BS132" s="61"/>
      <c r="BT132" s="61"/>
      <c r="BU132" s="61"/>
      <c r="BV132" s="61"/>
      <c r="BW132" s="61"/>
      <c r="BX132" s="61"/>
      <c r="BY132" s="61"/>
      <c r="BZ132" s="61"/>
      <c r="CA132" s="61"/>
      <c r="CB132" s="61"/>
      <c r="CC132" s="61"/>
      <c r="CD132" s="61"/>
      <c r="CE132" s="61"/>
      <c r="CF132" s="61"/>
      <c r="CG132" s="61"/>
      <c r="CH132" s="61"/>
    </row>
    <row r="133" spans="53:86">
      <c r="BA133" s="61"/>
      <c r="BB133" s="61"/>
      <c r="BC133" s="61"/>
      <c r="BD133" s="61"/>
      <c r="BE133" s="61"/>
      <c r="BF133" s="61"/>
      <c r="BG133" s="61"/>
      <c r="BH133" s="61"/>
      <c r="BI133" s="61"/>
      <c r="BJ133" s="61"/>
      <c r="BK133" s="61"/>
      <c r="BL133" s="61"/>
      <c r="BM133" s="161" t="s">
        <v>600</v>
      </c>
      <c r="BN133" s="61"/>
      <c r="BO133" s="61"/>
      <c r="BP133" s="61"/>
      <c r="BQ133" s="61"/>
      <c r="BR133" s="61"/>
      <c r="BS133" s="61"/>
      <c r="BT133" s="61"/>
      <c r="BU133" s="61"/>
      <c r="BV133" s="61"/>
      <c r="BW133" s="61"/>
      <c r="BX133" s="61"/>
      <c r="BY133" s="61"/>
      <c r="BZ133" s="61"/>
      <c r="CA133" s="61"/>
      <c r="CB133" s="61"/>
      <c r="CC133" s="61"/>
      <c r="CD133" s="61"/>
      <c r="CE133" s="61"/>
      <c r="CF133" s="61"/>
      <c r="CG133" s="61"/>
      <c r="CH133" s="61"/>
    </row>
    <row r="134" spans="53:86">
      <c r="BA134" s="61"/>
      <c r="BB134" s="61"/>
      <c r="BC134" s="61"/>
      <c r="BD134" s="61"/>
      <c r="BE134" s="61"/>
      <c r="BF134" s="61"/>
      <c r="BG134" s="61"/>
      <c r="BH134" s="61"/>
      <c r="BI134" s="61"/>
      <c r="BJ134" s="61"/>
      <c r="BK134" s="61"/>
      <c r="BL134" s="61"/>
      <c r="BM134" s="161" t="s">
        <v>601</v>
      </c>
      <c r="BN134" s="61"/>
      <c r="BO134" s="61"/>
      <c r="BP134" s="61"/>
      <c r="BQ134" s="61"/>
      <c r="BR134" s="61"/>
      <c r="BS134" s="61"/>
      <c r="BT134" s="61"/>
      <c r="BU134" s="61"/>
      <c r="BV134" s="61"/>
      <c r="BW134" s="61"/>
      <c r="BX134" s="61"/>
      <c r="BY134" s="61"/>
      <c r="BZ134" s="61"/>
      <c r="CA134" s="61"/>
      <c r="CB134" s="61"/>
      <c r="CC134" s="61"/>
      <c r="CD134" s="61"/>
      <c r="CE134" s="61"/>
      <c r="CF134" s="61"/>
      <c r="CG134" s="61"/>
      <c r="CH134" s="61"/>
    </row>
    <row r="135" spans="53:86">
      <c r="BA135" s="61"/>
      <c r="BB135" s="61"/>
      <c r="BC135" s="61"/>
      <c r="BD135" s="61"/>
      <c r="BE135" s="61"/>
      <c r="BF135" s="61"/>
      <c r="BG135" s="61"/>
      <c r="BH135" s="61"/>
      <c r="BI135" s="61"/>
      <c r="BJ135" s="61"/>
      <c r="BK135" s="61"/>
      <c r="BL135" s="61"/>
      <c r="BM135" s="161" t="s">
        <v>602</v>
      </c>
      <c r="BN135" s="61"/>
      <c r="BO135" s="61"/>
      <c r="BP135" s="61"/>
      <c r="BQ135" s="61"/>
      <c r="BR135" s="61"/>
      <c r="BS135" s="61"/>
      <c r="BT135" s="61"/>
      <c r="BU135" s="61"/>
      <c r="BV135" s="61"/>
      <c r="BW135" s="61"/>
      <c r="BX135" s="61"/>
      <c r="BY135" s="61"/>
      <c r="BZ135" s="61"/>
      <c r="CA135" s="61"/>
      <c r="CB135" s="61"/>
      <c r="CC135" s="61"/>
      <c r="CD135" s="61"/>
      <c r="CE135" s="61"/>
      <c r="CF135" s="61"/>
      <c r="CG135" s="61"/>
      <c r="CH135" s="61"/>
    </row>
    <row r="136" spans="53:86">
      <c r="BA136" s="61"/>
      <c r="BB136" s="61"/>
      <c r="BC136" s="61"/>
      <c r="BD136" s="61"/>
      <c r="BE136" s="61"/>
      <c r="BF136" s="61"/>
      <c r="BG136" s="61"/>
      <c r="BH136" s="61"/>
      <c r="BI136" s="61"/>
      <c r="BJ136" s="61"/>
      <c r="BK136" s="61"/>
      <c r="BL136" s="61"/>
      <c r="BM136" s="161" t="s">
        <v>603</v>
      </c>
      <c r="BN136" s="61"/>
      <c r="BO136" s="61"/>
      <c r="BP136" s="61"/>
      <c r="BQ136" s="61"/>
      <c r="BR136" s="61"/>
      <c r="BS136" s="61"/>
      <c r="BT136" s="61"/>
      <c r="BU136" s="61"/>
      <c r="BV136" s="61"/>
      <c r="BW136" s="61"/>
      <c r="BX136" s="61"/>
      <c r="BY136" s="61"/>
      <c r="BZ136" s="61"/>
      <c r="CA136" s="61"/>
      <c r="CB136" s="61"/>
      <c r="CC136" s="61"/>
      <c r="CD136" s="61"/>
      <c r="CE136" s="61"/>
      <c r="CF136" s="61"/>
      <c r="CG136" s="61"/>
      <c r="CH136" s="61"/>
    </row>
    <row r="137" spans="53:86">
      <c r="BA137" s="61"/>
      <c r="BB137" s="61"/>
      <c r="BC137" s="61"/>
      <c r="BD137" s="61"/>
      <c r="BE137" s="61"/>
      <c r="BF137" s="61"/>
      <c r="BG137" s="61"/>
      <c r="BH137" s="61"/>
      <c r="BI137" s="61"/>
      <c r="BJ137" s="61"/>
      <c r="BK137" s="61"/>
      <c r="BL137" s="61"/>
      <c r="BM137" s="161" t="s">
        <v>604</v>
      </c>
      <c r="BN137" s="61"/>
      <c r="BO137" s="61"/>
      <c r="BP137" s="61"/>
      <c r="BQ137" s="61"/>
      <c r="BR137" s="61"/>
      <c r="BS137" s="61"/>
      <c r="BT137" s="61"/>
      <c r="BU137" s="61"/>
      <c r="BV137" s="61"/>
      <c r="BW137" s="61"/>
      <c r="BX137" s="61"/>
      <c r="BY137" s="61"/>
      <c r="BZ137" s="61"/>
      <c r="CA137" s="61"/>
      <c r="CB137" s="61"/>
      <c r="CC137" s="61"/>
      <c r="CD137" s="61"/>
      <c r="CE137" s="61"/>
      <c r="CF137" s="61"/>
      <c r="CG137" s="61"/>
      <c r="CH137" s="61"/>
    </row>
    <row r="138" spans="53:86">
      <c r="BA138" s="61"/>
      <c r="BB138" s="61"/>
      <c r="BC138" s="61"/>
      <c r="BD138" s="61"/>
      <c r="BE138" s="61"/>
      <c r="BF138" s="61"/>
      <c r="BG138" s="61"/>
      <c r="BH138" s="61"/>
      <c r="BI138" s="61"/>
      <c r="BJ138" s="61"/>
      <c r="BK138" s="61"/>
      <c r="BL138" s="61"/>
      <c r="BM138" s="161" t="s">
        <v>605</v>
      </c>
      <c r="BN138" s="61"/>
      <c r="BO138" s="61"/>
      <c r="BP138" s="61"/>
      <c r="BQ138" s="61"/>
      <c r="BR138" s="61"/>
      <c r="BS138" s="61"/>
      <c r="BT138" s="61"/>
      <c r="BU138" s="61"/>
      <c r="BV138" s="61"/>
      <c r="BW138" s="61"/>
      <c r="BX138" s="61"/>
      <c r="BY138" s="61"/>
      <c r="BZ138" s="61"/>
      <c r="CA138" s="61"/>
      <c r="CB138" s="61"/>
      <c r="CC138" s="61"/>
      <c r="CD138" s="61"/>
      <c r="CE138" s="61"/>
      <c r="CF138" s="61"/>
      <c r="CG138" s="61"/>
      <c r="CH138" s="61"/>
    </row>
    <row r="139" spans="53:86">
      <c r="BA139" s="61"/>
      <c r="BB139" s="61"/>
      <c r="BC139" s="61"/>
      <c r="BD139" s="61"/>
      <c r="BE139" s="61"/>
      <c r="BF139" s="61"/>
      <c r="BG139" s="61"/>
      <c r="BH139" s="61"/>
      <c r="BI139" s="61"/>
      <c r="BJ139" s="61"/>
      <c r="BK139" s="61"/>
      <c r="BL139" s="61"/>
      <c r="BM139" s="161" t="s">
        <v>606</v>
      </c>
      <c r="BN139" s="61"/>
      <c r="BO139" s="61"/>
      <c r="BP139" s="61"/>
      <c r="BQ139" s="61"/>
      <c r="BR139" s="61"/>
      <c r="BS139" s="61"/>
      <c r="BT139" s="61"/>
      <c r="BU139" s="61"/>
      <c r="BV139" s="61"/>
      <c r="BW139" s="61"/>
      <c r="BX139" s="61"/>
      <c r="BY139" s="61"/>
      <c r="BZ139" s="61"/>
      <c r="CA139" s="61"/>
      <c r="CB139" s="61"/>
      <c r="CC139" s="61"/>
      <c r="CD139" s="61"/>
      <c r="CE139" s="61"/>
      <c r="CF139" s="61"/>
      <c r="CG139" s="61"/>
      <c r="CH139" s="61"/>
    </row>
    <row r="140" spans="53:86">
      <c r="BA140" s="61"/>
      <c r="BB140" s="61"/>
      <c r="BC140" s="61"/>
      <c r="BD140" s="61"/>
      <c r="BE140" s="61"/>
      <c r="BF140" s="61"/>
      <c r="BG140" s="61"/>
      <c r="BH140" s="61"/>
      <c r="BI140" s="61"/>
      <c r="BJ140" s="61"/>
      <c r="BK140" s="61"/>
      <c r="BL140" s="61"/>
      <c r="BM140" s="161" t="s">
        <v>607</v>
      </c>
      <c r="BN140" s="61"/>
      <c r="BO140" s="61"/>
      <c r="BP140" s="61"/>
      <c r="BQ140" s="61"/>
      <c r="BR140" s="61"/>
      <c r="BS140" s="61"/>
      <c r="BT140" s="61"/>
      <c r="BU140" s="61"/>
      <c r="BV140" s="61"/>
      <c r="BW140" s="61"/>
      <c r="BX140" s="61"/>
      <c r="BY140" s="61"/>
      <c r="BZ140" s="61"/>
      <c r="CA140" s="61"/>
      <c r="CB140" s="61"/>
      <c r="CC140" s="61"/>
      <c r="CD140" s="61"/>
      <c r="CE140" s="61"/>
      <c r="CF140" s="61"/>
      <c r="CG140" s="61"/>
      <c r="CH140" s="61"/>
    </row>
    <row r="141" spans="53:86">
      <c r="BA141" s="61"/>
      <c r="BB141" s="61"/>
      <c r="BC141" s="61"/>
      <c r="BD141" s="61"/>
      <c r="BE141" s="61"/>
      <c r="BF141" s="61"/>
      <c r="BG141" s="61"/>
      <c r="BH141" s="61"/>
      <c r="BI141" s="61"/>
      <c r="BJ141" s="61"/>
      <c r="BK141" s="61"/>
      <c r="BL141" s="61"/>
      <c r="BM141" s="161" t="s">
        <v>608</v>
      </c>
      <c r="BN141" s="61"/>
      <c r="BO141" s="61"/>
      <c r="BP141" s="61"/>
      <c r="BQ141" s="61"/>
      <c r="BR141" s="61"/>
      <c r="BS141" s="61"/>
      <c r="BT141" s="61"/>
      <c r="BU141" s="61"/>
      <c r="BV141" s="61"/>
      <c r="BW141" s="61"/>
      <c r="BX141" s="61"/>
      <c r="BY141" s="61"/>
      <c r="BZ141" s="61"/>
      <c r="CA141" s="61"/>
      <c r="CB141" s="61"/>
      <c r="CC141" s="61"/>
      <c r="CD141" s="61"/>
      <c r="CE141" s="61"/>
      <c r="CF141" s="61"/>
      <c r="CG141" s="61"/>
      <c r="CH141" s="61"/>
    </row>
    <row r="142" spans="53:86">
      <c r="BA142" s="61"/>
      <c r="BB142" s="61"/>
      <c r="BC142" s="61"/>
      <c r="BD142" s="61"/>
      <c r="BE142" s="61"/>
      <c r="BF142" s="61"/>
      <c r="BG142" s="61"/>
      <c r="BH142" s="61"/>
      <c r="BI142" s="61"/>
      <c r="BJ142" s="61"/>
      <c r="BK142" s="61"/>
      <c r="BL142" s="61"/>
      <c r="BM142" s="161" t="s">
        <v>609</v>
      </c>
      <c r="BN142" s="61"/>
      <c r="BO142" s="61"/>
      <c r="BP142" s="61"/>
      <c r="BQ142" s="61"/>
      <c r="BR142" s="61"/>
      <c r="BS142" s="61"/>
      <c r="BT142" s="61"/>
      <c r="BU142" s="61"/>
      <c r="BV142" s="61"/>
      <c r="BW142" s="61"/>
      <c r="BX142" s="61"/>
      <c r="BY142" s="61"/>
      <c r="BZ142" s="61"/>
      <c r="CA142" s="61"/>
      <c r="CB142" s="61"/>
      <c r="CC142" s="61"/>
      <c r="CD142" s="61"/>
      <c r="CE142" s="61"/>
      <c r="CF142" s="61"/>
      <c r="CG142" s="61"/>
      <c r="CH142" s="61"/>
    </row>
    <row r="143" spans="53:86">
      <c r="BA143" s="61"/>
      <c r="BB143" s="61"/>
      <c r="BC143" s="61"/>
      <c r="BD143" s="61"/>
      <c r="BE143" s="61"/>
      <c r="BF143" s="61"/>
      <c r="BG143" s="61"/>
      <c r="BH143" s="61"/>
      <c r="BI143" s="61"/>
      <c r="BJ143" s="61"/>
      <c r="BK143" s="61"/>
      <c r="BL143" s="61"/>
      <c r="BM143" s="161" t="s">
        <v>610</v>
      </c>
      <c r="BN143" s="61"/>
      <c r="BO143" s="61"/>
      <c r="BP143" s="61"/>
      <c r="BQ143" s="61"/>
      <c r="BR143" s="61"/>
      <c r="BS143" s="61"/>
      <c r="BT143" s="61"/>
      <c r="BU143" s="61"/>
      <c r="BV143" s="61"/>
      <c r="BW143" s="61"/>
      <c r="BX143" s="61"/>
      <c r="BY143" s="61"/>
      <c r="BZ143" s="61"/>
      <c r="CA143" s="61"/>
      <c r="CB143" s="61"/>
      <c r="CC143" s="61"/>
      <c r="CD143" s="61"/>
      <c r="CE143" s="61"/>
      <c r="CF143" s="61"/>
      <c r="CG143" s="61"/>
      <c r="CH143" s="61"/>
    </row>
    <row r="144" spans="53:86">
      <c r="BA144" s="61"/>
      <c r="BB144" s="61"/>
      <c r="BC144" s="61"/>
      <c r="BD144" s="61"/>
      <c r="BE144" s="61"/>
      <c r="BF144" s="61"/>
      <c r="BG144" s="61"/>
      <c r="BH144" s="61"/>
      <c r="BI144" s="61"/>
      <c r="BJ144" s="61"/>
      <c r="BK144" s="61"/>
      <c r="BL144" s="61"/>
      <c r="BM144" s="161" t="s">
        <v>611</v>
      </c>
      <c r="BN144" s="61"/>
      <c r="BO144" s="61"/>
      <c r="BP144" s="61"/>
      <c r="BQ144" s="61"/>
      <c r="BR144" s="61"/>
      <c r="BS144" s="61"/>
      <c r="BT144" s="61"/>
      <c r="BU144" s="61"/>
      <c r="BV144" s="61"/>
      <c r="BW144" s="61"/>
      <c r="BX144" s="61"/>
      <c r="BY144" s="61"/>
      <c r="BZ144" s="61"/>
      <c r="CA144" s="61"/>
      <c r="CB144" s="61"/>
      <c r="CC144" s="61"/>
      <c r="CD144" s="61"/>
      <c r="CE144" s="61"/>
      <c r="CF144" s="61"/>
      <c r="CG144" s="61"/>
      <c r="CH144" s="61"/>
    </row>
    <row r="145" spans="53:86">
      <c r="BA145" s="61"/>
      <c r="BB145" s="61"/>
      <c r="BC145" s="61"/>
      <c r="BD145" s="61"/>
      <c r="BE145" s="61"/>
      <c r="BF145" s="61"/>
      <c r="BG145" s="61"/>
      <c r="BH145" s="61"/>
      <c r="BI145" s="61"/>
      <c r="BJ145" s="61"/>
      <c r="BK145" s="61"/>
      <c r="BL145" s="61"/>
      <c r="BM145" s="161" t="s">
        <v>612</v>
      </c>
      <c r="BN145" s="61"/>
      <c r="BO145" s="61"/>
      <c r="BP145" s="61"/>
      <c r="BQ145" s="61"/>
      <c r="BR145" s="61"/>
      <c r="BS145" s="61"/>
      <c r="BT145" s="61"/>
      <c r="BU145" s="61"/>
      <c r="BV145" s="61"/>
      <c r="BW145" s="61"/>
      <c r="BX145" s="61"/>
      <c r="BY145" s="61"/>
      <c r="BZ145" s="61"/>
      <c r="CA145" s="61"/>
      <c r="CB145" s="61"/>
      <c r="CC145" s="61"/>
      <c r="CD145" s="61"/>
      <c r="CE145" s="61"/>
      <c r="CF145" s="61"/>
      <c r="CG145" s="61"/>
      <c r="CH145" s="61"/>
    </row>
    <row r="146" spans="53:86">
      <c r="BA146" s="61"/>
      <c r="BB146" s="61"/>
      <c r="BC146" s="61"/>
      <c r="BD146" s="61"/>
      <c r="BE146" s="61"/>
      <c r="BF146" s="61"/>
      <c r="BG146" s="61"/>
      <c r="BH146" s="61"/>
      <c r="BI146" s="61"/>
      <c r="BJ146" s="61"/>
      <c r="BK146" s="61"/>
      <c r="BL146" s="61"/>
      <c r="BM146" s="161" t="s">
        <v>668</v>
      </c>
      <c r="BN146" s="61"/>
      <c r="BO146" s="61"/>
      <c r="BP146" s="61"/>
      <c r="BQ146" s="61"/>
      <c r="BR146" s="61"/>
      <c r="BS146" s="61"/>
      <c r="BT146" s="61"/>
      <c r="BU146" s="61"/>
      <c r="BV146" s="61"/>
      <c r="BW146" s="61"/>
      <c r="BX146" s="61"/>
      <c r="BY146" s="61"/>
      <c r="BZ146" s="61"/>
      <c r="CA146" s="61"/>
      <c r="CB146" s="61"/>
      <c r="CC146" s="61"/>
      <c r="CD146" s="61"/>
      <c r="CE146" s="61"/>
      <c r="CF146" s="61"/>
      <c r="CG146" s="61"/>
      <c r="CH146" s="61"/>
    </row>
    <row r="147" spans="53:86">
      <c r="BA147" s="61"/>
      <c r="BB147" s="61"/>
      <c r="BC147" s="61"/>
      <c r="BD147" s="61"/>
      <c r="BE147" s="61"/>
      <c r="BF147" s="61"/>
      <c r="BG147" s="61"/>
      <c r="BH147" s="61"/>
      <c r="BI147" s="61"/>
      <c r="BJ147" s="61"/>
      <c r="BK147" s="61"/>
      <c r="BL147" s="61"/>
      <c r="BM147" s="161" t="s">
        <v>613</v>
      </c>
      <c r="BN147" s="61"/>
      <c r="BO147" s="61"/>
      <c r="BP147" s="61"/>
      <c r="BQ147" s="61"/>
      <c r="BR147" s="61"/>
      <c r="BS147" s="61"/>
      <c r="BT147" s="61"/>
      <c r="BU147" s="61"/>
      <c r="BV147" s="61"/>
      <c r="BW147" s="61"/>
      <c r="BX147" s="61"/>
      <c r="BY147" s="61"/>
      <c r="BZ147" s="61"/>
      <c r="CA147" s="61"/>
      <c r="CB147" s="61"/>
      <c r="CC147" s="61"/>
      <c r="CD147" s="61"/>
      <c r="CE147" s="61"/>
      <c r="CF147" s="61"/>
      <c r="CG147" s="61"/>
      <c r="CH147" s="61"/>
    </row>
    <row r="148" spans="53:86">
      <c r="BA148" s="61"/>
      <c r="BB148" s="61"/>
      <c r="BC148" s="61"/>
      <c r="BD148" s="61"/>
      <c r="BE148" s="61"/>
      <c r="BF148" s="61"/>
      <c r="BG148" s="61"/>
      <c r="BH148" s="61"/>
      <c r="BI148" s="61"/>
      <c r="BJ148" s="61"/>
      <c r="BK148" s="61"/>
      <c r="BL148" s="61"/>
      <c r="BM148" s="161" t="s">
        <v>614</v>
      </c>
      <c r="BN148" s="61"/>
      <c r="BO148" s="61"/>
      <c r="BP148" s="61"/>
      <c r="BQ148" s="61"/>
      <c r="BR148" s="61"/>
      <c r="BS148" s="61"/>
      <c r="BT148" s="61"/>
      <c r="BU148" s="61"/>
      <c r="BV148" s="61"/>
      <c r="BW148" s="61"/>
      <c r="BX148" s="61"/>
      <c r="BY148" s="61"/>
      <c r="BZ148" s="61"/>
      <c r="CA148" s="61"/>
      <c r="CB148" s="61"/>
      <c r="CC148" s="61"/>
      <c r="CD148" s="61"/>
      <c r="CE148" s="61"/>
      <c r="CF148" s="61"/>
      <c r="CG148" s="61"/>
      <c r="CH148" s="61"/>
    </row>
    <row r="149" spans="53:86">
      <c r="BA149" s="61"/>
      <c r="BB149" s="61"/>
      <c r="BC149" s="61"/>
      <c r="BD149" s="61"/>
      <c r="BE149" s="61"/>
      <c r="BF149" s="61"/>
      <c r="BG149" s="61"/>
      <c r="BH149" s="61"/>
      <c r="BI149" s="61"/>
      <c r="BJ149" s="61"/>
      <c r="BK149" s="61"/>
      <c r="BL149" s="61"/>
      <c r="BM149" s="161" t="s">
        <v>615</v>
      </c>
      <c r="BN149" s="61"/>
      <c r="BO149" s="61"/>
      <c r="BP149" s="61"/>
      <c r="BQ149" s="61"/>
      <c r="BR149" s="61"/>
      <c r="BS149" s="61"/>
      <c r="BT149" s="61"/>
      <c r="BU149" s="61"/>
      <c r="BV149" s="61"/>
      <c r="BW149" s="61"/>
      <c r="BX149" s="61"/>
      <c r="BY149" s="61"/>
      <c r="BZ149" s="61"/>
      <c r="CA149" s="61"/>
      <c r="CB149" s="61"/>
      <c r="CC149" s="61"/>
      <c r="CD149" s="61"/>
      <c r="CE149" s="61"/>
      <c r="CF149" s="61"/>
      <c r="CG149" s="61"/>
      <c r="CH149" s="61"/>
    </row>
    <row r="150" spans="53:86">
      <c r="BA150" s="61"/>
      <c r="BB150" s="61"/>
      <c r="BC150" s="61"/>
      <c r="BD150" s="61"/>
      <c r="BE150" s="61"/>
      <c r="BF150" s="61"/>
      <c r="BG150" s="61"/>
      <c r="BH150" s="61"/>
      <c r="BI150" s="61"/>
      <c r="BJ150" s="61"/>
      <c r="BK150" s="61"/>
      <c r="BL150" s="61"/>
      <c r="BM150" s="161" t="s">
        <v>616</v>
      </c>
      <c r="BN150" s="61"/>
      <c r="BO150" s="61"/>
      <c r="BP150" s="61"/>
      <c r="BQ150" s="61"/>
      <c r="BR150" s="61"/>
      <c r="BS150" s="61"/>
      <c r="BT150" s="61"/>
      <c r="BU150" s="61"/>
      <c r="BV150" s="61"/>
      <c r="BW150" s="61"/>
      <c r="BX150" s="61"/>
      <c r="BY150" s="61"/>
      <c r="BZ150" s="61"/>
      <c r="CA150" s="61"/>
      <c r="CB150" s="61"/>
      <c r="CC150" s="61"/>
      <c r="CD150" s="61"/>
      <c r="CE150" s="61"/>
      <c r="CF150" s="61"/>
      <c r="CG150" s="61"/>
      <c r="CH150" s="61"/>
    </row>
    <row r="151" spans="53:86">
      <c r="BA151" s="61"/>
      <c r="BB151" s="61"/>
      <c r="BC151" s="61"/>
      <c r="BD151" s="61"/>
      <c r="BE151" s="61"/>
      <c r="BF151" s="61"/>
      <c r="BG151" s="61"/>
      <c r="BH151" s="61"/>
      <c r="BI151" s="61"/>
      <c r="BJ151" s="61"/>
      <c r="BK151" s="61"/>
      <c r="BL151" s="61"/>
      <c r="BM151" s="161" t="s">
        <v>617</v>
      </c>
      <c r="BN151" s="61"/>
      <c r="BO151" s="61"/>
      <c r="BP151" s="61"/>
      <c r="BQ151" s="61"/>
      <c r="BR151" s="61"/>
      <c r="BS151" s="61"/>
      <c r="BT151" s="61"/>
      <c r="BU151" s="61"/>
      <c r="BV151" s="61"/>
      <c r="BW151" s="61"/>
      <c r="BX151" s="61"/>
      <c r="BY151" s="61"/>
      <c r="BZ151" s="61"/>
      <c r="CA151" s="61"/>
      <c r="CB151" s="61"/>
      <c r="CC151" s="61"/>
      <c r="CD151" s="61"/>
      <c r="CE151" s="61"/>
      <c r="CF151" s="61"/>
      <c r="CG151" s="61"/>
      <c r="CH151" s="61"/>
    </row>
    <row r="152" spans="53:86">
      <c r="BA152" s="61"/>
      <c r="BB152" s="61"/>
      <c r="BC152" s="61"/>
      <c r="BD152" s="61"/>
      <c r="BE152" s="61"/>
      <c r="BF152" s="61"/>
      <c r="BG152" s="61"/>
      <c r="BH152" s="61"/>
      <c r="BI152" s="61"/>
      <c r="BJ152" s="61"/>
      <c r="BK152" s="61"/>
      <c r="BL152" s="61"/>
      <c r="BM152" s="161" t="s">
        <v>669</v>
      </c>
      <c r="BN152" s="61"/>
      <c r="BO152" s="61"/>
      <c r="BP152" s="61"/>
      <c r="BQ152" s="61"/>
      <c r="BR152" s="61"/>
      <c r="BS152" s="61"/>
      <c r="BT152" s="61"/>
      <c r="BU152" s="61"/>
      <c r="BV152" s="61"/>
      <c r="BW152" s="61"/>
      <c r="BX152" s="61"/>
      <c r="BY152" s="61"/>
      <c r="BZ152" s="61"/>
      <c r="CA152" s="61"/>
      <c r="CB152" s="61"/>
      <c r="CC152" s="61"/>
      <c r="CD152" s="61"/>
      <c r="CE152" s="61"/>
      <c r="CF152" s="61"/>
      <c r="CG152" s="61"/>
      <c r="CH152" s="61"/>
    </row>
    <row r="153" spans="53:86">
      <c r="BA153" s="61"/>
      <c r="BB153" s="61"/>
      <c r="BC153" s="61"/>
      <c r="BD153" s="61"/>
      <c r="BE153" s="61"/>
      <c r="BF153" s="61"/>
      <c r="BG153" s="61"/>
      <c r="BH153" s="61"/>
      <c r="BI153" s="61"/>
      <c r="BJ153" s="61"/>
      <c r="BK153" s="61"/>
      <c r="BL153" s="61"/>
      <c r="BM153" s="161" t="s">
        <v>618</v>
      </c>
      <c r="BN153" s="61"/>
      <c r="BO153" s="61"/>
      <c r="BP153" s="61"/>
      <c r="BQ153" s="61"/>
      <c r="BR153" s="61"/>
      <c r="BS153" s="61"/>
      <c r="BT153" s="61"/>
      <c r="BU153" s="61"/>
      <c r="BV153" s="61"/>
      <c r="BW153" s="61"/>
      <c r="BX153" s="61"/>
      <c r="BY153" s="61"/>
      <c r="BZ153" s="61"/>
      <c r="CA153" s="61"/>
      <c r="CB153" s="61"/>
      <c r="CC153" s="61"/>
      <c r="CD153" s="61"/>
      <c r="CE153" s="61"/>
      <c r="CF153" s="61"/>
      <c r="CG153" s="61"/>
      <c r="CH153" s="61"/>
    </row>
    <row r="154" spans="53:86">
      <c r="BA154" s="61"/>
      <c r="BB154" s="61"/>
      <c r="BC154" s="61"/>
      <c r="BD154" s="61"/>
      <c r="BE154" s="61"/>
      <c r="BF154" s="61"/>
      <c r="BG154" s="61"/>
      <c r="BH154" s="61"/>
      <c r="BI154" s="61"/>
      <c r="BJ154" s="61"/>
      <c r="BK154" s="61"/>
      <c r="BL154" s="61"/>
      <c r="BM154" s="161" t="s">
        <v>619</v>
      </c>
      <c r="BN154" s="61"/>
      <c r="BO154" s="61"/>
      <c r="BP154" s="61"/>
      <c r="BQ154" s="61"/>
      <c r="BR154" s="61"/>
      <c r="BS154" s="61"/>
      <c r="BT154" s="61"/>
      <c r="BU154" s="61"/>
      <c r="BV154" s="61"/>
      <c r="BW154" s="61"/>
      <c r="BX154" s="61"/>
      <c r="BY154" s="61"/>
      <c r="BZ154" s="61"/>
      <c r="CA154" s="61"/>
      <c r="CB154" s="61"/>
      <c r="CC154" s="61"/>
      <c r="CD154" s="61"/>
      <c r="CE154" s="61"/>
      <c r="CF154" s="61"/>
      <c r="CG154" s="61"/>
      <c r="CH154" s="61"/>
    </row>
    <row r="155" spans="53:86">
      <c r="BA155" s="61"/>
      <c r="BB155" s="61"/>
      <c r="BC155" s="61"/>
      <c r="BD155" s="61"/>
      <c r="BE155" s="61"/>
      <c r="BF155" s="61"/>
      <c r="BG155" s="61"/>
      <c r="BH155" s="61"/>
      <c r="BI155" s="61"/>
      <c r="BJ155" s="61"/>
      <c r="BK155" s="61"/>
      <c r="BL155" s="61"/>
      <c r="BM155" s="162" t="s">
        <v>620</v>
      </c>
      <c r="BN155" s="61"/>
      <c r="BO155" s="61"/>
      <c r="BP155" s="61"/>
      <c r="BQ155" s="61"/>
      <c r="BR155" s="61"/>
      <c r="BS155" s="61"/>
      <c r="BT155" s="61"/>
      <c r="BU155" s="61"/>
      <c r="BV155" s="61"/>
      <c r="BW155" s="61"/>
      <c r="BX155" s="61"/>
      <c r="BY155" s="61"/>
      <c r="BZ155" s="61"/>
      <c r="CA155" s="61"/>
      <c r="CB155" s="61"/>
      <c r="CC155" s="61"/>
      <c r="CD155" s="61"/>
      <c r="CE155" s="61"/>
      <c r="CF155" s="61"/>
      <c r="CG155" s="61"/>
      <c r="CH155" s="61"/>
    </row>
    <row r="156" spans="53:86">
      <c r="BA156" s="61"/>
      <c r="BB156" s="61"/>
      <c r="BC156" s="61"/>
      <c r="BD156" s="61"/>
      <c r="BE156" s="61"/>
      <c r="BF156" s="61"/>
      <c r="BG156" s="61"/>
      <c r="BH156" s="61"/>
      <c r="BI156" s="61"/>
      <c r="BJ156" s="61"/>
      <c r="BK156" s="61"/>
      <c r="BL156" s="61"/>
      <c r="BM156" s="161" t="s">
        <v>80</v>
      </c>
      <c r="BN156" s="61"/>
      <c r="BO156" s="61"/>
      <c r="BP156" s="61"/>
      <c r="BQ156" s="61"/>
      <c r="BR156" s="61"/>
      <c r="BS156" s="61"/>
      <c r="BT156" s="61"/>
      <c r="BU156" s="61"/>
      <c r="BV156" s="61"/>
      <c r="BW156" s="61"/>
      <c r="BX156" s="61"/>
      <c r="BY156" s="61"/>
      <c r="BZ156" s="61"/>
      <c r="CA156" s="61"/>
      <c r="CB156" s="61"/>
      <c r="CC156" s="61"/>
      <c r="CD156" s="61"/>
      <c r="CE156" s="61"/>
      <c r="CF156" s="61"/>
      <c r="CG156" s="61"/>
      <c r="CH156" s="61"/>
    </row>
    <row r="157" spans="53:86">
      <c r="BA157" s="61"/>
      <c r="BB157" s="61"/>
      <c r="BC157" s="61"/>
      <c r="BD157" s="61"/>
      <c r="BE157" s="61"/>
      <c r="BF157" s="61"/>
      <c r="BG157" s="61"/>
      <c r="BH157" s="61"/>
      <c r="BI157" s="61"/>
      <c r="BJ157" s="61"/>
      <c r="BK157" s="61"/>
      <c r="BL157" s="61"/>
      <c r="BM157" s="162" t="s">
        <v>621</v>
      </c>
      <c r="BN157" s="61"/>
      <c r="BO157" s="61"/>
      <c r="BP157" s="61"/>
      <c r="BQ157" s="61"/>
      <c r="BR157" s="61"/>
      <c r="BS157" s="61"/>
      <c r="BT157" s="61"/>
      <c r="BU157" s="61"/>
      <c r="BV157" s="61"/>
      <c r="BW157" s="61"/>
      <c r="BX157" s="61"/>
      <c r="BY157" s="61"/>
      <c r="BZ157" s="61"/>
      <c r="CA157" s="61"/>
      <c r="CB157" s="61"/>
      <c r="CC157" s="61"/>
      <c r="CD157" s="61"/>
      <c r="CE157" s="61"/>
      <c r="CF157" s="61"/>
      <c r="CG157" s="61"/>
      <c r="CH157" s="61"/>
    </row>
    <row r="158" spans="53:86">
      <c r="BA158" s="61"/>
      <c r="BB158" s="61"/>
      <c r="BC158" s="61"/>
      <c r="BD158" s="61"/>
      <c r="BE158" s="61"/>
      <c r="BF158" s="61"/>
      <c r="BG158" s="61"/>
      <c r="BH158" s="61"/>
      <c r="BI158" s="61"/>
      <c r="BJ158" s="61"/>
      <c r="BK158" s="61"/>
      <c r="BL158" s="61"/>
      <c r="BM158" s="161" t="s">
        <v>622</v>
      </c>
      <c r="BN158" s="61"/>
      <c r="BO158" s="61"/>
      <c r="BP158" s="61"/>
      <c r="BQ158" s="61"/>
      <c r="BR158" s="61"/>
      <c r="BS158" s="61"/>
      <c r="BT158" s="61"/>
      <c r="BU158" s="61"/>
      <c r="BV158" s="61"/>
      <c r="BW158" s="61"/>
      <c r="BX158" s="61"/>
      <c r="BY158" s="61"/>
      <c r="BZ158" s="61"/>
      <c r="CA158" s="61"/>
      <c r="CB158" s="61"/>
      <c r="CC158" s="61"/>
      <c r="CD158" s="61"/>
      <c r="CE158" s="61"/>
      <c r="CF158" s="61"/>
      <c r="CG158" s="61"/>
      <c r="CH158" s="61"/>
    </row>
    <row r="159" spans="53:86">
      <c r="BA159" s="61"/>
      <c r="BB159" s="61"/>
      <c r="BC159" s="61"/>
      <c r="BD159" s="61"/>
      <c r="BE159" s="61"/>
      <c r="BF159" s="61"/>
      <c r="BG159" s="61"/>
      <c r="BH159" s="61"/>
      <c r="BI159" s="61"/>
      <c r="BJ159" s="61"/>
      <c r="BK159" s="61"/>
      <c r="BL159" s="61"/>
      <c r="BM159" s="161" t="s">
        <v>623</v>
      </c>
      <c r="BN159" s="61"/>
      <c r="BO159" s="61"/>
      <c r="BP159" s="61"/>
      <c r="BQ159" s="61"/>
      <c r="BR159" s="61"/>
      <c r="BS159" s="61"/>
      <c r="BT159" s="61"/>
      <c r="BU159" s="61"/>
      <c r="BV159" s="61"/>
      <c r="BW159" s="61"/>
      <c r="BX159" s="61"/>
      <c r="BY159" s="61"/>
      <c r="BZ159" s="61"/>
      <c r="CA159" s="61"/>
      <c r="CB159" s="61"/>
      <c r="CC159" s="61"/>
      <c r="CD159" s="61"/>
      <c r="CE159" s="61"/>
      <c r="CF159" s="61"/>
      <c r="CG159" s="61"/>
      <c r="CH159" s="61"/>
    </row>
    <row r="160" spans="53:86">
      <c r="BA160" s="61"/>
      <c r="BB160" s="61"/>
      <c r="BC160" s="61"/>
      <c r="BD160" s="61"/>
      <c r="BE160" s="61"/>
      <c r="BF160" s="61"/>
      <c r="BG160" s="61"/>
      <c r="BH160" s="61"/>
      <c r="BI160" s="61"/>
      <c r="BJ160" s="61"/>
      <c r="BK160" s="61"/>
      <c r="BL160" s="61"/>
      <c r="BM160" s="161" t="s">
        <v>624</v>
      </c>
      <c r="BN160" s="61"/>
      <c r="BO160" s="61"/>
      <c r="BP160" s="61"/>
      <c r="BQ160" s="61"/>
      <c r="BR160" s="61"/>
      <c r="BS160" s="61"/>
      <c r="BT160" s="61"/>
      <c r="BU160" s="61"/>
      <c r="BV160" s="61"/>
      <c r="BW160" s="61"/>
      <c r="BX160" s="61"/>
      <c r="BY160" s="61"/>
      <c r="BZ160" s="61"/>
      <c r="CA160" s="61"/>
      <c r="CB160" s="61"/>
      <c r="CC160" s="61"/>
      <c r="CD160" s="61"/>
      <c r="CE160" s="61"/>
      <c r="CF160" s="61"/>
      <c r="CG160" s="61"/>
      <c r="CH160" s="61"/>
    </row>
    <row r="161" spans="53:86">
      <c r="BA161" s="61"/>
      <c r="BB161" s="61"/>
      <c r="BC161" s="61"/>
      <c r="BD161" s="61"/>
      <c r="BE161" s="61"/>
      <c r="BF161" s="61"/>
      <c r="BG161" s="61"/>
      <c r="BH161" s="61"/>
      <c r="BI161" s="61"/>
      <c r="BJ161" s="61"/>
      <c r="BK161" s="61"/>
      <c r="BL161" s="61"/>
      <c r="BM161" s="161" t="s">
        <v>625</v>
      </c>
      <c r="BN161" s="61"/>
      <c r="BO161" s="61"/>
      <c r="BP161" s="61"/>
      <c r="BQ161" s="61"/>
      <c r="BR161" s="61"/>
      <c r="BS161" s="61"/>
      <c r="BT161" s="61"/>
      <c r="BU161" s="61"/>
      <c r="BV161" s="61"/>
      <c r="BW161" s="61"/>
      <c r="BX161" s="61"/>
      <c r="BY161" s="61"/>
      <c r="BZ161" s="61"/>
      <c r="CA161" s="61"/>
      <c r="CB161" s="61"/>
      <c r="CC161" s="61"/>
      <c r="CD161" s="61"/>
      <c r="CE161" s="61"/>
      <c r="CF161" s="61"/>
      <c r="CG161" s="61"/>
      <c r="CH161" s="61"/>
    </row>
    <row r="162" spans="53:86">
      <c r="BA162" s="61"/>
      <c r="BB162" s="61"/>
      <c r="BC162" s="61"/>
      <c r="BD162" s="61"/>
      <c r="BE162" s="61"/>
      <c r="BF162" s="61"/>
      <c r="BG162" s="61"/>
      <c r="BH162" s="61"/>
      <c r="BI162" s="61"/>
      <c r="BJ162" s="61"/>
      <c r="BK162" s="61"/>
      <c r="BL162" s="61"/>
      <c r="BM162" s="161" t="s">
        <v>626</v>
      </c>
      <c r="BN162" s="61"/>
      <c r="BO162" s="61"/>
      <c r="BP162" s="61"/>
      <c r="BQ162" s="61"/>
      <c r="BR162" s="61"/>
      <c r="BS162" s="61"/>
      <c r="BT162" s="61"/>
      <c r="BU162" s="61"/>
      <c r="BV162" s="61"/>
      <c r="BW162" s="61"/>
      <c r="BX162" s="61"/>
      <c r="BY162" s="61"/>
      <c r="BZ162" s="61"/>
      <c r="CA162" s="61"/>
      <c r="CB162" s="61"/>
      <c r="CC162" s="61"/>
      <c r="CD162" s="61"/>
      <c r="CE162" s="61"/>
      <c r="CF162" s="61"/>
      <c r="CG162" s="61"/>
      <c r="CH162" s="61"/>
    </row>
    <row r="163" spans="53:86">
      <c r="BA163" s="61"/>
      <c r="BB163" s="61"/>
      <c r="BC163" s="61"/>
      <c r="BD163" s="61"/>
      <c r="BE163" s="61"/>
      <c r="BF163" s="61"/>
      <c r="BG163" s="61"/>
      <c r="BH163" s="61"/>
      <c r="BI163" s="61"/>
      <c r="BJ163" s="61"/>
      <c r="BK163" s="61"/>
      <c r="BL163" s="61"/>
      <c r="BM163" s="161" t="s">
        <v>627</v>
      </c>
      <c r="BN163" s="61"/>
      <c r="BO163" s="61"/>
      <c r="BP163" s="61"/>
      <c r="BQ163" s="61"/>
      <c r="BR163" s="61"/>
      <c r="BS163" s="61"/>
      <c r="BT163" s="61"/>
      <c r="BU163" s="61"/>
      <c r="BV163" s="61"/>
      <c r="BW163" s="61"/>
      <c r="BX163" s="61"/>
      <c r="BY163" s="61"/>
      <c r="BZ163" s="61"/>
      <c r="CA163" s="61"/>
      <c r="CB163" s="61"/>
      <c r="CC163" s="61"/>
      <c r="CD163" s="61"/>
      <c r="CE163" s="61"/>
      <c r="CF163" s="61"/>
      <c r="CG163" s="61"/>
      <c r="CH163" s="61"/>
    </row>
    <row r="164" spans="53:86">
      <c r="BA164" s="61"/>
      <c r="BB164" s="61"/>
      <c r="BC164" s="61"/>
      <c r="BD164" s="61"/>
      <c r="BE164" s="61"/>
      <c r="BF164" s="61"/>
      <c r="BG164" s="61"/>
      <c r="BH164" s="61"/>
      <c r="BI164" s="61"/>
      <c r="BJ164" s="61"/>
      <c r="BK164" s="61"/>
      <c r="BL164" s="61"/>
      <c r="BM164" s="161" t="s">
        <v>628</v>
      </c>
      <c r="BN164" s="61"/>
      <c r="BO164" s="61"/>
      <c r="BP164" s="61"/>
      <c r="BQ164" s="61"/>
      <c r="BR164" s="61"/>
      <c r="BS164" s="61"/>
      <c r="BT164" s="61"/>
      <c r="BU164" s="61"/>
      <c r="BV164" s="61"/>
      <c r="BW164" s="61"/>
      <c r="BX164" s="61"/>
      <c r="BY164" s="61"/>
      <c r="BZ164" s="61"/>
      <c r="CA164" s="61"/>
      <c r="CB164" s="61"/>
      <c r="CC164" s="61"/>
      <c r="CD164" s="61"/>
      <c r="CE164" s="61"/>
      <c r="CF164" s="61"/>
      <c r="CG164" s="61"/>
      <c r="CH164" s="61"/>
    </row>
    <row r="165" spans="53:86">
      <c r="BA165" s="61"/>
      <c r="BB165" s="61"/>
      <c r="BC165" s="61"/>
      <c r="BD165" s="61"/>
      <c r="BE165" s="61"/>
      <c r="BF165" s="61"/>
      <c r="BG165" s="61"/>
      <c r="BH165" s="61"/>
      <c r="BI165" s="61"/>
      <c r="BJ165" s="61"/>
      <c r="BK165" s="61"/>
      <c r="BL165" s="61"/>
      <c r="BM165" s="162" t="s">
        <v>629</v>
      </c>
      <c r="BN165" s="61"/>
      <c r="BO165" s="61"/>
      <c r="BP165" s="61"/>
      <c r="BQ165" s="61"/>
      <c r="BR165" s="61"/>
      <c r="BS165" s="61"/>
      <c r="BT165" s="61"/>
      <c r="BU165" s="61"/>
      <c r="BV165" s="61"/>
      <c r="BW165" s="61"/>
      <c r="BX165" s="61"/>
      <c r="BY165" s="61"/>
      <c r="BZ165" s="61"/>
      <c r="CA165" s="61"/>
      <c r="CB165" s="61"/>
      <c r="CC165" s="61"/>
      <c r="CD165" s="61"/>
      <c r="CE165" s="61"/>
      <c r="CF165" s="61"/>
      <c r="CG165" s="61"/>
      <c r="CH165" s="61"/>
    </row>
    <row r="166" spans="53:86">
      <c r="BA166" s="61"/>
      <c r="BB166" s="61"/>
      <c r="BC166" s="61"/>
      <c r="BD166" s="61"/>
      <c r="BE166" s="61"/>
      <c r="BF166" s="61"/>
      <c r="BG166" s="61"/>
      <c r="BH166" s="61"/>
      <c r="BI166" s="61"/>
      <c r="BJ166" s="61"/>
      <c r="BK166" s="61"/>
      <c r="BL166" s="61"/>
      <c r="BM166" s="161" t="s">
        <v>630</v>
      </c>
      <c r="BN166" s="61"/>
      <c r="BO166" s="61"/>
      <c r="BP166" s="61"/>
      <c r="BQ166" s="61"/>
      <c r="BR166" s="61"/>
      <c r="BS166" s="61"/>
      <c r="BT166" s="61"/>
      <c r="BU166" s="61"/>
      <c r="BV166" s="61"/>
      <c r="BW166" s="61"/>
      <c r="BX166" s="61"/>
      <c r="BY166" s="61"/>
      <c r="BZ166" s="61"/>
      <c r="CA166" s="61"/>
      <c r="CB166" s="61"/>
      <c r="CC166" s="61"/>
      <c r="CD166" s="61"/>
      <c r="CE166" s="61"/>
      <c r="CF166" s="61"/>
      <c r="CG166" s="61"/>
      <c r="CH166" s="61"/>
    </row>
    <row r="167" spans="53:86">
      <c r="BA167" s="61"/>
      <c r="BB167" s="61"/>
      <c r="BC167" s="61"/>
      <c r="BD167" s="61"/>
      <c r="BE167" s="61"/>
      <c r="BF167" s="61"/>
      <c r="BG167" s="61"/>
      <c r="BH167" s="61"/>
      <c r="BI167" s="61"/>
      <c r="BJ167" s="61"/>
      <c r="BK167" s="61"/>
      <c r="BL167" s="61"/>
      <c r="BM167" s="161" t="s">
        <v>631</v>
      </c>
      <c r="BN167" s="61"/>
      <c r="BO167" s="61"/>
      <c r="BP167" s="61"/>
      <c r="BQ167" s="61"/>
      <c r="BR167" s="61"/>
      <c r="BS167" s="61"/>
      <c r="BT167" s="61"/>
      <c r="BU167" s="61"/>
      <c r="BV167" s="61"/>
      <c r="BW167" s="61"/>
      <c r="BX167" s="61"/>
      <c r="BY167" s="61"/>
      <c r="BZ167" s="61"/>
      <c r="CA167" s="61"/>
      <c r="CB167" s="61"/>
      <c r="CC167" s="61"/>
      <c r="CD167" s="61"/>
      <c r="CE167" s="61"/>
      <c r="CF167" s="61"/>
      <c r="CG167" s="61"/>
      <c r="CH167" s="61"/>
    </row>
    <row r="168" spans="53:86">
      <c r="BA168" s="61"/>
      <c r="BB168" s="61"/>
      <c r="BC168" s="61"/>
      <c r="BD168" s="61"/>
      <c r="BE168" s="61"/>
      <c r="BF168" s="61"/>
      <c r="BG168" s="61"/>
      <c r="BH168" s="61"/>
      <c r="BI168" s="61"/>
      <c r="BJ168" s="61"/>
      <c r="BK168" s="61"/>
      <c r="BL168" s="61"/>
      <c r="BM168" s="161" t="s">
        <v>632</v>
      </c>
      <c r="BN168" s="61"/>
      <c r="BO168" s="61"/>
      <c r="BP168" s="61"/>
      <c r="BQ168" s="61"/>
      <c r="BR168" s="61"/>
      <c r="BS168" s="61"/>
      <c r="BT168" s="61"/>
      <c r="BU168" s="61"/>
      <c r="BV168" s="61"/>
      <c r="BW168" s="61"/>
      <c r="BX168" s="61"/>
      <c r="BY168" s="61"/>
      <c r="BZ168" s="61"/>
      <c r="CA168" s="61"/>
      <c r="CB168" s="61"/>
      <c r="CC168" s="61"/>
      <c r="CD168" s="61"/>
      <c r="CE168" s="61"/>
      <c r="CF168" s="61"/>
      <c r="CG168" s="61"/>
      <c r="CH168" s="61"/>
    </row>
    <row r="169" spans="53:86">
      <c r="BA169" s="61"/>
      <c r="BB169" s="61"/>
      <c r="BC169" s="61"/>
      <c r="BD169" s="61"/>
      <c r="BE169" s="61"/>
      <c r="BF169" s="61"/>
      <c r="BG169" s="61"/>
      <c r="BH169" s="61"/>
      <c r="BI169" s="61"/>
      <c r="BJ169" s="61"/>
      <c r="BK169" s="61"/>
      <c r="BL169" s="61"/>
      <c r="BM169" s="161" t="s">
        <v>633</v>
      </c>
      <c r="BN169" s="61"/>
      <c r="BO169" s="61"/>
      <c r="BP169" s="61"/>
      <c r="BQ169" s="61"/>
      <c r="BR169" s="61"/>
      <c r="BS169" s="61"/>
      <c r="BT169" s="61"/>
      <c r="BU169" s="61"/>
      <c r="BV169" s="61"/>
      <c r="BW169" s="61"/>
      <c r="BX169" s="61"/>
      <c r="BY169" s="61"/>
      <c r="BZ169" s="61"/>
      <c r="CA169" s="61"/>
      <c r="CB169" s="61"/>
      <c r="CC169" s="61"/>
      <c r="CD169" s="61"/>
      <c r="CE169" s="61"/>
      <c r="CF169" s="61"/>
      <c r="CG169" s="61"/>
      <c r="CH169" s="61"/>
    </row>
    <row r="170" spans="53:86">
      <c r="BA170" s="61"/>
      <c r="BB170" s="61"/>
      <c r="BC170" s="61"/>
      <c r="BD170" s="61"/>
      <c r="BE170" s="61"/>
      <c r="BF170" s="61"/>
      <c r="BG170" s="61"/>
      <c r="BH170" s="61"/>
      <c r="BI170" s="61"/>
      <c r="BJ170" s="61"/>
      <c r="BK170" s="61"/>
      <c r="BL170" s="61"/>
      <c r="BM170" s="161" t="s">
        <v>634</v>
      </c>
      <c r="BN170" s="61"/>
      <c r="BO170" s="61"/>
      <c r="BP170" s="61"/>
      <c r="BQ170" s="61"/>
      <c r="BR170" s="61"/>
      <c r="BS170" s="61"/>
      <c r="BT170" s="61"/>
      <c r="BU170" s="61"/>
      <c r="BV170" s="61"/>
      <c r="BW170" s="61"/>
      <c r="BX170" s="61"/>
      <c r="BY170" s="61"/>
      <c r="BZ170" s="61"/>
      <c r="CA170" s="61"/>
      <c r="CB170" s="61"/>
      <c r="CC170" s="61"/>
      <c r="CD170" s="61"/>
      <c r="CE170" s="61"/>
      <c r="CF170" s="61"/>
      <c r="CG170" s="61"/>
      <c r="CH170" s="61"/>
    </row>
    <row r="171" spans="53:86">
      <c r="BA171" s="61"/>
      <c r="BB171" s="61"/>
      <c r="BC171" s="61"/>
      <c r="BD171" s="61"/>
      <c r="BE171" s="61"/>
      <c r="BF171" s="61"/>
      <c r="BG171" s="61"/>
      <c r="BH171" s="61"/>
      <c r="BI171" s="61"/>
      <c r="BJ171" s="61"/>
      <c r="BK171" s="61"/>
      <c r="BL171" s="61"/>
      <c r="BM171" s="161" t="s">
        <v>635</v>
      </c>
      <c r="BN171" s="61"/>
      <c r="BO171" s="61"/>
      <c r="BP171" s="61"/>
      <c r="BQ171" s="61"/>
      <c r="BR171" s="61"/>
      <c r="BS171" s="61"/>
      <c r="BT171" s="61"/>
      <c r="BU171" s="61"/>
      <c r="BV171" s="61"/>
      <c r="BW171" s="61"/>
      <c r="BX171" s="61"/>
      <c r="BY171" s="61"/>
      <c r="BZ171" s="61"/>
      <c r="CA171" s="61"/>
      <c r="CB171" s="61"/>
      <c r="CC171" s="61"/>
      <c r="CD171" s="61"/>
      <c r="CE171" s="61"/>
      <c r="CF171" s="61"/>
      <c r="CG171" s="61"/>
      <c r="CH171" s="61"/>
    </row>
    <row r="172" spans="53:86">
      <c r="BA172" s="61"/>
      <c r="BB172" s="61"/>
      <c r="BC172" s="61"/>
      <c r="BD172" s="61"/>
      <c r="BE172" s="61"/>
      <c r="BF172" s="61"/>
      <c r="BG172" s="61"/>
      <c r="BH172" s="61"/>
      <c r="BI172" s="61"/>
      <c r="BJ172" s="61"/>
      <c r="BK172" s="61"/>
      <c r="BL172" s="61"/>
      <c r="BM172" s="161" t="s">
        <v>636</v>
      </c>
      <c r="BN172" s="61"/>
      <c r="BO172" s="61"/>
      <c r="BP172" s="61"/>
      <c r="BQ172" s="61"/>
      <c r="BR172" s="61"/>
      <c r="BS172" s="61"/>
      <c r="BT172" s="61"/>
      <c r="BU172" s="61"/>
      <c r="BV172" s="61"/>
      <c r="BW172" s="61"/>
      <c r="BX172" s="61"/>
      <c r="BY172" s="61"/>
      <c r="BZ172" s="61"/>
      <c r="CA172" s="61"/>
      <c r="CB172" s="61"/>
      <c r="CC172" s="61"/>
      <c r="CD172" s="61"/>
      <c r="CE172" s="61"/>
      <c r="CF172" s="61"/>
      <c r="CG172" s="61"/>
      <c r="CH172" s="61"/>
    </row>
    <row r="173" spans="53:86">
      <c r="BA173" s="61"/>
      <c r="BB173" s="61"/>
      <c r="BC173" s="61"/>
      <c r="BD173" s="61"/>
      <c r="BE173" s="61"/>
      <c r="BF173" s="61"/>
      <c r="BG173" s="61"/>
      <c r="BH173" s="61"/>
      <c r="BI173" s="61"/>
      <c r="BJ173" s="61"/>
      <c r="BK173" s="61"/>
      <c r="BL173" s="61"/>
      <c r="BM173" s="161" t="s">
        <v>637</v>
      </c>
      <c r="BN173" s="61"/>
      <c r="BO173" s="61"/>
      <c r="BP173" s="61"/>
      <c r="BQ173" s="61"/>
      <c r="BR173" s="61"/>
      <c r="BS173" s="61"/>
      <c r="BT173" s="61"/>
      <c r="BU173" s="61"/>
      <c r="BV173" s="61"/>
      <c r="BW173" s="61"/>
      <c r="BX173" s="61"/>
      <c r="BY173" s="61"/>
      <c r="BZ173" s="61"/>
      <c r="CA173" s="61"/>
      <c r="CB173" s="61"/>
      <c r="CC173" s="61"/>
      <c r="CD173" s="61"/>
      <c r="CE173" s="61"/>
      <c r="CF173" s="61"/>
      <c r="CG173" s="61"/>
      <c r="CH173" s="61"/>
    </row>
    <row r="174" spans="53:86">
      <c r="BA174" s="61"/>
      <c r="BB174" s="61"/>
      <c r="BC174" s="61"/>
      <c r="BD174" s="61"/>
      <c r="BE174" s="61"/>
      <c r="BF174" s="61"/>
      <c r="BG174" s="61"/>
      <c r="BH174" s="61"/>
      <c r="BI174" s="61"/>
      <c r="BJ174" s="61"/>
      <c r="BK174" s="61"/>
      <c r="BL174" s="61"/>
      <c r="BM174" s="161" t="s">
        <v>638</v>
      </c>
      <c r="BN174" s="61"/>
      <c r="BO174" s="61"/>
      <c r="BP174" s="61"/>
      <c r="BQ174" s="61"/>
      <c r="BR174" s="61"/>
      <c r="BS174" s="61"/>
      <c r="BT174" s="61"/>
      <c r="BU174" s="61"/>
      <c r="BV174" s="61"/>
      <c r="BW174" s="61"/>
      <c r="BX174" s="61"/>
      <c r="BY174" s="61"/>
      <c r="BZ174" s="61"/>
      <c r="CA174" s="61"/>
      <c r="CB174" s="61"/>
      <c r="CC174" s="61"/>
      <c r="CD174" s="61"/>
      <c r="CE174" s="61"/>
      <c r="CF174" s="61"/>
      <c r="CG174" s="61"/>
      <c r="CH174" s="61"/>
    </row>
    <row r="175" spans="53:86">
      <c r="BA175" s="61"/>
      <c r="BB175" s="61"/>
      <c r="BC175" s="61"/>
      <c r="BD175" s="61"/>
      <c r="BE175" s="61"/>
      <c r="BF175" s="61"/>
      <c r="BG175" s="61"/>
      <c r="BH175" s="61"/>
      <c r="BI175" s="61"/>
      <c r="BJ175" s="61"/>
      <c r="BK175" s="61"/>
      <c r="BL175" s="61"/>
      <c r="BM175" s="161" t="s">
        <v>639</v>
      </c>
      <c r="BN175" s="61"/>
      <c r="BO175" s="61"/>
      <c r="BP175" s="61"/>
      <c r="BQ175" s="61"/>
      <c r="BR175" s="61"/>
      <c r="BS175" s="61"/>
      <c r="BT175" s="61"/>
      <c r="BU175" s="61"/>
      <c r="BV175" s="61"/>
      <c r="BW175" s="61"/>
      <c r="BX175" s="61"/>
      <c r="BY175" s="61"/>
      <c r="BZ175" s="61"/>
      <c r="CA175" s="61"/>
      <c r="CB175" s="61"/>
      <c r="CC175" s="61"/>
      <c r="CD175" s="61"/>
      <c r="CE175" s="61"/>
      <c r="CF175" s="61"/>
      <c r="CG175" s="61"/>
      <c r="CH175" s="61"/>
    </row>
    <row r="176" spans="53:86">
      <c r="BA176" s="61"/>
      <c r="BB176" s="61"/>
      <c r="BC176" s="61"/>
      <c r="BD176" s="61"/>
      <c r="BE176" s="61"/>
      <c r="BF176" s="61"/>
      <c r="BG176" s="61"/>
      <c r="BH176" s="61"/>
      <c r="BI176" s="61"/>
      <c r="BJ176" s="61"/>
      <c r="BK176" s="61"/>
      <c r="BL176" s="61"/>
      <c r="BM176" s="161" t="s">
        <v>640</v>
      </c>
      <c r="BN176" s="61"/>
      <c r="BO176" s="61"/>
      <c r="BP176" s="61"/>
      <c r="BQ176" s="61"/>
      <c r="BR176" s="61"/>
      <c r="BS176" s="61"/>
      <c r="BT176" s="61"/>
      <c r="BU176" s="61"/>
      <c r="BV176" s="61"/>
      <c r="BW176" s="61"/>
      <c r="BX176" s="61"/>
      <c r="BY176" s="61"/>
      <c r="BZ176" s="61"/>
      <c r="CA176" s="61"/>
      <c r="CB176" s="61"/>
      <c r="CC176" s="61"/>
      <c r="CD176" s="61"/>
      <c r="CE176" s="61"/>
      <c r="CF176" s="61"/>
      <c r="CG176" s="61"/>
      <c r="CH176" s="61"/>
    </row>
    <row r="177" spans="53:86">
      <c r="BA177" s="61"/>
      <c r="BB177" s="61"/>
      <c r="BC177" s="61"/>
      <c r="BD177" s="61"/>
      <c r="BE177" s="61"/>
      <c r="BF177" s="61"/>
      <c r="BG177" s="61"/>
      <c r="BH177" s="61"/>
      <c r="BI177" s="61"/>
      <c r="BJ177" s="61"/>
      <c r="BK177" s="61"/>
      <c r="BL177" s="61"/>
      <c r="BM177" s="161" t="s">
        <v>641</v>
      </c>
      <c r="BN177" s="61"/>
      <c r="BO177" s="61"/>
      <c r="BP177" s="61"/>
      <c r="BQ177" s="61"/>
      <c r="BR177" s="61"/>
      <c r="BS177" s="61"/>
      <c r="BT177" s="61"/>
      <c r="BU177" s="61"/>
      <c r="BV177" s="61"/>
      <c r="BW177" s="61"/>
      <c r="BX177" s="61"/>
      <c r="BY177" s="61"/>
      <c r="BZ177" s="61"/>
      <c r="CA177" s="61"/>
      <c r="CB177" s="61"/>
      <c r="CC177" s="61"/>
      <c r="CD177" s="61"/>
      <c r="CE177" s="61"/>
      <c r="CF177" s="61"/>
      <c r="CG177" s="61"/>
      <c r="CH177" s="61"/>
    </row>
    <row r="178" spans="53:86">
      <c r="BA178" s="61"/>
      <c r="BB178" s="61"/>
      <c r="BC178" s="61"/>
      <c r="BD178" s="61"/>
      <c r="BE178" s="61"/>
      <c r="BF178" s="61"/>
      <c r="BG178" s="61"/>
      <c r="BH178" s="61"/>
      <c r="BI178" s="61"/>
      <c r="BJ178" s="61"/>
      <c r="BK178" s="61"/>
      <c r="BL178" s="61"/>
      <c r="BM178" s="161" t="s">
        <v>642</v>
      </c>
      <c r="BN178" s="61"/>
      <c r="BO178" s="61"/>
      <c r="BP178" s="61"/>
      <c r="BQ178" s="61"/>
      <c r="BR178" s="61"/>
      <c r="BS178" s="61"/>
      <c r="BT178" s="61"/>
      <c r="BU178" s="61"/>
      <c r="BV178" s="61"/>
      <c r="BW178" s="61"/>
      <c r="BX178" s="61"/>
      <c r="BY178" s="61"/>
      <c r="BZ178" s="61"/>
      <c r="CA178" s="61"/>
      <c r="CB178" s="61"/>
      <c r="CC178" s="61"/>
      <c r="CD178" s="61"/>
      <c r="CE178" s="61"/>
      <c r="CF178" s="61"/>
      <c r="CG178" s="61"/>
      <c r="CH178" s="61"/>
    </row>
    <row r="179" spans="53:86">
      <c r="BA179" s="61"/>
      <c r="BB179" s="61"/>
      <c r="BC179" s="61"/>
      <c r="BD179" s="61"/>
      <c r="BE179" s="61"/>
      <c r="BF179" s="61"/>
      <c r="BG179" s="61"/>
      <c r="BH179" s="61"/>
      <c r="BI179" s="61"/>
      <c r="BJ179" s="61"/>
      <c r="BK179" s="61"/>
      <c r="BL179" s="61"/>
      <c r="BM179" s="161" t="s">
        <v>670</v>
      </c>
      <c r="BN179" s="61"/>
      <c r="BO179" s="61"/>
      <c r="BP179" s="61"/>
      <c r="BQ179" s="61"/>
      <c r="BR179" s="61"/>
      <c r="BS179" s="61"/>
      <c r="BT179" s="61"/>
      <c r="BU179" s="61"/>
      <c r="BV179" s="61"/>
      <c r="BW179" s="61"/>
      <c r="BX179" s="61"/>
      <c r="BY179" s="61"/>
      <c r="BZ179" s="61"/>
      <c r="CA179" s="61"/>
      <c r="CB179" s="61"/>
      <c r="CC179" s="61"/>
      <c r="CD179" s="61"/>
      <c r="CE179" s="61"/>
      <c r="CF179" s="61"/>
      <c r="CG179" s="61"/>
      <c r="CH179" s="61"/>
    </row>
    <row r="180" spans="53:86">
      <c r="BA180" s="61"/>
      <c r="BB180" s="61"/>
      <c r="BC180" s="61"/>
      <c r="BD180" s="61"/>
      <c r="BE180" s="61"/>
      <c r="BF180" s="61"/>
      <c r="BG180" s="61"/>
      <c r="BH180" s="61"/>
      <c r="BI180" s="61"/>
      <c r="BJ180" s="61"/>
      <c r="BK180" s="61"/>
      <c r="BL180" s="61"/>
      <c r="BM180" s="161" t="s">
        <v>643</v>
      </c>
      <c r="BN180" s="61"/>
      <c r="BO180" s="61"/>
      <c r="BP180" s="61"/>
      <c r="BQ180" s="61"/>
      <c r="BR180" s="61"/>
      <c r="BS180" s="61"/>
      <c r="BT180" s="61"/>
      <c r="BU180" s="61"/>
      <c r="BV180" s="61"/>
      <c r="BW180" s="61"/>
      <c r="BX180" s="61"/>
      <c r="BY180" s="61"/>
      <c r="BZ180" s="61"/>
      <c r="CA180" s="61"/>
      <c r="CB180" s="61"/>
      <c r="CC180" s="61"/>
      <c r="CD180" s="61"/>
      <c r="CE180" s="61"/>
      <c r="CF180" s="61"/>
      <c r="CG180" s="61"/>
      <c r="CH180" s="61"/>
    </row>
    <row r="181" spans="53:86">
      <c r="BA181" s="61"/>
      <c r="BB181" s="61"/>
      <c r="BC181" s="61"/>
      <c r="BD181" s="61"/>
      <c r="BE181" s="61"/>
      <c r="BF181" s="61"/>
      <c r="BG181" s="61"/>
      <c r="BH181" s="61"/>
      <c r="BI181" s="61"/>
      <c r="BJ181" s="61"/>
      <c r="BK181" s="61"/>
      <c r="BL181" s="61"/>
      <c r="BM181" s="161" t="s">
        <v>644</v>
      </c>
      <c r="BN181" s="61"/>
      <c r="BO181" s="61"/>
      <c r="BP181" s="61"/>
      <c r="BQ181" s="61"/>
      <c r="BR181" s="61"/>
      <c r="BS181" s="61"/>
      <c r="BT181" s="61"/>
      <c r="BU181" s="61"/>
      <c r="BV181" s="61"/>
      <c r="BW181" s="61"/>
      <c r="BX181" s="61"/>
      <c r="BY181" s="61"/>
      <c r="BZ181" s="61"/>
      <c r="CA181" s="61"/>
      <c r="CB181" s="61"/>
      <c r="CC181" s="61"/>
      <c r="CD181" s="61"/>
      <c r="CE181" s="61"/>
      <c r="CF181" s="61"/>
      <c r="CG181" s="61"/>
      <c r="CH181" s="61"/>
    </row>
    <row r="182" spans="53:86">
      <c r="BA182" s="61"/>
      <c r="BB182" s="61"/>
      <c r="BC182" s="61"/>
      <c r="BD182" s="61"/>
      <c r="BE182" s="61"/>
      <c r="BF182" s="61"/>
      <c r="BG182" s="61"/>
      <c r="BH182" s="61"/>
      <c r="BI182" s="61"/>
      <c r="BJ182" s="61"/>
      <c r="BK182" s="61"/>
      <c r="BL182" s="61"/>
      <c r="BM182" s="161" t="s">
        <v>645</v>
      </c>
      <c r="BN182" s="61"/>
      <c r="BO182" s="61"/>
      <c r="BP182" s="61"/>
      <c r="BQ182" s="61"/>
      <c r="BR182" s="61"/>
      <c r="BS182" s="61"/>
      <c r="BT182" s="61"/>
      <c r="BU182" s="61"/>
      <c r="BV182" s="61"/>
      <c r="BW182" s="61"/>
      <c r="BX182" s="61"/>
      <c r="BY182" s="61"/>
      <c r="BZ182" s="61"/>
      <c r="CA182" s="61"/>
      <c r="CB182" s="61"/>
      <c r="CC182" s="61"/>
      <c r="CD182" s="61"/>
      <c r="CE182" s="61"/>
      <c r="CF182" s="61"/>
      <c r="CG182" s="61"/>
      <c r="CH182" s="61"/>
    </row>
    <row r="183" spans="53:86">
      <c r="BA183" s="61"/>
      <c r="BB183" s="61"/>
      <c r="BC183" s="61"/>
      <c r="BD183" s="61"/>
      <c r="BE183" s="61"/>
      <c r="BF183" s="61"/>
      <c r="BG183" s="61"/>
      <c r="BH183" s="61"/>
      <c r="BI183" s="61"/>
      <c r="BJ183" s="61"/>
      <c r="BK183" s="61"/>
      <c r="BL183" s="61"/>
      <c r="BM183" s="161" t="s">
        <v>671</v>
      </c>
      <c r="BN183" s="61"/>
      <c r="BO183" s="61"/>
      <c r="BP183" s="61"/>
      <c r="BQ183" s="61"/>
      <c r="BR183" s="61"/>
      <c r="BS183" s="61"/>
      <c r="BT183" s="61"/>
      <c r="BU183" s="61"/>
      <c r="BV183" s="61"/>
      <c r="BW183" s="61"/>
      <c r="BX183" s="61"/>
      <c r="BY183" s="61"/>
      <c r="BZ183" s="61"/>
      <c r="CA183" s="61"/>
      <c r="CB183" s="61"/>
      <c r="CC183" s="61"/>
      <c r="CD183" s="61"/>
      <c r="CE183" s="61"/>
      <c r="CF183" s="61"/>
      <c r="CG183" s="61"/>
      <c r="CH183" s="61"/>
    </row>
    <row r="184" spans="53:86">
      <c r="BA184" s="61"/>
      <c r="BB184" s="61"/>
      <c r="BC184" s="61"/>
      <c r="BD184" s="61"/>
      <c r="BE184" s="61"/>
      <c r="BF184" s="61"/>
      <c r="BG184" s="61"/>
      <c r="BH184" s="61"/>
      <c r="BI184" s="61"/>
      <c r="BJ184" s="61"/>
      <c r="BK184" s="61"/>
      <c r="BL184" s="61"/>
      <c r="BM184" s="162" t="s">
        <v>646</v>
      </c>
      <c r="BN184" s="61"/>
      <c r="BO184" s="61"/>
      <c r="BP184" s="61"/>
      <c r="BQ184" s="61"/>
      <c r="BR184" s="61"/>
      <c r="BS184" s="61"/>
      <c r="BT184" s="61"/>
      <c r="BU184" s="61"/>
      <c r="BV184" s="61"/>
      <c r="BW184" s="61"/>
      <c r="BX184" s="61"/>
      <c r="BY184" s="61"/>
      <c r="BZ184" s="61"/>
      <c r="CA184" s="61"/>
      <c r="CB184" s="61"/>
      <c r="CC184" s="61"/>
      <c r="CD184" s="61"/>
      <c r="CE184" s="61"/>
      <c r="CF184" s="61"/>
      <c r="CG184" s="61"/>
      <c r="CH184" s="61"/>
    </row>
    <row r="185" spans="53:86">
      <c r="BA185" s="61"/>
      <c r="BB185" s="61"/>
      <c r="BC185" s="61"/>
      <c r="BD185" s="61"/>
      <c r="BE185" s="61"/>
      <c r="BF185" s="61"/>
      <c r="BG185" s="61"/>
      <c r="BH185" s="61"/>
      <c r="BI185" s="61"/>
      <c r="BJ185" s="61"/>
      <c r="BK185" s="61"/>
      <c r="BL185" s="61"/>
      <c r="BM185" s="161" t="s">
        <v>647</v>
      </c>
      <c r="BN185" s="61"/>
      <c r="BO185" s="61"/>
      <c r="BP185" s="61"/>
      <c r="BQ185" s="61"/>
      <c r="BR185" s="61"/>
      <c r="BS185" s="61"/>
      <c r="BT185" s="61"/>
      <c r="BU185" s="61"/>
      <c r="BV185" s="61"/>
      <c r="BW185" s="61"/>
      <c r="BX185" s="61"/>
      <c r="BY185" s="61"/>
      <c r="BZ185" s="61"/>
      <c r="CA185" s="61"/>
      <c r="CB185" s="61"/>
      <c r="CC185" s="61"/>
      <c r="CD185" s="61"/>
      <c r="CE185" s="61"/>
      <c r="CF185" s="61"/>
      <c r="CG185" s="61"/>
      <c r="CH185" s="61"/>
    </row>
    <row r="186" spans="53:86">
      <c r="BA186" s="61"/>
      <c r="BB186" s="61"/>
      <c r="BC186" s="61"/>
      <c r="BD186" s="61"/>
      <c r="BE186" s="61"/>
      <c r="BF186" s="61"/>
      <c r="BG186" s="61"/>
      <c r="BH186" s="61"/>
      <c r="BI186" s="61"/>
      <c r="BJ186" s="61"/>
      <c r="BK186" s="61"/>
      <c r="BL186" s="61"/>
      <c r="BM186" s="161" t="s">
        <v>648</v>
      </c>
      <c r="BN186" s="61"/>
      <c r="BO186" s="61"/>
      <c r="BP186" s="61"/>
      <c r="BQ186" s="61"/>
      <c r="BR186" s="61"/>
      <c r="BS186" s="61"/>
      <c r="BT186" s="61"/>
      <c r="BU186" s="61"/>
      <c r="BV186" s="61"/>
      <c r="BW186" s="61"/>
      <c r="BX186" s="61"/>
      <c r="BY186" s="61"/>
      <c r="BZ186" s="61"/>
      <c r="CA186" s="61"/>
      <c r="CB186" s="61"/>
      <c r="CC186" s="61"/>
      <c r="CD186" s="61"/>
      <c r="CE186" s="61"/>
      <c r="CF186" s="61"/>
      <c r="CG186" s="61"/>
      <c r="CH186" s="61"/>
    </row>
    <row r="187" spans="53:86">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row>
    <row r="188" spans="53:86">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row>
    <row r="189" spans="53:86">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row>
    <row r="190" spans="53:86">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row>
    <row r="191" spans="53:86">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row>
    <row r="192" spans="53:86">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row>
    <row r="193" spans="53:86">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row>
  </sheetData>
  <dataValidations count="3">
    <dataValidation type="textLength" showInputMessage="1" showErrorMessage="1" sqref="I4:I10">
      <formula1>0</formula1>
      <formula2>150</formula2>
    </dataValidation>
    <dataValidation type="list" allowBlank="1" showInputMessage="1" showErrorMessage="1" sqref="B4:B10">
      <formula1>$BA$26:$BA$31</formula1>
    </dataValidation>
    <dataValidation type="list" allowBlank="1" showInputMessage="1" showErrorMessage="1" sqref="A4:A10">
      <formula1>$BB$2:$BB$23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Custom_lists!$B$2:$B$29</xm:f>
          </x14:formula1>
          <xm:sqref>A5:A6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92D050"/>
    <pageSetUpPr fitToPage="1"/>
  </sheetPr>
  <dimension ref="A1:IC200"/>
  <sheetViews>
    <sheetView topLeftCell="A2" zoomScaleSheetLayoutView="100" workbookViewId="0">
      <selection activeCell="D5" sqref="D5:I13"/>
    </sheetView>
  </sheetViews>
  <sheetFormatPr defaultColWidth="5.7109375" defaultRowHeight="20.100000000000001" customHeight="1"/>
  <cols>
    <col min="1" max="1" width="9" style="61" customWidth="1"/>
    <col min="2" max="2" width="38.28515625" style="4" customWidth="1"/>
    <col min="3" max="3" width="43.7109375" style="5" customWidth="1"/>
    <col min="4" max="4" width="11.140625" style="5" customWidth="1"/>
    <col min="5" max="9" width="14" style="5" customWidth="1"/>
    <col min="10" max="237" width="5.7109375" style="6" customWidth="1"/>
    <col min="238" max="16384" width="5.7109375" style="61"/>
  </cols>
  <sheetData>
    <row r="1" spans="1:237" ht="20.100000000000001" customHeight="1" thickBot="1">
      <c r="A1" s="898" t="s">
        <v>8</v>
      </c>
      <c r="B1" s="899"/>
      <c r="C1" s="900"/>
      <c r="D1" s="900"/>
      <c r="E1" s="900"/>
      <c r="F1" s="900"/>
      <c r="G1" s="901"/>
      <c r="H1" s="8" t="s">
        <v>0</v>
      </c>
      <c r="I1" s="902" t="s">
        <v>1071</v>
      </c>
      <c r="IB1" s="61"/>
      <c r="IC1" s="61"/>
    </row>
    <row r="2" spans="1:237" ht="20.100000000000001" customHeight="1" thickBot="1">
      <c r="A2" s="9"/>
      <c r="B2" s="10"/>
      <c r="C2" s="10"/>
      <c r="D2" s="10"/>
      <c r="E2" s="10"/>
      <c r="F2" s="10"/>
      <c r="G2" s="11"/>
      <c r="H2" s="903" t="s">
        <v>255</v>
      </c>
      <c r="I2" s="904">
        <v>2015</v>
      </c>
      <c r="IB2" s="61"/>
      <c r="IC2" s="61"/>
    </row>
    <row r="3" spans="1:237" ht="25.35" customHeight="1" thickBot="1">
      <c r="A3" s="963" t="s">
        <v>1</v>
      </c>
      <c r="B3" s="964" t="s">
        <v>9</v>
      </c>
      <c r="C3" s="965" t="s">
        <v>10</v>
      </c>
      <c r="D3" s="961" t="s">
        <v>11</v>
      </c>
      <c r="E3" s="961"/>
      <c r="F3" s="961"/>
      <c r="G3" s="961"/>
      <c r="H3" s="961"/>
      <c r="I3" s="961"/>
      <c r="HX3" s="61"/>
      <c r="HY3" s="61"/>
      <c r="HZ3" s="61"/>
      <c r="IA3" s="61"/>
      <c r="IB3" s="61"/>
      <c r="IC3" s="61"/>
    </row>
    <row r="4" spans="1:237" ht="40.35" customHeight="1" thickBot="1">
      <c r="A4" s="963"/>
      <c r="B4" s="964"/>
      <c r="C4" s="965"/>
      <c r="D4" s="905" t="s">
        <v>12</v>
      </c>
      <c r="E4" s="905" t="s">
        <v>13</v>
      </c>
      <c r="F4" s="905" t="s">
        <v>14</v>
      </c>
      <c r="G4" s="905" t="s">
        <v>15</v>
      </c>
      <c r="H4" s="905" t="s">
        <v>16</v>
      </c>
      <c r="I4" s="905" t="s">
        <v>17</v>
      </c>
      <c r="HX4" s="61"/>
      <c r="HY4" s="61"/>
      <c r="HZ4" s="61"/>
      <c r="IA4" s="61"/>
      <c r="IB4" s="61"/>
      <c r="IC4" s="61"/>
    </row>
    <row r="5" spans="1:237" ht="20.100000000000001" customHeight="1">
      <c r="A5" s="769" t="s">
        <v>338</v>
      </c>
      <c r="B5" s="906" t="s">
        <v>18</v>
      </c>
      <c r="C5" s="907" t="s">
        <v>19</v>
      </c>
      <c r="D5" s="908" t="s">
        <v>1683</v>
      </c>
      <c r="E5" s="28" t="s">
        <v>1683</v>
      </c>
      <c r="F5" s="909" t="s">
        <v>1683</v>
      </c>
      <c r="G5" s="909" t="s">
        <v>1683</v>
      </c>
      <c r="H5" s="12"/>
      <c r="I5" s="12"/>
      <c r="HX5" s="61"/>
      <c r="HY5" s="61"/>
      <c r="HZ5" s="61"/>
      <c r="IA5" s="61"/>
      <c r="IB5" s="61"/>
      <c r="IC5" s="61"/>
    </row>
    <row r="6" spans="1:237" s="13" customFormat="1" ht="20.100000000000001" customHeight="1">
      <c r="A6" s="769" t="s">
        <v>338</v>
      </c>
      <c r="B6" s="906" t="s">
        <v>20</v>
      </c>
      <c r="C6" s="907" t="s">
        <v>21</v>
      </c>
      <c r="D6" s="909" t="s">
        <v>1683</v>
      </c>
      <c r="E6" s="909" t="s">
        <v>1683</v>
      </c>
      <c r="F6" s="909" t="s">
        <v>1683</v>
      </c>
      <c r="G6" s="909" t="s">
        <v>1683</v>
      </c>
      <c r="H6" s="12"/>
      <c r="I6" s="12"/>
    </row>
    <row r="7" spans="1:237" s="13" customFormat="1" ht="20.100000000000001" customHeight="1">
      <c r="A7" s="769" t="s">
        <v>338</v>
      </c>
      <c r="B7" s="906" t="s">
        <v>22</v>
      </c>
      <c r="C7" s="907" t="s">
        <v>23</v>
      </c>
      <c r="D7" s="909" t="s">
        <v>1684</v>
      </c>
      <c r="E7" s="909" t="s">
        <v>1683</v>
      </c>
      <c r="F7" s="909" t="s">
        <v>1683</v>
      </c>
      <c r="G7" s="909" t="s">
        <v>1684</v>
      </c>
      <c r="H7" s="12"/>
      <c r="I7" s="12"/>
    </row>
    <row r="8" spans="1:237" ht="20.100000000000001" customHeight="1">
      <c r="A8" s="769" t="s">
        <v>338</v>
      </c>
      <c r="B8" s="906" t="s">
        <v>24</v>
      </c>
      <c r="C8" s="907" t="s">
        <v>25</v>
      </c>
      <c r="D8" s="909" t="s">
        <v>1684</v>
      </c>
      <c r="E8" s="909" t="s">
        <v>1684</v>
      </c>
      <c r="F8" s="909" t="s">
        <v>1684</v>
      </c>
      <c r="G8" s="909" t="s">
        <v>1684</v>
      </c>
      <c r="H8" s="909" t="s">
        <v>1684</v>
      </c>
      <c r="I8" s="909" t="s">
        <v>1684</v>
      </c>
      <c r="HX8" s="61"/>
      <c r="HY8" s="61"/>
      <c r="HZ8" s="61"/>
      <c r="IA8" s="61"/>
      <c r="IB8" s="61"/>
      <c r="IC8" s="61"/>
    </row>
    <row r="9" spans="1:237" ht="20.100000000000001" customHeight="1">
      <c r="A9" s="769" t="s">
        <v>338</v>
      </c>
      <c r="B9" s="962" t="s">
        <v>26</v>
      </c>
      <c r="C9" s="907" t="s">
        <v>27</v>
      </c>
      <c r="D9" s="909" t="s">
        <v>1684</v>
      </c>
      <c r="E9" s="909" t="s">
        <v>1684</v>
      </c>
      <c r="F9" s="909" t="s">
        <v>1684</v>
      </c>
      <c r="G9" s="909" t="s">
        <v>1684</v>
      </c>
      <c r="H9" s="12"/>
      <c r="I9" s="12"/>
      <c r="HX9" s="61"/>
      <c r="HY9" s="61"/>
      <c r="HZ9" s="61"/>
      <c r="IA9" s="61"/>
      <c r="IB9" s="61"/>
      <c r="IC9" s="61"/>
    </row>
    <row r="10" spans="1:237" ht="20.100000000000001" customHeight="1">
      <c r="A10" s="769" t="s">
        <v>338</v>
      </c>
      <c r="B10" s="962"/>
      <c r="C10" s="907" t="s">
        <v>28</v>
      </c>
      <c r="D10" s="909" t="s">
        <v>1684</v>
      </c>
      <c r="E10" s="909" t="s">
        <v>1684</v>
      </c>
      <c r="F10" s="909" t="s">
        <v>1684</v>
      </c>
      <c r="G10" s="909" t="s">
        <v>1684</v>
      </c>
      <c r="H10" s="12"/>
      <c r="I10" s="12"/>
      <c r="HX10" s="61"/>
      <c r="HY10" s="61"/>
      <c r="HZ10" s="61"/>
      <c r="IA10" s="61"/>
      <c r="IB10" s="61"/>
      <c r="IC10" s="61"/>
    </row>
    <row r="11" spans="1:237" ht="20.100000000000001" customHeight="1">
      <c r="A11" s="769" t="s">
        <v>338</v>
      </c>
      <c r="B11" s="962"/>
      <c r="C11" s="907" t="s">
        <v>29</v>
      </c>
      <c r="D11" s="909" t="s">
        <v>1684</v>
      </c>
      <c r="E11" s="909" t="s">
        <v>1684</v>
      </c>
      <c r="F11" s="909" t="s">
        <v>1684</v>
      </c>
      <c r="G11" s="909" t="s">
        <v>1684</v>
      </c>
      <c r="H11" s="12"/>
      <c r="I11" s="12"/>
      <c r="HX11" s="61"/>
      <c r="HY11" s="61"/>
      <c r="HZ11" s="61"/>
      <c r="IA11" s="61"/>
      <c r="IB11" s="61"/>
      <c r="IC11" s="61"/>
    </row>
    <row r="12" spans="1:237" ht="20.100000000000001" customHeight="1">
      <c r="A12" s="769" t="s">
        <v>338</v>
      </c>
      <c r="B12" s="962"/>
      <c r="C12" s="907" t="s">
        <v>30</v>
      </c>
      <c r="D12" s="909" t="s">
        <v>1684</v>
      </c>
      <c r="E12" s="909" t="s">
        <v>1684</v>
      </c>
      <c r="F12" s="909" t="s">
        <v>1684</v>
      </c>
      <c r="G12" s="909" t="s">
        <v>1684</v>
      </c>
      <c r="H12" s="909" t="s">
        <v>1684</v>
      </c>
      <c r="I12" s="909" t="s">
        <v>1684</v>
      </c>
      <c r="HX12" s="61"/>
      <c r="HY12" s="61"/>
      <c r="HZ12" s="61"/>
      <c r="IA12" s="61"/>
      <c r="IB12" s="61"/>
      <c r="IC12" s="61"/>
    </row>
    <row r="13" spans="1:237" ht="20.100000000000001" customHeight="1">
      <c r="A13" s="769" t="s">
        <v>338</v>
      </c>
      <c r="B13" s="962"/>
      <c r="C13" s="907" t="s">
        <v>31</v>
      </c>
      <c r="D13" s="909" t="s">
        <v>1684</v>
      </c>
      <c r="E13" s="909" t="s">
        <v>1684</v>
      </c>
      <c r="F13" s="909" t="s">
        <v>1684</v>
      </c>
      <c r="G13" s="909" t="s">
        <v>1684</v>
      </c>
      <c r="H13" s="909" t="s">
        <v>1684</v>
      </c>
      <c r="I13" s="909" t="s">
        <v>1684</v>
      </c>
      <c r="HX13" s="61"/>
      <c r="HY13" s="61"/>
      <c r="HZ13" s="61"/>
      <c r="IA13" s="61"/>
      <c r="IB13" s="61"/>
      <c r="IC13" s="61"/>
    </row>
    <row r="14" spans="1:237" ht="20.100000000000001" customHeight="1">
      <c r="A14" s="910" t="s">
        <v>32</v>
      </c>
      <c r="B14"/>
      <c r="C14"/>
      <c r="D14"/>
      <c r="E14"/>
      <c r="F14"/>
      <c r="G14"/>
      <c r="H14"/>
      <c r="I14"/>
      <c r="HX14" s="61"/>
      <c r="HY14" s="61"/>
      <c r="HZ14" s="61"/>
      <c r="IA14" s="61"/>
      <c r="IB14" s="61"/>
      <c r="IC14" s="61"/>
    </row>
    <row r="15" spans="1:237" ht="20.100000000000001" customHeight="1">
      <c r="A15" s="14" t="s">
        <v>33</v>
      </c>
      <c r="B15"/>
      <c r="C15" s="14"/>
      <c r="D15" s="14"/>
      <c r="E15" s="14"/>
      <c r="F15" s="14"/>
      <c r="G15" s="14"/>
      <c r="H15" s="14"/>
      <c r="I15" s="14"/>
      <c r="HX15" s="61"/>
      <c r="HY15" s="61"/>
      <c r="HZ15" s="61"/>
      <c r="IA15" s="61"/>
      <c r="IB15" s="61"/>
      <c r="IC15" s="61"/>
    </row>
    <row r="16" spans="1:237" ht="20.100000000000001" customHeight="1">
      <c r="B16"/>
      <c r="C16" s="14"/>
      <c r="D16" s="14"/>
      <c r="E16" s="14"/>
      <c r="F16" s="14"/>
      <c r="G16" s="14"/>
      <c r="H16" s="14"/>
      <c r="I16" s="14"/>
    </row>
    <row r="17" spans="2:237" ht="20.100000000000001" customHeight="1">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61"/>
      <c r="DV17" s="61"/>
      <c r="DW17" s="61"/>
      <c r="DX17" s="61"/>
      <c r="DY17" s="61"/>
      <c r="DZ17" s="61"/>
      <c r="EA17" s="61"/>
      <c r="EB17" s="61"/>
      <c r="EC17" s="61"/>
      <c r="ED17" s="61"/>
      <c r="EE17" s="61"/>
      <c r="EF17" s="61"/>
      <c r="EG17" s="61"/>
      <c r="EH17" s="61"/>
      <c r="EI17" s="61"/>
      <c r="EJ17" s="61"/>
      <c r="EK17" s="61"/>
      <c r="EL17" s="61"/>
      <c r="EM17" s="61"/>
      <c r="EN17" s="61"/>
      <c r="EO17" s="61"/>
      <c r="EP17" s="61"/>
      <c r="EQ17" s="61"/>
      <c r="ER17" s="61"/>
      <c r="ES17" s="61"/>
      <c r="ET17" s="61"/>
      <c r="EU17" s="61"/>
      <c r="EV17" s="61"/>
      <c r="EW17" s="61"/>
      <c r="EX17" s="61"/>
      <c r="EY17" s="61"/>
      <c r="EZ17" s="61"/>
      <c r="FA17" s="61"/>
      <c r="FB17" s="61"/>
      <c r="FC17" s="61"/>
      <c r="FD17" s="61"/>
      <c r="FE17" s="61"/>
      <c r="FF17" s="61"/>
      <c r="FG17" s="61"/>
      <c r="FH17" s="61"/>
      <c r="FI17" s="61"/>
      <c r="FJ17" s="61"/>
      <c r="FK17" s="61"/>
      <c r="FL17" s="61"/>
      <c r="FM17" s="61"/>
      <c r="FN17" s="61"/>
      <c r="FO17" s="61"/>
      <c r="FP17" s="61"/>
      <c r="FQ17" s="61"/>
      <c r="FR17" s="61"/>
      <c r="FS17" s="61"/>
      <c r="FT17" s="61"/>
      <c r="FU17" s="61"/>
      <c r="FV17" s="61"/>
      <c r="FW17" s="61"/>
      <c r="FX17" s="61"/>
      <c r="FY17" s="61"/>
      <c r="FZ17" s="61"/>
      <c r="GA17" s="61"/>
      <c r="GB17" s="61"/>
      <c r="GC17" s="61"/>
      <c r="GD17" s="61"/>
      <c r="GE17" s="61"/>
      <c r="GF17" s="61"/>
      <c r="GG17" s="61"/>
      <c r="GH17" s="61"/>
      <c r="GI17" s="61"/>
      <c r="GJ17" s="61"/>
      <c r="GK17" s="61"/>
      <c r="GL17" s="61"/>
      <c r="GM17" s="61"/>
      <c r="GN17" s="61"/>
      <c r="GO17" s="61"/>
      <c r="GP17" s="61"/>
      <c r="GQ17" s="61"/>
      <c r="GR17" s="61"/>
      <c r="GS17" s="61"/>
      <c r="GT17" s="61"/>
      <c r="GU17" s="61"/>
      <c r="GV17" s="61"/>
      <c r="GW17" s="61"/>
      <c r="GX17" s="61"/>
      <c r="GY17" s="61"/>
      <c r="GZ17" s="61"/>
      <c r="HA17" s="61"/>
      <c r="HB17" s="61"/>
      <c r="HC17" s="61"/>
      <c r="HD17" s="61"/>
      <c r="HE17" s="61"/>
      <c r="HF17" s="61"/>
      <c r="HG17" s="61"/>
      <c r="HH17" s="61"/>
      <c r="HI17" s="61"/>
      <c r="HJ17" s="61"/>
      <c r="HK17" s="61"/>
      <c r="HL17" s="61"/>
      <c r="HM17" s="61"/>
      <c r="HN17" s="61"/>
      <c r="HO17" s="61"/>
      <c r="HP17" s="61"/>
      <c r="HQ17" s="61"/>
      <c r="HR17" s="61"/>
      <c r="HS17" s="61"/>
      <c r="HT17" s="61"/>
      <c r="HU17" s="61"/>
      <c r="HV17" s="61"/>
      <c r="HW17" s="61"/>
      <c r="HX17" s="61"/>
      <c r="HY17" s="61"/>
      <c r="HZ17" s="61"/>
      <c r="IA17" s="61"/>
      <c r="IB17" s="61"/>
      <c r="IC17" s="61"/>
    </row>
    <row r="18" spans="2:237" ht="20.100000000000001" customHeight="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61"/>
      <c r="DV18" s="61"/>
      <c r="DW18" s="61"/>
      <c r="DX18" s="61"/>
      <c r="DY18" s="61"/>
      <c r="DZ18" s="61"/>
      <c r="EA18" s="61"/>
      <c r="EB18" s="61"/>
      <c r="EC18" s="61"/>
      <c r="ED18" s="61"/>
      <c r="EE18" s="61"/>
      <c r="EF18" s="61"/>
      <c r="EG18" s="61"/>
      <c r="EH18" s="61"/>
      <c r="EI18" s="61"/>
      <c r="EJ18" s="61"/>
      <c r="EK18" s="61"/>
      <c r="EL18" s="61"/>
      <c r="EM18" s="61"/>
      <c r="EN18" s="61"/>
      <c r="EO18" s="61"/>
      <c r="EP18" s="61"/>
      <c r="EQ18" s="61"/>
      <c r="ER18" s="61"/>
      <c r="ES18" s="61"/>
      <c r="ET18" s="61"/>
      <c r="EU18" s="61"/>
      <c r="EV18" s="61"/>
      <c r="EW18" s="61"/>
      <c r="EX18" s="61"/>
      <c r="EY18" s="61"/>
      <c r="EZ18" s="61"/>
      <c r="FA18" s="61"/>
      <c r="FB18" s="61"/>
      <c r="FC18" s="61"/>
      <c r="FD18" s="61"/>
      <c r="FE18" s="61"/>
      <c r="FF18" s="61"/>
      <c r="FG18" s="61"/>
      <c r="FH18" s="61"/>
      <c r="FI18" s="61"/>
      <c r="FJ18" s="61"/>
      <c r="FK18" s="61"/>
      <c r="FL18" s="61"/>
      <c r="FM18" s="61"/>
      <c r="FN18" s="61"/>
      <c r="FO18" s="61"/>
      <c r="FP18" s="61"/>
      <c r="FQ18" s="61"/>
      <c r="FR18" s="61"/>
      <c r="FS18" s="61"/>
      <c r="FT18" s="61"/>
      <c r="FU18" s="61"/>
      <c r="FV18" s="61"/>
      <c r="FW18" s="61"/>
      <c r="FX18" s="61"/>
      <c r="FY18" s="61"/>
      <c r="FZ18" s="61"/>
      <c r="GA18" s="61"/>
      <c r="GB18" s="61"/>
      <c r="GC18" s="61"/>
      <c r="GD18" s="61"/>
      <c r="GE18" s="61"/>
      <c r="GF18" s="61"/>
      <c r="GG18" s="61"/>
      <c r="GH18" s="61"/>
      <c r="GI18" s="61"/>
      <c r="GJ18" s="61"/>
      <c r="GK18" s="61"/>
      <c r="GL18" s="61"/>
      <c r="GM18" s="61"/>
      <c r="GN18" s="61"/>
      <c r="GO18" s="61"/>
      <c r="GP18" s="61"/>
      <c r="GQ18" s="61"/>
      <c r="GR18" s="61"/>
      <c r="GS18" s="61"/>
      <c r="GT18" s="61"/>
      <c r="GU18" s="61"/>
      <c r="GV18" s="61"/>
      <c r="GW18" s="61"/>
      <c r="GX18" s="61"/>
      <c r="GY18" s="61"/>
      <c r="GZ18" s="61"/>
      <c r="HA18" s="61"/>
      <c r="HB18" s="61"/>
      <c r="HC18" s="61"/>
      <c r="HD18" s="61"/>
      <c r="HE18" s="61"/>
      <c r="HF18" s="61"/>
      <c r="HG18" s="61"/>
      <c r="HH18" s="61"/>
      <c r="HI18" s="61"/>
      <c r="HJ18" s="61"/>
      <c r="HK18" s="61"/>
      <c r="HL18" s="61"/>
      <c r="HM18" s="61"/>
      <c r="HN18" s="61"/>
      <c r="HO18" s="61"/>
      <c r="HP18" s="61"/>
      <c r="HQ18" s="61"/>
      <c r="HR18" s="61"/>
      <c r="HS18" s="61"/>
      <c r="HT18" s="61"/>
      <c r="HU18" s="61"/>
      <c r="HV18" s="61"/>
      <c r="HW18" s="61"/>
      <c r="HX18" s="61"/>
      <c r="HY18" s="61"/>
      <c r="HZ18" s="61"/>
      <c r="IA18" s="61"/>
      <c r="IB18" s="61"/>
      <c r="IC18" s="61"/>
    </row>
    <row r="19" spans="2:237" ht="20.100000000000001" customHeight="1">
      <c r="B19" s="61"/>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c r="EB19" s="61"/>
      <c r="EC19" s="61"/>
      <c r="ED19" s="61"/>
      <c r="EE19" s="61"/>
      <c r="EF19" s="61"/>
      <c r="EG19" s="61"/>
      <c r="EH19" s="61"/>
      <c r="EI19" s="61"/>
      <c r="EJ19" s="61"/>
      <c r="EK19" s="61"/>
      <c r="EL19" s="61"/>
      <c r="EM19" s="61"/>
      <c r="EN19" s="61"/>
      <c r="EO19" s="61"/>
      <c r="EP19" s="61"/>
      <c r="EQ19" s="61"/>
      <c r="ER19" s="61"/>
      <c r="ES19" s="61"/>
      <c r="ET19" s="61"/>
      <c r="EU19" s="61"/>
      <c r="EV19" s="61"/>
      <c r="EW19" s="61"/>
      <c r="EX19" s="61"/>
      <c r="EY19" s="61"/>
      <c r="EZ19" s="61"/>
      <c r="FA19" s="61"/>
      <c r="FB19" s="61"/>
      <c r="FC19" s="61"/>
      <c r="FD19" s="61"/>
      <c r="FE19" s="61"/>
      <c r="FF19" s="61"/>
      <c r="FG19" s="61"/>
      <c r="FH19" s="61"/>
      <c r="FI19" s="61"/>
      <c r="FJ19" s="61"/>
      <c r="FK19" s="61"/>
      <c r="FL19" s="61"/>
      <c r="FM19" s="61"/>
      <c r="FN19" s="61"/>
      <c r="FO19" s="61"/>
      <c r="FP19" s="61"/>
      <c r="FQ19" s="61"/>
      <c r="FR19" s="61"/>
      <c r="FS19" s="61"/>
      <c r="FT19" s="61"/>
      <c r="FU19" s="61"/>
      <c r="FV19" s="61"/>
      <c r="FW19" s="61"/>
      <c r="FX19" s="61"/>
      <c r="FY19" s="61"/>
      <c r="FZ19" s="61"/>
      <c r="GA19" s="61"/>
      <c r="GB19" s="61"/>
      <c r="GC19" s="61"/>
      <c r="GD19" s="61"/>
      <c r="GE19" s="61"/>
      <c r="GF19" s="61"/>
      <c r="GG19" s="61"/>
      <c r="GH19" s="61"/>
      <c r="GI19" s="61"/>
      <c r="GJ19" s="61"/>
      <c r="GK19" s="61"/>
      <c r="GL19" s="61"/>
      <c r="GM19" s="61"/>
      <c r="GN19" s="61"/>
      <c r="GO19" s="61"/>
      <c r="GP19" s="61"/>
      <c r="GQ19" s="61"/>
      <c r="GR19" s="61"/>
      <c r="GS19" s="61"/>
      <c r="GT19" s="61"/>
      <c r="GU19" s="61"/>
      <c r="GV19" s="61"/>
      <c r="GW19" s="61"/>
      <c r="GX19" s="61"/>
      <c r="GY19" s="61"/>
      <c r="GZ19" s="61"/>
      <c r="HA19" s="61"/>
      <c r="HB19" s="61"/>
      <c r="HC19" s="61"/>
      <c r="HD19" s="61"/>
      <c r="HE19" s="61"/>
      <c r="HF19" s="61"/>
      <c r="HG19" s="61"/>
      <c r="HH19" s="61"/>
      <c r="HI19" s="61"/>
      <c r="HJ19" s="61"/>
      <c r="HK19" s="61"/>
      <c r="HL19" s="61"/>
      <c r="HM19" s="61"/>
      <c r="HN19" s="61"/>
      <c r="HO19" s="61"/>
      <c r="HP19" s="61"/>
      <c r="HQ19" s="61"/>
      <c r="HR19" s="61"/>
      <c r="HS19" s="61"/>
      <c r="HT19" s="61"/>
      <c r="HU19" s="61"/>
      <c r="HV19" s="61"/>
      <c r="HW19" s="61"/>
      <c r="HX19" s="61"/>
      <c r="HY19" s="61"/>
      <c r="HZ19" s="61"/>
      <c r="IA19" s="61"/>
      <c r="IB19" s="61"/>
      <c r="IC19" s="61"/>
    </row>
    <row r="20" spans="2:237" ht="20.100000000000001" customHeight="1">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c r="EO20" s="61"/>
      <c r="EP20" s="61"/>
      <c r="EQ20" s="61"/>
      <c r="ER20" s="61"/>
      <c r="ES20" s="61"/>
      <c r="ET20" s="61"/>
      <c r="EU20" s="61"/>
      <c r="EV20" s="61"/>
      <c r="EW20" s="61"/>
      <c r="EX20" s="61"/>
      <c r="EY20" s="61"/>
      <c r="EZ20" s="61"/>
      <c r="FA20" s="61"/>
      <c r="FB20" s="61"/>
      <c r="FC20" s="61"/>
      <c r="FD20" s="61"/>
      <c r="FE20" s="61"/>
      <c r="FF20" s="61"/>
      <c r="FG20" s="61"/>
      <c r="FH20" s="61"/>
      <c r="FI20" s="61"/>
      <c r="FJ20" s="61"/>
      <c r="FK20" s="61"/>
      <c r="FL20" s="61"/>
      <c r="FM20" s="61"/>
      <c r="FN20" s="61"/>
      <c r="FO20" s="61"/>
      <c r="FP20" s="61"/>
      <c r="FQ20" s="61"/>
      <c r="FR20" s="61"/>
      <c r="FS20" s="61"/>
      <c r="FT20" s="61"/>
      <c r="FU20" s="61"/>
      <c r="FV20" s="61"/>
      <c r="FW20" s="61"/>
      <c r="FX20" s="61"/>
      <c r="FY20" s="61"/>
      <c r="FZ20" s="61"/>
      <c r="GA20" s="61"/>
      <c r="GB20" s="61"/>
      <c r="GC20" s="61"/>
      <c r="GD20" s="61"/>
      <c r="GE20" s="61"/>
      <c r="GF20" s="61"/>
      <c r="GG20" s="61"/>
      <c r="GH20" s="61"/>
      <c r="GI20" s="61"/>
      <c r="GJ20" s="61"/>
      <c r="GK20" s="61"/>
      <c r="GL20" s="61"/>
      <c r="GM20" s="61"/>
      <c r="GN20" s="61"/>
      <c r="GO20" s="61"/>
      <c r="GP20" s="61"/>
      <c r="GQ20" s="61"/>
      <c r="GR20" s="61"/>
      <c r="GS20" s="61"/>
      <c r="GT20" s="61"/>
      <c r="GU20" s="61"/>
      <c r="GV20" s="61"/>
      <c r="GW20" s="61"/>
      <c r="GX20" s="61"/>
      <c r="GY20" s="61"/>
      <c r="GZ20" s="61"/>
      <c r="HA20" s="61"/>
      <c r="HB20" s="61"/>
      <c r="HC20" s="61"/>
      <c r="HD20" s="61"/>
      <c r="HE20" s="61"/>
      <c r="HF20" s="61"/>
      <c r="HG20" s="61"/>
      <c r="HH20" s="61"/>
      <c r="HI20" s="61"/>
      <c r="HJ20" s="61"/>
      <c r="HK20" s="61"/>
      <c r="HL20" s="61"/>
      <c r="HM20" s="61"/>
      <c r="HN20" s="61"/>
      <c r="HO20" s="61"/>
      <c r="HP20" s="61"/>
      <c r="HQ20" s="61"/>
      <c r="HR20" s="61"/>
      <c r="HS20" s="61"/>
      <c r="HT20" s="61"/>
      <c r="HU20" s="61"/>
      <c r="HV20" s="61"/>
      <c r="HW20" s="61"/>
      <c r="HX20" s="61"/>
      <c r="HY20" s="61"/>
      <c r="HZ20" s="61"/>
      <c r="IA20" s="61"/>
      <c r="IB20" s="61"/>
      <c r="IC20" s="61"/>
    </row>
    <row r="21" spans="2:237" ht="20.100000000000001" customHeight="1">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61"/>
      <c r="DV21" s="61"/>
      <c r="DW21" s="61"/>
      <c r="DX21" s="61"/>
      <c r="DY21" s="61"/>
      <c r="DZ21" s="61"/>
      <c r="EA21" s="61"/>
      <c r="EB21" s="61"/>
      <c r="EC21" s="61"/>
      <c r="ED21" s="61"/>
      <c r="EE21" s="61"/>
      <c r="EF21" s="61"/>
      <c r="EG21" s="61"/>
      <c r="EH21" s="61"/>
      <c r="EI21" s="61"/>
      <c r="EJ21" s="61"/>
      <c r="EK21" s="61"/>
      <c r="EL21" s="61"/>
      <c r="EM21" s="61"/>
      <c r="EN21" s="61"/>
      <c r="EO21" s="61"/>
      <c r="EP21" s="61"/>
      <c r="EQ21" s="61"/>
      <c r="ER21" s="61"/>
      <c r="ES21" s="61"/>
      <c r="ET21" s="61"/>
      <c r="EU21" s="61"/>
      <c r="EV21" s="61"/>
      <c r="EW21" s="61"/>
      <c r="EX21" s="61"/>
      <c r="EY21" s="61"/>
      <c r="EZ21" s="61"/>
      <c r="FA21" s="61"/>
      <c r="FB21" s="61"/>
      <c r="FC21" s="61"/>
      <c r="FD21" s="61"/>
      <c r="FE21" s="61"/>
      <c r="FF21" s="61"/>
      <c r="FG21" s="61"/>
      <c r="FH21" s="61"/>
      <c r="FI21" s="61"/>
      <c r="FJ21" s="61"/>
      <c r="FK21" s="61"/>
      <c r="FL21" s="61"/>
      <c r="FM21" s="61"/>
      <c r="FN21" s="61"/>
      <c r="FO21" s="61"/>
      <c r="FP21" s="61"/>
      <c r="FQ21" s="61"/>
      <c r="FR21" s="61"/>
      <c r="FS21" s="61"/>
      <c r="FT21" s="61"/>
      <c r="FU21" s="61"/>
      <c r="FV21" s="61"/>
      <c r="FW21" s="61"/>
      <c r="FX21" s="61"/>
      <c r="FY21" s="61"/>
      <c r="FZ21" s="61"/>
      <c r="GA21" s="61"/>
      <c r="GB21" s="61"/>
      <c r="GC21" s="61"/>
      <c r="GD21" s="61"/>
      <c r="GE21" s="61"/>
      <c r="GF21" s="61"/>
      <c r="GG21" s="61"/>
      <c r="GH21" s="61"/>
      <c r="GI21" s="61"/>
      <c r="GJ21" s="61"/>
      <c r="GK21" s="61"/>
      <c r="GL21" s="61"/>
      <c r="GM21" s="61"/>
      <c r="GN21" s="61"/>
      <c r="GO21" s="61"/>
      <c r="GP21" s="61"/>
      <c r="GQ21" s="61"/>
      <c r="GR21" s="61"/>
      <c r="GS21" s="61"/>
      <c r="GT21" s="61"/>
      <c r="GU21" s="61"/>
      <c r="GV21" s="61"/>
      <c r="GW21" s="61"/>
      <c r="GX21" s="61"/>
      <c r="GY21" s="61"/>
      <c r="GZ21" s="61"/>
      <c r="HA21" s="61"/>
      <c r="HB21" s="61"/>
      <c r="HC21" s="61"/>
      <c r="HD21" s="61"/>
      <c r="HE21" s="61"/>
      <c r="HF21" s="61"/>
      <c r="HG21" s="61"/>
      <c r="HH21" s="61"/>
      <c r="HI21" s="61"/>
      <c r="HJ21" s="61"/>
      <c r="HK21" s="61"/>
      <c r="HL21" s="61"/>
      <c r="HM21" s="61"/>
      <c r="HN21" s="61"/>
      <c r="HO21" s="61"/>
      <c r="HP21" s="61"/>
      <c r="HQ21" s="61"/>
      <c r="HR21" s="61"/>
      <c r="HS21" s="61"/>
      <c r="HT21" s="61"/>
      <c r="HU21" s="61"/>
      <c r="HV21" s="61"/>
      <c r="HW21" s="61"/>
      <c r="HX21" s="61"/>
      <c r="HY21" s="61"/>
      <c r="HZ21" s="61"/>
      <c r="IA21" s="61"/>
      <c r="IB21" s="61"/>
      <c r="IC21" s="61"/>
    </row>
    <row r="22" spans="2:237" ht="20.100000000000001" customHeight="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61"/>
      <c r="DV22" s="61"/>
      <c r="DW22" s="61"/>
      <c r="DX22" s="61"/>
      <c r="DY22" s="61"/>
      <c r="DZ22" s="61"/>
      <c r="EA22" s="61"/>
      <c r="EB22" s="61"/>
      <c r="EC22" s="61"/>
      <c r="ED22" s="61"/>
      <c r="EE22" s="61"/>
      <c r="EF22" s="61"/>
      <c r="EG22" s="61"/>
      <c r="EH22" s="61"/>
      <c r="EI22" s="61"/>
      <c r="EJ22" s="61"/>
      <c r="EK22" s="61"/>
      <c r="EL22" s="61"/>
      <c r="EM22" s="61"/>
      <c r="EN22" s="61"/>
      <c r="EO22" s="61"/>
      <c r="EP22" s="61"/>
      <c r="EQ22" s="61"/>
      <c r="ER22" s="61"/>
      <c r="ES22" s="61"/>
      <c r="ET22" s="61"/>
      <c r="EU22" s="61"/>
      <c r="EV22" s="61"/>
      <c r="EW22" s="61"/>
      <c r="EX22" s="61"/>
      <c r="EY22" s="61"/>
      <c r="EZ22" s="61"/>
      <c r="FA22" s="61"/>
      <c r="FB22" s="61"/>
      <c r="FC22" s="61"/>
      <c r="FD22" s="61"/>
      <c r="FE22" s="61"/>
      <c r="FF22" s="61"/>
      <c r="FG22" s="61"/>
      <c r="FH22" s="61"/>
      <c r="FI22" s="61"/>
      <c r="FJ22" s="61"/>
      <c r="FK22" s="61"/>
      <c r="FL22" s="61"/>
      <c r="FM22" s="61"/>
      <c r="FN22" s="61"/>
      <c r="FO22" s="61"/>
      <c r="FP22" s="61"/>
      <c r="FQ22" s="61"/>
      <c r="FR22" s="61"/>
      <c r="FS22" s="61"/>
      <c r="FT22" s="61"/>
      <c r="FU22" s="61"/>
      <c r="FV22" s="61"/>
      <c r="FW22" s="61"/>
      <c r="FX22" s="61"/>
      <c r="FY22" s="61"/>
      <c r="FZ22" s="61"/>
      <c r="GA22" s="61"/>
      <c r="GB22" s="61"/>
      <c r="GC22" s="61"/>
      <c r="GD22" s="61"/>
      <c r="GE22" s="61"/>
      <c r="GF22" s="61"/>
      <c r="GG22" s="61"/>
      <c r="GH22" s="61"/>
      <c r="GI22" s="61"/>
      <c r="GJ22" s="61"/>
      <c r="GK22" s="61"/>
      <c r="GL22" s="61"/>
      <c r="GM22" s="61"/>
      <c r="GN22" s="61"/>
      <c r="GO22" s="61"/>
      <c r="GP22" s="61"/>
      <c r="GQ22" s="61"/>
      <c r="GR22" s="61"/>
      <c r="GS22" s="61"/>
      <c r="GT22" s="61"/>
      <c r="GU22" s="61"/>
      <c r="GV22" s="61"/>
      <c r="GW22" s="61"/>
      <c r="GX22" s="61"/>
      <c r="GY22" s="61"/>
      <c r="GZ22" s="61"/>
      <c r="HA22" s="61"/>
      <c r="HB22" s="61"/>
      <c r="HC22" s="61"/>
      <c r="HD22" s="61"/>
      <c r="HE22" s="61"/>
      <c r="HF22" s="61"/>
      <c r="HG22" s="61"/>
      <c r="HH22" s="61"/>
      <c r="HI22" s="61"/>
      <c r="HJ22" s="61"/>
      <c r="HK22" s="61"/>
      <c r="HL22" s="61"/>
      <c r="HM22" s="61"/>
      <c r="HN22" s="61"/>
      <c r="HO22" s="61"/>
      <c r="HP22" s="61"/>
      <c r="HQ22" s="61"/>
      <c r="HR22" s="61"/>
      <c r="HS22" s="61"/>
      <c r="HT22" s="61"/>
      <c r="HU22" s="61"/>
      <c r="HV22" s="61"/>
      <c r="HW22" s="61"/>
      <c r="HX22" s="61"/>
      <c r="HY22" s="61"/>
      <c r="HZ22" s="61"/>
      <c r="IA22" s="61"/>
      <c r="IB22" s="61"/>
      <c r="IC22" s="61"/>
    </row>
    <row r="23" spans="2:237" ht="20.100000000000001" customHeight="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1"/>
      <c r="EY23" s="61"/>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1"/>
      <c r="GC23" s="61"/>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1"/>
      <c r="HH23" s="61"/>
      <c r="HI23" s="61"/>
      <c r="HJ23" s="61"/>
      <c r="HK23" s="61"/>
      <c r="HL23" s="61"/>
      <c r="HM23" s="61"/>
      <c r="HN23" s="61"/>
      <c r="HO23" s="61"/>
      <c r="HP23" s="61"/>
      <c r="HQ23" s="61"/>
      <c r="HR23" s="61"/>
      <c r="HS23" s="61"/>
      <c r="HT23" s="61"/>
      <c r="HU23" s="61"/>
      <c r="HV23" s="61"/>
      <c r="HW23" s="61"/>
      <c r="HX23" s="61"/>
      <c r="HY23" s="61"/>
      <c r="HZ23" s="61"/>
      <c r="IA23" s="61"/>
      <c r="IB23" s="61"/>
      <c r="IC23" s="61"/>
    </row>
    <row r="24" spans="2:237" ht="20.100000000000001" customHeight="1">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61"/>
      <c r="DV24" s="61"/>
      <c r="DW24" s="61"/>
      <c r="DX24" s="61"/>
      <c r="DY24" s="61"/>
      <c r="DZ24" s="61"/>
      <c r="EA24" s="61"/>
      <c r="EB24" s="61"/>
      <c r="EC24" s="61"/>
      <c r="ED24" s="61"/>
      <c r="EE24" s="61"/>
      <c r="EF24" s="61"/>
      <c r="EG24" s="61"/>
      <c r="EH24" s="61"/>
      <c r="EI24" s="61"/>
      <c r="EJ24" s="61"/>
      <c r="EK24" s="61"/>
      <c r="EL24" s="61"/>
      <c r="EM24" s="61"/>
      <c r="EN24" s="61"/>
      <c r="EO24" s="61"/>
      <c r="EP24" s="61"/>
      <c r="EQ24" s="61"/>
      <c r="ER24" s="61"/>
      <c r="ES24" s="61"/>
      <c r="ET24" s="61"/>
      <c r="EU24" s="61"/>
      <c r="EV24" s="61"/>
      <c r="EW24" s="61"/>
      <c r="EX24" s="61"/>
      <c r="EY24" s="61"/>
      <c r="EZ24" s="61"/>
      <c r="FA24" s="61"/>
      <c r="FB24" s="61"/>
      <c r="FC24" s="61"/>
      <c r="FD24" s="61"/>
      <c r="FE24" s="61"/>
      <c r="FF24" s="61"/>
      <c r="FG24" s="61"/>
      <c r="FH24" s="61"/>
      <c r="FI24" s="61"/>
      <c r="FJ24" s="61"/>
      <c r="FK24" s="61"/>
      <c r="FL24" s="61"/>
      <c r="FM24" s="61"/>
      <c r="FN24" s="61"/>
      <c r="FO24" s="61"/>
      <c r="FP24" s="61"/>
      <c r="FQ24" s="61"/>
      <c r="FR24" s="61"/>
      <c r="FS24" s="61"/>
      <c r="FT24" s="61"/>
      <c r="FU24" s="61"/>
      <c r="FV24" s="61"/>
      <c r="FW24" s="61"/>
      <c r="FX24" s="61"/>
      <c r="FY24" s="61"/>
      <c r="FZ24" s="61"/>
      <c r="GA24" s="61"/>
      <c r="GB24" s="61"/>
      <c r="GC24" s="61"/>
      <c r="GD24" s="61"/>
      <c r="GE24" s="61"/>
      <c r="GF24" s="61"/>
      <c r="GG24" s="61"/>
      <c r="GH24" s="61"/>
      <c r="GI24" s="61"/>
      <c r="GJ24" s="61"/>
      <c r="GK24" s="61"/>
      <c r="GL24" s="61"/>
      <c r="GM24" s="61"/>
      <c r="GN24" s="61"/>
      <c r="GO24" s="61"/>
      <c r="GP24" s="61"/>
      <c r="GQ24" s="61"/>
      <c r="GR24" s="61"/>
      <c r="GS24" s="61"/>
      <c r="GT24" s="61"/>
      <c r="GU24" s="61"/>
      <c r="GV24" s="61"/>
      <c r="GW24" s="61"/>
      <c r="GX24" s="61"/>
      <c r="GY24" s="61"/>
      <c r="GZ24" s="61"/>
      <c r="HA24" s="61"/>
      <c r="HB24" s="61"/>
      <c r="HC24" s="61"/>
      <c r="HD24" s="61"/>
      <c r="HE24" s="61"/>
      <c r="HF24" s="61"/>
      <c r="HG24" s="61"/>
      <c r="HH24" s="61"/>
      <c r="HI24" s="61"/>
      <c r="HJ24" s="61"/>
      <c r="HK24" s="61"/>
      <c r="HL24" s="61"/>
      <c r="HM24" s="61"/>
      <c r="HN24" s="61"/>
      <c r="HO24" s="61"/>
      <c r="HP24" s="61"/>
      <c r="HQ24" s="61"/>
      <c r="HR24" s="61"/>
      <c r="HS24" s="61"/>
      <c r="HT24" s="61"/>
      <c r="HU24" s="61"/>
      <c r="HV24" s="61"/>
      <c r="HW24" s="61"/>
      <c r="HX24" s="61"/>
      <c r="HY24" s="61"/>
      <c r="HZ24" s="61"/>
      <c r="IA24" s="61"/>
      <c r="IB24" s="61"/>
      <c r="IC24" s="61"/>
    </row>
    <row r="25" spans="2:237" ht="20.100000000000001" customHeight="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61"/>
      <c r="DV25" s="61"/>
      <c r="DW25" s="61"/>
      <c r="DX25" s="61"/>
      <c r="DY25" s="61"/>
      <c r="DZ25" s="61"/>
      <c r="EA25" s="61"/>
      <c r="EB25" s="61"/>
      <c r="EC25" s="61"/>
      <c r="ED25" s="61"/>
      <c r="EE25" s="61"/>
      <c r="EF25" s="61"/>
      <c r="EG25" s="61"/>
      <c r="EH25" s="61"/>
      <c r="EI25" s="61"/>
      <c r="EJ25" s="61"/>
      <c r="EK25" s="61"/>
      <c r="EL25" s="61"/>
      <c r="EM25" s="61"/>
      <c r="EN25" s="61"/>
      <c r="EO25" s="61"/>
      <c r="EP25" s="61"/>
      <c r="EQ25" s="61"/>
      <c r="ER25" s="61"/>
      <c r="ES25" s="61"/>
      <c r="ET25" s="61"/>
      <c r="EU25" s="61"/>
      <c r="EV25" s="61"/>
      <c r="EW25" s="61"/>
      <c r="EX25" s="61"/>
      <c r="EY25" s="61"/>
      <c r="EZ25" s="61"/>
      <c r="FA25" s="61"/>
      <c r="FB25" s="61"/>
      <c r="FC25" s="61"/>
      <c r="FD25" s="61"/>
      <c r="FE25" s="61"/>
      <c r="FF25" s="61"/>
      <c r="FG25" s="61"/>
      <c r="FH25" s="61"/>
      <c r="FI25" s="61"/>
      <c r="FJ25" s="61"/>
      <c r="FK25" s="61"/>
      <c r="FL25" s="61"/>
      <c r="FM25" s="61"/>
      <c r="FN25" s="61"/>
      <c r="FO25" s="61"/>
      <c r="FP25" s="61"/>
      <c r="FQ25" s="61"/>
      <c r="FR25" s="61"/>
      <c r="FS25" s="61"/>
      <c r="FT25" s="61"/>
      <c r="FU25" s="61"/>
      <c r="FV25" s="61"/>
      <c r="FW25" s="61"/>
      <c r="FX25" s="61"/>
      <c r="FY25" s="61"/>
      <c r="FZ25" s="61"/>
      <c r="GA25" s="61"/>
      <c r="GB25" s="61"/>
      <c r="GC25" s="61"/>
      <c r="GD25" s="61"/>
      <c r="GE25" s="61"/>
      <c r="GF25" s="61"/>
      <c r="GG25" s="61"/>
      <c r="GH25" s="61"/>
      <c r="GI25" s="61"/>
      <c r="GJ25" s="61"/>
      <c r="GK25" s="61"/>
      <c r="GL25" s="61"/>
      <c r="GM25" s="61"/>
      <c r="GN25" s="61"/>
      <c r="GO25" s="61"/>
      <c r="GP25" s="61"/>
      <c r="GQ25" s="61"/>
      <c r="GR25" s="61"/>
      <c r="GS25" s="61"/>
      <c r="GT25" s="61"/>
      <c r="GU25" s="61"/>
      <c r="GV25" s="61"/>
      <c r="GW25" s="61"/>
      <c r="GX25" s="61"/>
      <c r="GY25" s="61"/>
      <c r="GZ25" s="61"/>
      <c r="HA25" s="61"/>
      <c r="HB25" s="61"/>
      <c r="HC25" s="61"/>
      <c r="HD25" s="61"/>
      <c r="HE25" s="61"/>
      <c r="HF25" s="61"/>
      <c r="HG25" s="61"/>
      <c r="HH25" s="61"/>
      <c r="HI25" s="61"/>
      <c r="HJ25" s="61"/>
      <c r="HK25" s="61"/>
      <c r="HL25" s="61"/>
      <c r="HM25" s="61"/>
      <c r="HN25" s="61"/>
      <c r="HO25" s="61"/>
      <c r="HP25" s="61"/>
      <c r="HQ25" s="61"/>
      <c r="HR25" s="61"/>
      <c r="HS25" s="61"/>
      <c r="HT25" s="61"/>
      <c r="HU25" s="61"/>
      <c r="HV25" s="61"/>
      <c r="HW25" s="61"/>
      <c r="HX25" s="61"/>
      <c r="HY25" s="61"/>
      <c r="HZ25" s="61"/>
      <c r="IA25" s="61"/>
      <c r="IB25" s="61"/>
      <c r="IC25" s="61"/>
    </row>
    <row r="26" spans="2:237" ht="20.100000000000001" customHeight="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61"/>
      <c r="DV26" s="61"/>
      <c r="DW26" s="61"/>
      <c r="DX26" s="61"/>
      <c r="DY26" s="61"/>
      <c r="DZ26" s="61"/>
      <c r="EA26" s="61"/>
      <c r="EB26" s="61"/>
      <c r="EC26" s="61"/>
      <c r="ED26" s="61"/>
      <c r="EE26" s="61"/>
      <c r="EF26" s="61"/>
      <c r="EG26" s="61"/>
      <c r="EH26" s="61"/>
      <c r="EI26" s="61"/>
      <c r="EJ26" s="61"/>
      <c r="EK26" s="61"/>
      <c r="EL26" s="61"/>
      <c r="EM26" s="61"/>
      <c r="EN26" s="61"/>
      <c r="EO26" s="61"/>
      <c r="EP26" s="61"/>
      <c r="EQ26" s="61"/>
      <c r="ER26" s="61"/>
      <c r="ES26" s="61"/>
      <c r="ET26" s="61"/>
      <c r="EU26" s="61"/>
      <c r="EV26" s="61"/>
      <c r="EW26" s="61"/>
      <c r="EX26" s="61"/>
      <c r="EY26" s="61"/>
      <c r="EZ26" s="61"/>
      <c r="FA26" s="61"/>
      <c r="FB26" s="61"/>
      <c r="FC26" s="61"/>
      <c r="FD26" s="61"/>
      <c r="FE26" s="61"/>
      <c r="FF26" s="61"/>
      <c r="FG26" s="61"/>
      <c r="FH26" s="61"/>
      <c r="FI26" s="61"/>
      <c r="FJ26" s="61"/>
      <c r="FK26" s="61"/>
      <c r="FL26" s="61"/>
      <c r="FM26" s="61"/>
      <c r="FN26" s="61"/>
      <c r="FO26" s="61"/>
      <c r="FP26" s="61"/>
      <c r="FQ26" s="61"/>
      <c r="FR26" s="61"/>
      <c r="FS26" s="61"/>
      <c r="FT26" s="61"/>
      <c r="FU26" s="61"/>
      <c r="FV26" s="61"/>
      <c r="FW26" s="61"/>
      <c r="FX26" s="61"/>
      <c r="FY26" s="61"/>
      <c r="FZ26" s="61"/>
      <c r="GA26" s="61"/>
      <c r="GB26" s="61"/>
      <c r="GC26" s="61"/>
      <c r="GD26" s="61"/>
      <c r="GE26" s="61"/>
      <c r="GF26" s="61"/>
      <c r="GG26" s="61"/>
      <c r="GH26" s="61"/>
      <c r="GI26" s="61"/>
      <c r="GJ26" s="61"/>
      <c r="GK26" s="61"/>
      <c r="GL26" s="61"/>
      <c r="GM26" s="61"/>
      <c r="GN26" s="61"/>
      <c r="GO26" s="61"/>
      <c r="GP26" s="61"/>
      <c r="GQ26" s="61"/>
      <c r="GR26" s="61"/>
      <c r="GS26" s="61"/>
      <c r="GT26" s="61"/>
      <c r="GU26" s="61"/>
      <c r="GV26" s="61"/>
      <c r="GW26" s="61"/>
      <c r="GX26" s="61"/>
      <c r="GY26" s="61"/>
      <c r="GZ26" s="61"/>
      <c r="HA26" s="61"/>
      <c r="HB26" s="61"/>
      <c r="HC26" s="61"/>
      <c r="HD26" s="61"/>
      <c r="HE26" s="61"/>
      <c r="HF26" s="61"/>
      <c r="HG26" s="61"/>
      <c r="HH26" s="61"/>
      <c r="HI26" s="61"/>
      <c r="HJ26" s="61"/>
      <c r="HK26" s="61"/>
      <c r="HL26" s="61"/>
      <c r="HM26" s="61"/>
      <c r="HN26" s="61"/>
      <c r="HO26" s="61"/>
      <c r="HP26" s="61"/>
      <c r="HQ26" s="61"/>
      <c r="HR26" s="61"/>
      <c r="HS26" s="61"/>
      <c r="HT26" s="61"/>
      <c r="HU26" s="61"/>
      <c r="HV26" s="61"/>
      <c r="HW26" s="61"/>
      <c r="HX26" s="61"/>
      <c r="HY26" s="61"/>
      <c r="HZ26" s="61"/>
      <c r="IA26" s="61"/>
      <c r="IB26" s="61"/>
      <c r="IC26" s="61"/>
    </row>
    <row r="27" spans="2:237" ht="20.100000000000001" customHeight="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61"/>
      <c r="DV27" s="61"/>
      <c r="DW27" s="61"/>
      <c r="DX27" s="61"/>
      <c r="DY27" s="61"/>
      <c r="DZ27" s="61"/>
      <c r="EA27" s="61"/>
      <c r="EB27" s="61"/>
      <c r="EC27" s="61"/>
      <c r="ED27" s="61"/>
      <c r="EE27" s="61"/>
      <c r="EF27" s="61"/>
      <c r="EG27" s="61"/>
      <c r="EH27" s="61"/>
      <c r="EI27" s="61"/>
      <c r="EJ27" s="61"/>
      <c r="EK27" s="61"/>
      <c r="EL27" s="61"/>
      <c r="EM27" s="61"/>
      <c r="EN27" s="61"/>
      <c r="EO27" s="61"/>
      <c r="EP27" s="61"/>
      <c r="EQ27" s="61"/>
      <c r="ER27" s="61"/>
      <c r="ES27" s="61"/>
      <c r="ET27" s="61"/>
      <c r="EU27" s="61"/>
      <c r="EV27" s="61"/>
      <c r="EW27" s="61"/>
      <c r="EX27" s="61"/>
      <c r="EY27" s="61"/>
      <c r="EZ27" s="61"/>
      <c r="FA27" s="61"/>
      <c r="FB27" s="61"/>
      <c r="FC27" s="61"/>
      <c r="FD27" s="61"/>
      <c r="FE27" s="61"/>
      <c r="FF27" s="61"/>
      <c r="FG27" s="61"/>
      <c r="FH27" s="61"/>
      <c r="FI27" s="61"/>
      <c r="FJ27" s="61"/>
      <c r="FK27" s="61"/>
      <c r="FL27" s="61"/>
      <c r="FM27" s="61"/>
      <c r="FN27" s="61"/>
      <c r="FO27" s="61"/>
      <c r="FP27" s="61"/>
      <c r="FQ27" s="61"/>
      <c r="FR27" s="61"/>
      <c r="FS27" s="61"/>
      <c r="FT27" s="61"/>
      <c r="FU27" s="61"/>
      <c r="FV27" s="61"/>
      <c r="FW27" s="61"/>
      <c r="FX27" s="61"/>
      <c r="FY27" s="61"/>
      <c r="FZ27" s="61"/>
      <c r="GA27" s="61"/>
      <c r="GB27" s="61"/>
      <c r="GC27" s="61"/>
      <c r="GD27" s="61"/>
      <c r="GE27" s="61"/>
      <c r="GF27" s="61"/>
      <c r="GG27" s="61"/>
      <c r="GH27" s="61"/>
      <c r="GI27" s="61"/>
      <c r="GJ27" s="61"/>
      <c r="GK27" s="61"/>
      <c r="GL27" s="61"/>
      <c r="GM27" s="61"/>
      <c r="GN27" s="61"/>
      <c r="GO27" s="61"/>
      <c r="GP27" s="61"/>
      <c r="GQ27" s="61"/>
      <c r="GR27" s="61"/>
      <c r="GS27" s="61"/>
      <c r="GT27" s="61"/>
      <c r="GU27" s="61"/>
      <c r="GV27" s="61"/>
      <c r="GW27" s="61"/>
      <c r="GX27" s="61"/>
      <c r="GY27" s="61"/>
      <c r="GZ27" s="61"/>
      <c r="HA27" s="61"/>
      <c r="HB27" s="61"/>
      <c r="HC27" s="61"/>
      <c r="HD27" s="61"/>
      <c r="HE27" s="61"/>
      <c r="HF27" s="61"/>
      <c r="HG27" s="61"/>
      <c r="HH27" s="61"/>
      <c r="HI27" s="61"/>
      <c r="HJ27" s="61"/>
      <c r="HK27" s="61"/>
      <c r="HL27" s="61"/>
      <c r="HM27" s="61"/>
      <c r="HN27" s="61"/>
      <c r="HO27" s="61"/>
      <c r="HP27" s="61"/>
      <c r="HQ27" s="61"/>
      <c r="HR27" s="61"/>
      <c r="HS27" s="61"/>
      <c r="HT27" s="61"/>
      <c r="HU27" s="61"/>
      <c r="HV27" s="61"/>
      <c r="HW27" s="61"/>
      <c r="HX27" s="61"/>
      <c r="HY27" s="61"/>
      <c r="HZ27" s="61"/>
      <c r="IA27" s="61"/>
      <c r="IB27" s="61"/>
      <c r="IC27" s="61"/>
    </row>
    <row r="28" spans="2:237" ht="20.100000000000001" customHeight="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c r="FO28" s="61"/>
      <c r="FP28" s="61"/>
      <c r="FQ28" s="61"/>
      <c r="FR28" s="61"/>
      <c r="FS28" s="61"/>
      <c r="FT28" s="61"/>
      <c r="FU28" s="61"/>
      <c r="FV28" s="61"/>
      <c r="FW28" s="61"/>
      <c r="FX28" s="61"/>
      <c r="FY28" s="61"/>
      <c r="FZ28" s="61"/>
      <c r="GA28" s="61"/>
      <c r="GB28" s="61"/>
      <c r="GC28" s="61"/>
      <c r="GD28" s="61"/>
      <c r="GE28" s="61"/>
      <c r="GF28" s="61"/>
      <c r="GG28" s="61"/>
      <c r="GH28" s="61"/>
      <c r="GI28" s="61"/>
      <c r="GJ28" s="61"/>
      <c r="GK28" s="61"/>
      <c r="GL28" s="61"/>
      <c r="GM28" s="61"/>
      <c r="GN28" s="61"/>
      <c r="GO28" s="61"/>
      <c r="GP28" s="61"/>
      <c r="GQ28" s="61"/>
      <c r="GR28" s="61"/>
      <c r="GS28" s="61"/>
      <c r="GT28" s="61"/>
      <c r="GU28" s="61"/>
      <c r="GV28" s="61"/>
      <c r="GW28" s="61"/>
      <c r="GX28" s="61"/>
      <c r="GY28" s="61"/>
      <c r="GZ28" s="61"/>
      <c r="HA28" s="61"/>
      <c r="HB28" s="61"/>
      <c r="HC28" s="61"/>
      <c r="HD28" s="61"/>
      <c r="HE28" s="61"/>
      <c r="HF28" s="61"/>
      <c r="HG28" s="61"/>
      <c r="HH28" s="61"/>
      <c r="HI28" s="61"/>
      <c r="HJ28" s="61"/>
      <c r="HK28" s="61"/>
      <c r="HL28" s="61"/>
      <c r="HM28" s="61"/>
      <c r="HN28" s="61"/>
      <c r="HO28" s="61"/>
      <c r="HP28" s="61"/>
      <c r="HQ28" s="61"/>
      <c r="HR28" s="61"/>
      <c r="HS28" s="61"/>
      <c r="HT28" s="61"/>
      <c r="HU28" s="61"/>
      <c r="HV28" s="61"/>
      <c r="HW28" s="61"/>
      <c r="HX28" s="61"/>
      <c r="HY28" s="61"/>
      <c r="HZ28" s="61"/>
      <c r="IA28" s="61"/>
      <c r="IB28" s="61"/>
      <c r="IC28" s="61"/>
    </row>
    <row r="29" spans="2:237" ht="20.100000000000001" customHeight="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61"/>
      <c r="DV29" s="61"/>
      <c r="DW29" s="61"/>
      <c r="DX29" s="61"/>
      <c r="DY29" s="61"/>
      <c r="DZ29" s="61"/>
      <c r="EA29" s="61"/>
      <c r="EB29" s="61"/>
      <c r="EC29" s="61"/>
      <c r="ED29" s="61"/>
      <c r="EE29" s="61"/>
      <c r="EF29" s="61"/>
      <c r="EG29" s="61"/>
      <c r="EH29" s="61"/>
      <c r="EI29" s="61"/>
      <c r="EJ29" s="61"/>
      <c r="EK29" s="61"/>
      <c r="EL29" s="61"/>
      <c r="EM29" s="61"/>
      <c r="EN29" s="61"/>
      <c r="EO29" s="61"/>
      <c r="EP29" s="61"/>
      <c r="EQ29" s="61"/>
      <c r="ER29" s="61"/>
      <c r="ES29" s="61"/>
      <c r="ET29" s="61"/>
      <c r="EU29" s="61"/>
      <c r="EV29" s="61"/>
      <c r="EW29" s="61"/>
      <c r="EX29" s="61"/>
      <c r="EY29" s="61"/>
      <c r="EZ29" s="61"/>
      <c r="FA29" s="61"/>
      <c r="FB29" s="61"/>
      <c r="FC29" s="61"/>
      <c r="FD29" s="61"/>
      <c r="FE29" s="61"/>
      <c r="FF29" s="61"/>
      <c r="FG29" s="61"/>
      <c r="FH29" s="61"/>
      <c r="FI29" s="61"/>
      <c r="FJ29" s="61"/>
      <c r="FK29" s="61"/>
      <c r="FL29" s="61"/>
      <c r="FM29" s="61"/>
      <c r="FN29" s="61"/>
      <c r="FO29" s="61"/>
      <c r="FP29" s="61"/>
      <c r="FQ29" s="61"/>
      <c r="FR29" s="61"/>
      <c r="FS29" s="61"/>
      <c r="FT29" s="61"/>
      <c r="FU29" s="61"/>
      <c r="FV29" s="61"/>
      <c r="FW29" s="61"/>
      <c r="FX29" s="61"/>
      <c r="FY29" s="61"/>
      <c r="FZ29" s="61"/>
      <c r="GA29" s="61"/>
      <c r="GB29" s="61"/>
      <c r="GC29" s="61"/>
      <c r="GD29" s="61"/>
      <c r="GE29" s="61"/>
      <c r="GF29" s="61"/>
      <c r="GG29" s="61"/>
      <c r="GH29" s="61"/>
      <c r="GI29" s="61"/>
      <c r="GJ29" s="61"/>
      <c r="GK29" s="61"/>
      <c r="GL29" s="61"/>
      <c r="GM29" s="61"/>
      <c r="GN29" s="61"/>
      <c r="GO29" s="61"/>
      <c r="GP29" s="61"/>
      <c r="GQ29" s="61"/>
      <c r="GR29" s="61"/>
      <c r="GS29" s="61"/>
      <c r="GT29" s="61"/>
      <c r="GU29" s="61"/>
      <c r="GV29" s="61"/>
      <c r="GW29" s="61"/>
      <c r="GX29" s="61"/>
      <c r="GY29" s="61"/>
      <c r="GZ29" s="61"/>
      <c r="HA29" s="61"/>
      <c r="HB29" s="61"/>
      <c r="HC29" s="61"/>
      <c r="HD29" s="61"/>
      <c r="HE29" s="61"/>
      <c r="HF29" s="61"/>
      <c r="HG29" s="61"/>
      <c r="HH29" s="61"/>
      <c r="HI29" s="61"/>
      <c r="HJ29" s="61"/>
      <c r="HK29" s="61"/>
      <c r="HL29" s="61"/>
      <c r="HM29" s="61"/>
      <c r="HN29" s="61"/>
      <c r="HO29" s="61"/>
      <c r="HP29" s="61"/>
      <c r="HQ29" s="61"/>
      <c r="HR29" s="61"/>
      <c r="HS29" s="61"/>
      <c r="HT29" s="61"/>
      <c r="HU29" s="61"/>
      <c r="HV29" s="61"/>
      <c r="HW29" s="61"/>
      <c r="HX29" s="61"/>
      <c r="HY29" s="61"/>
      <c r="HZ29" s="61"/>
      <c r="IA29" s="61"/>
      <c r="IB29" s="61"/>
      <c r="IC29" s="61"/>
    </row>
    <row r="30" spans="2:237" ht="20.100000000000001" customHeight="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61"/>
      <c r="DV30" s="61"/>
      <c r="DW30" s="61"/>
      <c r="DX30" s="61"/>
      <c r="DY30" s="61"/>
      <c r="DZ30" s="61"/>
      <c r="EA30" s="61"/>
      <c r="EB30" s="61"/>
      <c r="EC30" s="61"/>
      <c r="ED30" s="61"/>
      <c r="EE30" s="61"/>
      <c r="EF30" s="61"/>
      <c r="EG30" s="61"/>
      <c r="EH30" s="61"/>
      <c r="EI30" s="61"/>
      <c r="EJ30" s="61"/>
      <c r="EK30" s="61"/>
      <c r="EL30" s="61"/>
      <c r="EM30" s="61"/>
      <c r="EN30" s="61"/>
      <c r="EO30" s="61"/>
      <c r="EP30" s="61"/>
      <c r="EQ30" s="61"/>
      <c r="ER30" s="61"/>
      <c r="ES30" s="61"/>
      <c r="ET30" s="61"/>
      <c r="EU30" s="61"/>
      <c r="EV30" s="61"/>
      <c r="EW30" s="61"/>
      <c r="EX30" s="61"/>
      <c r="EY30" s="61"/>
      <c r="EZ30" s="61"/>
      <c r="FA30" s="61"/>
      <c r="FB30" s="61"/>
      <c r="FC30" s="61"/>
      <c r="FD30" s="61"/>
      <c r="FE30" s="61"/>
      <c r="FF30" s="61"/>
      <c r="FG30" s="61"/>
      <c r="FH30" s="61"/>
      <c r="FI30" s="61"/>
      <c r="FJ30" s="61"/>
      <c r="FK30" s="61"/>
      <c r="FL30" s="61"/>
      <c r="FM30" s="61"/>
      <c r="FN30" s="61"/>
      <c r="FO30" s="61"/>
      <c r="FP30" s="61"/>
      <c r="FQ30" s="61"/>
      <c r="FR30" s="61"/>
      <c r="FS30" s="61"/>
      <c r="FT30" s="61"/>
      <c r="FU30" s="61"/>
      <c r="FV30" s="61"/>
      <c r="FW30" s="61"/>
      <c r="FX30" s="61"/>
      <c r="FY30" s="61"/>
      <c r="FZ30" s="61"/>
      <c r="GA30" s="61"/>
      <c r="GB30" s="61"/>
      <c r="GC30" s="61"/>
      <c r="GD30" s="61"/>
      <c r="GE30" s="61"/>
      <c r="GF30" s="61"/>
      <c r="GG30" s="61"/>
      <c r="GH30" s="61"/>
      <c r="GI30" s="61"/>
      <c r="GJ30" s="61"/>
      <c r="GK30" s="61"/>
      <c r="GL30" s="61"/>
      <c r="GM30" s="61"/>
      <c r="GN30" s="61"/>
      <c r="GO30" s="61"/>
      <c r="GP30" s="61"/>
      <c r="GQ30" s="61"/>
      <c r="GR30" s="61"/>
      <c r="GS30" s="61"/>
      <c r="GT30" s="61"/>
      <c r="GU30" s="61"/>
      <c r="GV30" s="61"/>
      <c r="GW30" s="61"/>
      <c r="GX30" s="61"/>
      <c r="GY30" s="61"/>
      <c r="GZ30" s="61"/>
      <c r="HA30" s="61"/>
      <c r="HB30" s="61"/>
      <c r="HC30" s="61"/>
      <c r="HD30" s="61"/>
      <c r="HE30" s="61"/>
      <c r="HF30" s="61"/>
      <c r="HG30" s="61"/>
      <c r="HH30" s="61"/>
      <c r="HI30" s="61"/>
      <c r="HJ30" s="61"/>
      <c r="HK30" s="61"/>
      <c r="HL30" s="61"/>
      <c r="HM30" s="61"/>
      <c r="HN30" s="61"/>
      <c r="HO30" s="61"/>
      <c r="HP30" s="61"/>
      <c r="HQ30" s="61"/>
      <c r="HR30" s="61"/>
      <c r="HS30" s="61"/>
      <c r="HT30" s="61"/>
      <c r="HU30" s="61"/>
      <c r="HV30" s="61"/>
      <c r="HW30" s="61"/>
      <c r="HX30" s="61"/>
      <c r="HY30" s="61"/>
      <c r="HZ30" s="61"/>
      <c r="IA30" s="61"/>
      <c r="IB30" s="61"/>
      <c r="IC30" s="61"/>
    </row>
    <row r="31" spans="2:237" ht="20.100000000000001" customHeight="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61"/>
      <c r="DV31" s="61"/>
      <c r="DW31" s="61"/>
      <c r="DX31" s="61"/>
      <c r="DY31" s="61"/>
      <c r="DZ31" s="61"/>
      <c r="EA31" s="61"/>
      <c r="EB31" s="61"/>
      <c r="EC31" s="61"/>
      <c r="ED31" s="61"/>
      <c r="EE31" s="61"/>
      <c r="EF31" s="61"/>
      <c r="EG31" s="61"/>
      <c r="EH31" s="61"/>
      <c r="EI31" s="61"/>
      <c r="EJ31" s="61"/>
      <c r="EK31" s="61"/>
      <c r="EL31" s="61"/>
      <c r="EM31" s="61"/>
      <c r="EN31" s="61"/>
      <c r="EO31" s="61"/>
      <c r="EP31" s="61"/>
      <c r="EQ31" s="61"/>
      <c r="ER31" s="61"/>
      <c r="ES31" s="61"/>
      <c r="ET31" s="61"/>
      <c r="EU31" s="61"/>
      <c r="EV31" s="61"/>
      <c r="EW31" s="61"/>
      <c r="EX31" s="61"/>
      <c r="EY31" s="61"/>
      <c r="EZ31" s="61"/>
      <c r="FA31" s="61"/>
      <c r="FB31" s="61"/>
      <c r="FC31" s="61"/>
      <c r="FD31" s="61"/>
      <c r="FE31" s="61"/>
      <c r="FF31" s="61"/>
      <c r="FG31" s="61"/>
      <c r="FH31" s="61"/>
      <c r="FI31" s="61"/>
      <c r="FJ31" s="61"/>
      <c r="FK31" s="61"/>
      <c r="FL31" s="61"/>
      <c r="FM31" s="61"/>
      <c r="FN31" s="61"/>
      <c r="FO31" s="61"/>
      <c r="FP31" s="61"/>
      <c r="FQ31" s="61"/>
      <c r="FR31" s="61"/>
      <c r="FS31" s="61"/>
      <c r="FT31" s="61"/>
      <c r="FU31" s="61"/>
      <c r="FV31" s="61"/>
      <c r="FW31" s="61"/>
      <c r="FX31" s="61"/>
      <c r="FY31" s="61"/>
      <c r="FZ31" s="61"/>
      <c r="GA31" s="61"/>
      <c r="GB31" s="61"/>
      <c r="GC31" s="61"/>
      <c r="GD31" s="61"/>
      <c r="GE31" s="61"/>
      <c r="GF31" s="61"/>
      <c r="GG31" s="61"/>
      <c r="GH31" s="61"/>
      <c r="GI31" s="61"/>
      <c r="GJ31" s="61"/>
      <c r="GK31" s="61"/>
      <c r="GL31" s="61"/>
      <c r="GM31" s="61"/>
      <c r="GN31" s="61"/>
      <c r="GO31" s="61"/>
      <c r="GP31" s="61"/>
      <c r="GQ31" s="61"/>
      <c r="GR31" s="61"/>
      <c r="GS31" s="61"/>
      <c r="GT31" s="61"/>
      <c r="GU31" s="61"/>
      <c r="GV31" s="61"/>
      <c r="GW31" s="61"/>
      <c r="GX31" s="61"/>
      <c r="GY31" s="61"/>
      <c r="GZ31" s="61"/>
      <c r="HA31" s="61"/>
      <c r="HB31" s="61"/>
      <c r="HC31" s="61"/>
      <c r="HD31" s="61"/>
      <c r="HE31" s="61"/>
      <c r="HF31" s="61"/>
      <c r="HG31" s="61"/>
      <c r="HH31" s="61"/>
      <c r="HI31" s="61"/>
      <c r="HJ31" s="61"/>
      <c r="HK31" s="61"/>
      <c r="HL31" s="61"/>
      <c r="HM31" s="61"/>
      <c r="HN31" s="61"/>
      <c r="HO31" s="61"/>
      <c r="HP31" s="61"/>
      <c r="HQ31" s="61"/>
      <c r="HR31" s="61"/>
      <c r="HS31" s="61"/>
      <c r="HT31" s="61"/>
      <c r="HU31" s="61"/>
      <c r="HV31" s="61"/>
      <c r="HW31" s="61"/>
      <c r="HX31" s="61"/>
      <c r="HY31" s="61"/>
      <c r="HZ31" s="61"/>
      <c r="IA31" s="61"/>
      <c r="IB31" s="61"/>
      <c r="IC31" s="61"/>
    </row>
    <row r="32" spans="2:237" ht="20.100000000000001" customHeight="1">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row>
    <row r="33" spans="2:237" ht="20.100000000000001" customHeight="1">
      <c r="B33" s="61"/>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row>
    <row r="34" spans="2:237" ht="20.100000000000001" customHeight="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row>
    <row r="35" spans="2:237" ht="20.100000000000001" customHeight="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61"/>
      <c r="DV35" s="61"/>
      <c r="DW35" s="61"/>
      <c r="DX35" s="61"/>
      <c r="DY35" s="61"/>
      <c r="DZ35" s="61"/>
      <c r="EA35" s="61"/>
      <c r="EB35" s="61"/>
      <c r="EC35" s="61"/>
      <c r="ED35" s="61"/>
      <c r="EE35" s="61"/>
      <c r="EF35" s="61"/>
      <c r="EG35" s="61"/>
      <c r="EH35" s="61"/>
      <c r="EI35" s="61"/>
      <c r="EJ35" s="61"/>
      <c r="EK35" s="61"/>
      <c r="EL35" s="61"/>
      <c r="EM35" s="61"/>
      <c r="EN35" s="61"/>
      <c r="EO35" s="61"/>
      <c r="EP35" s="61"/>
      <c r="EQ35" s="61"/>
      <c r="ER35" s="61"/>
      <c r="ES35" s="61"/>
      <c r="ET35" s="61"/>
      <c r="EU35" s="61"/>
      <c r="EV35" s="61"/>
      <c r="EW35" s="61"/>
      <c r="EX35" s="61"/>
      <c r="EY35" s="61"/>
      <c r="EZ35" s="61"/>
      <c r="FA35" s="61"/>
      <c r="FB35" s="61"/>
      <c r="FC35" s="61"/>
      <c r="FD35" s="61"/>
      <c r="FE35" s="61"/>
      <c r="FF35" s="61"/>
      <c r="FG35" s="61"/>
      <c r="FH35" s="61"/>
      <c r="FI35" s="61"/>
      <c r="FJ35" s="61"/>
      <c r="FK35" s="61"/>
      <c r="FL35" s="61"/>
      <c r="FM35" s="61"/>
      <c r="FN35" s="61"/>
      <c r="FO35" s="61"/>
      <c r="FP35" s="61"/>
      <c r="FQ35" s="61"/>
      <c r="FR35" s="61"/>
      <c r="FS35" s="61"/>
      <c r="FT35" s="61"/>
      <c r="FU35" s="61"/>
      <c r="FV35" s="61"/>
      <c r="FW35" s="61"/>
      <c r="FX35" s="61"/>
      <c r="FY35" s="61"/>
      <c r="FZ35" s="61"/>
      <c r="GA35" s="61"/>
      <c r="GB35" s="61"/>
      <c r="GC35" s="61"/>
      <c r="GD35" s="61"/>
      <c r="GE35" s="61"/>
      <c r="GF35" s="61"/>
      <c r="GG35" s="61"/>
      <c r="GH35" s="61"/>
      <c r="GI35" s="61"/>
      <c r="GJ35" s="61"/>
      <c r="GK35" s="61"/>
      <c r="GL35" s="61"/>
      <c r="GM35" s="61"/>
      <c r="GN35" s="61"/>
      <c r="GO35" s="61"/>
      <c r="GP35" s="61"/>
      <c r="GQ35" s="61"/>
      <c r="GR35" s="61"/>
      <c r="GS35" s="61"/>
      <c r="GT35" s="61"/>
      <c r="GU35" s="61"/>
      <c r="GV35" s="61"/>
      <c r="GW35" s="61"/>
      <c r="GX35" s="61"/>
      <c r="GY35" s="61"/>
      <c r="GZ35" s="61"/>
      <c r="HA35" s="61"/>
      <c r="HB35" s="61"/>
      <c r="HC35" s="61"/>
      <c r="HD35" s="61"/>
      <c r="HE35" s="61"/>
      <c r="HF35" s="61"/>
      <c r="HG35" s="61"/>
      <c r="HH35" s="61"/>
      <c r="HI35" s="61"/>
      <c r="HJ35" s="61"/>
      <c r="HK35" s="61"/>
      <c r="HL35" s="61"/>
      <c r="HM35" s="61"/>
      <c r="HN35" s="61"/>
      <c r="HO35" s="61"/>
      <c r="HP35" s="61"/>
      <c r="HQ35" s="61"/>
      <c r="HR35" s="61"/>
      <c r="HS35" s="61"/>
      <c r="HT35" s="61"/>
      <c r="HU35" s="61"/>
      <c r="HV35" s="61"/>
      <c r="HW35" s="61"/>
      <c r="HX35" s="61"/>
      <c r="HY35" s="61"/>
      <c r="HZ35" s="61"/>
      <c r="IA35" s="61"/>
      <c r="IB35" s="61"/>
      <c r="IC35" s="61"/>
    </row>
    <row r="36" spans="2:237" ht="20.100000000000001" customHeight="1">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61"/>
      <c r="DV36" s="61"/>
      <c r="DW36" s="61"/>
      <c r="DX36" s="61"/>
      <c r="DY36" s="61"/>
      <c r="DZ36" s="61"/>
      <c r="EA36" s="61"/>
      <c r="EB36" s="61"/>
      <c r="EC36" s="61"/>
      <c r="ED36" s="61"/>
      <c r="EE36" s="61"/>
      <c r="EF36" s="61"/>
      <c r="EG36" s="61"/>
      <c r="EH36" s="61"/>
      <c r="EI36" s="61"/>
      <c r="EJ36" s="61"/>
      <c r="EK36" s="61"/>
      <c r="EL36" s="61"/>
      <c r="EM36" s="61"/>
      <c r="EN36" s="61"/>
      <c r="EO36" s="61"/>
      <c r="EP36" s="61"/>
      <c r="EQ36" s="61"/>
      <c r="ER36" s="61"/>
      <c r="ES36" s="61"/>
      <c r="ET36" s="61"/>
      <c r="EU36" s="61"/>
      <c r="EV36" s="61"/>
      <c r="EW36" s="61"/>
      <c r="EX36" s="61"/>
      <c r="EY36" s="61"/>
      <c r="EZ36" s="61"/>
      <c r="FA36" s="61"/>
      <c r="FB36" s="61"/>
      <c r="FC36" s="61"/>
      <c r="FD36" s="61"/>
      <c r="FE36" s="61"/>
      <c r="FF36" s="61"/>
      <c r="FG36" s="61"/>
      <c r="FH36" s="61"/>
      <c r="FI36" s="61"/>
      <c r="FJ36" s="61"/>
      <c r="FK36" s="61"/>
      <c r="FL36" s="61"/>
      <c r="FM36" s="61"/>
      <c r="FN36" s="61"/>
      <c r="FO36" s="61"/>
      <c r="FP36" s="61"/>
      <c r="FQ36" s="61"/>
      <c r="FR36" s="61"/>
      <c r="FS36" s="61"/>
      <c r="FT36" s="61"/>
      <c r="FU36" s="61"/>
      <c r="FV36" s="61"/>
      <c r="FW36" s="61"/>
      <c r="FX36" s="61"/>
      <c r="FY36" s="61"/>
      <c r="FZ36" s="61"/>
      <c r="GA36" s="61"/>
      <c r="GB36" s="61"/>
      <c r="GC36" s="61"/>
      <c r="GD36" s="61"/>
      <c r="GE36" s="61"/>
      <c r="GF36" s="61"/>
      <c r="GG36" s="61"/>
      <c r="GH36" s="61"/>
      <c r="GI36" s="61"/>
      <c r="GJ36" s="61"/>
      <c r="GK36" s="61"/>
      <c r="GL36" s="61"/>
      <c r="GM36" s="61"/>
      <c r="GN36" s="61"/>
      <c r="GO36" s="61"/>
      <c r="GP36" s="61"/>
      <c r="GQ36" s="61"/>
      <c r="GR36" s="61"/>
      <c r="GS36" s="61"/>
      <c r="GT36" s="61"/>
      <c r="GU36" s="61"/>
      <c r="GV36" s="61"/>
      <c r="GW36" s="61"/>
      <c r="GX36" s="61"/>
      <c r="GY36" s="61"/>
      <c r="GZ36" s="61"/>
      <c r="HA36" s="61"/>
      <c r="HB36" s="61"/>
      <c r="HC36" s="61"/>
      <c r="HD36" s="61"/>
      <c r="HE36" s="61"/>
      <c r="HF36" s="61"/>
      <c r="HG36" s="61"/>
      <c r="HH36" s="61"/>
      <c r="HI36" s="61"/>
      <c r="HJ36" s="61"/>
      <c r="HK36" s="61"/>
      <c r="HL36" s="61"/>
      <c r="HM36" s="61"/>
      <c r="HN36" s="61"/>
      <c r="HO36" s="61"/>
      <c r="HP36" s="61"/>
      <c r="HQ36" s="61"/>
      <c r="HR36" s="61"/>
      <c r="HS36" s="61"/>
      <c r="HT36" s="61"/>
      <c r="HU36" s="61"/>
      <c r="HV36" s="61"/>
      <c r="HW36" s="61"/>
      <c r="HX36" s="61"/>
      <c r="HY36" s="61"/>
      <c r="HZ36" s="61"/>
      <c r="IA36" s="61"/>
      <c r="IB36" s="61"/>
      <c r="IC36" s="61"/>
    </row>
    <row r="37" spans="2:237" ht="20.100000000000001" customHeight="1">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61"/>
      <c r="DV37" s="61"/>
      <c r="DW37" s="61"/>
      <c r="DX37" s="61"/>
      <c r="DY37" s="61"/>
      <c r="DZ37" s="61"/>
      <c r="EA37" s="61"/>
      <c r="EB37" s="61"/>
      <c r="EC37" s="61"/>
      <c r="ED37" s="61"/>
      <c r="EE37" s="61"/>
      <c r="EF37" s="61"/>
      <c r="EG37" s="61"/>
      <c r="EH37" s="61"/>
      <c r="EI37" s="61"/>
      <c r="EJ37" s="61"/>
      <c r="EK37" s="61"/>
      <c r="EL37" s="61"/>
      <c r="EM37" s="61"/>
      <c r="EN37" s="61"/>
      <c r="EO37" s="61"/>
      <c r="EP37" s="61"/>
      <c r="EQ37" s="61"/>
      <c r="ER37" s="61"/>
      <c r="ES37" s="61"/>
      <c r="ET37" s="61"/>
      <c r="EU37" s="61"/>
      <c r="EV37" s="61"/>
      <c r="EW37" s="61"/>
      <c r="EX37" s="61"/>
      <c r="EY37" s="61"/>
      <c r="EZ37" s="61"/>
      <c r="FA37" s="61"/>
      <c r="FB37" s="61"/>
      <c r="FC37" s="61"/>
      <c r="FD37" s="61"/>
      <c r="FE37" s="61"/>
      <c r="FF37" s="61"/>
      <c r="FG37" s="61"/>
      <c r="FH37" s="61"/>
      <c r="FI37" s="61"/>
      <c r="FJ37" s="61"/>
      <c r="FK37" s="61"/>
      <c r="FL37" s="61"/>
      <c r="FM37" s="61"/>
      <c r="FN37" s="61"/>
      <c r="FO37" s="61"/>
      <c r="FP37" s="61"/>
      <c r="FQ37" s="61"/>
      <c r="FR37" s="61"/>
      <c r="FS37" s="61"/>
      <c r="FT37" s="61"/>
      <c r="FU37" s="61"/>
      <c r="FV37" s="61"/>
      <c r="FW37" s="61"/>
      <c r="FX37" s="61"/>
      <c r="FY37" s="61"/>
      <c r="FZ37" s="61"/>
      <c r="GA37" s="61"/>
      <c r="GB37" s="61"/>
      <c r="GC37" s="61"/>
      <c r="GD37" s="61"/>
      <c r="GE37" s="61"/>
      <c r="GF37" s="61"/>
      <c r="GG37" s="61"/>
      <c r="GH37" s="61"/>
      <c r="GI37" s="61"/>
      <c r="GJ37" s="61"/>
      <c r="GK37" s="61"/>
      <c r="GL37" s="61"/>
      <c r="GM37" s="61"/>
      <c r="GN37" s="61"/>
      <c r="GO37" s="61"/>
      <c r="GP37" s="61"/>
      <c r="GQ37" s="61"/>
      <c r="GR37" s="61"/>
      <c r="GS37" s="61"/>
      <c r="GT37" s="61"/>
      <c r="GU37" s="61"/>
      <c r="GV37" s="61"/>
      <c r="GW37" s="61"/>
      <c r="GX37" s="61"/>
      <c r="GY37" s="61"/>
      <c r="GZ37" s="61"/>
      <c r="HA37" s="61"/>
      <c r="HB37" s="61"/>
      <c r="HC37" s="61"/>
      <c r="HD37" s="61"/>
      <c r="HE37" s="61"/>
      <c r="HF37" s="61"/>
      <c r="HG37" s="61"/>
      <c r="HH37" s="61"/>
      <c r="HI37" s="61"/>
      <c r="HJ37" s="61"/>
      <c r="HK37" s="61"/>
      <c r="HL37" s="61"/>
      <c r="HM37" s="61"/>
      <c r="HN37" s="61"/>
      <c r="HO37" s="61"/>
      <c r="HP37" s="61"/>
      <c r="HQ37" s="61"/>
      <c r="HR37" s="61"/>
      <c r="HS37" s="61"/>
      <c r="HT37" s="61"/>
      <c r="HU37" s="61"/>
      <c r="HV37" s="61"/>
      <c r="HW37" s="61"/>
      <c r="HX37" s="61"/>
      <c r="HY37" s="61"/>
      <c r="HZ37" s="61"/>
      <c r="IA37" s="61"/>
      <c r="IB37" s="61"/>
      <c r="IC37" s="61"/>
    </row>
    <row r="38" spans="2:237" ht="20.100000000000001" customHeight="1">
      <c r="B38" s="61"/>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61"/>
      <c r="DV38" s="61"/>
      <c r="DW38" s="61"/>
      <c r="DX38" s="61"/>
      <c r="DY38" s="61"/>
      <c r="DZ38" s="61"/>
      <c r="EA38" s="61"/>
      <c r="EB38" s="61"/>
      <c r="EC38" s="61"/>
      <c r="ED38" s="61"/>
      <c r="EE38" s="61"/>
      <c r="EF38" s="61"/>
      <c r="EG38" s="61"/>
      <c r="EH38" s="61"/>
      <c r="EI38" s="61"/>
      <c r="EJ38" s="61"/>
      <c r="EK38" s="61"/>
      <c r="EL38" s="61"/>
      <c r="EM38" s="61"/>
      <c r="EN38" s="61"/>
      <c r="EO38" s="61"/>
      <c r="EP38" s="61"/>
      <c r="EQ38" s="61"/>
      <c r="ER38" s="61"/>
      <c r="ES38" s="61"/>
      <c r="ET38" s="61"/>
      <c r="EU38" s="61"/>
      <c r="EV38" s="61"/>
      <c r="EW38" s="61"/>
      <c r="EX38" s="61"/>
      <c r="EY38" s="61"/>
      <c r="EZ38" s="61"/>
      <c r="FA38" s="61"/>
      <c r="FB38" s="61"/>
      <c r="FC38" s="61"/>
      <c r="FD38" s="61"/>
      <c r="FE38" s="61"/>
      <c r="FF38" s="61"/>
      <c r="FG38" s="61"/>
      <c r="FH38" s="61"/>
      <c r="FI38" s="61"/>
      <c r="FJ38" s="61"/>
      <c r="FK38" s="61"/>
      <c r="FL38" s="61"/>
      <c r="FM38" s="61"/>
      <c r="FN38" s="61"/>
      <c r="FO38" s="61"/>
      <c r="FP38" s="61"/>
      <c r="FQ38" s="61"/>
      <c r="FR38" s="61"/>
      <c r="FS38" s="61"/>
      <c r="FT38" s="61"/>
      <c r="FU38" s="61"/>
      <c r="FV38" s="61"/>
      <c r="FW38" s="61"/>
      <c r="FX38" s="61"/>
      <c r="FY38" s="61"/>
      <c r="FZ38" s="61"/>
      <c r="GA38" s="61"/>
      <c r="GB38" s="61"/>
      <c r="GC38" s="61"/>
      <c r="GD38" s="61"/>
      <c r="GE38" s="61"/>
      <c r="GF38" s="61"/>
      <c r="GG38" s="61"/>
      <c r="GH38" s="61"/>
      <c r="GI38" s="61"/>
      <c r="GJ38" s="61"/>
      <c r="GK38" s="61"/>
      <c r="GL38" s="61"/>
      <c r="GM38" s="61"/>
      <c r="GN38" s="61"/>
      <c r="GO38" s="61"/>
      <c r="GP38" s="61"/>
      <c r="GQ38" s="61"/>
      <c r="GR38" s="61"/>
      <c r="GS38" s="61"/>
      <c r="GT38" s="61"/>
      <c r="GU38" s="61"/>
      <c r="GV38" s="61"/>
      <c r="GW38" s="61"/>
      <c r="GX38" s="61"/>
      <c r="GY38" s="61"/>
      <c r="GZ38" s="61"/>
      <c r="HA38" s="61"/>
      <c r="HB38" s="61"/>
      <c r="HC38" s="61"/>
      <c r="HD38" s="61"/>
      <c r="HE38" s="61"/>
      <c r="HF38" s="61"/>
      <c r="HG38" s="61"/>
      <c r="HH38" s="61"/>
      <c r="HI38" s="61"/>
      <c r="HJ38" s="61"/>
      <c r="HK38" s="61"/>
      <c r="HL38" s="61"/>
      <c r="HM38" s="61"/>
      <c r="HN38" s="61"/>
      <c r="HO38" s="61"/>
      <c r="HP38" s="61"/>
      <c r="HQ38" s="61"/>
      <c r="HR38" s="61"/>
      <c r="HS38" s="61"/>
      <c r="HT38" s="61"/>
      <c r="HU38" s="61"/>
      <c r="HV38" s="61"/>
      <c r="HW38" s="61"/>
      <c r="HX38" s="61"/>
      <c r="HY38" s="61"/>
      <c r="HZ38" s="61"/>
      <c r="IA38" s="61"/>
      <c r="IB38" s="61"/>
      <c r="IC38" s="61"/>
    </row>
    <row r="39" spans="2:237" ht="20.100000000000001" customHeight="1">
      <c r="B39" s="61"/>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61"/>
      <c r="DV39" s="61"/>
      <c r="DW39" s="61"/>
      <c r="DX39" s="61"/>
      <c r="DY39" s="61"/>
      <c r="DZ39" s="61"/>
      <c r="EA39" s="61"/>
      <c r="EB39" s="61"/>
      <c r="EC39" s="61"/>
      <c r="ED39" s="61"/>
      <c r="EE39" s="61"/>
      <c r="EF39" s="61"/>
      <c r="EG39" s="61"/>
      <c r="EH39" s="61"/>
      <c r="EI39" s="61"/>
      <c r="EJ39" s="61"/>
      <c r="EK39" s="61"/>
      <c r="EL39" s="61"/>
      <c r="EM39" s="61"/>
      <c r="EN39" s="61"/>
      <c r="EO39" s="61"/>
      <c r="EP39" s="61"/>
      <c r="EQ39" s="61"/>
      <c r="ER39" s="61"/>
      <c r="ES39" s="61"/>
      <c r="ET39" s="61"/>
      <c r="EU39" s="61"/>
      <c r="EV39" s="61"/>
      <c r="EW39" s="61"/>
      <c r="EX39" s="61"/>
      <c r="EY39" s="61"/>
      <c r="EZ39" s="61"/>
      <c r="FA39" s="61"/>
      <c r="FB39" s="61"/>
      <c r="FC39" s="61"/>
      <c r="FD39" s="61"/>
      <c r="FE39" s="61"/>
      <c r="FF39" s="61"/>
      <c r="FG39" s="61"/>
      <c r="FH39" s="61"/>
      <c r="FI39" s="61"/>
      <c r="FJ39" s="61"/>
      <c r="FK39" s="61"/>
      <c r="FL39" s="61"/>
      <c r="FM39" s="61"/>
      <c r="FN39" s="61"/>
      <c r="FO39" s="61"/>
      <c r="FP39" s="61"/>
      <c r="FQ39" s="61"/>
      <c r="FR39" s="61"/>
      <c r="FS39" s="61"/>
      <c r="FT39" s="61"/>
      <c r="FU39" s="61"/>
      <c r="FV39" s="61"/>
      <c r="FW39" s="61"/>
      <c r="FX39" s="61"/>
      <c r="FY39" s="61"/>
      <c r="FZ39" s="61"/>
      <c r="GA39" s="61"/>
      <c r="GB39" s="61"/>
      <c r="GC39" s="61"/>
      <c r="GD39" s="61"/>
      <c r="GE39" s="61"/>
      <c r="GF39" s="61"/>
      <c r="GG39" s="61"/>
      <c r="GH39" s="61"/>
      <c r="GI39" s="61"/>
      <c r="GJ39" s="61"/>
      <c r="GK39" s="61"/>
      <c r="GL39" s="61"/>
      <c r="GM39" s="61"/>
      <c r="GN39" s="61"/>
      <c r="GO39" s="61"/>
      <c r="GP39" s="61"/>
      <c r="GQ39" s="61"/>
      <c r="GR39" s="61"/>
      <c r="GS39" s="61"/>
      <c r="GT39" s="61"/>
      <c r="GU39" s="61"/>
      <c r="GV39" s="61"/>
      <c r="GW39" s="61"/>
      <c r="GX39" s="61"/>
      <c r="GY39" s="61"/>
      <c r="GZ39" s="61"/>
      <c r="HA39" s="61"/>
      <c r="HB39" s="61"/>
      <c r="HC39" s="61"/>
      <c r="HD39" s="61"/>
      <c r="HE39" s="61"/>
      <c r="HF39" s="61"/>
      <c r="HG39" s="61"/>
      <c r="HH39" s="61"/>
      <c r="HI39" s="61"/>
      <c r="HJ39" s="61"/>
      <c r="HK39" s="61"/>
      <c r="HL39" s="61"/>
      <c r="HM39" s="61"/>
      <c r="HN39" s="61"/>
      <c r="HO39" s="61"/>
      <c r="HP39" s="61"/>
      <c r="HQ39" s="61"/>
      <c r="HR39" s="61"/>
      <c r="HS39" s="61"/>
      <c r="HT39" s="61"/>
      <c r="HU39" s="61"/>
      <c r="HV39" s="61"/>
      <c r="HW39" s="61"/>
      <c r="HX39" s="61"/>
      <c r="HY39" s="61"/>
      <c r="HZ39" s="61"/>
      <c r="IA39" s="61"/>
      <c r="IB39" s="61"/>
      <c r="IC39" s="61"/>
    </row>
    <row r="40" spans="2:237" ht="20.100000000000001" customHeight="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row>
    <row r="41" spans="2:237" ht="20.100000000000001" customHeight="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c r="EP41" s="61"/>
      <c r="EQ41" s="61"/>
      <c r="ER41" s="61"/>
      <c r="ES41" s="61"/>
      <c r="ET41" s="61"/>
      <c r="EU41" s="61"/>
      <c r="EV41" s="61"/>
      <c r="EW41" s="61"/>
      <c r="EX41" s="61"/>
      <c r="EY41" s="61"/>
      <c r="EZ41" s="61"/>
      <c r="FA41" s="61"/>
      <c r="FB41" s="61"/>
      <c r="FC41" s="61"/>
      <c r="FD41" s="61"/>
      <c r="FE41" s="61"/>
      <c r="FF41" s="61"/>
      <c r="FG41" s="61"/>
      <c r="FH41" s="61"/>
      <c r="FI41" s="61"/>
      <c r="FJ41" s="61"/>
      <c r="FK41" s="61"/>
      <c r="FL41" s="61"/>
      <c r="FM41" s="61"/>
      <c r="FN41" s="61"/>
      <c r="FO41" s="61"/>
      <c r="FP41" s="61"/>
      <c r="FQ41" s="61"/>
      <c r="FR41" s="61"/>
      <c r="FS41" s="61"/>
      <c r="FT41" s="61"/>
      <c r="FU41" s="61"/>
      <c r="FV41" s="61"/>
      <c r="FW41" s="61"/>
      <c r="FX41" s="61"/>
      <c r="FY41" s="61"/>
      <c r="FZ41" s="61"/>
      <c r="GA41" s="61"/>
      <c r="GB41" s="61"/>
      <c r="GC41" s="61"/>
      <c r="GD41" s="61"/>
      <c r="GE41" s="61"/>
      <c r="GF41" s="61"/>
      <c r="GG41" s="61"/>
      <c r="GH41" s="61"/>
      <c r="GI41" s="61"/>
      <c r="GJ41" s="61"/>
      <c r="GK41" s="61"/>
      <c r="GL41" s="61"/>
      <c r="GM41" s="61"/>
      <c r="GN41" s="61"/>
      <c r="GO41" s="61"/>
      <c r="GP41" s="61"/>
      <c r="GQ41" s="61"/>
      <c r="GR41" s="61"/>
      <c r="GS41" s="61"/>
      <c r="GT41" s="61"/>
      <c r="GU41" s="61"/>
      <c r="GV41" s="61"/>
      <c r="GW41" s="61"/>
      <c r="GX41" s="61"/>
      <c r="GY41" s="61"/>
      <c r="GZ41" s="61"/>
      <c r="HA41" s="61"/>
      <c r="HB41" s="61"/>
      <c r="HC41" s="61"/>
      <c r="HD41" s="61"/>
      <c r="HE41" s="61"/>
      <c r="HF41" s="61"/>
      <c r="HG41" s="61"/>
      <c r="HH41" s="61"/>
      <c r="HI41" s="61"/>
      <c r="HJ41" s="61"/>
      <c r="HK41" s="61"/>
      <c r="HL41" s="61"/>
      <c r="HM41" s="61"/>
      <c r="HN41" s="61"/>
      <c r="HO41" s="61"/>
      <c r="HP41" s="61"/>
      <c r="HQ41" s="61"/>
      <c r="HR41" s="61"/>
      <c r="HS41" s="61"/>
      <c r="HT41" s="61"/>
      <c r="HU41" s="61"/>
      <c r="HV41" s="61"/>
      <c r="HW41" s="61"/>
      <c r="HX41" s="61"/>
      <c r="HY41" s="61"/>
      <c r="HZ41" s="61"/>
      <c r="IA41" s="61"/>
      <c r="IB41" s="61"/>
      <c r="IC41" s="61"/>
    </row>
    <row r="42" spans="2:237" ht="20.100000000000001" customHeight="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61"/>
      <c r="DV42" s="61"/>
      <c r="DW42" s="61"/>
      <c r="DX42" s="61"/>
      <c r="DY42" s="61"/>
      <c r="DZ42" s="61"/>
      <c r="EA42" s="61"/>
      <c r="EB42" s="61"/>
      <c r="EC42" s="61"/>
      <c r="ED42" s="61"/>
      <c r="EE42" s="61"/>
      <c r="EF42" s="61"/>
      <c r="EG42" s="61"/>
      <c r="EH42" s="61"/>
      <c r="EI42" s="61"/>
      <c r="EJ42" s="61"/>
      <c r="EK42" s="61"/>
      <c r="EL42" s="61"/>
      <c r="EM42" s="61"/>
      <c r="EN42" s="61"/>
      <c r="EO42" s="61"/>
      <c r="EP42" s="61"/>
      <c r="EQ42" s="61"/>
      <c r="ER42" s="61"/>
      <c r="ES42" s="61"/>
      <c r="ET42" s="61"/>
      <c r="EU42" s="61"/>
      <c r="EV42" s="61"/>
      <c r="EW42" s="61"/>
      <c r="EX42" s="61"/>
      <c r="EY42" s="61"/>
      <c r="EZ42" s="61"/>
      <c r="FA42" s="61"/>
      <c r="FB42" s="61"/>
      <c r="FC42" s="61"/>
      <c r="FD42" s="61"/>
      <c r="FE42" s="61"/>
      <c r="FF42" s="61"/>
      <c r="FG42" s="61"/>
      <c r="FH42" s="61"/>
      <c r="FI42" s="61"/>
      <c r="FJ42" s="61"/>
      <c r="FK42" s="61"/>
      <c r="FL42" s="61"/>
      <c r="FM42" s="61"/>
      <c r="FN42" s="61"/>
      <c r="FO42" s="61"/>
      <c r="FP42" s="61"/>
      <c r="FQ42" s="61"/>
      <c r="FR42" s="61"/>
      <c r="FS42" s="61"/>
      <c r="FT42" s="61"/>
      <c r="FU42" s="61"/>
      <c r="FV42" s="61"/>
      <c r="FW42" s="61"/>
      <c r="FX42" s="61"/>
      <c r="FY42" s="61"/>
      <c r="FZ42" s="61"/>
      <c r="GA42" s="61"/>
      <c r="GB42" s="61"/>
      <c r="GC42" s="61"/>
      <c r="GD42" s="61"/>
      <c r="GE42" s="61"/>
      <c r="GF42" s="61"/>
      <c r="GG42" s="61"/>
      <c r="GH42" s="61"/>
      <c r="GI42" s="61"/>
      <c r="GJ42" s="61"/>
      <c r="GK42" s="61"/>
      <c r="GL42" s="61"/>
      <c r="GM42" s="61"/>
      <c r="GN42" s="61"/>
      <c r="GO42" s="61"/>
      <c r="GP42" s="61"/>
      <c r="GQ42" s="61"/>
      <c r="GR42" s="61"/>
      <c r="GS42" s="61"/>
      <c r="GT42" s="61"/>
      <c r="GU42" s="61"/>
      <c r="GV42" s="61"/>
      <c r="GW42" s="61"/>
      <c r="GX42" s="61"/>
      <c r="GY42" s="61"/>
      <c r="GZ42" s="61"/>
      <c r="HA42" s="61"/>
      <c r="HB42" s="61"/>
      <c r="HC42" s="61"/>
      <c r="HD42" s="61"/>
      <c r="HE42" s="61"/>
      <c r="HF42" s="61"/>
      <c r="HG42" s="61"/>
      <c r="HH42" s="61"/>
      <c r="HI42" s="61"/>
      <c r="HJ42" s="61"/>
      <c r="HK42" s="61"/>
      <c r="HL42" s="61"/>
      <c r="HM42" s="61"/>
      <c r="HN42" s="61"/>
      <c r="HO42" s="61"/>
      <c r="HP42" s="61"/>
      <c r="HQ42" s="61"/>
      <c r="HR42" s="61"/>
      <c r="HS42" s="61"/>
      <c r="HT42" s="61"/>
      <c r="HU42" s="61"/>
      <c r="HV42" s="61"/>
      <c r="HW42" s="61"/>
      <c r="HX42" s="61"/>
      <c r="HY42" s="61"/>
      <c r="HZ42" s="61"/>
      <c r="IA42" s="61"/>
      <c r="IB42" s="61"/>
      <c r="IC42" s="61"/>
    </row>
    <row r="43" spans="2:237" ht="20.100000000000001" customHeight="1">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61"/>
      <c r="DV43" s="61"/>
      <c r="DW43" s="61"/>
      <c r="DX43" s="61"/>
      <c r="DY43" s="61"/>
      <c r="DZ43" s="61"/>
      <c r="EA43" s="61"/>
      <c r="EB43" s="61"/>
      <c r="EC43" s="61"/>
      <c r="ED43" s="61"/>
      <c r="EE43" s="61"/>
      <c r="EF43" s="61"/>
      <c r="EG43" s="61"/>
      <c r="EH43" s="61"/>
      <c r="EI43" s="61"/>
      <c r="EJ43" s="61"/>
      <c r="EK43" s="61"/>
      <c r="EL43" s="61"/>
      <c r="EM43" s="61"/>
      <c r="EN43" s="61"/>
      <c r="EO43" s="61"/>
      <c r="EP43" s="61"/>
      <c r="EQ43" s="61"/>
      <c r="ER43" s="61"/>
      <c r="ES43" s="61"/>
      <c r="ET43" s="61"/>
      <c r="EU43" s="61"/>
      <c r="EV43" s="61"/>
      <c r="EW43" s="61"/>
      <c r="EX43" s="61"/>
      <c r="EY43" s="61"/>
      <c r="EZ43" s="61"/>
      <c r="FA43" s="61"/>
      <c r="FB43" s="61"/>
      <c r="FC43" s="61"/>
      <c r="FD43" s="61"/>
      <c r="FE43" s="61"/>
      <c r="FF43" s="61"/>
      <c r="FG43" s="61"/>
      <c r="FH43" s="61"/>
      <c r="FI43" s="61"/>
      <c r="FJ43" s="61"/>
      <c r="FK43" s="61"/>
      <c r="FL43" s="61"/>
      <c r="FM43" s="61"/>
      <c r="FN43" s="61"/>
      <c r="FO43" s="61"/>
      <c r="FP43" s="61"/>
      <c r="FQ43" s="61"/>
      <c r="FR43" s="61"/>
      <c r="FS43" s="61"/>
      <c r="FT43" s="61"/>
      <c r="FU43" s="61"/>
      <c r="FV43" s="61"/>
      <c r="FW43" s="61"/>
      <c r="FX43" s="61"/>
      <c r="FY43" s="61"/>
      <c r="FZ43" s="61"/>
      <c r="GA43" s="61"/>
      <c r="GB43" s="61"/>
      <c r="GC43" s="61"/>
      <c r="GD43" s="61"/>
      <c r="GE43" s="61"/>
      <c r="GF43" s="61"/>
      <c r="GG43" s="61"/>
      <c r="GH43" s="61"/>
      <c r="GI43" s="61"/>
      <c r="GJ43" s="61"/>
      <c r="GK43" s="61"/>
      <c r="GL43" s="61"/>
      <c r="GM43" s="61"/>
      <c r="GN43" s="61"/>
      <c r="GO43" s="61"/>
      <c r="GP43" s="61"/>
      <c r="GQ43" s="61"/>
      <c r="GR43" s="61"/>
      <c r="GS43" s="61"/>
      <c r="GT43" s="61"/>
      <c r="GU43" s="61"/>
      <c r="GV43" s="61"/>
      <c r="GW43" s="61"/>
      <c r="GX43" s="61"/>
      <c r="GY43" s="61"/>
      <c r="GZ43" s="61"/>
      <c r="HA43" s="61"/>
      <c r="HB43" s="61"/>
      <c r="HC43" s="61"/>
      <c r="HD43" s="61"/>
      <c r="HE43" s="61"/>
      <c r="HF43" s="61"/>
      <c r="HG43" s="61"/>
      <c r="HH43" s="61"/>
      <c r="HI43" s="61"/>
      <c r="HJ43" s="61"/>
      <c r="HK43" s="61"/>
      <c r="HL43" s="61"/>
      <c r="HM43" s="61"/>
      <c r="HN43" s="61"/>
      <c r="HO43" s="61"/>
      <c r="HP43" s="61"/>
      <c r="HQ43" s="61"/>
      <c r="HR43" s="61"/>
      <c r="HS43" s="61"/>
      <c r="HT43" s="61"/>
      <c r="HU43" s="61"/>
      <c r="HV43" s="61"/>
      <c r="HW43" s="61"/>
      <c r="HX43" s="61"/>
      <c r="HY43" s="61"/>
      <c r="HZ43" s="61"/>
      <c r="IA43" s="61"/>
      <c r="IB43" s="61"/>
      <c r="IC43" s="61"/>
    </row>
    <row r="44" spans="2:237" ht="20.100000000000001" customHeight="1">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61"/>
      <c r="DV44" s="61"/>
      <c r="DW44" s="61"/>
      <c r="DX44" s="61"/>
      <c r="DY44" s="61"/>
      <c r="DZ44" s="61"/>
      <c r="EA44" s="61"/>
      <c r="EB44" s="61"/>
      <c r="EC44" s="61"/>
      <c r="ED44" s="61"/>
      <c r="EE44" s="61"/>
      <c r="EF44" s="61"/>
      <c r="EG44" s="61"/>
      <c r="EH44" s="61"/>
      <c r="EI44" s="61"/>
      <c r="EJ44" s="61"/>
      <c r="EK44" s="61"/>
      <c r="EL44" s="61"/>
      <c r="EM44" s="61"/>
      <c r="EN44" s="61"/>
      <c r="EO44" s="61"/>
      <c r="EP44" s="61"/>
      <c r="EQ44" s="61"/>
      <c r="ER44" s="61"/>
      <c r="ES44" s="61"/>
      <c r="ET44" s="61"/>
      <c r="EU44" s="61"/>
      <c r="EV44" s="61"/>
      <c r="EW44" s="61"/>
      <c r="EX44" s="61"/>
      <c r="EY44" s="61"/>
      <c r="EZ44" s="61"/>
      <c r="FA44" s="61"/>
      <c r="FB44" s="61"/>
      <c r="FC44" s="61"/>
      <c r="FD44" s="61"/>
      <c r="FE44" s="61"/>
      <c r="FF44" s="61"/>
      <c r="FG44" s="61"/>
      <c r="FH44" s="61"/>
      <c r="FI44" s="61"/>
      <c r="FJ44" s="61"/>
      <c r="FK44" s="61"/>
      <c r="FL44" s="61"/>
      <c r="FM44" s="61"/>
      <c r="FN44" s="61"/>
      <c r="FO44" s="61"/>
      <c r="FP44" s="61"/>
      <c r="FQ44" s="61"/>
      <c r="FR44" s="61"/>
      <c r="FS44" s="61"/>
      <c r="FT44" s="61"/>
      <c r="FU44" s="61"/>
      <c r="FV44" s="61"/>
      <c r="FW44" s="61"/>
      <c r="FX44" s="61"/>
      <c r="FY44" s="61"/>
      <c r="FZ44" s="61"/>
      <c r="GA44" s="61"/>
      <c r="GB44" s="61"/>
      <c r="GC44" s="61"/>
      <c r="GD44" s="61"/>
      <c r="GE44" s="61"/>
      <c r="GF44" s="61"/>
      <c r="GG44" s="61"/>
      <c r="GH44" s="61"/>
      <c r="GI44" s="61"/>
      <c r="GJ44" s="61"/>
      <c r="GK44" s="61"/>
      <c r="GL44" s="61"/>
      <c r="GM44" s="61"/>
      <c r="GN44" s="61"/>
      <c r="GO44" s="61"/>
      <c r="GP44" s="61"/>
      <c r="GQ44" s="61"/>
      <c r="GR44" s="61"/>
      <c r="GS44" s="61"/>
      <c r="GT44" s="61"/>
      <c r="GU44" s="61"/>
      <c r="GV44" s="61"/>
      <c r="GW44" s="61"/>
      <c r="GX44" s="61"/>
      <c r="GY44" s="61"/>
      <c r="GZ44" s="61"/>
      <c r="HA44" s="61"/>
      <c r="HB44" s="61"/>
      <c r="HC44" s="61"/>
      <c r="HD44" s="61"/>
      <c r="HE44" s="61"/>
      <c r="HF44" s="61"/>
      <c r="HG44" s="61"/>
      <c r="HH44" s="61"/>
      <c r="HI44" s="61"/>
      <c r="HJ44" s="61"/>
      <c r="HK44" s="61"/>
      <c r="HL44" s="61"/>
      <c r="HM44" s="61"/>
      <c r="HN44" s="61"/>
      <c r="HO44" s="61"/>
      <c r="HP44" s="61"/>
      <c r="HQ44" s="61"/>
      <c r="HR44" s="61"/>
      <c r="HS44" s="61"/>
      <c r="HT44" s="61"/>
      <c r="HU44" s="61"/>
      <c r="HV44" s="61"/>
      <c r="HW44" s="61"/>
      <c r="HX44" s="61"/>
      <c r="HY44" s="61"/>
      <c r="HZ44" s="61"/>
      <c r="IA44" s="61"/>
      <c r="IB44" s="61"/>
      <c r="IC44" s="61"/>
    </row>
    <row r="45" spans="2:237" ht="20.100000000000001" customHeight="1">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61"/>
      <c r="DP45" s="61"/>
      <c r="DQ45" s="61"/>
      <c r="DR45" s="61"/>
      <c r="DS45" s="61"/>
      <c r="DT45" s="61"/>
      <c r="DU45" s="61"/>
      <c r="DV45" s="61"/>
      <c r="DW45" s="61"/>
      <c r="DX45" s="61"/>
      <c r="DY45" s="61"/>
      <c r="DZ45" s="61"/>
      <c r="EA45" s="61"/>
      <c r="EB45" s="61"/>
      <c r="EC45" s="61"/>
      <c r="ED45" s="61"/>
      <c r="EE45" s="61"/>
      <c r="EF45" s="61"/>
      <c r="EG45" s="61"/>
      <c r="EH45" s="61"/>
      <c r="EI45" s="61"/>
      <c r="EJ45" s="61"/>
      <c r="EK45" s="61"/>
      <c r="EL45" s="61"/>
      <c r="EM45" s="61"/>
      <c r="EN45" s="61"/>
      <c r="EO45" s="61"/>
      <c r="EP45" s="61"/>
      <c r="EQ45" s="61"/>
      <c r="ER45" s="61"/>
      <c r="ES45" s="61"/>
      <c r="ET45" s="61"/>
      <c r="EU45" s="61"/>
      <c r="EV45" s="61"/>
      <c r="EW45" s="61"/>
      <c r="EX45" s="61"/>
      <c r="EY45" s="61"/>
      <c r="EZ45" s="61"/>
      <c r="FA45" s="61"/>
      <c r="FB45" s="61"/>
      <c r="FC45" s="61"/>
      <c r="FD45" s="61"/>
      <c r="FE45" s="61"/>
      <c r="FF45" s="61"/>
      <c r="FG45" s="61"/>
      <c r="FH45" s="61"/>
      <c r="FI45" s="61"/>
      <c r="FJ45" s="61"/>
      <c r="FK45" s="61"/>
      <c r="FL45" s="61"/>
      <c r="FM45" s="61"/>
      <c r="FN45" s="61"/>
      <c r="FO45" s="61"/>
      <c r="FP45" s="61"/>
      <c r="FQ45" s="61"/>
      <c r="FR45" s="61"/>
      <c r="FS45" s="61"/>
      <c r="FT45" s="61"/>
      <c r="FU45" s="61"/>
      <c r="FV45" s="61"/>
      <c r="FW45" s="61"/>
      <c r="FX45" s="61"/>
      <c r="FY45" s="61"/>
      <c r="FZ45" s="61"/>
      <c r="GA45" s="61"/>
      <c r="GB45" s="61"/>
      <c r="GC45" s="61"/>
      <c r="GD45" s="61"/>
      <c r="GE45" s="61"/>
      <c r="GF45" s="61"/>
      <c r="GG45" s="61"/>
      <c r="GH45" s="61"/>
      <c r="GI45" s="61"/>
      <c r="GJ45" s="61"/>
      <c r="GK45" s="61"/>
      <c r="GL45" s="61"/>
      <c r="GM45" s="61"/>
      <c r="GN45" s="61"/>
      <c r="GO45" s="61"/>
      <c r="GP45" s="61"/>
      <c r="GQ45" s="61"/>
      <c r="GR45" s="61"/>
      <c r="GS45" s="61"/>
      <c r="GT45" s="61"/>
      <c r="GU45" s="61"/>
      <c r="GV45" s="61"/>
      <c r="GW45" s="61"/>
      <c r="GX45" s="61"/>
      <c r="GY45" s="61"/>
      <c r="GZ45" s="61"/>
      <c r="HA45" s="61"/>
      <c r="HB45" s="61"/>
      <c r="HC45" s="61"/>
      <c r="HD45" s="61"/>
      <c r="HE45" s="61"/>
      <c r="HF45" s="61"/>
      <c r="HG45" s="61"/>
      <c r="HH45" s="61"/>
      <c r="HI45" s="61"/>
      <c r="HJ45" s="61"/>
      <c r="HK45" s="61"/>
      <c r="HL45" s="61"/>
      <c r="HM45" s="61"/>
      <c r="HN45" s="61"/>
      <c r="HO45" s="61"/>
      <c r="HP45" s="61"/>
      <c r="HQ45" s="61"/>
      <c r="HR45" s="61"/>
      <c r="HS45" s="61"/>
      <c r="HT45" s="61"/>
      <c r="HU45" s="61"/>
      <c r="HV45" s="61"/>
      <c r="HW45" s="61"/>
      <c r="HX45" s="61"/>
      <c r="HY45" s="61"/>
      <c r="HZ45" s="61"/>
      <c r="IA45" s="61"/>
      <c r="IB45" s="61"/>
      <c r="IC45" s="61"/>
    </row>
    <row r="46" spans="2:237" ht="20.100000000000001" customHeight="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61"/>
      <c r="DP46" s="61"/>
      <c r="DQ46" s="61"/>
      <c r="DR46" s="61"/>
      <c r="DS46" s="61"/>
      <c r="DT46" s="61"/>
      <c r="DU46" s="61"/>
      <c r="DV46" s="61"/>
      <c r="DW46" s="61"/>
      <c r="DX46" s="61"/>
      <c r="DY46" s="61"/>
      <c r="DZ46" s="61"/>
      <c r="EA46" s="61"/>
      <c r="EB46" s="61"/>
      <c r="EC46" s="61"/>
      <c r="ED46" s="61"/>
      <c r="EE46" s="61"/>
      <c r="EF46" s="61"/>
      <c r="EG46" s="61"/>
      <c r="EH46" s="61"/>
      <c r="EI46" s="61"/>
      <c r="EJ46" s="61"/>
      <c r="EK46" s="61"/>
      <c r="EL46" s="61"/>
      <c r="EM46" s="61"/>
      <c r="EN46" s="61"/>
      <c r="EO46" s="61"/>
      <c r="EP46" s="61"/>
      <c r="EQ46" s="61"/>
      <c r="ER46" s="61"/>
      <c r="ES46" s="61"/>
      <c r="ET46" s="61"/>
      <c r="EU46" s="61"/>
      <c r="EV46" s="61"/>
      <c r="EW46" s="61"/>
      <c r="EX46" s="61"/>
      <c r="EY46" s="61"/>
      <c r="EZ46" s="61"/>
      <c r="FA46" s="61"/>
      <c r="FB46" s="61"/>
      <c r="FC46" s="61"/>
      <c r="FD46" s="61"/>
      <c r="FE46" s="61"/>
      <c r="FF46" s="61"/>
      <c r="FG46" s="61"/>
      <c r="FH46" s="61"/>
      <c r="FI46" s="61"/>
      <c r="FJ46" s="61"/>
      <c r="FK46" s="61"/>
      <c r="FL46" s="61"/>
      <c r="FM46" s="61"/>
      <c r="FN46" s="61"/>
      <c r="FO46" s="61"/>
      <c r="FP46" s="61"/>
      <c r="FQ46" s="61"/>
      <c r="FR46" s="61"/>
      <c r="FS46" s="61"/>
      <c r="FT46" s="61"/>
      <c r="FU46" s="61"/>
      <c r="FV46" s="61"/>
      <c r="FW46" s="61"/>
      <c r="FX46" s="61"/>
      <c r="FY46" s="61"/>
      <c r="FZ46" s="61"/>
      <c r="GA46" s="61"/>
      <c r="GB46" s="61"/>
      <c r="GC46" s="61"/>
      <c r="GD46" s="61"/>
      <c r="GE46" s="61"/>
      <c r="GF46" s="61"/>
      <c r="GG46" s="61"/>
      <c r="GH46" s="61"/>
      <c r="GI46" s="61"/>
      <c r="GJ46" s="61"/>
      <c r="GK46" s="61"/>
      <c r="GL46" s="61"/>
      <c r="GM46" s="61"/>
      <c r="GN46" s="61"/>
      <c r="GO46" s="61"/>
      <c r="GP46" s="61"/>
      <c r="GQ46" s="61"/>
      <c r="GR46" s="61"/>
      <c r="GS46" s="61"/>
      <c r="GT46" s="61"/>
      <c r="GU46" s="61"/>
      <c r="GV46" s="61"/>
      <c r="GW46" s="61"/>
      <c r="GX46" s="61"/>
      <c r="GY46" s="61"/>
      <c r="GZ46" s="61"/>
      <c r="HA46" s="61"/>
      <c r="HB46" s="61"/>
      <c r="HC46" s="61"/>
      <c r="HD46" s="61"/>
      <c r="HE46" s="61"/>
      <c r="HF46" s="61"/>
      <c r="HG46" s="61"/>
      <c r="HH46" s="61"/>
      <c r="HI46" s="61"/>
      <c r="HJ46" s="61"/>
      <c r="HK46" s="61"/>
      <c r="HL46" s="61"/>
      <c r="HM46" s="61"/>
      <c r="HN46" s="61"/>
      <c r="HO46" s="61"/>
      <c r="HP46" s="61"/>
      <c r="HQ46" s="61"/>
      <c r="HR46" s="61"/>
      <c r="HS46" s="61"/>
      <c r="HT46" s="61"/>
      <c r="HU46" s="61"/>
      <c r="HV46" s="61"/>
      <c r="HW46" s="61"/>
      <c r="HX46" s="61"/>
      <c r="HY46" s="61"/>
      <c r="HZ46" s="61"/>
      <c r="IA46" s="61"/>
      <c r="IB46" s="61"/>
      <c r="IC46" s="61"/>
    </row>
    <row r="47" spans="2:237" ht="20.100000000000001" customHeight="1">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61"/>
      <c r="DP47" s="61"/>
      <c r="DQ47" s="61"/>
      <c r="DR47" s="61"/>
      <c r="DS47" s="61"/>
      <c r="DT47" s="61"/>
      <c r="DU47" s="61"/>
      <c r="DV47" s="61"/>
      <c r="DW47" s="61"/>
      <c r="DX47" s="61"/>
      <c r="DY47" s="61"/>
      <c r="DZ47" s="61"/>
      <c r="EA47" s="61"/>
      <c r="EB47" s="61"/>
      <c r="EC47" s="61"/>
      <c r="ED47" s="61"/>
      <c r="EE47" s="61"/>
      <c r="EF47" s="61"/>
      <c r="EG47" s="61"/>
      <c r="EH47" s="61"/>
      <c r="EI47" s="61"/>
      <c r="EJ47" s="61"/>
      <c r="EK47" s="61"/>
      <c r="EL47" s="61"/>
      <c r="EM47" s="61"/>
      <c r="EN47" s="61"/>
      <c r="EO47" s="61"/>
      <c r="EP47" s="61"/>
      <c r="EQ47" s="61"/>
      <c r="ER47" s="61"/>
      <c r="ES47" s="61"/>
      <c r="ET47" s="61"/>
      <c r="EU47" s="61"/>
      <c r="EV47" s="61"/>
      <c r="EW47" s="61"/>
      <c r="EX47" s="61"/>
      <c r="EY47" s="61"/>
      <c r="EZ47" s="61"/>
      <c r="FA47" s="61"/>
      <c r="FB47" s="61"/>
      <c r="FC47" s="61"/>
      <c r="FD47" s="61"/>
      <c r="FE47" s="61"/>
      <c r="FF47" s="61"/>
      <c r="FG47" s="61"/>
      <c r="FH47" s="61"/>
      <c r="FI47" s="61"/>
      <c r="FJ47" s="61"/>
      <c r="FK47" s="61"/>
      <c r="FL47" s="61"/>
      <c r="FM47" s="61"/>
      <c r="FN47" s="61"/>
      <c r="FO47" s="61"/>
      <c r="FP47" s="61"/>
      <c r="FQ47" s="61"/>
      <c r="FR47" s="61"/>
      <c r="FS47" s="61"/>
      <c r="FT47" s="61"/>
      <c r="FU47" s="61"/>
      <c r="FV47" s="61"/>
      <c r="FW47" s="61"/>
      <c r="FX47" s="61"/>
      <c r="FY47" s="61"/>
      <c r="FZ47" s="61"/>
      <c r="GA47" s="61"/>
      <c r="GB47" s="61"/>
      <c r="GC47" s="61"/>
      <c r="GD47" s="61"/>
      <c r="GE47" s="61"/>
      <c r="GF47" s="61"/>
      <c r="GG47" s="61"/>
      <c r="GH47" s="61"/>
      <c r="GI47" s="61"/>
      <c r="GJ47" s="61"/>
      <c r="GK47" s="61"/>
      <c r="GL47" s="61"/>
      <c r="GM47" s="61"/>
      <c r="GN47" s="61"/>
      <c r="GO47" s="61"/>
      <c r="GP47" s="61"/>
      <c r="GQ47" s="61"/>
      <c r="GR47" s="61"/>
      <c r="GS47" s="61"/>
      <c r="GT47" s="61"/>
      <c r="GU47" s="61"/>
      <c r="GV47" s="61"/>
      <c r="GW47" s="61"/>
      <c r="GX47" s="61"/>
      <c r="GY47" s="61"/>
      <c r="GZ47" s="61"/>
      <c r="HA47" s="61"/>
      <c r="HB47" s="61"/>
      <c r="HC47" s="61"/>
      <c r="HD47" s="61"/>
      <c r="HE47" s="61"/>
      <c r="HF47" s="61"/>
      <c r="HG47" s="61"/>
      <c r="HH47" s="61"/>
      <c r="HI47" s="61"/>
      <c r="HJ47" s="61"/>
      <c r="HK47" s="61"/>
      <c r="HL47" s="61"/>
      <c r="HM47" s="61"/>
      <c r="HN47" s="61"/>
      <c r="HO47" s="61"/>
      <c r="HP47" s="61"/>
      <c r="HQ47" s="61"/>
      <c r="HR47" s="61"/>
      <c r="HS47" s="61"/>
      <c r="HT47" s="61"/>
      <c r="HU47" s="61"/>
      <c r="HV47" s="61"/>
      <c r="HW47" s="61"/>
      <c r="HX47" s="61"/>
      <c r="HY47" s="61"/>
      <c r="HZ47" s="61"/>
      <c r="IA47" s="61"/>
      <c r="IB47" s="61"/>
      <c r="IC47" s="61"/>
    </row>
    <row r="48" spans="2:237" ht="20.100000000000001" customHeight="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c r="DB48" s="61"/>
      <c r="DC48" s="61"/>
      <c r="DD48" s="61"/>
      <c r="DE48" s="61"/>
      <c r="DF48" s="61"/>
      <c r="DG48" s="61"/>
      <c r="DH48" s="61"/>
      <c r="DI48" s="61"/>
      <c r="DJ48" s="61"/>
      <c r="DK48" s="61"/>
      <c r="DL48" s="61"/>
      <c r="DM48" s="61"/>
      <c r="DN48" s="61"/>
      <c r="DO48" s="61"/>
      <c r="DP48" s="61"/>
      <c r="DQ48" s="61"/>
      <c r="DR48" s="61"/>
      <c r="DS48" s="61"/>
      <c r="DT48" s="61"/>
      <c r="DU48" s="61"/>
      <c r="DV48" s="61"/>
      <c r="DW48" s="61"/>
      <c r="DX48" s="61"/>
      <c r="DY48" s="61"/>
      <c r="DZ48" s="61"/>
      <c r="EA48" s="61"/>
      <c r="EB48" s="61"/>
      <c r="EC48" s="61"/>
      <c r="ED48" s="61"/>
      <c r="EE48" s="61"/>
      <c r="EF48" s="61"/>
      <c r="EG48" s="61"/>
      <c r="EH48" s="61"/>
      <c r="EI48" s="61"/>
      <c r="EJ48" s="61"/>
      <c r="EK48" s="61"/>
      <c r="EL48" s="61"/>
      <c r="EM48" s="61"/>
      <c r="EN48" s="61"/>
      <c r="EO48" s="61"/>
      <c r="EP48" s="61"/>
      <c r="EQ48" s="61"/>
      <c r="ER48" s="61"/>
      <c r="ES48" s="61"/>
      <c r="ET48" s="61"/>
      <c r="EU48" s="61"/>
      <c r="EV48" s="61"/>
      <c r="EW48" s="61"/>
      <c r="EX48" s="61"/>
      <c r="EY48" s="61"/>
      <c r="EZ48" s="61"/>
      <c r="FA48" s="61"/>
      <c r="FB48" s="61"/>
      <c r="FC48" s="61"/>
      <c r="FD48" s="61"/>
      <c r="FE48" s="61"/>
      <c r="FF48" s="61"/>
      <c r="FG48" s="61"/>
      <c r="FH48" s="61"/>
      <c r="FI48" s="61"/>
      <c r="FJ48" s="61"/>
      <c r="FK48" s="61"/>
      <c r="FL48" s="61"/>
      <c r="FM48" s="61"/>
      <c r="FN48" s="61"/>
      <c r="FO48" s="61"/>
      <c r="FP48" s="61"/>
      <c r="FQ48" s="61"/>
      <c r="FR48" s="61"/>
      <c r="FS48" s="61"/>
      <c r="FT48" s="61"/>
      <c r="FU48" s="61"/>
      <c r="FV48" s="61"/>
      <c r="FW48" s="61"/>
      <c r="FX48" s="61"/>
      <c r="FY48" s="61"/>
      <c r="FZ48" s="61"/>
      <c r="GA48" s="61"/>
      <c r="GB48" s="61"/>
      <c r="GC48" s="61"/>
      <c r="GD48" s="61"/>
      <c r="GE48" s="61"/>
      <c r="GF48" s="61"/>
      <c r="GG48" s="61"/>
      <c r="GH48" s="61"/>
      <c r="GI48" s="61"/>
      <c r="GJ48" s="61"/>
      <c r="GK48" s="61"/>
      <c r="GL48" s="61"/>
      <c r="GM48" s="61"/>
      <c r="GN48" s="61"/>
      <c r="GO48" s="61"/>
      <c r="GP48" s="61"/>
      <c r="GQ48" s="61"/>
      <c r="GR48" s="61"/>
      <c r="GS48" s="61"/>
      <c r="GT48" s="61"/>
      <c r="GU48" s="61"/>
      <c r="GV48" s="61"/>
      <c r="GW48" s="61"/>
      <c r="GX48" s="61"/>
      <c r="GY48" s="61"/>
      <c r="GZ48" s="61"/>
      <c r="HA48" s="61"/>
      <c r="HB48" s="61"/>
      <c r="HC48" s="61"/>
      <c r="HD48" s="61"/>
      <c r="HE48" s="61"/>
      <c r="HF48" s="61"/>
      <c r="HG48" s="61"/>
      <c r="HH48" s="61"/>
      <c r="HI48" s="61"/>
      <c r="HJ48" s="61"/>
      <c r="HK48" s="61"/>
      <c r="HL48" s="61"/>
      <c r="HM48" s="61"/>
      <c r="HN48" s="61"/>
      <c r="HO48" s="61"/>
      <c r="HP48" s="61"/>
      <c r="HQ48" s="61"/>
      <c r="HR48" s="61"/>
      <c r="HS48" s="61"/>
      <c r="HT48" s="61"/>
      <c r="HU48" s="61"/>
      <c r="HV48" s="61"/>
      <c r="HW48" s="61"/>
      <c r="HX48" s="61"/>
      <c r="HY48" s="61"/>
      <c r="HZ48" s="61"/>
      <c r="IA48" s="61"/>
      <c r="IB48" s="61"/>
      <c r="IC48" s="61"/>
    </row>
    <row r="49" spans="2:237" ht="20.100000000000001" customHeight="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c r="EZ49" s="61"/>
      <c r="FA49" s="61"/>
      <c r="FB49" s="61"/>
      <c r="FC49" s="61"/>
      <c r="FD49" s="61"/>
      <c r="FE49" s="61"/>
      <c r="FF49" s="61"/>
      <c r="FG49" s="61"/>
      <c r="FH49" s="61"/>
      <c r="FI49" s="61"/>
      <c r="FJ49" s="61"/>
      <c r="FK49" s="61"/>
      <c r="FL49" s="61"/>
      <c r="FM49" s="61"/>
      <c r="FN49" s="61"/>
      <c r="FO49" s="61"/>
      <c r="FP49" s="61"/>
      <c r="FQ49" s="61"/>
      <c r="FR49" s="61"/>
      <c r="FS49" s="61"/>
      <c r="FT49" s="61"/>
      <c r="FU49" s="61"/>
      <c r="FV49" s="61"/>
      <c r="FW49" s="61"/>
      <c r="FX49" s="61"/>
      <c r="FY49" s="61"/>
      <c r="FZ49" s="61"/>
      <c r="GA49" s="61"/>
      <c r="GB49" s="61"/>
      <c r="GC49" s="61"/>
      <c r="GD49" s="61"/>
      <c r="GE49" s="61"/>
      <c r="GF49" s="61"/>
      <c r="GG49" s="61"/>
      <c r="GH49" s="61"/>
      <c r="GI49" s="61"/>
      <c r="GJ49" s="61"/>
      <c r="GK49" s="61"/>
      <c r="GL49" s="61"/>
      <c r="GM49" s="61"/>
      <c r="GN49" s="61"/>
      <c r="GO49" s="61"/>
      <c r="GP49" s="61"/>
      <c r="GQ49" s="61"/>
      <c r="GR49" s="61"/>
      <c r="GS49" s="61"/>
      <c r="GT49" s="61"/>
      <c r="GU49" s="61"/>
      <c r="GV49" s="61"/>
      <c r="GW49" s="61"/>
      <c r="GX49" s="61"/>
      <c r="GY49" s="61"/>
      <c r="GZ49" s="61"/>
      <c r="HA49" s="61"/>
      <c r="HB49" s="61"/>
      <c r="HC49" s="61"/>
      <c r="HD49" s="61"/>
      <c r="HE49" s="61"/>
      <c r="HF49" s="61"/>
      <c r="HG49" s="61"/>
      <c r="HH49" s="61"/>
      <c r="HI49" s="61"/>
      <c r="HJ49" s="61"/>
      <c r="HK49" s="61"/>
      <c r="HL49" s="61"/>
      <c r="HM49" s="61"/>
      <c r="HN49" s="61"/>
      <c r="HO49" s="61"/>
      <c r="HP49" s="61"/>
      <c r="HQ49" s="61"/>
      <c r="HR49" s="61"/>
      <c r="HS49" s="61"/>
      <c r="HT49" s="61"/>
      <c r="HU49" s="61"/>
      <c r="HV49" s="61"/>
      <c r="HW49" s="61"/>
      <c r="HX49" s="61"/>
      <c r="HY49" s="61"/>
      <c r="HZ49" s="61"/>
      <c r="IA49" s="61"/>
      <c r="IB49" s="61"/>
      <c r="IC49" s="61"/>
    </row>
    <row r="50" spans="2:237" ht="20.100000000000001" customHeight="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c r="CS50" s="61"/>
      <c r="CT50" s="61"/>
      <c r="CU50" s="61"/>
      <c r="CV50" s="61"/>
      <c r="CW50" s="61"/>
      <c r="CX50" s="61"/>
      <c r="CY50" s="61"/>
      <c r="CZ50" s="61"/>
      <c r="DA50" s="61"/>
      <c r="DB50" s="61"/>
      <c r="DC50" s="61"/>
      <c r="DD50" s="61"/>
      <c r="DE50" s="61"/>
      <c r="DF50" s="61"/>
      <c r="DG50" s="61"/>
      <c r="DH50" s="61"/>
      <c r="DI50" s="61"/>
      <c r="DJ50" s="61"/>
      <c r="DK50" s="61"/>
      <c r="DL50" s="61"/>
      <c r="DM50" s="61"/>
      <c r="DN50" s="61"/>
      <c r="DO50" s="61"/>
      <c r="DP50" s="61"/>
      <c r="DQ50" s="61"/>
      <c r="DR50" s="61"/>
      <c r="DS50" s="61"/>
      <c r="DT50" s="61"/>
      <c r="DU50" s="61"/>
      <c r="DV50" s="61"/>
      <c r="DW50" s="61"/>
      <c r="DX50" s="61"/>
      <c r="DY50" s="61"/>
      <c r="DZ50" s="61"/>
      <c r="EA50" s="61"/>
      <c r="EB50" s="61"/>
      <c r="EC50" s="61"/>
      <c r="ED50" s="61"/>
      <c r="EE50" s="61"/>
      <c r="EF50" s="61"/>
      <c r="EG50" s="61"/>
      <c r="EH50" s="61"/>
      <c r="EI50" s="61"/>
      <c r="EJ50" s="61"/>
      <c r="EK50" s="61"/>
      <c r="EL50" s="61"/>
      <c r="EM50" s="61"/>
      <c r="EN50" s="61"/>
      <c r="EO50" s="61"/>
      <c r="EP50" s="61"/>
      <c r="EQ50" s="61"/>
      <c r="ER50" s="61"/>
      <c r="ES50" s="61"/>
      <c r="ET50" s="61"/>
      <c r="EU50" s="61"/>
      <c r="EV50" s="61"/>
      <c r="EW50" s="61"/>
      <c r="EX50" s="61"/>
      <c r="EY50" s="61"/>
      <c r="EZ50" s="61"/>
      <c r="FA50" s="61"/>
      <c r="FB50" s="61"/>
      <c r="FC50" s="61"/>
      <c r="FD50" s="61"/>
      <c r="FE50" s="61"/>
      <c r="FF50" s="61"/>
      <c r="FG50" s="61"/>
      <c r="FH50" s="61"/>
      <c r="FI50" s="61"/>
      <c r="FJ50" s="61"/>
      <c r="FK50" s="61"/>
      <c r="FL50" s="61"/>
      <c r="FM50" s="61"/>
      <c r="FN50" s="61"/>
      <c r="FO50" s="61"/>
      <c r="FP50" s="61"/>
      <c r="FQ50" s="61"/>
      <c r="FR50" s="61"/>
      <c r="FS50" s="61"/>
      <c r="FT50" s="61"/>
      <c r="FU50" s="61"/>
      <c r="FV50" s="61"/>
      <c r="FW50" s="61"/>
      <c r="FX50" s="61"/>
      <c r="FY50" s="61"/>
      <c r="FZ50" s="61"/>
      <c r="GA50" s="61"/>
      <c r="GB50" s="61"/>
      <c r="GC50" s="61"/>
      <c r="GD50" s="61"/>
      <c r="GE50" s="61"/>
      <c r="GF50" s="61"/>
      <c r="GG50" s="61"/>
      <c r="GH50" s="61"/>
      <c r="GI50" s="61"/>
      <c r="GJ50" s="61"/>
      <c r="GK50" s="61"/>
      <c r="GL50" s="61"/>
      <c r="GM50" s="61"/>
      <c r="GN50" s="61"/>
      <c r="GO50" s="61"/>
      <c r="GP50" s="61"/>
      <c r="GQ50" s="61"/>
      <c r="GR50" s="61"/>
      <c r="GS50" s="61"/>
      <c r="GT50" s="61"/>
      <c r="GU50" s="61"/>
      <c r="GV50" s="61"/>
      <c r="GW50" s="61"/>
      <c r="GX50" s="61"/>
      <c r="GY50" s="61"/>
      <c r="GZ50" s="61"/>
      <c r="HA50" s="61"/>
      <c r="HB50" s="61"/>
      <c r="HC50" s="61"/>
      <c r="HD50" s="61"/>
      <c r="HE50" s="61"/>
      <c r="HF50" s="61"/>
      <c r="HG50" s="61"/>
      <c r="HH50" s="61"/>
      <c r="HI50" s="61"/>
      <c r="HJ50" s="61"/>
      <c r="HK50" s="61"/>
      <c r="HL50" s="61"/>
      <c r="HM50" s="61"/>
      <c r="HN50" s="61"/>
      <c r="HO50" s="61"/>
      <c r="HP50" s="61"/>
      <c r="HQ50" s="61"/>
      <c r="HR50" s="61"/>
      <c r="HS50" s="61"/>
      <c r="HT50" s="61"/>
      <c r="HU50" s="61"/>
      <c r="HV50" s="61"/>
      <c r="HW50" s="61"/>
      <c r="HX50" s="61"/>
      <c r="HY50" s="61"/>
      <c r="HZ50" s="61"/>
      <c r="IA50" s="61"/>
      <c r="IB50" s="61"/>
      <c r="IC50" s="61"/>
    </row>
    <row r="51" spans="2:237" ht="20.100000000000001" customHeight="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c r="CS51" s="61"/>
      <c r="CT51" s="61"/>
      <c r="CU51" s="61"/>
      <c r="CV51" s="61"/>
      <c r="CW51" s="61"/>
      <c r="CX51" s="61"/>
      <c r="CY51" s="61"/>
      <c r="CZ51" s="61"/>
      <c r="DA51" s="61"/>
      <c r="DB51" s="61"/>
      <c r="DC51" s="61"/>
      <c r="DD51" s="61"/>
      <c r="DE51" s="61"/>
      <c r="DF51" s="61"/>
      <c r="DG51" s="61"/>
      <c r="DH51" s="61"/>
      <c r="DI51" s="61"/>
      <c r="DJ51" s="61"/>
      <c r="DK51" s="61"/>
      <c r="DL51" s="61"/>
      <c r="DM51" s="61"/>
      <c r="DN51" s="61"/>
      <c r="DO51" s="61"/>
      <c r="DP51" s="61"/>
      <c r="DQ51" s="61"/>
      <c r="DR51" s="61"/>
      <c r="DS51" s="61"/>
      <c r="DT51" s="61"/>
      <c r="DU51" s="61"/>
      <c r="DV51" s="61"/>
      <c r="DW51" s="61"/>
      <c r="DX51" s="61"/>
      <c r="DY51" s="61"/>
      <c r="DZ51" s="61"/>
      <c r="EA51" s="61"/>
      <c r="EB51" s="61"/>
      <c r="EC51" s="61"/>
      <c r="ED51" s="61"/>
      <c r="EE51" s="61"/>
      <c r="EF51" s="61"/>
      <c r="EG51" s="61"/>
      <c r="EH51" s="61"/>
      <c r="EI51" s="61"/>
      <c r="EJ51" s="61"/>
      <c r="EK51" s="61"/>
      <c r="EL51" s="61"/>
      <c r="EM51" s="61"/>
      <c r="EN51" s="61"/>
      <c r="EO51" s="61"/>
      <c r="EP51" s="61"/>
      <c r="EQ51" s="61"/>
      <c r="ER51" s="61"/>
      <c r="ES51" s="61"/>
      <c r="ET51" s="61"/>
      <c r="EU51" s="61"/>
      <c r="EV51" s="61"/>
      <c r="EW51" s="61"/>
      <c r="EX51" s="61"/>
      <c r="EY51" s="61"/>
      <c r="EZ51" s="61"/>
      <c r="FA51" s="61"/>
      <c r="FB51" s="61"/>
      <c r="FC51" s="61"/>
      <c r="FD51" s="61"/>
      <c r="FE51" s="61"/>
      <c r="FF51" s="61"/>
      <c r="FG51" s="61"/>
      <c r="FH51" s="61"/>
      <c r="FI51" s="61"/>
      <c r="FJ51" s="61"/>
      <c r="FK51" s="61"/>
      <c r="FL51" s="61"/>
      <c r="FM51" s="61"/>
      <c r="FN51" s="61"/>
      <c r="FO51" s="61"/>
      <c r="FP51" s="61"/>
      <c r="FQ51" s="61"/>
      <c r="FR51" s="61"/>
      <c r="FS51" s="61"/>
      <c r="FT51" s="61"/>
      <c r="FU51" s="61"/>
      <c r="FV51" s="61"/>
      <c r="FW51" s="61"/>
      <c r="FX51" s="61"/>
      <c r="FY51" s="61"/>
      <c r="FZ51" s="61"/>
      <c r="GA51" s="61"/>
      <c r="GB51" s="61"/>
      <c r="GC51" s="61"/>
      <c r="GD51" s="61"/>
      <c r="GE51" s="61"/>
      <c r="GF51" s="61"/>
      <c r="GG51" s="61"/>
      <c r="GH51" s="61"/>
      <c r="GI51" s="61"/>
      <c r="GJ51" s="61"/>
      <c r="GK51" s="61"/>
      <c r="GL51" s="61"/>
      <c r="GM51" s="61"/>
      <c r="GN51" s="61"/>
      <c r="GO51" s="61"/>
      <c r="GP51" s="61"/>
      <c r="GQ51" s="61"/>
      <c r="GR51" s="61"/>
      <c r="GS51" s="61"/>
      <c r="GT51" s="61"/>
      <c r="GU51" s="61"/>
      <c r="GV51" s="61"/>
      <c r="GW51" s="61"/>
      <c r="GX51" s="61"/>
      <c r="GY51" s="61"/>
      <c r="GZ51" s="61"/>
      <c r="HA51" s="61"/>
      <c r="HB51" s="61"/>
      <c r="HC51" s="61"/>
      <c r="HD51" s="61"/>
      <c r="HE51" s="61"/>
      <c r="HF51" s="61"/>
      <c r="HG51" s="61"/>
      <c r="HH51" s="61"/>
      <c r="HI51" s="61"/>
      <c r="HJ51" s="61"/>
      <c r="HK51" s="61"/>
      <c r="HL51" s="61"/>
      <c r="HM51" s="61"/>
      <c r="HN51" s="61"/>
      <c r="HO51" s="61"/>
      <c r="HP51" s="61"/>
      <c r="HQ51" s="61"/>
      <c r="HR51" s="61"/>
      <c r="HS51" s="61"/>
      <c r="HT51" s="61"/>
      <c r="HU51" s="61"/>
      <c r="HV51" s="61"/>
      <c r="HW51" s="61"/>
      <c r="HX51" s="61"/>
      <c r="HY51" s="61"/>
      <c r="HZ51" s="61"/>
      <c r="IA51" s="61"/>
      <c r="IB51" s="61"/>
      <c r="IC51" s="61"/>
    </row>
    <row r="52" spans="2:237" ht="20.100000000000001" customHeight="1">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c r="CS52" s="61"/>
      <c r="CT52" s="61"/>
      <c r="CU52" s="61"/>
      <c r="CV52" s="61"/>
      <c r="CW52" s="61"/>
      <c r="CX52" s="61"/>
      <c r="CY52" s="61"/>
      <c r="CZ52" s="61"/>
      <c r="DA52" s="61"/>
      <c r="DB52" s="61"/>
      <c r="DC52" s="61"/>
      <c r="DD52" s="61"/>
      <c r="DE52" s="61"/>
      <c r="DF52" s="61"/>
      <c r="DG52" s="61"/>
      <c r="DH52" s="61"/>
      <c r="DI52" s="61"/>
      <c r="DJ52" s="61"/>
      <c r="DK52" s="61"/>
      <c r="DL52" s="61"/>
      <c r="DM52" s="61"/>
      <c r="DN52" s="61"/>
      <c r="DO52" s="61"/>
      <c r="DP52" s="61"/>
      <c r="DQ52" s="61"/>
      <c r="DR52" s="61"/>
      <c r="DS52" s="61"/>
      <c r="DT52" s="61"/>
      <c r="DU52" s="61"/>
      <c r="DV52" s="61"/>
      <c r="DW52" s="61"/>
      <c r="DX52" s="61"/>
      <c r="DY52" s="61"/>
      <c r="DZ52" s="61"/>
      <c r="EA52" s="61"/>
      <c r="EB52" s="61"/>
      <c r="EC52" s="61"/>
      <c r="ED52" s="61"/>
      <c r="EE52" s="61"/>
      <c r="EF52" s="61"/>
      <c r="EG52" s="61"/>
      <c r="EH52" s="61"/>
      <c r="EI52" s="61"/>
      <c r="EJ52" s="61"/>
      <c r="EK52" s="61"/>
      <c r="EL52" s="61"/>
      <c r="EM52" s="61"/>
      <c r="EN52" s="61"/>
      <c r="EO52" s="61"/>
      <c r="EP52" s="61"/>
      <c r="EQ52" s="61"/>
      <c r="ER52" s="61"/>
      <c r="ES52" s="61"/>
      <c r="ET52" s="61"/>
      <c r="EU52" s="61"/>
      <c r="EV52" s="61"/>
      <c r="EW52" s="61"/>
      <c r="EX52" s="61"/>
      <c r="EY52" s="61"/>
      <c r="EZ52" s="61"/>
      <c r="FA52" s="61"/>
      <c r="FB52" s="61"/>
      <c r="FC52" s="61"/>
      <c r="FD52" s="61"/>
      <c r="FE52" s="61"/>
      <c r="FF52" s="61"/>
      <c r="FG52" s="61"/>
      <c r="FH52" s="61"/>
      <c r="FI52" s="61"/>
      <c r="FJ52" s="61"/>
      <c r="FK52" s="61"/>
      <c r="FL52" s="61"/>
      <c r="FM52" s="61"/>
      <c r="FN52" s="61"/>
      <c r="FO52" s="61"/>
      <c r="FP52" s="61"/>
      <c r="FQ52" s="61"/>
      <c r="FR52" s="61"/>
      <c r="FS52" s="61"/>
      <c r="FT52" s="61"/>
      <c r="FU52" s="61"/>
      <c r="FV52" s="61"/>
      <c r="FW52" s="61"/>
      <c r="FX52" s="61"/>
      <c r="FY52" s="61"/>
      <c r="FZ52" s="61"/>
      <c r="GA52" s="61"/>
      <c r="GB52" s="61"/>
      <c r="GC52" s="61"/>
      <c r="GD52" s="61"/>
      <c r="GE52" s="61"/>
      <c r="GF52" s="61"/>
      <c r="GG52" s="61"/>
      <c r="GH52" s="61"/>
      <c r="GI52" s="61"/>
      <c r="GJ52" s="61"/>
      <c r="GK52" s="61"/>
      <c r="GL52" s="61"/>
      <c r="GM52" s="61"/>
      <c r="GN52" s="61"/>
      <c r="GO52" s="61"/>
      <c r="GP52" s="61"/>
      <c r="GQ52" s="61"/>
      <c r="GR52" s="61"/>
      <c r="GS52" s="61"/>
      <c r="GT52" s="61"/>
      <c r="GU52" s="61"/>
      <c r="GV52" s="61"/>
      <c r="GW52" s="61"/>
      <c r="GX52" s="61"/>
      <c r="GY52" s="61"/>
      <c r="GZ52" s="61"/>
      <c r="HA52" s="61"/>
      <c r="HB52" s="61"/>
      <c r="HC52" s="61"/>
      <c r="HD52" s="61"/>
      <c r="HE52" s="61"/>
      <c r="HF52" s="61"/>
      <c r="HG52" s="61"/>
      <c r="HH52" s="61"/>
      <c r="HI52" s="61"/>
      <c r="HJ52" s="61"/>
      <c r="HK52" s="61"/>
      <c r="HL52" s="61"/>
      <c r="HM52" s="61"/>
      <c r="HN52" s="61"/>
      <c r="HO52" s="61"/>
      <c r="HP52" s="61"/>
      <c r="HQ52" s="61"/>
      <c r="HR52" s="61"/>
      <c r="HS52" s="61"/>
      <c r="HT52" s="61"/>
      <c r="HU52" s="61"/>
      <c r="HV52" s="61"/>
      <c r="HW52" s="61"/>
      <c r="HX52" s="61"/>
      <c r="HY52" s="61"/>
      <c r="HZ52" s="61"/>
      <c r="IA52" s="61"/>
      <c r="IB52" s="61"/>
      <c r="IC52" s="61"/>
    </row>
    <row r="53" spans="2:237" ht="20.100000000000001" customHeight="1">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61"/>
      <c r="DI53" s="61"/>
      <c r="DJ53" s="61"/>
      <c r="DK53" s="61"/>
      <c r="DL53" s="61"/>
      <c r="DM53" s="61"/>
      <c r="DN53" s="61"/>
      <c r="DO53" s="61"/>
      <c r="DP53" s="61"/>
      <c r="DQ53" s="61"/>
      <c r="DR53" s="61"/>
      <c r="DS53" s="61"/>
      <c r="DT53" s="61"/>
      <c r="DU53" s="61"/>
      <c r="DV53" s="61"/>
      <c r="DW53" s="61"/>
      <c r="DX53" s="61"/>
      <c r="DY53" s="61"/>
      <c r="DZ53" s="61"/>
      <c r="EA53" s="61"/>
      <c r="EB53" s="61"/>
      <c r="EC53" s="61"/>
      <c r="ED53" s="61"/>
      <c r="EE53" s="61"/>
      <c r="EF53" s="61"/>
      <c r="EG53" s="61"/>
      <c r="EH53" s="61"/>
      <c r="EI53" s="61"/>
      <c r="EJ53" s="61"/>
      <c r="EK53" s="61"/>
      <c r="EL53" s="61"/>
      <c r="EM53" s="61"/>
      <c r="EN53" s="61"/>
      <c r="EO53" s="61"/>
      <c r="EP53" s="61"/>
      <c r="EQ53" s="61"/>
      <c r="ER53" s="61"/>
      <c r="ES53" s="61"/>
      <c r="ET53" s="61"/>
      <c r="EU53" s="61"/>
      <c r="EV53" s="61"/>
      <c r="EW53" s="61"/>
      <c r="EX53" s="61"/>
      <c r="EY53" s="61"/>
      <c r="EZ53" s="61"/>
      <c r="FA53" s="61"/>
      <c r="FB53" s="61"/>
      <c r="FC53" s="61"/>
      <c r="FD53" s="61"/>
      <c r="FE53" s="61"/>
      <c r="FF53" s="61"/>
      <c r="FG53" s="61"/>
      <c r="FH53" s="61"/>
      <c r="FI53" s="61"/>
      <c r="FJ53" s="61"/>
      <c r="FK53" s="61"/>
      <c r="FL53" s="61"/>
      <c r="FM53" s="61"/>
      <c r="FN53" s="61"/>
      <c r="FO53" s="61"/>
      <c r="FP53" s="61"/>
      <c r="FQ53" s="61"/>
      <c r="FR53" s="61"/>
      <c r="FS53" s="61"/>
      <c r="FT53" s="61"/>
      <c r="FU53" s="61"/>
      <c r="FV53" s="61"/>
      <c r="FW53" s="61"/>
      <c r="FX53" s="61"/>
      <c r="FY53" s="61"/>
      <c r="FZ53" s="61"/>
      <c r="GA53" s="61"/>
      <c r="GB53" s="61"/>
      <c r="GC53" s="61"/>
      <c r="GD53" s="61"/>
      <c r="GE53" s="61"/>
      <c r="GF53" s="61"/>
      <c r="GG53" s="61"/>
      <c r="GH53" s="61"/>
      <c r="GI53" s="61"/>
      <c r="GJ53" s="61"/>
      <c r="GK53" s="61"/>
      <c r="GL53" s="61"/>
      <c r="GM53" s="61"/>
      <c r="GN53" s="61"/>
      <c r="GO53" s="61"/>
      <c r="GP53" s="61"/>
      <c r="GQ53" s="61"/>
      <c r="GR53" s="61"/>
      <c r="GS53" s="61"/>
      <c r="GT53" s="61"/>
      <c r="GU53" s="61"/>
      <c r="GV53" s="61"/>
      <c r="GW53" s="61"/>
      <c r="GX53" s="61"/>
      <c r="GY53" s="61"/>
      <c r="GZ53" s="61"/>
      <c r="HA53" s="61"/>
      <c r="HB53" s="61"/>
      <c r="HC53" s="61"/>
      <c r="HD53" s="61"/>
      <c r="HE53" s="61"/>
      <c r="HF53" s="61"/>
      <c r="HG53" s="61"/>
      <c r="HH53" s="61"/>
      <c r="HI53" s="61"/>
      <c r="HJ53" s="61"/>
      <c r="HK53" s="61"/>
      <c r="HL53" s="61"/>
      <c r="HM53" s="61"/>
      <c r="HN53" s="61"/>
      <c r="HO53" s="61"/>
      <c r="HP53" s="61"/>
      <c r="HQ53" s="61"/>
      <c r="HR53" s="61"/>
      <c r="HS53" s="61"/>
      <c r="HT53" s="61"/>
      <c r="HU53" s="61"/>
      <c r="HV53" s="61"/>
      <c r="HW53" s="61"/>
      <c r="HX53" s="61"/>
      <c r="HY53" s="61"/>
      <c r="HZ53" s="61"/>
      <c r="IA53" s="61"/>
      <c r="IB53" s="61"/>
      <c r="IC53" s="61"/>
    </row>
    <row r="54" spans="2:237" ht="20.100000000000001" customHeight="1">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c r="CS54" s="61"/>
      <c r="CT54" s="61"/>
      <c r="CU54" s="61"/>
      <c r="CV54" s="61"/>
      <c r="CW54" s="61"/>
      <c r="CX54" s="61"/>
      <c r="CY54" s="61"/>
      <c r="CZ54" s="61"/>
      <c r="DA54" s="61"/>
      <c r="DB54" s="61"/>
      <c r="DC54" s="61"/>
      <c r="DD54" s="61"/>
      <c r="DE54" s="61"/>
      <c r="DF54" s="61"/>
      <c r="DG54" s="61"/>
      <c r="DH54" s="61"/>
      <c r="DI54" s="61"/>
      <c r="DJ54" s="61"/>
      <c r="DK54" s="61"/>
      <c r="DL54" s="61"/>
      <c r="DM54" s="61"/>
      <c r="DN54" s="61"/>
      <c r="DO54" s="61"/>
      <c r="DP54" s="61"/>
      <c r="DQ54" s="61"/>
      <c r="DR54" s="61"/>
      <c r="DS54" s="61"/>
      <c r="DT54" s="61"/>
      <c r="DU54" s="61"/>
      <c r="DV54" s="61"/>
      <c r="DW54" s="61"/>
      <c r="DX54" s="61"/>
      <c r="DY54" s="61"/>
      <c r="DZ54" s="61"/>
      <c r="EA54" s="61"/>
      <c r="EB54" s="61"/>
      <c r="EC54" s="61"/>
      <c r="ED54" s="61"/>
      <c r="EE54" s="61"/>
      <c r="EF54" s="61"/>
      <c r="EG54" s="61"/>
      <c r="EH54" s="61"/>
      <c r="EI54" s="61"/>
      <c r="EJ54" s="61"/>
      <c r="EK54" s="61"/>
      <c r="EL54" s="61"/>
      <c r="EM54" s="61"/>
      <c r="EN54" s="61"/>
      <c r="EO54" s="61"/>
      <c r="EP54" s="61"/>
      <c r="EQ54" s="61"/>
      <c r="ER54" s="61"/>
      <c r="ES54" s="61"/>
      <c r="ET54" s="61"/>
      <c r="EU54" s="61"/>
      <c r="EV54" s="61"/>
      <c r="EW54" s="61"/>
      <c r="EX54" s="61"/>
      <c r="EY54" s="61"/>
      <c r="EZ54" s="61"/>
      <c r="FA54" s="61"/>
      <c r="FB54" s="61"/>
      <c r="FC54" s="61"/>
      <c r="FD54" s="61"/>
      <c r="FE54" s="61"/>
      <c r="FF54" s="61"/>
      <c r="FG54" s="61"/>
      <c r="FH54" s="61"/>
      <c r="FI54" s="61"/>
      <c r="FJ54" s="61"/>
      <c r="FK54" s="61"/>
      <c r="FL54" s="61"/>
      <c r="FM54" s="61"/>
      <c r="FN54" s="61"/>
      <c r="FO54" s="61"/>
      <c r="FP54" s="61"/>
      <c r="FQ54" s="61"/>
      <c r="FR54" s="61"/>
      <c r="FS54" s="61"/>
      <c r="FT54" s="61"/>
      <c r="FU54" s="61"/>
      <c r="FV54" s="61"/>
      <c r="FW54" s="61"/>
      <c r="FX54" s="61"/>
      <c r="FY54" s="61"/>
      <c r="FZ54" s="61"/>
      <c r="GA54" s="61"/>
      <c r="GB54" s="61"/>
      <c r="GC54" s="61"/>
      <c r="GD54" s="61"/>
      <c r="GE54" s="61"/>
      <c r="GF54" s="61"/>
      <c r="GG54" s="61"/>
      <c r="GH54" s="61"/>
      <c r="GI54" s="61"/>
      <c r="GJ54" s="61"/>
      <c r="GK54" s="61"/>
      <c r="GL54" s="61"/>
      <c r="GM54" s="61"/>
      <c r="GN54" s="61"/>
      <c r="GO54" s="61"/>
      <c r="GP54" s="61"/>
      <c r="GQ54" s="61"/>
      <c r="GR54" s="61"/>
      <c r="GS54" s="61"/>
      <c r="GT54" s="61"/>
      <c r="GU54" s="61"/>
      <c r="GV54" s="61"/>
      <c r="GW54" s="61"/>
      <c r="GX54" s="61"/>
      <c r="GY54" s="61"/>
      <c r="GZ54" s="61"/>
      <c r="HA54" s="61"/>
      <c r="HB54" s="61"/>
      <c r="HC54" s="61"/>
      <c r="HD54" s="61"/>
      <c r="HE54" s="61"/>
      <c r="HF54" s="61"/>
      <c r="HG54" s="61"/>
      <c r="HH54" s="61"/>
      <c r="HI54" s="61"/>
      <c r="HJ54" s="61"/>
      <c r="HK54" s="61"/>
      <c r="HL54" s="61"/>
      <c r="HM54" s="61"/>
      <c r="HN54" s="61"/>
      <c r="HO54" s="61"/>
      <c r="HP54" s="61"/>
      <c r="HQ54" s="61"/>
      <c r="HR54" s="61"/>
      <c r="HS54" s="61"/>
      <c r="HT54" s="61"/>
      <c r="HU54" s="61"/>
      <c r="HV54" s="61"/>
      <c r="HW54" s="61"/>
      <c r="HX54" s="61"/>
      <c r="HY54" s="61"/>
      <c r="HZ54" s="61"/>
      <c r="IA54" s="61"/>
      <c r="IB54" s="61"/>
      <c r="IC54" s="61"/>
    </row>
    <row r="55" spans="2:237" ht="20.100000000000001" customHeight="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c r="CS55" s="61"/>
      <c r="CT55" s="61"/>
      <c r="CU55" s="61"/>
      <c r="CV55" s="61"/>
      <c r="CW55" s="61"/>
      <c r="CX55" s="61"/>
      <c r="CY55" s="61"/>
      <c r="CZ55" s="61"/>
      <c r="DA55" s="61"/>
      <c r="DB55" s="61"/>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c r="ED55" s="61"/>
      <c r="EE55" s="61"/>
      <c r="EF55" s="61"/>
      <c r="EG55" s="61"/>
      <c r="EH55" s="61"/>
      <c r="EI55" s="61"/>
      <c r="EJ55" s="61"/>
      <c r="EK55" s="61"/>
      <c r="EL55" s="61"/>
      <c r="EM55" s="61"/>
      <c r="EN55" s="61"/>
      <c r="EO55" s="61"/>
      <c r="EP55" s="61"/>
      <c r="EQ55" s="61"/>
      <c r="ER55" s="61"/>
      <c r="ES55" s="61"/>
      <c r="ET55" s="61"/>
      <c r="EU55" s="61"/>
      <c r="EV55" s="61"/>
      <c r="EW55" s="61"/>
      <c r="EX55" s="61"/>
      <c r="EY55" s="61"/>
      <c r="EZ55" s="61"/>
      <c r="FA55" s="61"/>
      <c r="FB55" s="61"/>
      <c r="FC55" s="61"/>
      <c r="FD55" s="61"/>
      <c r="FE55" s="61"/>
      <c r="FF55" s="61"/>
      <c r="FG55" s="61"/>
      <c r="FH55" s="61"/>
      <c r="FI55" s="61"/>
      <c r="FJ55" s="61"/>
      <c r="FK55" s="61"/>
      <c r="FL55" s="61"/>
      <c r="FM55" s="61"/>
      <c r="FN55" s="61"/>
      <c r="FO55" s="61"/>
      <c r="FP55" s="61"/>
      <c r="FQ55" s="61"/>
      <c r="FR55" s="61"/>
      <c r="FS55" s="61"/>
      <c r="FT55" s="61"/>
      <c r="FU55" s="61"/>
      <c r="FV55" s="61"/>
      <c r="FW55" s="61"/>
      <c r="FX55" s="61"/>
      <c r="FY55" s="61"/>
      <c r="FZ55" s="61"/>
      <c r="GA55" s="61"/>
      <c r="GB55" s="61"/>
      <c r="GC55" s="61"/>
      <c r="GD55" s="61"/>
      <c r="GE55" s="61"/>
      <c r="GF55" s="61"/>
      <c r="GG55" s="61"/>
      <c r="GH55" s="61"/>
      <c r="GI55" s="61"/>
      <c r="GJ55" s="61"/>
      <c r="GK55" s="61"/>
      <c r="GL55" s="61"/>
      <c r="GM55" s="61"/>
      <c r="GN55" s="61"/>
      <c r="GO55" s="61"/>
      <c r="GP55" s="61"/>
      <c r="GQ55" s="61"/>
      <c r="GR55" s="61"/>
      <c r="GS55" s="61"/>
      <c r="GT55" s="61"/>
      <c r="GU55" s="61"/>
      <c r="GV55" s="61"/>
      <c r="GW55" s="61"/>
      <c r="GX55" s="61"/>
      <c r="GY55" s="61"/>
      <c r="GZ55" s="61"/>
      <c r="HA55" s="61"/>
      <c r="HB55" s="61"/>
      <c r="HC55" s="61"/>
      <c r="HD55" s="61"/>
      <c r="HE55" s="61"/>
      <c r="HF55" s="61"/>
      <c r="HG55" s="61"/>
      <c r="HH55" s="61"/>
      <c r="HI55" s="61"/>
      <c r="HJ55" s="61"/>
      <c r="HK55" s="61"/>
      <c r="HL55" s="61"/>
      <c r="HM55" s="61"/>
      <c r="HN55" s="61"/>
      <c r="HO55" s="61"/>
      <c r="HP55" s="61"/>
      <c r="HQ55" s="61"/>
      <c r="HR55" s="61"/>
      <c r="HS55" s="61"/>
      <c r="HT55" s="61"/>
      <c r="HU55" s="61"/>
      <c r="HV55" s="61"/>
      <c r="HW55" s="61"/>
      <c r="HX55" s="61"/>
      <c r="HY55" s="61"/>
      <c r="HZ55" s="61"/>
      <c r="IA55" s="61"/>
      <c r="IB55" s="61"/>
      <c r="IC55" s="61"/>
    </row>
    <row r="56" spans="2:237" ht="20.100000000000001" customHeight="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c r="CS56" s="61"/>
      <c r="CT56" s="61"/>
      <c r="CU56" s="61"/>
      <c r="CV56" s="61"/>
      <c r="CW56" s="61"/>
      <c r="CX56" s="61"/>
      <c r="CY56" s="61"/>
      <c r="CZ56" s="61"/>
      <c r="DA56" s="61"/>
      <c r="DB56" s="61"/>
      <c r="DC56" s="61"/>
      <c r="DD56" s="61"/>
      <c r="DE56" s="61"/>
      <c r="DF56" s="61"/>
      <c r="DG56" s="61"/>
      <c r="DH56" s="61"/>
      <c r="DI56" s="61"/>
      <c r="DJ56" s="61"/>
      <c r="DK56" s="61"/>
      <c r="DL56" s="61"/>
      <c r="DM56" s="61"/>
      <c r="DN56" s="61"/>
      <c r="DO56" s="61"/>
      <c r="DP56" s="61"/>
      <c r="DQ56" s="61"/>
      <c r="DR56" s="61"/>
      <c r="DS56" s="61"/>
      <c r="DT56" s="61"/>
      <c r="DU56" s="61"/>
      <c r="DV56" s="61"/>
      <c r="DW56" s="61"/>
      <c r="DX56" s="61"/>
      <c r="DY56" s="61"/>
      <c r="DZ56" s="61"/>
      <c r="EA56" s="61"/>
      <c r="EB56" s="61"/>
      <c r="EC56" s="61"/>
      <c r="ED56" s="61"/>
      <c r="EE56" s="61"/>
      <c r="EF56" s="61"/>
      <c r="EG56" s="61"/>
      <c r="EH56" s="61"/>
      <c r="EI56" s="61"/>
      <c r="EJ56" s="61"/>
      <c r="EK56" s="61"/>
      <c r="EL56" s="61"/>
      <c r="EM56" s="61"/>
      <c r="EN56" s="61"/>
      <c r="EO56" s="61"/>
      <c r="EP56" s="61"/>
      <c r="EQ56" s="61"/>
      <c r="ER56" s="61"/>
      <c r="ES56" s="61"/>
      <c r="ET56" s="61"/>
      <c r="EU56" s="61"/>
      <c r="EV56" s="61"/>
      <c r="EW56" s="61"/>
      <c r="EX56" s="61"/>
      <c r="EY56" s="61"/>
      <c r="EZ56" s="61"/>
      <c r="FA56" s="61"/>
      <c r="FB56" s="61"/>
      <c r="FC56" s="61"/>
      <c r="FD56" s="61"/>
      <c r="FE56" s="61"/>
      <c r="FF56" s="61"/>
      <c r="FG56" s="61"/>
      <c r="FH56" s="61"/>
      <c r="FI56" s="61"/>
      <c r="FJ56" s="61"/>
      <c r="FK56" s="61"/>
      <c r="FL56" s="61"/>
      <c r="FM56" s="61"/>
      <c r="FN56" s="61"/>
      <c r="FO56" s="61"/>
      <c r="FP56" s="61"/>
      <c r="FQ56" s="61"/>
      <c r="FR56" s="61"/>
      <c r="FS56" s="61"/>
      <c r="FT56" s="61"/>
      <c r="FU56" s="61"/>
      <c r="FV56" s="61"/>
      <c r="FW56" s="61"/>
      <c r="FX56" s="61"/>
      <c r="FY56" s="61"/>
      <c r="FZ56" s="61"/>
      <c r="GA56" s="61"/>
      <c r="GB56" s="61"/>
      <c r="GC56" s="61"/>
      <c r="GD56" s="61"/>
      <c r="GE56" s="61"/>
      <c r="GF56" s="61"/>
      <c r="GG56" s="61"/>
      <c r="GH56" s="61"/>
      <c r="GI56" s="61"/>
      <c r="GJ56" s="61"/>
      <c r="GK56" s="61"/>
      <c r="GL56" s="61"/>
      <c r="GM56" s="61"/>
      <c r="GN56" s="61"/>
      <c r="GO56" s="61"/>
      <c r="GP56" s="61"/>
      <c r="GQ56" s="61"/>
      <c r="GR56" s="61"/>
      <c r="GS56" s="61"/>
      <c r="GT56" s="61"/>
      <c r="GU56" s="61"/>
      <c r="GV56" s="61"/>
      <c r="GW56" s="61"/>
      <c r="GX56" s="61"/>
      <c r="GY56" s="61"/>
      <c r="GZ56" s="61"/>
      <c r="HA56" s="61"/>
      <c r="HB56" s="61"/>
      <c r="HC56" s="61"/>
      <c r="HD56" s="61"/>
      <c r="HE56" s="61"/>
      <c r="HF56" s="61"/>
      <c r="HG56" s="61"/>
      <c r="HH56" s="61"/>
      <c r="HI56" s="61"/>
      <c r="HJ56" s="61"/>
      <c r="HK56" s="61"/>
      <c r="HL56" s="61"/>
      <c r="HM56" s="61"/>
      <c r="HN56" s="61"/>
      <c r="HO56" s="61"/>
      <c r="HP56" s="61"/>
      <c r="HQ56" s="61"/>
      <c r="HR56" s="61"/>
      <c r="HS56" s="61"/>
      <c r="HT56" s="61"/>
      <c r="HU56" s="61"/>
      <c r="HV56" s="61"/>
      <c r="HW56" s="61"/>
      <c r="HX56" s="61"/>
      <c r="HY56" s="61"/>
      <c r="HZ56" s="61"/>
      <c r="IA56" s="61"/>
      <c r="IB56" s="61"/>
      <c r="IC56" s="61"/>
    </row>
    <row r="57" spans="2:237" ht="20.100000000000001" customHeight="1">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row>
    <row r="58" spans="2:237" ht="20.100000000000001" customHeight="1">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row>
    <row r="59" spans="2:237" ht="20.100000000000001" customHeight="1">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row>
    <row r="60" spans="2:237" ht="20.100000000000001" customHeight="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row>
    <row r="61" spans="2:237" ht="20.100000000000001" customHeight="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row>
    <row r="62" spans="2:237" ht="20.100000000000001" customHeight="1">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row>
    <row r="63" spans="2:237" ht="20.100000000000001" customHeight="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row>
    <row r="64" spans="2:237" ht="20.100000000000001" customHeight="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row>
    <row r="65" spans="2:237" ht="20.100000000000001" customHeight="1">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row>
    <row r="66" spans="2:237" ht="20.100000000000001" customHeight="1">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row>
    <row r="67" spans="2:237" ht="20.100000000000001" customHeight="1">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row>
    <row r="68" spans="2:237" ht="20.100000000000001" customHeight="1">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row>
    <row r="69" spans="2:237" ht="20.100000000000001" customHeight="1">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row>
    <row r="70" spans="2:237" ht="20.100000000000001" customHeight="1">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row>
    <row r="71" spans="2:237" ht="20.100000000000001" customHeight="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row>
    <row r="72" spans="2:237" ht="20.100000000000001" customHeight="1">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row>
    <row r="73" spans="2:237" ht="20.100000000000001" customHeight="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row>
    <row r="74" spans="2:237" ht="20.100000000000001" customHeight="1">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row>
    <row r="75" spans="2:237" ht="20.100000000000001" customHeight="1">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row>
    <row r="76" spans="2:237" ht="20.100000000000001" customHeight="1">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row>
    <row r="77" spans="2:237" ht="20.100000000000001" customHeight="1">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row>
    <row r="78" spans="2:237" ht="20.100000000000001" customHeight="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c r="FN78" s="61"/>
      <c r="FO78" s="61"/>
      <c r="FP78" s="61"/>
      <c r="FQ78" s="61"/>
      <c r="FR78" s="61"/>
      <c r="FS78" s="61"/>
      <c r="FT78" s="61"/>
      <c r="FU78" s="61"/>
      <c r="FV78" s="61"/>
      <c r="FW78" s="61"/>
      <c r="FX78" s="61"/>
      <c r="FY78" s="61"/>
      <c r="FZ78" s="61"/>
      <c r="GA78" s="61"/>
      <c r="GB78" s="61"/>
      <c r="GC78" s="61"/>
      <c r="GD78" s="61"/>
      <c r="GE78" s="61"/>
      <c r="GF78" s="61"/>
      <c r="GG78" s="61"/>
      <c r="GH78" s="61"/>
      <c r="GI78" s="61"/>
      <c r="GJ78" s="61"/>
      <c r="GK78" s="61"/>
      <c r="GL78" s="61"/>
      <c r="GM78" s="61"/>
      <c r="GN78" s="61"/>
      <c r="GO78" s="61"/>
      <c r="GP78" s="61"/>
      <c r="GQ78" s="61"/>
      <c r="GR78" s="61"/>
      <c r="GS78" s="61"/>
      <c r="GT78" s="61"/>
      <c r="GU78" s="61"/>
      <c r="GV78" s="61"/>
      <c r="GW78" s="61"/>
      <c r="GX78" s="61"/>
      <c r="GY78" s="61"/>
      <c r="GZ78" s="61"/>
      <c r="HA78" s="61"/>
      <c r="HB78" s="61"/>
      <c r="HC78" s="61"/>
      <c r="HD78" s="61"/>
      <c r="HE78" s="61"/>
      <c r="HF78" s="61"/>
      <c r="HG78" s="61"/>
      <c r="HH78" s="61"/>
      <c r="HI78" s="61"/>
      <c r="HJ78" s="61"/>
      <c r="HK78" s="61"/>
      <c r="HL78" s="61"/>
      <c r="HM78" s="61"/>
      <c r="HN78" s="61"/>
      <c r="HO78" s="61"/>
      <c r="HP78" s="61"/>
      <c r="HQ78" s="61"/>
      <c r="HR78" s="61"/>
      <c r="HS78" s="61"/>
      <c r="HT78" s="61"/>
      <c r="HU78" s="61"/>
      <c r="HV78" s="61"/>
      <c r="HW78" s="61"/>
      <c r="HX78" s="61"/>
      <c r="HY78" s="61"/>
      <c r="HZ78" s="61"/>
      <c r="IA78" s="61"/>
      <c r="IB78" s="61"/>
      <c r="IC78" s="61"/>
    </row>
    <row r="79" spans="2:237" ht="20.100000000000001" customHeight="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1"/>
      <c r="HL79" s="61"/>
      <c r="HM79" s="61"/>
      <c r="HN79" s="61"/>
      <c r="HO79" s="61"/>
      <c r="HP79" s="61"/>
      <c r="HQ79" s="61"/>
      <c r="HR79" s="61"/>
      <c r="HS79" s="61"/>
      <c r="HT79" s="61"/>
      <c r="HU79" s="61"/>
      <c r="HV79" s="61"/>
      <c r="HW79" s="61"/>
      <c r="HX79" s="61"/>
      <c r="HY79" s="61"/>
      <c r="HZ79" s="61"/>
      <c r="IA79" s="61"/>
      <c r="IB79" s="61"/>
      <c r="IC79" s="61"/>
    </row>
    <row r="80" spans="2:237" ht="20.100000000000001" customHeight="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row>
    <row r="81" spans="2:237" ht="20.100000000000001" customHeight="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row>
    <row r="82" spans="2:237" ht="20.100000000000001" customHeight="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row>
    <row r="83" spans="2:237" ht="20.100000000000001" customHeight="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row>
    <row r="84" spans="2:237" ht="20.100000000000001" customHeight="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c r="DU84" s="61"/>
      <c r="DV84" s="61"/>
      <c r="DW84" s="61"/>
      <c r="DX84" s="61"/>
      <c r="DY84" s="61"/>
      <c r="DZ84" s="61"/>
      <c r="EA84" s="61"/>
      <c r="EB84" s="61"/>
      <c r="EC84" s="61"/>
      <c r="ED84" s="61"/>
      <c r="EE84" s="61"/>
      <c r="EF84" s="61"/>
      <c r="EG84" s="61"/>
      <c r="EH84" s="61"/>
      <c r="EI84" s="61"/>
      <c r="EJ84" s="61"/>
      <c r="EK84" s="61"/>
      <c r="EL84" s="61"/>
      <c r="EM84" s="61"/>
      <c r="EN84" s="61"/>
      <c r="EO84" s="61"/>
      <c r="EP84" s="61"/>
      <c r="EQ84" s="61"/>
      <c r="ER84" s="61"/>
      <c r="ES84" s="61"/>
      <c r="ET84" s="61"/>
      <c r="EU84" s="61"/>
      <c r="EV84" s="61"/>
      <c r="EW84" s="61"/>
      <c r="EX84" s="61"/>
      <c r="EY84" s="61"/>
      <c r="EZ84" s="61"/>
      <c r="FA84" s="61"/>
      <c r="FB84" s="61"/>
      <c r="FC84" s="61"/>
      <c r="FD84" s="61"/>
      <c r="FE84" s="61"/>
      <c r="FF84" s="61"/>
      <c r="FG84" s="61"/>
      <c r="FH84" s="61"/>
      <c r="FI84" s="61"/>
      <c r="FJ84" s="61"/>
      <c r="FK84" s="61"/>
      <c r="FL84" s="61"/>
      <c r="FM84" s="61"/>
      <c r="FN84" s="61"/>
      <c r="FO84" s="61"/>
      <c r="FP84" s="61"/>
      <c r="FQ84" s="61"/>
      <c r="FR84" s="61"/>
      <c r="FS84" s="61"/>
      <c r="FT84" s="61"/>
      <c r="FU84" s="61"/>
      <c r="FV84" s="61"/>
      <c r="FW84" s="61"/>
      <c r="FX84" s="61"/>
      <c r="FY84" s="61"/>
      <c r="FZ84" s="61"/>
      <c r="GA84" s="61"/>
      <c r="GB84" s="61"/>
      <c r="GC84" s="61"/>
      <c r="GD84" s="61"/>
      <c r="GE84" s="61"/>
      <c r="GF84" s="61"/>
      <c r="GG84" s="61"/>
      <c r="GH84" s="61"/>
      <c r="GI84" s="61"/>
      <c r="GJ84" s="61"/>
      <c r="GK84" s="61"/>
      <c r="GL84" s="61"/>
      <c r="GM84" s="61"/>
      <c r="GN84" s="61"/>
      <c r="GO84" s="61"/>
      <c r="GP84" s="61"/>
      <c r="GQ84" s="61"/>
      <c r="GR84" s="61"/>
      <c r="GS84" s="61"/>
      <c r="GT84" s="61"/>
      <c r="GU84" s="61"/>
      <c r="GV84" s="61"/>
      <c r="GW84" s="61"/>
      <c r="GX84" s="61"/>
      <c r="GY84" s="61"/>
      <c r="GZ84" s="61"/>
      <c r="HA84" s="61"/>
      <c r="HB84" s="61"/>
      <c r="HC84" s="61"/>
      <c r="HD84" s="61"/>
      <c r="HE84" s="61"/>
      <c r="HF84" s="61"/>
      <c r="HG84" s="61"/>
      <c r="HH84" s="61"/>
      <c r="HI84" s="61"/>
      <c r="HJ84" s="61"/>
      <c r="HK84" s="61"/>
      <c r="HL84" s="61"/>
      <c r="HM84" s="61"/>
      <c r="HN84" s="61"/>
      <c r="HO84" s="61"/>
      <c r="HP84" s="61"/>
      <c r="HQ84" s="61"/>
      <c r="HR84" s="61"/>
      <c r="HS84" s="61"/>
      <c r="HT84" s="61"/>
      <c r="HU84" s="61"/>
      <c r="HV84" s="61"/>
      <c r="HW84" s="61"/>
      <c r="HX84" s="61"/>
      <c r="HY84" s="61"/>
      <c r="HZ84" s="61"/>
      <c r="IA84" s="61"/>
      <c r="IB84" s="61"/>
      <c r="IC84" s="61"/>
    </row>
    <row r="85" spans="2:237" ht="20.100000000000001" customHeight="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c r="DU85" s="61"/>
      <c r="DV85" s="61"/>
      <c r="DW85" s="61"/>
      <c r="DX85" s="61"/>
      <c r="DY85" s="61"/>
      <c r="DZ85" s="61"/>
      <c r="EA85" s="61"/>
      <c r="EB85" s="61"/>
      <c r="EC85" s="61"/>
      <c r="ED85" s="61"/>
      <c r="EE85" s="61"/>
      <c r="EF85" s="61"/>
      <c r="EG85" s="61"/>
      <c r="EH85" s="61"/>
      <c r="EI85" s="61"/>
      <c r="EJ85" s="61"/>
      <c r="EK85" s="61"/>
      <c r="EL85" s="61"/>
      <c r="EM85" s="61"/>
      <c r="EN85" s="61"/>
      <c r="EO85" s="61"/>
      <c r="EP85" s="61"/>
      <c r="EQ85" s="61"/>
      <c r="ER85" s="61"/>
      <c r="ES85" s="61"/>
      <c r="ET85" s="61"/>
      <c r="EU85" s="61"/>
      <c r="EV85" s="61"/>
      <c r="EW85" s="61"/>
      <c r="EX85" s="61"/>
      <c r="EY85" s="61"/>
      <c r="EZ85" s="61"/>
      <c r="FA85" s="61"/>
      <c r="FB85" s="61"/>
      <c r="FC85" s="61"/>
      <c r="FD85" s="61"/>
      <c r="FE85" s="61"/>
      <c r="FF85" s="61"/>
      <c r="FG85" s="61"/>
      <c r="FH85" s="61"/>
      <c r="FI85" s="61"/>
      <c r="FJ85" s="61"/>
      <c r="FK85" s="61"/>
      <c r="FL85" s="61"/>
      <c r="FM85" s="61"/>
      <c r="FN85" s="61"/>
      <c r="FO85" s="61"/>
      <c r="FP85" s="61"/>
      <c r="FQ85" s="61"/>
      <c r="FR85" s="61"/>
      <c r="FS85" s="61"/>
      <c r="FT85" s="61"/>
      <c r="FU85" s="61"/>
      <c r="FV85" s="61"/>
      <c r="FW85" s="61"/>
      <c r="FX85" s="61"/>
      <c r="FY85" s="61"/>
      <c r="FZ85" s="61"/>
      <c r="GA85" s="61"/>
      <c r="GB85" s="61"/>
      <c r="GC85" s="61"/>
      <c r="GD85" s="61"/>
      <c r="GE85" s="61"/>
      <c r="GF85" s="61"/>
      <c r="GG85" s="61"/>
      <c r="GH85" s="61"/>
      <c r="GI85" s="61"/>
      <c r="GJ85" s="61"/>
      <c r="GK85" s="61"/>
      <c r="GL85" s="61"/>
      <c r="GM85" s="61"/>
      <c r="GN85" s="61"/>
      <c r="GO85" s="61"/>
      <c r="GP85" s="61"/>
      <c r="GQ85" s="61"/>
      <c r="GR85" s="61"/>
      <c r="GS85" s="61"/>
      <c r="GT85" s="61"/>
      <c r="GU85" s="61"/>
      <c r="GV85" s="61"/>
      <c r="GW85" s="61"/>
      <c r="GX85" s="61"/>
      <c r="GY85" s="61"/>
      <c r="GZ85" s="61"/>
      <c r="HA85" s="61"/>
      <c r="HB85" s="61"/>
      <c r="HC85" s="61"/>
      <c r="HD85" s="61"/>
      <c r="HE85" s="61"/>
      <c r="HF85" s="61"/>
      <c r="HG85" s="61"/>
      <c r="HH85" s="61"/>
      <c r="HI85" s="61"/>
      <c r="HJ85" s="61"/>
      <c r="HK85" s="61"/>
      <c r="HL85" s="61"/>
      <c r="HM85" s="61"/>
      <c r="HN85" s="61"/>
      <c r="HO85" s="61"/>
      <c r="HP85" s="61"/>
      <c r="HQ85" s="61"/>
      <c r="HR85" s="61"/>
      <c r="HS85" s="61"/>
      <c r="HT85" s="61"/>
      <c r="HU85" s="61"/>
      <c r="HV85" s="61"/>
      <c r="HW85" s="61"/>
      <c r="HX85" s="61"/>
      <c r="HY85" s="61"/>
      <c r="HZ85" s="61"/>
      <c r="IA85" s="61"/>
      <c r="IB85" s="61"/>
      <c r="IC85" s="61"/>
    </row>
    <row r="86" spans="2:237" ht="20.100000000000001" customHeight="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c r="DU86" s="61"/>
      <c r="DV86" s="61"/>
      <c r="DW86" s="61"/>
      <c r="DX86" s="61"/>
      <c r="DY86" s="61"/>
      <c r="DZ86" s="61"/>
      <c r="EA86" s="61"/>
      <c r="EB86" s="61"/>
      <c r="EC86" s="61"/>
      <c r="ED86" s="61"/>
      <c r="EE86" s="61"/>
      <c r="EF86" s="61"/>
      <c r="EG86" s="61"/>
      <c r="EH86" s="61"/>
      <c r="EI86" s="61"/>
      <c r="EJ86" s="61"/>
      <c r="EK86" s="61"/>
      <c r="EL86" s="61"/>
      <c r="EM86" s="61"/>
      <c r="EN86" s="61"/>
      <c r="EO86" s="61"/>
      <c r="EP86" s="61"/>
      <c r="EQ86" s="61"/>
      <c r="ER86" s="61"/>
      <c r="ES86" s="61"/>
      <c r="ET86" s="61"/>
      <c r="EU86" s="61"/>
      <c r="EV86" s="61"/>
      <c r="EW86" s="61"/>
      <c r="EX86" s="61"/>
      <c r="EY86" s="61"/>
      <c r="EZ86" s="61"/>
      <c r="FA86" s="61"/>
      <c r="FB86" s="61"/>
      <c r="FC86" s="61"/>
      <c r="FD86" s="61"/>
      <c r="FE86" s="61"/>
      <c r="FF86" s="61"/>
      <c r="FG86" s="61"/>
      <c r="FH86" s="61"/>
      <c r="FI86" s="61"/>
      <c r="FJ86" s="61"/>
      <c r="FK86" s="61"/>
      <c r="FL86" s="61"/>
      <c r="FM86" s="61"/>
      <c r="FN86" s="61"/>
      <c r="FO86" s="61"/>
      <c r="FP86" s="61"/>
      <c r="FQ86" s="61"/>
      <c r="FR86" s="61"/>
      <c r="FS86" s="61"/>
      <c r="FT86" s="61"/>
      <c r="FU86" s="61"/>
      <c r="FV86" s="61"/>
      <c r="FW86" s="61"/>
      <c r="FX86" s="61"/>
      <c r="FY86" s="61"/>
      <c r="FZ86" s="61"/>
      <c r="GA86" s="61"/>
      <c r="GB86" s="61"/>
      <c r="GC86" s="61"/>
      <c r="GD86" s="61"/>
      <c r="GE86" s="61"/>
      <c r="GF86" s="61"/>
      <c r="GG86" s="61"/>
      <c r="GH86" s="61"/>
      <c r="GI86" s="61"/>
      <c r="GJ86" s="61"/>
      <c r="GK86" s="61"/>
      <c r="GL86" s="61"/>
      <c r="GM86" s="61"/>
      <c r="GN86" s="61"/>
      <c r="GO86" s="61"/>
      <c r="GP86" s="61"/>
      <c r="GQ86" s="61"/>
      <c r="GR86" s="61"/>
      <c r="GS86" s="61"/>
      <c r="GT86" s="61"/>
      <c r="GU86" s="61"/>
      <c r="GV86" s="61"/>
      <c r="GW86" s="61"/>
      <c r="GX86" s="61"/>
      <c r="GY86" s="61"/>
      <c r="GZ86" s="61"/>
      <c r="HA86" s="61"/>
      <c r="HB86" s="61"/>
      <c r="HC86" s="61"/>
      <c r="HD86" s="61"/>
      <c r="HE86" s="61"/>
      <c r="HF86" s="61"/>
      <c r="HG86" s="61"/>
      <c r="HH86" s="61"/>
      <c r="HI86" s="61"/>
      <c r="HJ86" s="61"/>
      <c r="HK86" s="61"/>
      <c r="HL86" s="61"/>
      <c r="HM86" s="61"/>
      <c r="HN86" s="61"/>
      <c r="HO86" s="61"/>
      <c r="HP86" s="61"/>
      <c r="HQ86" s="61"/>
      <c r="HR86" s="61"/>
      <c r="HS86" s="61"/>
      <c r="HT86" s="61"/>
      <c r="HU86" s="61"/>
      <c r="HV86" s="61"/>
      <c r="HW86" s="61"/>
      <c r="HX86" s="61"/>
      <c r="HY86" s="61"/>
      <c r="HZ86" s="61"/>
      <c r="IA86" s="61"/>
      <c r="IB86" s="61"/>
      <c r="IC86" s="61"/>
    </row>
    <row r="87" spans="2:237" ht="20.100000000000001" customHeight="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c r="DU87" s="61"/>
      <c r="DV87" s="61"/>
      <c r="DW87" s="61"/>
      <c r="DX87" s="61"/>
      <c r="DY87" s="61"/>
      <c r="DZ87" s="61"/>
      <c r="EA87" s="61"/>
      <c r="EB87" s="61"/>
      <c r="EC87" s="61"/>
      <c r="ED87" s="61"/>
      <c r="EE87" s="61"/>
      <c r="EF87" s="61"/>
      <c r="EG87" s="61"/>
      <c r="EH87" s="61"/>
      <c r="EI87" s="61"/>
      <c r="EJ87" s="61"/>
      <c r="EK87" s="61"/>
      <c r="EL87" s="61"/>
      <c r="EM87" s="61"/>
      <c r="EN87" s="61"/>
      <c r="EO87" s="61"/>
      <c r="EP87" s="61"/>
      <c r="EQ87" s="61"/>
      <c r="ER87" s="61"/>
      <c r="ES87" s="61"/>
      <c r="ET87" s="61"/>
      <c r="EU87" s="61"/>
      <c r="EV87" s="61"/>
      <c r="EW87" s="61"/>
      <c r="EX87" s="61"/>
      <c r="EY87" s="61"/>
      <c r="EZ87" s="61"/>
      <c r="FA87" s="61"/>
      <c r="FB87" s="61"/>
      <c r="FC87" s="61"/>
      <c r="FD87" s="61"/>
      <c r="FE87" s="61"/>
      <c r="FF87" s="61"/>
      <c r="FG87" s="61"/>
      <c r="FH87" s="61"/>
      <c r="FI87" s="61"/>
      <c r="FJ87" s="61"/>
      <c r="FK87" s="61"/>
      <c r="FL87" s="61"/>
      <c r="FM87" s="61"/>
      <c r="FN87" s="61"/>
      <c r="FO87" s="61"/>
      <c r="FP87" s="61"/>
      <c r="FQ87" s="61"/>
      <c r="FR87" s="61"/>
      <c r="FS87" s="61"/>
      <c r="FT87" s="61"/>
      <c r="FU87" s="61"/>
      <c r="FV87" s="61"/>
      <c r="FW87" s="61"/>
      <c r="FX87" s="61"/>
      <c r="FY87" s="61"/>
      <c r="FZ87" s="61"/>
      <c r="GA87" s="61"/>
      <c r="GB87" s="61"/>
      <c r="GC87" s="61"/>
      <c r="GD87" s="61"/>
      <c r="GE87" s="61"/>
      <c r="GF87" s="61"/>
      <c r="GG87" s="61"/>
      <c r="GH87" s="61"/>
      <c r="GI87" s="61"/>
      <c r="GJ87" s="61"/>
      <c r="GK87" s="61"/>
      <c r="GL87" s="61"/>
      <c r="GM87" s="61"/>
      <c r="GN87" s="61"/>
      <c r="GO87" s="61"/>
      <c r="GP87" s="61"/>
      <c r="GQ87" s="61"/>
      <c r="GR87" s="61"/>
      <c r="GS87" s="61"/>
      <c r="GT87" s="61"/>
      <c r="GU87" s="61"/>
      <c r="GV87" s="61"/>
      <c r="GW87" s="61"/>
      <c r="GX87" s="61"/>
      <c r="GY87" s="61"/>
      <c r="GZ87" s="61"/>
      <c r="HA87" s="61"/>
      <c r="HB87" s="61"/>
      <c r="HC87" s="61"/>
      <c r="HD87" s="61"/>
      <c r="HE87" s="61"/>
      <c r="HF87" s="61"/>
      <c r="HG87" s="61"/>
      <c r="HH87" s="61"/>
      <c r="HI87" s="61"/>
      <c r="HJ87" s="61"/>
      <c r="HK87" s="61"/>
      <c r="HL87" s="61"/>
      <c r="HM87" s="61"/>
      <c r="HN87" s="61"/>
      <c r="HO87" s="61"/>
      <c r="HP87" s="61"/>
      <c r="HQ87" s="61"/>
      <c r="HR87" s="61"/>
      <c r="HS87" s="61"/>
      <c r="HT87" s="61"/>
      <c r="HU87" s="61"/>
      <c r="HV87" s="61"/>
      <c r="HW87" s="61"/>
      <c r="HX87" s="61"/>
      <c r="HY87" s="61"/>
      <c r="HZ87" s="61"/>
      <c r="IA87" s="61"/>
      <c r="IB87" s="61"/>
      <c r="IC87" s="61"/>
    </row>
    <row r="88" spans="2:237" ht="20.100000000000001" customHeight="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c r="EP88" s="61"/>
      <c r="EQ88" s="61"/>
      <c r="ER88" s="61"/>
      <c r="ES88" s="61"/>
      <c r="ET88" s="61"/>
      <c r="EU88" s="61"/>
      <c r="EV88" s="61"/>
      <c r="EW88" s="61"/>
      <c r="EX88" s="61"/>
      <c r="EY88" s="61"/>
      <c r="EZ88" s="61"/>
      <c r="FA88" s="61"/>
      <c r="FB88" s="61"/>
      <c r="FC88" s="61"/>
      <c r="FD88" s="61"/>
      <c r="FE88" s="61"/>
      <c r="FF88" s="61"/>
      <c r="FG88" s="61"/>
      <c r="FH88" s="61"/>
      <c r="FI88" s="61"/>
      <c r="FJ88" s="61"/>
      <c r="FK88" s="61"/>
      <c r="FL88" s="61"/>
      <c r="FM88" s="61"/>
      <c r="FN88" s="61"/>
      <c r="FO88" s="61"/>
      <c r="FP88" s="61"/>
      <c r="FQ88" s="61"/>
      <c r="FR88" s="61"/>
      <c r="FS88" s="61"/>
      <c r="FT88" s="61"/>
      <c r="FU88" s="61"/>
      <c r="FV88" s="61"/>
      <c r="FW88" s="61"/>
      <c r="FX88" s="61"/>
      <c r="FY88" s="61"/>
      <c r="FZ88" s="61"/>
      <c r="GA88" s="61"/>
      <c r="GB88" s="61"/>
      <c r="GC88" s="61"/>
      <c r="GD88" s="61"/>
      <c r="GE88" s="61"/>
      <c r="GF88" s="61"/>
      <c r="GG88" s="61"/>
      <c r="GH88" s="61"/>
      <c r="GI88" s="61"/>
      <c r="GJ88" s="61"/>
      <c r="GK88" s="61"/>
      <c r="GL88" s="61"/>
      <c r="GM88" s="61"/>
      <c r="GN88" s="61"/>
      <c r="GO88" s="61"/>
      <c r="GP88" s="61"/>
      <c r="GQ88" s="61"/>
      <c r="GR88" s="61"/>
      <c r="GS88" s="61"/>
      <c r="GT88" s="61"/>
      <c r="GU88" s="61"/>
      <c r="GV88" s="61"/>
      <c r="GW88" s="61"/>
      <c r="GX88" s="61"/>
      <c r="GY88" s="61"/>
      <c r="GZ88" s="61"/>
      <c r="HA88" s="61"/>
      <c r="HB88" s="61"/>
      <c r="HC88" s="61"/>
      <c r="HD88" s="61"/>
      <c r="HE88" s="61"/>
      <c r="HF88" s="61"/>
      <c r="HG88" s="61"/>
      <c r="HH88" s="61"/>
      <c r="HI88" s="61"/>
      <c r="HJ88" s="61"/>
      <c r="HK88" s="61"/>
      <c r="HL88" s="61"/>
      <c r="HM88" s="61"/>
      <c r="HN88" s="61"/>
      <c r="HO88" s="61"/>
      <c r="HP88" s="61"/>
      <c r="HQ88" s="61"/>
      <c r="HR88" s="61"/>
      <c r="HS88" s="61"/>
      <c r="HT88" s="61"/>
      <c r="HU88" s="61"/>
      <c r="HV88" s="61"/>
      <c r="HW88" s="61"/>
      <c r="HX88" s="61"/>
      <c r="HY88" s="61"/>
      <c r="HZ88" s="61"/>
      <c r="IA88" s="61"/>
      <c r="IB88" s="61"/>
      <c r="IC88" s="61"/>
    </row>
    <row r="89" spans="2:237" ht="20.100000000000001" customHeight="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c r="DU89" s="61"/>
      <c r="DV89" s="61"/>
      <c r="DW89" s="61"/>
      <c r="DX89" s="61"/>
      <c r="DY89" s="61"/>
      <c r="DZ89" s="61"/>
      <c r="EA89" s="61"/>
      <c r="EB89" s="61"/>
      <c r="EC89" s="61"/>
      <c r="ED89" s="61"/>
      <c r="EE89" s="61"/>
      <c r="EF89" s="61"/>
      <c r="EG89" s="61"/>
      <c r="EH89" s="61"/>
      <c r="EI89" s="61"/>
      <c r="EJ89" s="61"/>
      <c r="EK89" s="61"/>
      <c r="EL89" s="61"/>
      <c r="EM89" s="61"/>
      <c r="EN89" s="61"/>
      <c r="EO89" s="61"/>
      <c r="EP89" s="61"/>
      <c r="EQ89" s="61"/>
      <c r="ER89" s="61"/>
      <c r="ES89" s="61"/>
      <c r="ET89" s="61"/>
      <c r="EU89" s="61"/>
      <c r="EV89" s="61"/>
      <c r="EW89" s="61"/>
      <c r="EX89" s="61"/>
      <c r="EY89" s="61"/>
      <c r="EZ89" s="61"/>
      <c r="FA89" s="61"/>
      <c r="FB89" s="61"/>
      <c r="FC89" s="61"/>
      <c r="FD89" s="61"/>
      <c r="FE89" s="61"/>
      <c r="FF89" s="61"/>
      <c r="FG89" s="61"/>
      <c r="FH89" s="61"/>
      <c r="FI89" s="61"/>
      <c r="FJ89" s="61"/>
      <c r="FK89" s="61"/>
      <c r="FL89" s="61"/>
      <c r="FM89" s="61"/>
      <c r="FN89" s="61"/>
      <c r="FO89" s="61"/>
      <c r="FP89" s="61"/>
      <c r="FQ89" s="61"/>
      <c r="FR89" s="61"/>
      <c r="FS89" s="61"/>
      <c r="FT89" s="61"/>
      <c r="FU89" s="61"/>
      <c r="FV89" s="61"/>
      <c r="FW89" s="61"/>
      <c r="FX89" s="61"/>
      <c r="FY89" s="61"/>
      <c r="FZ89" s="61"/>
      <c r="GA89" s="61"/>
      <c r="GB89" s="61"/>
      <c r="GC89" s="61"/>
      <c r="GD89" s="61"/>
      <c r="GE89" s="61"/>
      <c r="GF89" s="61"/>
      <c r="GG89" s="61"/>
      <c r="GH89" s="61"/>
      <c r="GI89" s="61"/>
      <c r="GJ89" s="61"/>
      <c r="GK89" s="61"/>
      <c r="GL89" s="61"/>
      <c r="GM89" s="61"/>
      <c r="GN89" s="61"/>
      <c r="GO89" s="61"/>
      <c r="GP89" s="61"/>
      <c r="GQ89" s="61"/>
      <c r="GR89" s="61"/>
      <c r="GS89" s="61"/>
      <c r="GT89" s="61"/>
      <c r="GU89" s="61"/>
      <c r="GV89" s="61"/>
      <c r="GW89" s="61"/>
      <c r="GX89" s="61"/>
      <c r="GY89" s="61"/>
      <c r="GZ89" s="61"/>
      <c r="HA89" s="61"/>
      <c r="HB89" s="61"/>
      <c r="HC89" s="61"/>
      <c r="HD89" s="61"/>
      <c r="HE89" s="61"/>
      <c r="HF89" s="61"/>
      <c r="HG89" s="61"/>
      <c r="HH89" s="61"/>
      <c r="HI89" s="61"/>
      <c r="HJ89" s="61"/>
      <c r="HK89" s="61"/>
      <c r="HL89" s="61"/>
      <c r="HM89" s="61"/>
      <c r="HN89" s="61"/>
      <c r="HO89" s="61"/>
      <c r="HP89" s="61"/>
      <c r="HQ89" s="61"/>
      <c r="HR89" s="61"/>
      <c r="HS89" s="61"/>
      <c r="HT89" s="61"/>
      <c r="HU89" s="61"/>
      <c r="HV89" s="61"/>
      <c r="HW89" s="61"/>
      <c r="HX89" s="61"/>
      <c r="HY89" s="61"/>
      <c r="HZ89" s="61"/>
      <c r="IA89" s="61"/>
      <c r="IB89" s="61"/>
      <c r="IC89" s="61"/>
    </row>
    <row r="90" spans="2:237" ht="20.100000000000001" customHeight="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c r="DU90" s="61"/>
      <c r="DV90" s="61"/>
      <c r="DW90" s="61"/>
      <c r="DX90" s="61"/>
      <c r="DY90" s="61"/>
      <c r="DZ90" s="61"/>
      <c r="EA90" s="61"/>
      <c r="EB90" s="61"/>
      <c r="EC90" s="61"/>
      <c r="ED90" s="61"/>
      <c r="EE90" s="61"/>
      <c r="EF90" s="61"/>
      <c r="EG90" s="61"/>
      <c r="EH90" s="61"/>
      <c r="EI90" s="61"/>
      <c r="EJ90" s="61"/>
      <c r="EK90" s="61"/>
      <c r="EL90" s="61"/>
      <c r="EM90" s="61"/>
      <c r="EN90" s="61"/>
      <c r="EO90" s="61"/>
      <c r="EP90" s="61"/>
      <c r="EQ90" s="61"/>
      <c r="ER90" s="61"/>
      <c r="ES90" s="61"/>
      <c r="ET90" s="61"/>
      <c r="EU90" s="61"/>
      <c r="EV90" s="61"/>
      <c r="EW90" s="61"/>
      <c r="EX90" s="61"/>
      <c r="EY90" s="61"/>
      <c r="EZ90" s="61"/>
      <c r="FA90" s="61"/>
      <c r="FB90" s="61"/>
      <c r="FC90" s="61"/>
      <c r="FD90" s="61"/>
      <c r="FE90" s="61"/>
      <c r="FF90" s="61"/>
      <c r="FG90" s="61"/>
      <c r="FH90" s="61"/>
      <c r="FI90" s="61"/>
      <c r="FJ90" s="61"/>
      <c r="FK90" s="61"/>
      <c r="FL90" s="61"/>
      <c r="FM90" s="61"/>
      <c r="FN90" s="61"/>
      <c r="FO90" s="61"/>
      <c r="FP90" s="61"/>
      <c r="FQ90" s="61"/>
      <c r="FR90" s="61"/>
      <c r="FS90" s="61"/>
      <c r="FT90" s="61"/>
      <c r="FU90" s="61"/>
      <c r="FV90" s="61"/>
      <c r="FW90" s="61"/>
      <c r="FX90" s="61"/>
      <c r="FY90" s="61"/>
      <c r="FZ90" s="61"/>
      <c r="GA90" s="61"/>
      <c r="GB90" s="61"/>
      <c r="GC90" s="61"/>
      <c r="GD90" s="61"/>
      <c r="GE90" s="61"/>
      <c r="GF90" s="61"/>
      <c r="GG90" s="61"/>
      <c r="GH90" s="61"/>
      <c r="GI90" s="61"/>
      <c r="GJ90" s="61"/>
      <c r="GK90" s="61"/>
      <c r="GL90" s="61"/>
      <c r="GM90" s="61"/>
      <c r="GN90" s="61"/>
      <c r="GO90" s="61"/>
      <c r="GP90" s="61"/>
      <c r="GQ90" s="61"/>
      <c r="GR90" s="61"/>
      <c r="GS90" s="61"/>
      <c r="GT90" s="61"/>
      <c r="GU90" s="61"/>
      <c r="GV90" s="61"/>
      <c r="GW90" s="61"/>
      <c r="GX90" s="61"/>
      <c r="GY90" s="61"/>
      <c r="GZ90" s="61"/>
      <c r="HA90" s="61"/>
      <c r="HB90" s="61"/>
      <c r="HC90" s="61"/>
      <c r="HD90" s="61"/>
      <c r="HE90" s="61"/>
      <c r="HF90" s="61"/>
      <c r="HG90" s="61"/>
      <c r="HH90" s="61"/>
      <c r="HI90" s="61"/>
      <c r="HJ90" s="61"/>
      <c r="HK90" s="61"/>
      <c r="HL90" s="61"/>
      <c r="HM90" s="61"/>
      <c r="HN90" s="61"/>
      <c r="HO90" s="61"/>
      <c r="HP90" s="61"/>
      <c r="HQ90" s="61"/>
      <c r="HR90" s="61"/>
      <c r="HS90" s="61"/>
      <c r="HT90" s="61"/>
      <c r="HU90" s="61"/>
      <c r="HV90" s="61"/>
      <c r="HW90" s="61"/>
      <c r="HX90" s="61"/>
      <c r="HY90" s="61"/>
      <c r="HZ90" s="61"/>
      <c r="IA90" s="61"/>
      <c r="IB90" s="61"/>
      <c r="IC90" s="61"/>
    </row>
    <row r="91" spans="2:237" ht="20.100000000000001" customHeight="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c r="DU91" s="61"/>
      <c r="DV91" s="61"/>
      <c r="DW91" s="61"/>
      <c r="DX91" s="61"/>
      <c r="DY91" s="61"/>
      <c r="DZ91" s="61"/>
      <c r="EA91" s="61"/>
      <c r="EB91" s="61"/>
      <c r="EC91" s="61"/>
      <c r="ED91" s="61"/>
      <c r="EE91" s="61"/>
      <c r="EF91" s="61"/>
      <c r="EG91" s="61"/>
      <c r="EH91" s="61"/>
      <c r="EI91" s="61"/>
      <c r="EJ91" s="61"/>
      <c r="EK91" s="61"/>
      <c r="EL91" s="61"/>
      <c r="EM91" s="61"/>
      <c r="EN91" s="61"/>
      <c r="EO91" s="61"/>
      <c r="EP91" s="61"/>
      <c r="EQ91" s="61"/>
      <c r="ER91" s="61"/>
      <c r="ES91" s="61"/>
      <c r="ET91" s="61"/>
      <c r="EU91" s="61"/>
      <c r="EV91" s="61"/>
      <c r="EW91" s="61"/>
      <c r="EX91" s="61"/>
      <c r="EY91" s="61"/>
      <c r="EZ91" s="61"/>
      <c r="FA91" s="61"/>
      <c r="FB91" s="61"/>
      <c r="FC91" s="61"/>
      <c r="FD91" s="61"/>
      <c r="FE91" s="61"/>
      <c r="FF91" s="61"/>
      <c r="FG91" s="61"/>
      <c r="FH91" s="61"/>
      <c r="FI91" s="61"/>
      <c r="FJ91" s="61"/>
      <c r="FK91" s="61"/>
      <c r="FL91" s="61"/>
      <c r="FM91" s="61"/>
      <c r="FN91" s="61"/>
      <c r="FO91" s="61"/>
      <c r="FP91" s="61"/>
      <c r="FQ91" s="61"/>
      <c r="FR91" s="61"/>
      <c r="FS91" s="61"/>
      <c r="FT91" s="61"/>
      <c r="FU91" s="61"/>
      <c r="FV91" s="61"/>
      <c r="FW91" s="61"/>
      <c r="FX91" s="61"/>
      <c r="FY91" s="61"/>
      <c r="FZ91" s="61"/>
      <c r="GA91" s="61"/>
      <c r="GB91" s="61"/>
      <c r="GC91" s="61"/>
      <c r="GD91" s="61"/>
      <c r="GE91" s="61"/>
      <c r="GF91" s="61"/>
      <c r="GG91" s="61"/>
      <c r="GH91" s="61"/>
      <c r="GI91" s="61"/>
      <c r="GJ91" s="61"/>
      <c r="GK91" s="61"/>
      <c r="GL91" s="61"/>
      <c r="GM91" s="61"/>
      <c r="GN91" s="61"/>
      <c r="GO91" s="61"/>
      <c r="GP91" s="61"/>
      <c r="GQ91" s="61"/>
      <c r="GR91" s="61"/>
      <c r="GS91" s="61"/>
      <c r="GT91" s="61"/>
      <c r="GU91" s="61"/>
      <c r="GV91" s="61"/>
      <c r="GW91" s="61"/>
      <c r="GX91" s="61"/>
      <c r="GY91" s="61"/>
      <c r="GZ91" s="61"/>
      <c r="HA91" s="61"/>
      <c r="HB91" s="61"/>
      <c r="HC91" s="61"/>
      <c r="HD91" s="61"/>
      <c r="HE91" s="61"/>
      <c r="HF91" s="61"/>
      <c r="HG91" s="61"/>
      <c r="HH91" s="61"/>
      <c r="HI91" s="61"/>
      <c r="HJ91" s="61"/>
      <c r="HK91" s="61"/>
      <c r="HL91" s="61"/>
      <c r="HM91" s="61"/>
      <c r="HN91" s="61"/>
      <c r="HO91" s="61"/>
      <c r="HP91" s="61"/>
      <c r="HQ91" s="61"/>
      <c r="HR91" s="61"/>
      <c r="HS91" s="61"/>
      <c r="HT91" s="61"/>
      <c r="HU91" s="61"/>
      <c r="HV91" s="61"/>
      <c r="HW91" s="61"/>
      <c r="HX91" s="61"/>
      <c r="HY91" s="61"/>
      <c r="HZ91" s="61"/>
      <c r="IA91" s="61"/>
      <c r="IB91" s="61"/>
      <c r="IC91" s="61"/>
    </row>
    <row r="92" spans="2:237" ht="20.100000000000001" customHeight="1">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c r="CS92" s="61"/>
      <c r="CT92" s="61"/>
      <c r="CU92" s="61"/>
      <c r="CV92" s="61"/>
      <c r="CW92" s="61"/>
      <c r="CX92" s="61"/>
      <c r="CY92" s="61"/>
      <c r="CZ92" s="61"/>
      <c r="DA92" s="61"/>
      <c r="DB92" s="61"/>
      <c r="DC92" s="61"/>
      <c r="DD92" s="61"/>
      <c r="DE92" s="61"/>
      <c r="DF92" s="61"/>
      <c r="DG92" s="61"/>
      <c r="DH92" s="61"/>
      <c r="DI92" s="61"/>
      <c r="DJ92" s="61"/>
      <c r="DK92" s="61"/>
      <c r="DL92" s="61"/>
      <c r="DM92" s="61"/>
      <c r="DN92" s="61"/>
      <c r="DO92" s="61"/>
      <c r="DP92" s="61"/>
      <c r="DQ92" s="61"/>
      <c r="DR92" s="61"/>
      <c r="DS92" s="61"/>
      <c r="DT92" s="61"/>
      <c r="DU92" s="61"/>
      <c r="DV92" s="61"/>
      <c r="DW92" s="61"/>
      <c r="DX92" s="61"/>
      <c r="DY92" s="61"/>
      <c r="DZ92" s="61"/>
      <c r="EA92" s="61"/>
      <c r="EB92" s="61"/>
      <c r="EC92" s="61"/>
      <c r="ED92" s="61"/>
      <c r="EE92" s="61"/>
      <c r="EF92" s="61"/>
      <c r="EG92" s="61"/>
      <c r="EH92" s="61"/>
      <c r="EI92" s="61"/>
      <c r="EJ92" s="61"/>
      <c r="EK92" s="61"/>
      <c r="EL92" s="61"/>
      <c r="EM92" s="61"/>
      <c r="EN92" s="61"/>
      <c r="EO92" s="61"/>
      <c r="EP92" s="61"/>
      <c r="EQ92" s="61"/>
      <c r="ER92" s="61"/>
      <c r="ES92" s="61"/>
      <c r="ET92" s="61"/>
      <c r="EU92" s="61"/>
      <c r="EV92" s="61"/>
      <c r="EW92" s="61"/>
      <c r="EX92" s="61"/>
      <c r="EY92" s="61"/>
      <c r="EZ92" s="61"/>
      <c r="FA92" s="61"/>
      <c r="FB92" s="61"/>
      <c r="FC92" s="61"/>
      <c r="FD92" s="61"/>
      <c r="FE92" s="61"/>
      <c r="FF92" s="61"/>
      <c r="FG92" s="61"/>
      <c r="FH92" s="61"/>
      <c r="FI92" s="61"/>
      <c r="FJ92" s="61"/>
      <c r="FK92" s="61"/>
      <c r="FL92" s="61"/>
      <c r="FM92" s="61"/>
      <c r="FN92" s="61"/>
      <c r="FO92" s="61"/>
      <c r="FP92" s="61"/>
      <c r="FQ92" s="61"/>
      <c r="FR92" s="61"/>
      <c r="FS92" s="61"/>
      <c r="FT92" s="61"/>
      <c r="FU92" s="61"/>
      <c r="FV92" s="61"/>
      <c r="FW92" s="61"/>
      <c r="FX92" s="61"/>
      <c r="FY92" s="61"/>
      <c r="FZ92" s="61"/>
      <c r="GA92" s="61"/>
      <c r="GB92" s="61"/>
      <c r="GC92" s="61"/>
      <c r="GD92" s="61"/>
      <c r="GE92" s="61"/>
      <c r="GF92" s="61"/>
      <c r="GG92" s="61"/>
      <c r="GH92" s="61"/>
      <c r="GI92" s="61"/>
      <c r="GJ92" s="61"/>
      <c r="GK92" s="61"/>
      <c r="GL92" s="61"/>
      <c r="GM92" s="61"/>
      <c r="GN92" s="61"/>
      <c r="GO92" s="61"/>
      <c r="GP92" s="61"/>
      <c r="GQ92" s="61"/>
      <c r="GR92" s="61"/>
      <c r="GS92" s="61"/>
      <c r="GT92" s="61"/>
      <c r="GU92" s="61"/>
      <c r="GV92" s="61"/>
      <c r="GW92" s="61"/>
      <c r="GX92" s="61"/>
      <c r="GY92" s="61"/>
      <c r="GZ92" s="61"/>
      <c r="HA92" s="61"/>
      <c r="HB92" s="61"/>
      <c r="HC92" s="61"/>
      <c r="HD92" s="61"/>
      <c r="HE92" s="61"/>
      <c r="HF92" s="61"/>
      <c r="HG92" s="61"/>
      <c r="HH92" s="61"/>
      <c r="HI92" s="61"/>
      <c r="HJ92" s="61"/>
      <c r="HK92" s="61"/>
      <c r="HL92" s="61"/>
      <c r="HM92" s="61"/>
      <c r="HN92" s="61"/>
      <c r="HO92" s="61"/>
      <c r="HP92" s="61"/>
      <c r="HQ92" s="61"/>
      <c r="HR92" s="61"/>
      <c r="HS92" s="61"/>
      <c r="HT92" s="61"/>
      <c r="HU92" s="61"/>
      <c r="HV92" s="61"/>
      <c r="HW92" s="61"/>
      <c r="HX92" s="61"/>
      <c r="HY92" s="61"/>
      <c r="HZ92" s="61"/>
      <c r="IA92" s="61"/>
      <c r="IB92" s="61"/>
      <c r="IC92" s="61"/>
    </row>
    <row r="93" spans="2:237" ht="20.100000000000001" customHeight="1">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c r="CS93" s="61"/>
      <c r="CT93" s="61"/>
      <c r="CU93" s="61"/>
      <c r="CV93" s="61"/>
      <c r="CW93" s="61"/>
      <c r="CX93" s="61"/>
      <c r="CY93" s="61"/>
      <c r="CZ93" s="61"/>
      <c r="DA93" s="61"/>
      <c r="DB93" s="61"/>
      <c r="DC93" s="61"/>
      <c r="DD93" s="61"/>
      <c r="DE93" s="61"/>
      <c r="DF93" s="61"/>
      <c r="DG93" s="61"/>
      <c r="DH93" s="61"/>
      <c r="DI93" s="61"/>
      <c r="DJ93" s="61"/>
      <c r="DK93" s="61"/>
      <c r="DL93" s="61"/>
      <c r="DM93" s="61"/>
      <c r="DN93" s="61"/>
      <c r="DO93" s="61"/>
      <c r="DP93" s="61"/>
      <c r="DQ93" s="61"/>
      <c r="DR93" s="61"/>
      <c r="DS93" s="61"/>
      <c r="DT93" s="61"/>
      <c r="DU93" s="61"/>
      <c r="DV93" s="61"/>
      <c r="DW93" s="61"/>
      <c r="DX93" s="61"/>
      <c r="DY93" s="61"/>
      <c r="DZ93" s="61"/>
      <c r="EA93" s="61"/>
      <c r="EB93" s="61"/>
      <c r="EC93" s="61"/>
      <c r="ED93" s="61"/>
      <c r="EE93" s="61"/>
      <c r="EF93" s="61"/>
      <c r="EG93" s="61"/>
      <c r="EH93" s="61"/>
      <c r="EI93" s="61"/>
      <c r="EJ93" s="61"/>
      <c r="EK93" s="61"/>
      <c r="EL93" s="61"/>
      <c r="EM93" s="61"/>
      <c r="EN93" s="61"/>
      <c r="EO93" s="61"/>
      <c r="EP93" s="61"/>
      <c r="EQ93" s="61"/>
      <c r="ER93" s="61"/>
      <c r="ES93" s="61"/>
      <c r="ET93" s="61"/>
      <c r="EU93" s="61"/>
      <c r="EV93" s="61"/>
      <c r="EW93" s="61"/>
      <c r="EX93" s="61"/>
      <c r="EY93" s="61"/>
      <c r="EZ93" s="61"/>
      <c r="FA93" s="61"/>
      <c r="FB93" s="61"/>
      <c r="FC93" s="61"/>
      <c r="FD93" s="61"/>
      <c r="FE93" s="61"/>
      <c r="FF93" s="61"/>
      <c r="FG93" s="61"/>
      <c r="FH93" s="61"/>
      <c r="FI93" s="61"/>
      <c r="FJ93" s="61"/>
      <c r="FK93" s="61"/>
      <c r="FL93" s="61"/>
      <c r="FM93" s="61"/>
      <c r="FN93" s="61"/>
      <c r="FO93" s="61"/>
      <c r="FP93" s="61"/>
      <c r="FQ93" s="61"/>
      <c r="FR93" s="61"/>
      <c r="FS93" s="61"/>
      <c r="FT93" s="61"/>
      <c r="FU93" s="61"/>
      <c r="FV93" s="61"/>
      <c r="FW93" s="61"/>
      <c r="FX93" s="61"/>
      <c r="FY93" s="61"/>
      <c r="FZ93" s="61"/>
      <c r="GA93" s="61"/>
      <c r="GB93" s="61"/>
      <c r="GC93" s="61"/>
      <c r="GD93" s="61"/>
      <c r="GE93" s="61"/>
      <c r="GF93" s="61"/>
      <c r="GG93" s="61"/>
      <c r="GH93" s="61"/>
      <c r="GI93" s="61"/>
      <c r="GJ93" s="61"/>
      <c r="GK93" s="61"/>
      <c r="GL93" s="61"/>
      <c r="GM93" s="61"/>
      <c r="GN93" s="61"/>
      <c r="GO93" s="61"/>
      <c r="GP93" s="61"/>
      <c r="GQ93" s="61"/>
      <c r="GR93" s="61"/>
      <c r="GS93" s="61"/>
      <c r="GT93" s="61"/>
      <c r="GU93" s="61"/>
      <c r="GV93" s="61"/>
      <c r="GW93" s="61"/>
      <c r="GX93" s="61"/>
      <c r="GY93" s="61"/>
      <c r="GZ93" s="61"/>
      <c r="HA93" s="61"/>
      <c r="HB93" s="61"/>
      <c r="HC93" s="61"/>
      <c r="HD93" s="61"/>
      <c r="HE93" s="61"/>
      <c r="HF93" s="61"/>
      <c r="HG93" s="61"/>
      <c r="HH93" s="61"/>
      <c r="HI93" s="61"/>
      <c r="HJ93" s="61"/>
      <c r="HK93" s="61"/>
      <c r="HL93" s="61"/>
      <c r="HM93" s="61"/>
      <c r="HN93" s="61"/>
      <c r="HO93" s="61"/>
      <c r="HP93" s="61"/>
      <c r="HQ93" s="61"/>
      <c r="HR93" s="61"/>
      <c r="HS93" s="61"/>
      <c r="HT93" s="61"/>
      <c r="HU93" s="61"/>
      <c r="HV93" s="61"/>
      <c r="HW93" s="61"/>
      <c r="HX93" s="61"/>
      <c r="HY93" s="61"/>
      <c r="HZ93" s="61"/>
      <c r="IA93" s="61"/>
      <c r="IB93" s="61"/>
      <c r="IC93" s="61"/>
    </row>
    <row r="94" spans="2:237" ht="20.100000000000001" customHeight="1">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c r="CS94" s="61"/>
      <c r="CT94" s="61"/>
      <c r="CU94" s="61"/>
      <c r="CV94" s="61"/>
      <c r="CW94" s="61"/>
      <c r="CX94" s="61"/>
      <c r="CY94" s="61"/>
      <c r="CZ94" s="61"/>
      <c r="DA94" s="61"/>
      <c r="DB94" s="61"/>
      <c r="DC94" s="61"/>
      <c r="DD94" s="61"/>
      <c r="DE94" s="61"/>
      <c r="DF94" s="61"/>
      <c r="DG94" s="61"/>
      <c r="DH94" s="61"/>
      <c r="DI94" s="61"/>
      <c r="DJ94" s="61"/>
      <c r="DK94" s="61"/>
      <c r="DL94" s="61"/>
      <c r="DM94" s="61"/>
      <c r="DN94" s="61"/>
      <c r="DO94" s="61"/>
      <c r="DP94" s="61"/>
      <c r="DQ94" s="61"/>
      <c r="DR94" s="61"/>
      <c r="DS94" s="61"/>
      <c r="DT94" s="61"/>
      <c r="DU94" s="61"/>
      <c r="DV94" s="61"/>
      <c r="DW94" s="61"/>
      <c r="DX94" s="61"/>
      <c r="DY94" s="61"/>
      <c r="DZ94" s="61"/>
      <c r="EA94" s="61"/>
      <c r="EB94" s="61"/>
      <c r="EC94" s="61"/>
      <c r="ED94" s="61"/>
      <c r="EE94" s="61"/>
      <c r="EF94" s="61"/>
      <c r="EG94" s="61"/>
      <c r="EH94" s="61"/>
      <c r="EI94" s="61"/>
      <c r="EJ94" s="61"/>
      <c r="EK94" s="61"/>
      <c r="EL94" s="61"/>
      <c r="EM94" s="61"/>
      <c r="EN94" s="61"/>
      <c r="EO94" s="61"/>
      <c r="EP94" s="61"/>
      <c r="EQ94" s="61"/>
      <c r="ER94" s="61"/>
      <c r="ES94" s="61"/>
      <c r="ET94" s="61"/>
      <c r="EU94" s="61"/>
      <c r="EV94" s="61"/>
      <c r="EW94" s="61"/>
      <c r="EX94" s="61"/>
      <c r="EY94" s="61"/>
      <c r="EZ94" s="61"/>
      <c r="FA94" s="61"/>
      <c r="FB94" s="61"/>
      <c r="FC94" s="61"/>
      <c r="FD94" s="61"/>
      <c r="FE94" s="61"/>
      <c r="FF94" s="61"/>
      <c r="FG94" s="61"/>
      <c r="FH94" s="61"/>
      <c r="FI94" s="61"/>
      <c r="FJ94" s="61"/>
      <c r="FK94" s="61"/>
      <c r="FL94" s="61"/>
      <c r="FM94" s="61"/>
      <c r="FN94" s="61"/>
      <c r="FO94" s="61"/>
      <c r="FP94" s="61"/>
      <c r="FQ94" s="61"/>
      <c r="FR94" s="61"/>
      <c r="FS94" s="61"/>
      <c r="FT94" s="61"/>
      <c r="FU94" s="61"/>
      <c r="FV94" s="61"/>
      <c r="FW94" s="61"/>
      <c r="FX94" s="61"/>
      <c r="FY94" s="61"/>
      <c r="FZ94" s="61"/>
      <c r="GA94" s="61"/>
      <c r="GB94" s="61"/>
      <c r="GC94" s="61"/>
      <c r="GD94" s="61"/>
      <c r="GE94" s="61"/>
      <c r="GF94" s="61"/>
      <c r="GG94" s="61"/>
      <c r="GH94" s="61"/>
      <c r="GI94" s="61"/>
      <c r="GJ94" s="61"/>
      <c r="GK94" s="61"/>
      <c r="GL94" s="61"/>
      <c r="GM94" s="61"/>
      <c r="GN94" s="61"/>
      <c r="GO94" s="61"/>
      <c r="GP94" s="61"/>
      <c r="GQ94" s="61"/>
      <c r="GR94" s="61"/>
      <c r="GS94" s="61"/>
      <c r="GT94" s="61"/>
      <c r="GU94" s="61"/>
      <c r="GV94" s="61"/>
      <c r="GW94" s="61"/>
      <c r="GX94" s="61"/>
      <c r="GY94" s="61"/>
      <c r="GZ94" s="61"/>
      <c r="HA94" s="61"/>
      <c r="HB94" s="61"/>
      <c r="HC94" s="61"/>
      <c r="HD94" s="61"/>
      <c r="HE94" s="61"/>
      <c r="HF94" s="61"/>
      <c r="HG94" s="61"/>
      <c r="HH94" s="61"/>
      <c r="HI94" s="61"/>
      <c r="HJ94" s="61"/>
      <c r="HK94" s="61"/>
      <c r="HL94" s="61"/>
      <c r="HM94" s="61"/>
      <c r="HN94" s="61"/>
      <c r="HO94" s="61"/>
      <c r="HP94" s="61"/>
      <c r="HQ94" s="61"/>
      <c r="HR94" s="61"/>
      <c r="HS94" s="61"/>
      <c r="HT94" s="61"/>
      <c r="HU94" s="61"/>
      <c r="HV94" s="61"/>
      <c r="HW94" s="61"/>
      <c r="HX94" s="61"/>
      <c r="HY94" s="61"/>
      <c r="HZ94" s="61"/>
      <c r="IA94" s="61"/>
      <c r="IB94" s="61"/>
      <c r="IC94" s="61"/>
    </row>
    <row r="95" spans="2:237" ht="20.100000000000001" customHeight="1">
      <c r="B95" s="61"/>
      <c r="C95" s="61"/>
      <c r="D95" s="61"/>
      <c r="E95" s="61"/>
      <c r="F95" s="61"/>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c r="CS95" s="61"/>
      <c r="CT95" s="61"/>
      <c r="CU95" s="61"/>
      <c r="CV95" s="61"/>
      <c r="CW95" s="61"/>
      <c r="CX95" s="61"/>
      <c r="CY95" s="61"/>
      <c r="CZ95" s="61"/>
      <c r="DA95" s="61"/>
      <c r="DB95" s="61"/>
      <c r="DC95" s="61"/>
      <c r="DD95" s="61"/>
      <c r="DE95" s="61"/>
      <c r="DF95" s="61"/>
      <c r="DG95" s="61"/>
      <c r="DH95" s="61"/>
      <c r="DI95" s="61"/>
      <c r="DJ95" s="61"/>
      <c r="DK95" s="61"/>
      <c r="DL95" s="61"/>
      <c r="DM95" s="61"/>
      <c r="DN95" s="61"/>
      <c r="DO95" s="61"/>
      <c r="DP95" s="61"/>
      <c r="DQ95" s="61"/>
      <c r="DR95" s="61"/>
      <c r="DS95" s="61"/>
      <c r="DT95" s="61"/>
      <c r="DU95" s="61"/>
      <c r="DV95" s="61"/>
      <c r="DW95" s="61"/>
      <c r="DX95" s="61"/>
      <c r="DY95" s="61"/>
      <c r="DZ95" s="61"/>
      <c r="EA95" s="61"/>
      <c r="EB95" s="61"/>
      <c r="EC95" s="61"/>
      <c r="ED95" s="61"/>
      <c r="EE95" s="61"/>
      <c r="EF95" s="61"/>
      <c r="EG95" s="61"/>
      <c r="EH95" s="61"/>
      <c r="EI95" s="61"/>
      <c r="EJ95" s="61"/>
      <c r="EK95" s="61"/>
      <c r="EL95" s="61"/>
      <c r="EM95" s="61"/>
      <c r="EN95" s="61"/>
      <c r="EO95" s="61"/>
      <c r="EP95" s="61"/>
      <c r="EQ95" s="61"/>
      <c r="ER95" s="61"/>
      <c r="ES95" s="61"/>
      <c r="ET95" s="61"/>
      <c r="EU95" s="61"/>
      <c r="EV95" s="61"/>
      <c r="EW95" s="61"/>
      <c r="EX95" s="61"/>
      <c r="EY95" s="61"/>
      <c r="EZ95" s="61"/>
      <c r="FA95" s="61"/>
      <c r="FB95" s="61"/>
      <c r="FC95" s="61"/>
      <c r="FD95" s="61"/>
      <c r="FE95" s="61"/>
      <c r="FF95" s="61"/>
      <c r="FG95" s="61"/>
      <c r="FH95" s="61"/>
      <c r="FI95" s="61"/>
      <c r="FJ95" s="61"/>
      <c r="FK95" s="61"/>
      <c r="FL95" s="61"/>
      <c r="FM95" s="61"/>
      <c r="FN95" s="61"/>
      <c r="FO95" s="61"/>
      <c r="FP95" s="61"/>
      <c r="FQ95" s="61"/>
      <c r="FR95" s="61"/>
      <c r="FS95" s="61"/>
      <c r="FT95" s="61"/>
      <c r="FU95" s="61"/>
      <c r="FV95" s="61"/>
      <c r="FW95" s="61"/>
      <c r="FX95" s="61"/>
      <c r="FY95" s="61"/>
      <c r="FZ95" s="61"/>
      <c r="GA95" s="61"/>
      <c r="GB95" s="61"/>
      <c r="GC95" s="61"/>
      <c r="GD95" s="61"/>
      <c r="GE95" s="61"/>
      <c r="GF95" s="61"/>
      <c r="GG95" s="61"/>
      <c r="GH95" s="61"/>
      <c r="GI95" s="61"/>
      <c r="GJ95" s="61"/>
      <c r="GK95" s="61"/>
      <c r="GL95" s="61"/>
      <c r="GM95" s="61"/>
      <c r="GN95" s="61"/>
      <c r="GO95" s="61"/>
      <c r="GP95" s="61"/>
      <c r="GQ95" s="61"/>
      <c r="GR95" s="61"/>
      <c r="GS95" s="61"/>
      <c r="GT95" s="61"/>
      <c r="GU95" s="61"/>
      <c r="GV95" s="61"/>
      <c r="GW95" s="61"/>
      <c r="GX95" s="61"/>
      <c r="GY95" s="61"/>
      <c r="GZ95" s="61"/>
      <c r="HA95" s="61"/>
      <c r="HB95" s="61"/>
      <c r="HC95" s="61"/>
      <c r="HD95" s="61"/>
      <c r="HE95" s="61"/>
      <c r="HF95" s="61"/>
      <c r="HG95" s="61"/>
      <c r="HH95" s="61"/>
      <c r="HI95" s="61"/>
      <c r="HJ95" s="61"/>
      <c r="HK95" s="61"/>
      <c r="HL95" s="61"/>
      <c r="HM95" s="61"/>
      <c r="HN95" s="61"/>
      <c r="HO95" s="61"/>
      <c r="HP95" s="61"/>
      <c r="HQ95" s="61"/>
      <c r="HR95" s="61"/>
      <c r="HS95" s="61"/>
      <c r="HT95" s="61"/>
      <c r="HU95" s="61"/>
      <c r="HV95" s="61"/>
      <c r="HW95" s="61"/>
      <c r="HX95" s="61"/>
      <c r="HY95" s="61"/>
      <c r="HZ95" s="61"/>
      <c r="IA95" s="61"/>
      <c r="IB95" s="61"/>
      <c r="IC95" s="61"/>
    </row>
    <row r="96" spans="2:237" ht="20.100000000000001" customHeight="1">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c r="CS96" s="61"/>
      <c r="CT96" s="61"/>
      <c r="CU96" s="61"/>
      <c r="CV96" s="61"/>
      <c r="CW96" s="61"/>
      <c r="CX96" s="61"/>
      <c r="CY96" s="61"/>
      <c r="CZ96" s="61"/>
      <c r="DA96" s="61"/>
      <c r="DB96" s="61"/>
      <c r="DC96" s="61"/>
      <c r="DD96" s="61"/>
      <c r="DE96" s="61"/>
      <c r="DF96" s="61"/>
      <c r="DG96" s="61"/>
      <c r="DH96" s="61"/>
      <c r="DI96" s="61"/>
      <c r="DJ96" s="61"/>
      <c r="DK96" s="61"/>
      <c r="DL96" s="61"/>
      <c r="DM96" s="61"/>
      <c r="DN96" s="61"/>
      <c r="DO96" s="61"/>
      <c r="DP96" s="61"/>
      <c r="DQ96" s="61"/>
      <c r="DR96" s="61"/>
      <c r="DS96" s="61"/>
      <c r="DT96" s="61"/>
      <c r="DU96" s="61"/>
      <c r="DV96" s="61"/>
      <c r="DW96" s="61"/>
      <c r="DX96" s="61"/>
      <c r="DY96" s="61"/>
      <c r="DZ96" s="61"/>
      <c r="EA96" s="61"/>
      <c r="EB96" s="61"/>
      <c r="EC96" s="61"/>
      <c r="ED96" s="61"/>
      <c r="EE96" s="61"/>
      <c r="EF96" s="61"/>
      <c r="EG96" s="61"/>
      <c r="EH96" s="61"/>
      <c r="EI96" s="61"/>
      <c r="EJ96" s="61"/>
      <c r="EK96" s="61"/>
      <c r="EL96" s="61"/>
      <c r="EM96" s="61"/>
      <c r="EN96" s="61"/>
      <c r="EO96" s="61"/>
      <c r="EP96" s="61"/>
      <c r="EQ96" s="61"/>
      <c r="ER96" s="61"/>
      <c r="ES96" s="61"/>
      <c r="ET96" s="61"/>
      <c r="EU96" s="61"/>
      <c r="EV96" s="61"/>
      <c r="EW96" s="61"/>
      <c r="EX96" s="61"/>
      <c r="EY96" s="61"/>
      <c r="EZ96" s="61"/>
      <c r="FA96" s="61"/>
      <c r="FB96" s="61"/>
      <c r="FC96" s="61"/>
      <c r="FD96" s="61"/>
      <c r="FE96" s="61"/>
      <c r="FF96" s="61"/>
      <c r="FG96" s="61"/>
      <c r="FH96" s="61"/>
      <c r="FI96" s="61"/>
      <c r="FJ96" s="61"/>
      <c r="FK96" s="61"/>
      <c r="FL96" s="61"/>
      <c r="FM96" s="61"/>
      <c r="FN96" s="61"/>
      <c r="FO96" s="61"/>
      <c r="FP96" s="61"/>
      <c r="FQ96" s="61"/>
      <c r="FR96" s="61"/>
      <c r="FS96" s="61"/>
      <c r="FT96" s="61"/>
      <c r="FU96" s="61"/>
      <c r="FV96" s="61"/>
      <c r="FW96" s="61"/>
      <c r="FX96" s="61"/>
      <c r="FY96" s="61"/>
      <c r="FZ96" s="61"/>
      <c r="GA96" s="61"/>
      <c r="GB96" s="61"/>
      <c r="GC96" s="61"/>
      <c r="GD96" s="61"/>
      <c r="GE96" s="61"/>
      <c r="GF96" s="61"/>
      <c r="GG96" s="61"/>
      <c r="GH96" s="61"/>
      <c r="GI96" s="61"/>
      <c r="GJ96" s="61"/>
      <c r="GK96" s="61"/>
      <c r="GL96" s="61"/>
      <c r="GM96" s="61"/>
      <c r="GN96" s="61"/>
      <c r="GO96" s="61"/>
      <c r="GP96" s="61"/>
      <c r="GQ96" s="61"/>
      <c r="GR96" s="61"/>
      <c r="GS96" s="61"/>
      <c r="GT96" s="61"/>
      <c r="GU96" s="61"/>
      <c r="GV96" s="61"/>
      <c r="GW96" s="61"/>
      <c r="GX96" s="61"/>
      <c r="GY96" s="61"/>
      <c r="GZ96" s="61"/>
      <c r="HA96" s="61"/>
      <c r="HB96" s="61"/>
      <c r="HC96" s="61"/>
      <c r="HD96" s="61"/>
      <c r="HE96" s="61"/>
      <c r="HF96" s="61"/>
      <c r="HG96" s="61"/>
      <c r="HH96" s="61"/>
      <c r="HI96" s="61"/>
      <c r="HJ96" s="61"/>
      <c r="HK96" s="61"/>
      <c r="HL96" s="61"/>
      <c r="HM96" s="61"/>
      <c r="HN96" s="61"/>
      <c r="HO96" s="61"/>
      <c r="HP96" s="61"/>
      <c r="HQ96" s="61"/>
      <c r="HR96" s="61"/>
      <c r="HS96" s="61"/>
      <c r="HT96" s="61"/>
      <c r="HU96" s="61"/>
      <c r="HV96" s="61"/>
      <c r="HW96" s="61"/>
      <c r="HX96" s="61"/>
      <c r="HY96" s="61"/>
      <c r="HZ96" s="61"/>
      <c r="IA96" s="61"/>
      <c r="IB96" s="61"/>
      <c r="IC96" s="61"/>
    </row>
    <row r="97" spans="2:237" ht="20.100000000000001" customHeight="1">
      <c r="B97" s="61"/>
      <c r="C97" s="61"/>
      <c r="D97" s="61"/>
      <c r="E97" s="61"/>
      <c r="F97" s="61"/>
      <c r="G97" s="61"/>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c r="CS97" s="61"/>
      <c r="CT97" s="61"/>
      <c r="CU97" s="61"/>
      <c r="CV97" s="61"/>
      <c r="CW97" s="61"/>
      <c r="CX97" s="61"/>
      <c r="CY97" s="61"/>
      <c r="CZ97" s="61"/>
      <c r="DA97" s="61"/>
      <c r="DB97" s="61"/>
      <c r="DC97" s="61"/>
      <c r="DD97" s="61"/>
      <c r="DE97" s="61"/>
      <c r="DF97" s="61"/>
      <c r="DG97" s="61"/>
      <c r="DH97" s="61"/>
      <c r="DI97" s="61"/>
      <c r="DJ97" s="61"/>
      <c r="DK97" s="61"/>
      <c r="DL97" s="61"/>
      <c r="DM97" s="61"/>
      <c r="DN97" s="61"/>
      <c r="DO97" s="61"/>
      <c r="DP97" s="61"/>
      <c r="DQ97" s="61"/>
      <c r="DR97" s="61"/>
      <c r="DS97" s="61"/>
      <c r="DT97" s="61"/>
      <c r="DU97" s="61"/>
      <c r="DV97" s="61"/>
      <c r="DW97" s="61"/>
      <c r="DX97" s="61"/>
      <c r="DY97" s="61"/>
      <c r="DZ97" s="61"/>
      <c r="EA97" s="61"/>
      <c r="EB97" s="61"/>
      <c r="EC97" s="61"/>
      <c r="ED97" s="61"/>
      <c r="EE97" s="61"/>
      <c r="EF97" s="61"/>
      <c r="EG97" s="61"/>
      <c r="EH97" s="61"/>
      <c r="EI97" s="61"/>
      <c r="EJ97" s="61"/>
      <c r="EK97" s="61"/>
      <c r="EL97" s="61"/>
      <c r="EM97" s="61"/>
      <c r="EN97" s="61"/>
      <c r="EO97" s="61"/>
      <c r="EP97" s="61"/>
      <c r="EQ97" s="61"/>
      <c r="ER97" s="61"/>
      <c r="ES97" s="61"/>
      <c r="ET97" s="61"/>
      <c r="EU97" s="61"/>
      <c r="EV97" s="61"/>
      <c r="EW97" s="61"/>
      <c r="EX97" s="61"/>
      <c r="EY97" s="61"/>
      <c r="EZ97" s="61"/>
      <c r="FA97" s="61"/>
      <c r="FB97" s="61"/>
      <c r="FC97" s="61"/>
      <c r="FD97" s="61"/>
      <c r="FE97" s="61"/>
      <c r="FF97" s="61"/>
      <c r="FG97" s="61"/>
      <c r="FH97" s="61"/>
      <c r="FI97" s="61"/>
      <c r="FJ97" s="61"/>
      <c r="FK97" s="61"/>
      <c r="FL97" s="61"/>
      <c r="FM97" s="61"/>
      <c r="FN97" s="61"/>
      <c r="FO97" s="61"/>
      <c r="FP97" s="61"/>
      <c r="FQ97" s="61"/>
      <c r="FR97" s="61"/>
      <c r="FS97" s="61"/>
      <c r="FT97" s="61"/>
      <c r="FU97" s="61"/>
      <c r="FV97" s="61"/>
      <c r="FW97" s="61"/>
      <c r="FX97" s="61"/>
      <c r="FY97" s="61"/>
      <c r="FZ97" s="61"/>
      <c r="GA97" s="61"/>
      <c r="GB97" s="61"/>
      <c r="GC97" s="61"/>
      <c r="GD97" s="61"/>
      <c r="GE97" s="61"/>
      <c r="GF97" s="61"/>
      <c r="GG97" s="61"/>
      <c r="GH97" s="61"/>
      <c r="GI97" s="61"/>
      <c r="GJ97" s="61"/>
      <c r="GK97" s="61"/>
      <c r="GL97" s="61"/>
      <c r="GM97" s="61"/>
      <c r="GN97" s="61"/>
      <c r="GO97" s="61"/>
      <c r="GP97" s="61"/>
      <c r="GQ97" s="61"/>
      <c r="GR97" s="61"/>
      <c r="GS97" s="61"/>
      <c r="GT97" s="61"/>
      <c r="GU97" s="61"/>
      <c r="GV97" s="61"/>
      <c r="GW97" s="61"/>
      <c r="GX97" s="61"/>
      <c r="GY97" s="61"/>
      <c r="GZ97" s="61"/>
      <c r="HA97" s="61"/>
      <c r="HB97" s="61"/>
      <c r="HC97" s="61"/>
      <c r="HD97" s="61"/>
      <c r="HE97" s="61"/>
      <c r="HF97" s="61"/>
      <c r="HG97" s="61"/>
      <c r="HH97" s="61"/>
      <c r="HI97" s="61"/>
      <c r="HJ97" s="61"/>
      <c r="HK97" s="61"/>
      <c r="HL97" s="61"/>
      <c r="HM97" s="61"/>
      <c r="HN97" s="61"/>
      <c r="HO97" s="61"/>
      <c r="HP97" s="61"/>
      <c r="HQ97" s="61"/>
      <c r="HR97" s="61"/>
      <c r="HS97" s="61"/>
      <c r="HT97" s="61"/>
      <c r="HU97" s="61"/>
      <c r="HV97" s="61"/>
      <c r="HW97" s="61"/>
      <c r="HX97" s="61"/>
      <c r="HY97" s="61"/>
      <c r="HZ97" s="61"/>
      <c r="IA97" s="61"/>
      <c r="IB97" s="61"/>
      <c r="IC97" s="61"/>
    </row>
    <row r="98" spans="2:237" ht="20.100000000000001" customHeight="1">
      <c r="B98" s="61"/>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c r="EP98" s="61"/>
      <c r="EQ98" s="61"/>
      <c r="ER98" s="61"/>
      <c r="ES98" s="61"/>
      <c r="ET98" s="61"/>
      <c r="EU98" s="61"/>
      <c r="EV98" s="61"/>
      <c r="EW98" s="61"/>
      <c r="EX98" s="61"/>
      <c r="EY98" s="61"/>
      <c r="EZ98" s="61"/>
      <c r="FA98" s="61"/>
      <c r="FB98" s="61"/>
      <c r="FC98" s="61"/>
      <c r="FD98" s="61"/>
      <c r="FE98" s="61"/>
      <c r="FF98" s="61"/>
      <c r="FG98" s="61"/>
      <c r="FH98" s="61"/>
      <c r="FI98" s="61"/>
      <c r="FJ98" s="61"/>
      <c r="FK98" s="61"/>
      <c r="FL98" s="61"/>
      <c r="FM98" s="61"/>
      <c r="FN98" s="61"/>
      <c r="FO98" s="61"/>
      <c r="FP98" s="61"/>
      <c r="FQ98" s="61"/>
      <c r="FR98" s="61"/>
      <c r="FS98" s="61"/>
      <c r="FT98" s="61"/>
      <c r="FU98" s="61"/>
      <c r="FV98" s="61"/>
      <c r="FW98" s="61"/>
      <c r="FX98" s="61"/>
      <c r="FY98" s="61"/>
      <c r="FZ98" s="61"/>
      <c r="GA98" s="61"/>
      <c r="GB98" s="61"/>
      <c r="GC98" s="61"/>
      <c r="GD98" s="61"/>
      <c r="GE98" s="61"/>
      <c r="GF98" s="61"/>
      <c r="GG98" s="61"/>
      <c r="GH98" s="61"/>
      <c r="GI98" s="61"/>
      <c r="GJ98" s="61"/>
      <c r="GK98" s="61"/>
      <c r="GL98" s="61"/>
      <c r="GM98" s="61"/>
      <c r="GN98" s="61"/>
      <c r="GO98" s="61"/>
      <c r="GP98" s="61"/>
      <c r="GQ98" s="61"/>
      <c r="GR98" s="61"/>
      <c r="GS98" s="61"/>
      <c r="GT98" s="61"/>
      <c r="GU98" s="61"/>
      <c r="GV98" s="61"/>
      <c r="GW98" s="61"/>
      <c r="GX98" s="61"/>
      <c r="GY98" s="61"/>
      <c r="GZ98" s="61"/>
      <c r="HA98" s="61"/>
      <c r="HB98" s="61"/>
      <c r="HC98" s="61"/>
      <c r="HD98" s="61"/>
      <c r="HE98" s="61"/>
      <c r="HF98" s="61"/>
      <c r="HG98" s="61"/>
      <c r="HH98" s="61"/>
      <c r="HI98" s="61"/>
      <c r="HJ98" s="61"/>
      <c r="HK98" s="61"/>
      <c r="HL98" s="61"/>
      <c r="HM98" s="61"/>
      <c r="HN98" s="61"/>
      <c r="HO98" s="61"/>
      <c r="HP98" s="61"/>
      <c r="HQ98" s="61"/>
      <c r="HR98" s="61"/>
      <c r="HS98" s="61"/>
      <c r="HT98" s="61"/>
      <c r="HU98" s="61"/>
      <c r="HV98" s="61"/>
      <c r="HW98" s="61"/>
      <c r="HX98" s="61"/>
      <c r="HY98" s="61"/>
      <c r="HZ98" s="61"/>
      <c r="IA98" s="61"/>
      <c r="IB98" s="61"/>
      <c r="IC98" s="61"/>
    </row>
    <row r="99" spans="2:237" ht="20.100000000000001" customHeight="1">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c r="CS99" s="61"/>
      <c r="CT99" s="61"/>
      <c r="CU99" s="61"/>
      <c r="CV99" s="61"/>
      <c r="CW99" s="61"/>
      <c r="CX99" s="61"/>
      <c r="CY99" s="61"/>
      <c r="CZ99" s="61"/>
      <c r="DA99" s="61"/>
      <c r="DB99" s="61"/>
      <c r="DC99" s="61"/>
      <c r="DD99" s="61"/>
      <c r="DE99" s="61"/>
      <c r="DF99" s="61"/>
      <c r="DG99" s="61"/>
      <c r="DH99" s="61"/>
      <c r="DI99" s="61"/>
      <c r="DJ99" s="61"/>
      <c r="DK99" s="61"/>
      <c r="DL99" s="61"/>
      <c r="DM99" s="61"/>
      <c r="DN99" s="61"/>
      <c r="DO99" s="61"/>
      <c r="DP99" s="61"/>
      <c r="DQ99" s="61"/>
      <c r="DR99" s="61"/>
      <c r="DS99" s="61"/>
      <c r="DT99" s="61"/>
      <c r="DU99" s="61"/>
      <c r="DV99" s="61"/>
      <c r="DW99" s="61"/>
      <c r="DX99" s="61"/>
      <c r="DY99" s="61"/>
      <c r="DZ99" s="61"/>
      <c r="EA99" s="61"/>
      <c r="EB99" s="61"/>
      <c r="EC99" s="61"/>
      <c r="ED99" s="61"/>
      <c r="EE99" s="61"/>
      <c r="EF99" s="61"/>
      <c r="EG99" s="61"/>
      <c r="EH99" s="61"/>
      <c r="EI99" s="61"/>
      <c r="EJ99" s="61"/>
      <c r="EK99" s="61"/>
      <c r="EL99" s="61"/>
      <c r="EM99" s="61"/>
      <c r="EN99" s="61"/>
      <c r="EO99" s="61"/>
      <c r="EP99" s="61"/>
      <c r="EQ99" s="61"/>
      <c r="ER99" s="61"/>
      <c r="ES99" s="61"/>
      <c r="ET99" s="61"/>
      <c r="EU99" s="61"/>
      <c r="EV99" s="61"/>
      <c r="EW99" s="61"/>
      <c r="EX99" s="61"/>
      <c r="EY99" s="61"/>
      <c r="EZ99" s="61"/>
      <c r="FA99" s="61"/>
      <c r="FB99" s="61"/>
      <c r="FC99" s="61"/>
      <c r="FD99" s="61"/>
      <c r="FE99" s="61"/>
      <c r="FF99" s="61"/>
      <c r="FG99" s="61"/>
      <c r="FH99" s="61"/>
      <c r="FI99" s="61"/>
      <c r="FJ99" s="61"/>
      <c r="FK99" s="61"/>
      <c r="FL99" s="61"/>
      <c r="FM99" s="61"/>
      <c r="FN99" s="61"/>
      <c r="FO99" s="61"/>
      <c r="FP99" s="61"/>
      <c r="FQ99" s="61"/>
      <c r="FR99" s="61"/>
      <c r="FS99" s="61"/>
      <c r="FT99" s="61"/>
      <c r="FU99" s="61"/>
      <c r="FV99" s="61"/>
      <c r="FW99" s="61"/>
      <c r="FX99" s="61"/>
      <c r="FY99" s="61"/>
      <c r="FZ99" s="61"/>
      <c r="GA99" s="61"/>
      <c r="GB99" s="61"/>
      <c r="GC99" s="61"/>
      <c r="GD99" s="61"/>
      <c r="GE99" s="61"/>
      <c r="GF99" s="61"/>
      <c r="GG99" s="61"/>
      <c r="GH99" s="61"/>
      <c r="GI99" s="61"/>
      <c r="GJ99" s="61"/>
      <c r="GK99" s="61"/>
      <c r="GL99" s="61"/>
      <c r="GM99" s="61"/>
      <c r="GN99" s="61"/>
      <c r="GO99" s="61"/>
      <c r="GP99" s="61"/>
      <c r="GQ99" s="61"/>
      <c r="GR99" s="61"/>
      <c r="GS99" s="61"/>
      <c r="GT99" s="61"/>
      <c r="GU99" s="61"/>
      <c r="GV99" s="61"/>
      <c r="GW99" s="61"/>
      <c r="GX99" s="61"/>
      <c r="GY99" s="61"/>
      <c r="GZ99" s="61"/>
      <c r="HA99" s="61"/>
      <c r="HB99" s="61"/>
      <c r="HC99" s="61"/>
      <c r="HD99" s="61"/>
      <c r="HE99" s="61"/>
      <c r="HF99" s="61"/>
      <c r="HG99" s="61"/>
      <c r="HH99" s="61"/>
      <c r="HI99" s="61"/>
      <c r="HJ99" s="61"/>
      <c r="HK99" s="61"/>
      <c r="HL99" s="61"/>
      <c r="HM99" s="61"/>
      <c r="HN99" s="61"/>
      <c r="HO99" s="61"/>
      <c r="HP99" s="61"/>
      <c r="HQ99" s="61"/>
      <c r="HR99" s="61"/>
      <c r="HS99" s="61"/>
      <c r="HT99" s="61"/>
      <c r="HU99" s="61"/>
      <c r="HV99" s="61"/>
      <c r="HW99" s="61"/>
      <c r="HX99" s="61"/>
      <c r="HY99" s="61"/>
      <c r="HZ99" s="61"/>
      <c r="IA99" s="61"/>
      <c r="IB99" s="61"/>
      <c r="IC99" s="61"/>
    </row>
    <row r="100" spans="2:237" ht="20.100000000000001" customHeight="1">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c r="CS100" s="61"/>
      <c r="CT100" s="61"/>
      <c r="CU100" s="61"/>
      <c r="CV100" s="61"/>
      <c r="CW100" s="61"/>
      <c r="CX100" s="61"/>
      <c r="CY100" s="61"/>
      <c r="CZ100" s="61"/>
      <c r="DA100" s="61"/>
      <c r="DB100" s="61"/>
      <c r="DC100" s="61"/>
      <c r="DD100" s="61"/>
      <c r="DE100" s="61"/>
      <c r="DF100" s="61"/>
      <c r="DG100" s="61"/>
      <c r="DH100" s="61"/>
      <c r="DI100" s="61"/>
      <c r="DJ100" s="61"/>
      <c r="DK100" s="61"/>
      <c r="DL100" s="61"/>
      <c r="DM100" s="61"/>
      <c r="DN100" s="61"/>
      <c r="DO100" s="61"/>
      <c r="DP100" s="61"/>
      <c r="DQ100" s="61"/>
      <c r="DR100" s="61"/>
      <c r="DS100" s="61"/>
      <c r="DT100" s="61"/>
      <c r="DU100" s="61"/>
      <c r="DV100" s="61"/>
      <c r="DW100" s="61"/>
      <c r="DX100" s="61"/>
      <c r="DY100" s="61"/>
      <c r="DZ100" s="61"/>
      <c r="EA100" s="61"/>
      <c r="EB100" s="61"/>
      <c r="EC100" s="61"/>
      <c r="ED100" s="61"/>
      <c r="EE100" s="61"/>
      <c r="EF100" s="61"/>
      <c r="EG100" s="61"/>
      <c r="EH100" s="61"/>
      <c r="EI100" s="61"/>
      <c r="EJ100" s="61"/>
      <c r="EK100" s="61"/>
      <c r="EL100" s="61"/>
      <c r="EM100" s="61"/>
      <c r="EN100" s="61"/>
      <c r="EO100" s="61"/>
      <c r="EP100" s="61"/>
      <c r="EQ100" s="61"/>
      <c r="ER100" s="61"/>
      <c r="ES100" s="61"/>
      <c r="ET100" s="61"/>
      <c r="EU100" s="61"/>
      <c r="EV100" s="61"/>
      <c r="EW100" s="61"/>
      <c r="EX100" s="61"/>
      <c r="EY100" s="61"/>
      <c r="EZ100" s="61"/>
      <c r="FA100" s="61"/>
      <c r="FB100" s="61"/>
      <c r="FC100" s="61"/>
      <c r="FD100" s="61"/>
      <c r="FE100" s="61"/>
      <c r="FF100" s="61"/>
      <c r="FG100" s="61"/>
      <c r="FH100" s="61"/>
      <c r="FI100" s="61"/>
      <c r="FJ100" s="61"/>
      <c r="FK100" s="61"/>
      <c r="FL100" s="61"/>
      <c r="FM100" s="61"/>
      <c r="FN100" s="61"/>
      <c r="FO100" s="61"/>
      <c r="FP100" s="61"/>
      <c r="FQ100" s="61"/>
      <c r="FR100" s="61"/>
      <c r="FS100" s="61"/>
      <c r="FT100" s="61"/>
      <c r="FU100" s="61"/>
      <c r="FV100" s="61"/>
      <c r="FW100" s="61"/>
      <c r="FX100" s="61"/>
      <c r="FY100" s="61"/>
      <c r="FZ100" s="61"/>
      <c r="GA100" s="61"/>
      <c r="GB100" s="61"/>
      <c r="GC100" s="61"/>
      <c r="GD100" s="61"/>
      <c r="GE100" s="61"/>
      <c r="GF100" s="61"/>
      <c r="GG100" s="61"/>
      <c r="GH100" s="61"/>
      <c r="GI100" s="61"/>
      <c r="GJ100" s="61"/>
      <c r="GK100" s="61"/>
      <c r="GL100" s="61"/>
      <c r="GM100" s="61"/>
      <c r="GN100" s="61"/>
      <c r="GO100" s="61"/>
      <c r="GP100" s="61"/>
      <c r="GQ100" s="61"/>
      <c r="GR100" s="61"/>
      <c r="GS100" s="61"/>
      <c r="GT100" s="61"/>
      <c r="GU100" s="61"/>
      <c r="GV100" s="61"/>
      <c r="GW100" s="61"/>
      <c r="GX100" s="61"/>
      <c r="GY100" s="61"/>
      <c r="GZ100" s="61"/>
      <c r="HA100" s="61"/>
      <c r="HB100" s="61"/>
      <c r="HC100" s="61"/>
      <c r="HD100" s="61"/>
      <c r="HE100" s="61"/>
      <c r="HF100" s="61"/>
      <c r="HG100" s="61"/>
      <c r="HH100" s="61"/>
      <c r="HI100" s="61"/>
      <c r="HJ100" s="61"/>
      <c r="HK100" s="61"/>
      <c r="HL100" s="61"/>
      <c r="HM100" s="61"/>
      <c r="HN100" s="61"/>
      <c r="HO100" s="61"/>
      <c r="HP100" s="61"/>
      <c r="HQ100" s="61"/>
      <c r="HR100" s="61"/>
      <c r="HS100" s="61"/>
      <c r="HT100" s="61"/>
      <c r="HU100" s="61"/>
      <c r="HV100" s="61"/>
      <c r="HW100" s="61"/>
      <c r="HX100" s="61"/>
      <c r="HY100" s="61"/>
      <c r="HZ100" s="61"/>
      <c r="IA100" s="61"/>
      <c r="IB100" s="61"/>
      <c r="IC100" s="61"/>
    </row>
    <row r="101" spans="2:237" ht="20.100000000000001" customHeight="1">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c r="CS101" s="61"/>
      <c r="CT101" s="61"/>
      <c r="CU101" s="61"/>
      <c r="CV101" s="61"/>
      <c r="CW101" s="61"/>
      <c r="CX101" s="61"/>
      <c r="CY101" s="61"/>
      <c r="CZ101" s="61"/>
      <c r="DA101" s="61"/>
      <c r="DB101" s="61"/>
      <c r="DC101" s="61"/>
      <c r="DD101" s="61"/>
      <c r="DE101" s="61"/>
      <c r="DF101" s="61"/>
      <c r="DG101" s="61"/>
      <c r="DH101" s="61"/>
      <c r="DI101" s="61"/>
      <c r="DJ101" s="61"/>
      <c r="DK101" s="61"/>
      <c r="DL101" s="61"/>
      <c r="DM101" s="61"/>
      <c r="DN101" s="61"/>
      <c r="DO101" s="61"/>
      <c r="DP101" s="61"/>
      <c r="DQ101" s="61"/>
      <c r="DR101" s="61"/>
      <c r="DS101" s="61"/>
      <c r="DT101" s="61"/>
      <c r="DU101" s="61"/>
      <c r="DV101" s="61"/>
      <c r="DW101" s="61"/>
      <c r="DX101" s="61"/>
      <c r="DY101" s="61"/>
      <c r="DZ101" s="61"/>
      <c r="EA101" s="61"/>
      <c r="EB101" s="61"/>
      <c r="EC101" s="61"/>
      <c r="ED101" s="61"/>
      <c r="EE101" s="61"/>
      <c r="EF101" s="61"/>
      <c r="EG101" s="61"/>
      <c r="EH101" s="61"/>
      <c r="EI101" s="61"/>
      <c r="EJ101" s="61"/>
      <c r="EK101" s="61"/>
      <c r="EL101" s="61"/>
      <c r="EM101" s="61"/>
      <c r="EN101" s="61"/>
      <c r="EO101" s="61"/>
      <c r="EP101" s="61"/>
      <c r="EQ101" s="61"/>
      <c r="ER101" s="61"/>
      <c r="ES101" s="61"/>
      <c r="ET101" s="61"/>
      <c r="EU101" s="61"/>
      <c r="EV101" s="61"/>
      <c r="EW101" s="61"/>
      <c r="EX101" s="61"/>
      <c r="EY101" s="61"/>
      <c r="EZ101" s="61"/>
      <c r="FA101" s="61"/>
      <c r="FB101" s="61"/>
      <c r="FC101" s="61"/>
      <c r="FD101" s="61"/>
      <c r="FE101" s="61"/>
      <c r="FF101" s="61"/>
      <c r="FG101" s="61"/>
      <c r="FH101" s="61"/>
      <c r="FI101" s="61"/>
      <c r="FJ101" s="61"/>
      <c r="FK101" s="61"/>
      <c r="FL101" s="61"/>
      <c r="FM101" s="61"/>
      <c r="FN101" s="61"/>
      <c r="FO101" s="61"/>
      <c r="FP101" s="61"/>
      <c r="FQ101" s="61"/>
      <c r="FR101" s="61"/>
      <c r="FS101" s="61"/>
      <c r="FT101" s="61"/>
      <c r="FU101" s="61"/>
      <c r="FV101" s="61"/>
      <c r="FW101" s="61"/>
      <c r="FX101" s="61"/>
      <c r="FY101" s="61"/>
      <c r="FZ101" s="61"/>
      <c r="GA101" s="61"/>
      <c r="GB101" s="61"/>
      <c r="GC101" s="61"/>
      <c r="GD101" s="61"/>
      <c r="GE101" s="61"/>
      <c r="GF101" s="61"/>
      <c r="GG101" s="61"/>
      <c r="GH101" s="61"/>
      <c r="GI101" s="61"/>
      <c r="GJ101" s="61"/>
      <c r="GK101" s="61"/>
      <c r="GL101" s="61"/>
      <c r="GM101" s="61"/>
      <c r="GN101" s="61"/>
      <c r="GO101" s="61"/>
      <c r="GP101" s="61"/>
      <c r="GQ101" s="61"/>
      <c r="GR101" s="61"/>
      <c r="GS101" s="61"/>
      <c r="GT101" s="61"/>
      <c r="GU101" s="61"/>
      <c r="GV101" s="61"/>
      <c r="GW101" s="61"/>
      <c r="GX101" s="61"/>
      <c r="GY101" s="61"/>
      <c r="GZ101" s="61"/>
      <c r="HA101" s="61"/>
      <c r="HB101" s="61"/>
      <c r="HC101" s="61"/>
      <c r="HD101" s="61"/>
      <c r="HE101" s="61"/>
      <c r="HF101" s="61"/>
      <c r="HG101" s="61"/>
      <c r="HH101" s="61"/>
      <c r="HI101" s="61"/>
      <c r="HJ101" s="61"/>
      <c r="HK101" s="61"/>
      <c r="HL101" s="61"/>
      <c r="HM101" s="61"/>
      <c r="HN101" s="61"/>
      <c r="HO101" s="61"/>
      <c r="HP101" s="61"/>
      <c r="HQ101" s="61"/>
      <c r="HR101" s="61"/>
      <c r="HS101" s="61"/>
      <c r="HT101" s="61"/>
      <c r="HU101" s="61"/>
      <c r="HV101" s="61"/>
      <c r="HW101" s="61"/>
      <c r="HX101" s="61"/>
      <c r="HY101" s="61"/>
      <c r="HZ101" s="61"/>
      <c r="IA101" s="61"/>
      <c r="IB101" s="61"/>
      <c r="IC101" s="61"/>
    </row>
    <row r="102" spans="2:237" ht="20.100000000000001" customHeight="1">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c r="CS102" s="61"/>
      <c r="CT102" s="61"/>
      <c r="CU102" s="61"/>
      <c r="CV102" s="61"/>
      <c r="CW102" s="61"/>
      <c r="CX102" s="61"/>
      <c r="CY102" s="61"/>
      <c r="CZ102" s="61"/>
      <c r="DA102" s="61"/>
      <c r="DB102" s="61"/>
      <c r="DC102" s="61"/>
      <c r="DD102" s="61"/>
      <c r="DE102" s="61"/>
      <c r="DF102" s="61"/>
      <c r="DG102" s="61"/>
      <c r="DH102" s="61"/>
      <c r="DI102" s="61"/>
      <c r="DJ102" s="61"/>
      <c r="DK102" s="61"/>
      <c r="DL102" s="61"/>
      <c r="DM102" s="61"/>
      <c r="DN102" s="61"/>
      <c r="DO102" s="61"/>
      <c r="DP102" s="61"/>
      <c r="DQ102" s="61"/>
      <c r="DR102" s="61"/>
      <c r="DS102" s="61"/>
      <c r="DT102" s="61"/>
      <c r="DU102" s="61"/>
      <c r="DV102" s="61"/>
      <c r="DW102" s="61"/>
      <c r="DX102" s="61"/>
      <c r="DY102" s="61"/>
      <c r="DZ102" s="61"/>
      <c r="EA102" s="61"/>
      <c r="EB102" s="61"/>
      <c r="EC102" s="61"/>
      <c r="ED102" s="61"/>
      <c r="EE102" s="61"/>
      <c r="EF102" s="61"/>
      <c r="EG102" s="61"/>
      <c r="EH102" s="61"/>
      <c r="EI102" s="61"/>
      <c r="EJ102" s="61"/>
      <c r="EK102" s="61"/>
      <c r="EL102" s="61"/>
      <c r="EM102" s="61"/>
      <c r="EN102" s="61"/>
      <c r="EO102" s="61"/>
      <c r="EP102" s="61"/>
      <c r="EQ102" s="61"/>
      <c r="ER102" s="61"/>
      <c r="ES102" s="61"/>
      <c r="ET102" s="61"/>
      <c r="EU102" s="61"/>
      <c r="EV102" s="61"/>
      <c r="EW102" s="61"/>
      <c r="EX102" s="61"/>
      <c r="EY102" s="61"/>
      <c r="EZ102" s="61"/>
      <c r="FA102" s="61"/>
      <c r="FB102" s="61"/>
      <c r="FC102" s="61"/>
      <c r="FD102" s="61"/>
      <c r="FE102" s="61"/>
      <c r="FF102" s="61"/>
      <c r="FG102" s="61"/>
      <c r="FH102" s="61"/>
      <c r="FI102" s="61"/>
      <c r="FJ102" s="61"/>
      <c r="FK102" s="61"/>
      <c r="FL102" s="61"/>
      <c r="FM102" s="61"/>
      <c r="FN102" s="61"/>
      <c r="FO102" s="61"/>
      <c r="FP102" s="61"/>
      <c r="FQ102" s="61"/>
      <c r="FR102" s="61"/>
      <c r="FS102" s="61"/>
      <c r="FT102" s="61"/>
      <c r="FU102" s="61"/>
      <c r="FV102" s="61"/>
      <c r="FW102" s="61"/>
      <c r="FX102" s="61"/>
      <c r="FY102" s="61"/>
      <c r="FZ102" s="61"/>
      <c r="GA102" s="61"/>
      <c r="GB102" s="61"/>
      <c r="GC102" s="61"/>
      <c r="GD102" s="61"/>
      <c r="GE102" s="61"/>
      <c r="GF102" s="61"/>
      <c r="GG102" s="61"/>
      <c r="GH102" s="61"/>
      <c r="GI102" s="61"/>
      <c r="GJ102" s="61"/>
      <c r="GK102" s="61"/>
      <c r="GL102" s="61"/>
      <c r="GM102" s="61"/>
      <c r="GN102" s="61"/>
      <c r="GO102" s="61"/>
      <c r="GP102" s="61"/>
      <c r="GQ102" s="61"/>
      <c r="GR102" s="61"/>
      <c r="GS102" s="61"/>
      <c r="GT102" s="61"/>
      <c r="GU102" s="61"/>
      <c r="GV102" s="61"/>
      <c r="GW102" s="61"/>
      <c r="GX102" s="61"/>
      <c r="GY102" s="61"/>
      <c r="GZ102" s="61"/>
      <c r="HA102" s="61"/>
      <c r="HB102" s="61"/>
      <c r="HC102" s="61"/>
      <c r="HD102" s="61"/>
      <c r="HE102" s="61"/>
      <c r="HF102" s="61"/>
      <c r="HG102" s="61"/>
      <c r="HH102" s="61"/>
      <c r="HI102" s="61"/>
      <c r="HJ102" s="61"/>
      <c r="HK102" s="61"/>
      <c r="HL102" s="61"/>
      <c r="HM102" s="61"/>
      <c r="HN102" s="61"/>
      <c r="HO102" s="61"/>
      <c r="HP102" s="61"/>
      <c r="HQ102" s="61"/>
      <c r="HR102" s="61"/>
      <c r="HS102" s="61"/>
      <c r="HT102" s="61"/>
      <c r="HU102" s="61"/>
      <c r="HV102" s="61"/>
      <c r="HW102" s="61"/>
      <c r="HX102" s="61"/>
      <c r="HY102" s="61"/>
      <c r="HZ102" s="61"/>
      <c r="IA102" s="61"/>
      <c r="IB102" s="61"/>
      <c r="IC102" s="61"/>
    </row>
    <row r="103" spans="2:237" ht="20.100000000000001" customHeight="1">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c r="CS103" s="61"/>
      <c r="CT103" s="61"/>
      <c r="CU103" s="61"/>
      <c r="CV103" s="61"/>
      <c r="CW103" s="61"/>
      <c r="CX103" s="61"/>
      <c r="CY103" s="61"/>
      <c r="CZ103" s="61"/>
      <c r="DA103" s="61"/>
      <c r="DB103" s="61"/>
      <c r="DC103" s="61"/>
      <c r="DD103" s="61"/>
      <c r="DE103" s="61"/>
      <c r="DF103" s="61"/>
      <c r="DG103" s="61"/>
      <c r="DH103" s="61"/>
      <c r="DI103" s="61"/>
      <c r="DJ103" s="61"/>
      <c r="DK103" s="61"/>
      <c r="DL103" s="61"/>
      <c r="DM103" s="61"/>
      <c r="DN103" s="61"/>
      <c r="DO103" s="61"/>
      <c r="DP103" s="61"/>
      <c r="DQ103" s="61"/>
      <c r="DR103" s="61"/>
      <c r="DS103" s="61"/>
      <c r="DT103" s="61"/>
      <c r="DU103" s="61"/>
      <c r="DV103" s="61"/>
      <c r="DW103" s="61"/>
      <c r="DX103" s="61"/>
      <c r="DY103" s="61"/>
      <c r="DZ103" s="61"/>
      <c r="EA103" s="61"/>
      <c r="EB103" s="61"/>
      <c r="EC103" s="61"/>
      <c r="ED103" s="61"/>
      <c r="EE103" s="61"/>
      <c r="EF103" s="61"/>
      <c r="EG103" s="61"/>
      <c r="EH103" s="61"/>
      <c r="EI103" s="61"/>
      <c r="EJ103" s="61"/>
      <c r="EK103" s="61"/>
      <c r="EL103" s="61"/>
      <c r="EM103" s="61"/>
      <c r="EN103" s="61"/>
      <c r="EO103" s="61"/>
      <c r="EP103" s="61"/>
      <c r="EQ103" s="61"/>
      <c r="ER103" s="61"/>
      <c r="ES103" s="61"/>
      <c r="ET103" s="61"/>
      <c r="EU103" s="61"/>
      <c r="EV103" s="61"/>
      <c r="EW103" s="61"/>
      <c r="EX103" s="61"/>
      <c r="EY103" s="61"/>
      <c r="EZ103" s="61"/>
      <c r="FA103" s="61"/>
      <c r="FB103" s="61"/>
      <c r="FC103" s="61"/>
      <c r="FD103" s="61"/>
      <c r="FE103" s="61"/>
      <c r="FF103" s="61"/>
      <c r="FG103" s="61"/>
      <c r="FH103" s="61"/>
      <c r="FI103" s="61"/>
      <c r="FJ103" s="61"/>
      <c r="FK103" s="61"/>
      <c r="FL103" s="61"/>
      <c r="FM103" s="61"/>
      <c r="FN103" s="61"/>
      <c r="FO103" s="61"/>
      <c r="FP103" s="61"/>
      <c r="FQ103" s="61"/>
      <c r="FR103" s="61"/>
      <c r="FS103" s="61"/>
      <c r="FT103" s="61"/>
      <c r="FU103" s="61"/>
      <c r="FV103" s="61"/>
      <c r="FW103" s="61"/>
      <c r="FX103" s="61"/>
      <c r="FY103" s="61"/>
      <c r="FZ103" s="61"/>
      <c r="GA103" s="61"/>
      <c r="GB103" s="61"/>
      <c r="GC103" s="61"/>
      <c r="GD103" s="61"/>
      <c r="GE103" s="61"/>
      <c r="GF103" s="61"/>
      <c r="GG103" s="61"/>
      <c r="GH103" s="61"/>
      <c r="GI103" s="61"/>
      <c r="GJ103" s="61"/>
      <c r="GK103" s="61"/>
      <c r="GL103" s="61"/>
      <c r="GM103" s="61"/>
      <c r="GN103" s="61"/>
      <c r="GO103" s="61"/>
      <c r="GP103" s="61"/>
      <c r="GQ103" s="61"/>
      <c r="GR103" s="61"/>
      <c r="GS103" s="61"/>
      <c r="GT103" s="61"/>
      <c r="GU103" s="61"/>
      <c r="GV103" s="61"/>
      <c r="GW103" s="61"/>
      <c r="GX103" s="61"/>
      <c r="GY103" s="61"/>
      <c r="GZ103" s="61"/>
      <c r="HA103" s="61"/>
      <c r="HB103" s="61"/>
      <c r="HC103" s="61"/>
      <c r="HD103" s="61"/>
      <c r="HE103" s="61"/>
      <c r="HF103" s="61"/>
      <c r="HG103" s="61"/>
      <c r="HH103" s="61"/>
      <c r="HI103" s="61"/>
      <c r="HJ103" s="61"/>
      <c r="HK103" s="61"/>
      <c r="HL103" s="61"/>
      <c r="HM103" s="61"/>
      <c r="HN103" s="61"/>
      <c r="HO103" s="61"/>
      <c r="HP103" s="61"/>
      <c r="HQ103" s="61"/>
      <c r="HR103" s="61"/>
      <c r="HS103" s="61"/>
      <c r="HT103" s="61"/>
      <c r="HU103" s="61"/>
      <c r="HV103" s="61"/>
      <c r="HW103" s="61"/>
      <c r="HX103" s="61"/>
      <c r="HY103" s="61"/>
      <c r="HZ103" s="61"/>
      <c r="IA103" s="61"/>
      <c r="IB103" s="61"/>
      <c r="IC103" s="61"/>
    </row>
    <row r="104" spans="2:237" ht="20.100000000000001" customHeight="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c r="CS104" s="61"/>
      <c r="CT104" s="61"/>
      <c r="CU104" s="61"/>
      <c r="CV104" s="61"/>
      <c r="CW104" s="61"/>
      <c r="CX104" s="61"/>
      <c r="CY104" s="61"/>
      <c r="CZ104" s="61"/>
      <c r="DA104" s="61"/>
      <c r="DB104" s="61"/>
      <c r="DC104" s="61"/>
      <c r="DD104" s="61"/>
      <c r="DE104" s="61"/>
      <c r="DF104" s="61"/>
      <c r="DG104" s="61"/>
      <c r="DH104" s="61"/>
      <c r="DI104" s="61"/>
      <c r="DJ104" s="61"/>
      <c r="DK104" s="61"/>
      <c r="DL104" s="61"/>
      <c r="DM104" s="61"/>
      <c r="DN104" s="61"/>
      <c r="DO104" s="61"/>
      <c r="DP104" s="61"/>
      <c r="DQ104" s="61"/>
      <c r="DR104" s="61"/>
      <c r="DS104" s="61"/>
      <c r="DT104" s="61"/>
      <c r="DU104" s="61"/>
      <c r="DV104" s="61"/>
      <c r="DW104" s="61"/>
      <c r="DX104" s="61"/>
      <c r="DY104" s="61"/>
      <c r="DZ104" s="61"/>
      <c r="EA104" s="61"/>
      <c r="EB104" s="61"/>
      <c r="EC104" s="61"/>
      <c r="ED104" s="61"/>
      <c r="EE104" s="61"/>
      <c r="EF104" s="61"/>
      <c r="EG104" s="61"/>
      <c r="EH104" s="61"/>
      <c r="EI104" s="61"/>
      <c r="EJ104" s="61"/>
      <c r="EK104" s="61"/>
      <c r="EL104" s="61"/>
      <c r="EM104" s="61"/>
      <c r="EN104" s="61"/>
      <c r="EO104" s="61"/>
      <c r="EP104" s="61"/>
      <c r="EQ104" s="61"/>
      <c r="ER104" s="61"/>
      <c r="ES104" s="61"/>
      <c r="ET104" s="61"/>
      <c r="EU104" s="61"/>
      <c r="EV104" s="61"/>
      <c r="EW104" s="61"/>
      <c r="EX104" s="61"/>
      <c r="EY104" s="61"/>
      <c r="EZ104" s="61"/>
      <c r="FA104" s="61"/>
      <c r="FB104" s="61"/>
      <c r="FC104" s="61"/>
      <c r="FD104" s="61"/>
      <c r="FE104" s="61"/>
      <c r="FF104" s="61"/>
      <c r="FG104" s="61"/>
      <c r="FH104" s="61"/>
      <c r="FI104" s="61"/>
      <c r="FJ104" s="61"/>
      <c r="FK104" s="61"/>
      <c r="FL104" s="61"/>
      <c r="FM104" s="61"/>
      <c r="FN104" s="61"/>
      <c r="FO104" s="61"/>
      <c r="FP104" s="61"/>
      <c r="FQ104" s="61"/>
      <c r="FR104" s="61"/>
      <c r="FS104" s="61"/>
      <c r="FT104" s="61"/>
      <c r="FU104" s="61"/>
      <c r="FV104" s="61"/>
      <c r="FW104" s="61"/>
      <c r="FX104" s="61"/>
      <c r="FY104" s="61"/>
      <c r="FZ104" s="61"/>
      <c r="GA104" s="61"/>
      <c r="GB104" s="61"/>
      <c r="GC104" s="61"/>
      <c r="GD104" s="61"/>
      <c r="GE104" s="61"/>
      <c r="GF104" s="61"/>
      <c r="GG104" s="61"/>
      <c r="GH104" s="61"/>
      <c r="GI104" s="61"/>
      <c r="GJ104" s="61"/>
      <c r="GK104" s="61"/>
      <c r="GL104" s="61"/>
      <c r="GM104" s="61"/>
      <c r="GN104" s="61"/>
      <c r="GO104" s="61"/>
      <c r="GP104" s="61"/>
      <c r="GQ104" s="61"/>
      <c r="GR104" s="61"/>
      <c r="GS104" s="61"/>
      <c r="GT104" s="61"/>
      <c r="GU104" s="61"/>
      <c r="GV104" s="61"/>
      <c r="GW104" s="61"/>
      <c r="GX104" s="61"/>
      <c r="GY104" s="61"/>
      <c r="GZ104" s="61"/>
      <c r="HA104" s="61"/>
      <c r="HB104" s="61"/>
      <c r="HC104" s="61"/>
      <c r="HD104" s="61"/>
      <c r="HE104" s="61"/>
      <c r="HF104" s="61"/>
      <c r="HG104" s="61"/>
      <c r="HH104" s="61"/>
      <c r="HI104" s="61"/>
      <c r="HJ104" s="61"/>
      <c r="HK104" s="61"/>
      <c r="HL104" s="61"/>
      <c r="HM104" s="61"/>
      <c r="HN104" s="61"/>
      <c r="HO104" s="61"/>
      <c r="HP104" s="61"/>
      <c r="HQ104" s="61"/>
      <c r="HR104" s="61"/>
      <c r="HS104" s="61"/>
      <c r="HT104" s="61"/>
      <c r="HU104" s="61"/>
      <c r="HV104" s="61"/>
      <c r="HW104" s="61"/>
      <c r="HX104" s="61"/>
      <c r="HY104" s="61"/>
      <c r="HZ104" s="61"/>
      <c r="IA104" s="61"/>
      <c r="IB104" s="61"/>
      <c r="IC104" s="61"/>
    </row>
    <row r="105" spans="2:237" ht="20.100000000000001" customHeight="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c r="CS105" s="61"/>
      <c r="CT105" s="61"/>
      <c r="CU105" s="61"/>
      <c r="CV105" s="61"/>
      <c r="CW105" s="61"/>
      <c r="CX105" s="61"/>
      <c r="CY105" s="61"/>
      <c r="CZ105" s="61"/>
      <c r="DA105" s="61"/>
      <c r="DB105" s="61"/>
      <c r="DC105" s="61"/>
      <c r="DD105" s="61"/>
      <c r="DE105" s="61"/>
      <c r="DF105" s="61"/>
      <c r="DG105" s="61"/>
      <c r="DH105" s="61"/>
      <c r="DI105" s="61"/>
      <c r="DJ105" s="61"/>
      <c r="DK105" s="61"/>
      <c r="DL105" s="61"/>
      <c r="DM105" s="61"/>
      <c r="DN105" s="61"/>
      <c r="DO105" s="61"/>
      <c r="DP105" s="61"/>
      <c r="DQ105" s="61"/>
      <c r="DR105" s="61"/>
      <c r="DS105" s="61"/>
      <c r="DT105" s="61"/>
      <c r="DU105" s="61"/>
      <c r="DV105" s="61"/>
      <c r="DW105" s="61"/>
      <c r="DX105" s="61"/>
      <c r="DY105" s="61"/>
      <c r="DZ105" s="61"/>
      <c r="EA105" s="61"/>
      <c r="EB105" s="61"/>
      <c r="EC105" s="61"/>
      <c r="ED105" s="61"/>
      <c r="EE105" s="61"/>
      <c r="EF105" s="61"/>
      <c r="EG105" s="61"/>
      <c r="EH105" s="61"/>
      <c r="EI105" s="61"/>
      <c r="EJ105" s="61"/>
      <c r="EK105" s="61"/>
      <c r="EL105" s="61"/>
      <c r="EM105" s="61"/>
      <c r="EN105" s="61"/>
      <c r="EO105" s="61"/>
      <c r="EP105" s="61"/>
      <c r="EQ105" s="61"/>
      <c r="ER105" s="61"/>
      <c r="ES105" s="61"/>
      <c r="ET105" s="61"/>
      <c r="EU105" s="61"/>
      <c r="EV105" s="61"/>
      <c r="EW105" s="61"/>
      <c r="EX105" s="61"/>
      <c r="EY105" s="61"/>
      <c r="EZ105" s="61"/>
      <c r="FA105" s="61"/>
      <c r="FB105" s="61"/>
      <c r="FC105" s="61"/>
      <c r="FD105" s="61"/>
      <c r="FE105" s="61"/>
      <c r="FF105" s="61"/>
      <c r="FG105" s="61"/>
      <c r="FH105" s="61"/>
      <c r="FI105" s="61"/>
      <c r="FJ105" s="61"/>
      <c r="FK105" s="61"/>
      <c r="FL105" s="61"/>
      <c r="FM105" s="61"/>
      <c r="FN105" s="61"/>
      <c r="FO105" s="61"/>
      <c r="FP105" s="61"/>
      <c r="FQ105" s="61"/>
      <c r="FR105" s="61"/>
      <c r="FS105" s="61"/>
      <c r="FT105" s="61"/>
      <c r="FU105" s="61"/>
      <c r="FV105" s="61"/>
      <c r="FW105" s="61"/>
      <c r="FX105" s="61"/>
      <c r="FY105" s="61"/>
      <c r="FZ105" s="61"/>
      <c r="GA105" s="61"/>
      <c r="GB105" s="61"/>
      <c r="GC105" s="61"/>
      <c r="GD105" s="61"/>
      <c r="GE105" s="61"/>
      <c r="GF105" s="61"/>
      <c r="GG105" s="61"/>
      <c r="GH105" s="61"/>
      <c r="GI105" s="61"/>
      <c r="GJ105" s="61"/>
      <c r="GK105" s="61"/>
      <c r="GL105" s="61"/>
      <c r="GM105" s="61"/>
      <c r="GN105" s="61"/>
      <c r="GO105" s="61"/>
      <c r="GP105" s="61"/>
      <c r="GQ105" s="61"/>
      <c r="GR105" s="61"/>
      <c r="GS105" s="61"/>
      <c r="GT105" s="61"/>
      <c r="GU105" s="61"/>
      <c r="GV105" s="61"/>
      <c r="GW105" s="61"/>
      <c r="GX105" s="61"/>
      <c r="GY105" s="61"/>
      <c r="GZ105" s="61"/>
      <c r="HA105" s="61"/>
      <c r="HB105" s="61"/>
      <c r="HC105" s="61"/>
      <c r="HD105" s="61"/>
      <c r="HE105" s="61"/>
      <c r="HF105" s="61"/>
      <c r="HG105" s="61"/>
      <c r="HH105" s="61"/>
      <c r="HI105" s="61"/>
      <c r="HJ105" s="61"/>
      <c r="HK105" s="61"/>
      <c r="HL105" s="61"/>
      <c r="HM105" s="61"/>
      <c r="HN105" s="61"/>
      <c r="HO105" s="61"/>
      <c r="HP105" s="61"/>
      <c r="HQ105" s="61"/>
      <c r="HR105" s="61"/>
      <c r="HS105" s="61"/>
      <c r="HT105" s="61"/>
      <c r="HU105" s="61"/>
      <c r="HV105" s="61"/>
      <c r="HW105" s="61"/>
      <c r="HX105" s="61"/>
      <c r="HY105" s="61"/>
      <c r="HZ105" s="61"/>
      <c r="IA105" s="61"/>
      <c r="IB105" s="61"/>
      <c r="IC105" s="61"/>
    </row>
    <row r="106" spans="2:237" ht="20.100000000000001" customHeight="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c r="CS106" s="61"/>
      <c r="CT106" s="61"/>
      <c r="CU106" s="61"/>
      <c r="CV106" s="61"/>
      <c r="CW106" s="61"/>
      <c r="CX106" s="61"/>
      <c r="CY106" s="61"/>
      <c r="CZ106" s="61"/>
      <c r="DA106" s="61"/>
      <c r="DB106" s="61"/>
      <c r="DC106" s="61"/>
      <c r="DD106" s="61"/>
      <c r="DE106" s="61"/>
      <c r="DF106" s="61"/>
      <c r="DG106" s="61"/>
      <c r="DH106" s="61"/>
      <c r="DI106" s="61"/>
      <c r="DJ106" s="61"/>
      <c r="DK106" s="61"/>
      <c r="DL106" s="61"/>
      <c r="DM106" s="61"/>
      <c r="DN106" s="61"/>
      <c r="DO106" s="61"/>
      <c r="DP106" s="61"/>
      <c r="DQ106" s="61"/>
      <c r="DR106" s="61"/>
      <c r="DS106" s="61"/>
      <c r="DT106" s="61"/>
      <c r="DU106" s="61"/>
      <c r="DV106" s="61"/>
      <c r="DW106" s="61"/>
      <c r="DX106" s="61"/>
      <c r="DY106" s="61"/>
      <c r="DZ106" s="61"/>
      <c r="EA106" s="61"/>
      <c r="EB106" s="61"/>
      <c r="EC106" s="61"/>
      <c r="ED106" s="61"/>
      <c r="EE106" s="61"/>
      <c r="EF106" s="61"/>
      <c r="EG106" s="61"/>
      <c r="EH106" s="61"/>
      <c r="EI106" s="61"/>
      <c r="EJ106" s="61"/>
      <c r="EK106" s="61"/>
      <c r="EL106" s="61"/>
      <c r="EM106" s="61"/>
      <c r="EN106" s="61"/>
      <c r="EO106" s="61"/>
      <c r="EP106" s="61"/>
      <c r="EQ106" s="61"/>
      <c r="ER106" s="61"/>
      <c r="ES106" s="61"/>
      <c r="ET106" s="61"/>
      <c r="EU106" s="61"/>
      <c r="EV106" s="61"/>
      <c r="EW106" s="61"/>
      <c r="EX106" s="61"/>
      <c r="EY106" s="61"/>
      <c r="EZ106" s="61"/>
      <c r="FA106" s="61"/>
      <c r="FB106" s="61"/>
      <c r="FC106" s="61"/>
      <c r="FD106" s="61"/>
      <c r="FE106" s="61"/>
      <c r="FF106" s="61"/>
      <c r="FG106" s="61"/>
      <c r="FH106" s="61"/>
      <c r="FI106" s="61"/>
      <c r="FJ106" s="61"/>
      <c r="FK106" s="61"/>
      <c r="FL106" s="61"/>
      <c r="FM106" s="61"/>
      <c r="FN106" s="61"/>
      <c r="FO106" s="61"/>
      <c r="FP106" s="61"/>
      <c r="FQ106" s="61"/>
      <c r="FR106" s="61"/>
      <c r="FS106" s="61"/>
      <c r="FT106" s="61"/>
      <c r="FU106" s="61"/>
      <c r="FV106" s="61"/>
      <c r="FW106" s="61"/>
      <c r="FX106" s="61"/>
      <c r="FY106" s="61"/>
      <c r="FZ106" s="61"/>
      <c r="GA106" s="61"/>
      <c r="GB106" s="61"/>
      <c r="GC106" s="61"/>
      <c r="GD106" s="61"/>
      <c r="GE106" s="61"/>
      <c r="GF106" s="61"/>
      <c r="GG106" s="61"/>
      <c r="GH106" s="61"/>
      <c r="GI106" s="61"/>
      <c r="GJ106" s="61"/>
      <c r="GK106" s="61"/>
      <c r="GL106" s="61"/>
      <c r="GM106" s="61"/>
      <c r="GN106" s="61"/>
      <c r="GO106" s="61"/>
      <c r="GP106" s="61"/>
      <c r="GQ106" s="61"/>
      <c r="GR106" s="61"/>
      <c r="GS106" s="61"/>
      <c r="GT106" s="61"/>
      <c r="GU106" s="61"/>
      <c r="GV106" s="61"/>
      <c r="GW106" s="61"/>
      <c r="GX106" s="61"/>
      <c r="GY106" s="61"/>
      <c r="GZ106" s="61"/>
      <c r="HA106" s="61"/>
      <c r="HB106" s="61"/>
      <c r="HC106" s="61"/>
      <c r="HD106" s="61"/>
      <c r="HE106" s="61"/>
      <c r="HF106" s="61"/>
      <c r="HG106" s="61"/>
      <c r="HH106" s="61"/>
      <c r="HI106" s="61"/>
      <c r="HJ106" s="61"/>
      <c r="HK106" s="61"/>
      <c r="HL106" s="61"/>
      <c r="HM106" s="61"/>
      <c r="HN106" s="61"/>
      <c r="HO106" s="61"/>
      <c r="HP106" s="61"/>
      <c r="HQ106" s="61"/>
      <c r="HR106" s="61"/>
      <c r="HS106" s="61"/>
      <c r="HT106" s="61"/>
      <c r="HU106" s="61"/>
      <c r="HV106" s="61"/>
      <c r="HW106" s="61"/>
      <c r="HX106" s="61"/>
      <c r="HY106" s="61"/>
      <c r="HZ106" s="61"/>
      <c r="IA106" s="61"/>
      <c r="IB106" s="61"/>
      <c r="IC106" s="61"/>
    </row>
    <row r="107" spans="2:237" ht="20.100000000000001" customHeight="1">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c r="CS107" s="61"/>
      <c r="CT107" s="61"/>
      <c r="CU107" s="61"/>
      <c r="CV107" s="61"/>
      <c r="CW107" s="61"/>
      <c r="CX107" s="61"/>
      <c r="CY107" s="61"/>
      <c r="CZ107" s="61"/>
      <c r="DA107" s="61"/>
      <c r="DB107" s="61"/>
      <c r="DC107" s="61"/>
      <c r="DD107" s="61"/>
      <c r="DE107" s="61"/>
      <c r="DF107" s="61"/>
      <c r="DG107" s="61"/>
      <c r="DH107" s="61"/>
      <c r="DI107" s="61"/>
      <c r="DJ107" s="61"/>
      <c r="DK107" s="61"/>
      <c r="DL107" s="61"/>
      <c r="DM107" s="61"/>
      <c r="DN107" s="61"/>
      <c r="DO107" s="61"/>
      <c r="DP107" s="61"/>
      <c r="DQ107" s="61"/>
      <c r="DR107" s="61"/>
      <c r="DS107" s="61"/>
      <c r="DT107" s="61"/>
      <c r="DU107" s="61"/>
      <c r="DV107" s="61"/>
      <c r="DW107" s="61"/>
      <c r="DX107" s="61"/>
      <c r="DY107" s="61"/>
      <c r="DZ107" s="61"/>
      <c r="EA107" s="61"/>
      <c r="EB107" s="61"/>
      <c r="EC107" s="61"/>
      <c r="ED107" s="61"/>
      <c r="EE107" s="61"/>
      <c r="EF107" s="61"/>
      <c r="EG107" s="61"/>
      <c r="EH107" s="61"/>
      <c r="EI107" s="61"/>
      <c r="EJ107" s="61"/>
      <c r="EK107" s="61"/>
      <c r="EL107" s="61"/>
      <c r="EM107" s="61"/>
      <c r="EN107" s="61"/>
      <c r="EO107" s="61"/>
      <c r="EP107" s="61"/>
      <c r="EQ107" s="61"/>
      <c r="ER107" s="61"/>
      <c r="ES107" s="61"/>
      <c r="ET107" s="61"/>
      <c r="EU107" s="61"/>
      <c r="EV107" s="61"/>
      <c r="EW107" s="61"/>
      <c r="EX107" s="61"/>
      <c r="EY107" s="61"/>
      <c r="EZ107" s="61"/>
      <c r="FA107" s="61"/>
      <c r="FB107" s="61"/>
      <c r="FC107" s="61"/>
      <c r="FD107" s="61"/>
      <c r="FE107" s="61"/>
      <c r="FF107" s="61"/>
      <c r="FG107" s="61"/>
      <c r="FH107" s="61"/>
      <c r="FI107" s="61"/>
      <c r="FJ107" s="61"/>
      <c r="FK107" s="61"/>
      <c r="FL107" s="61"/>
      <c r="FM107" s="61"/>
      <c r="FN107" s="61"/>
      <c r="FO107" s="61"/>
      <c r="FP107" s="61"/>
      <c r="FQ107" s="61"/>
      <c r="FR107" s="61"/>
      <c r="FS107" s="61"/>
      <c r="FT107" s="61"/>
      <c r="FU107" s="61"/>
      <c r="FV107" s="61"/>
      <c r="FW107" s="61"/>
      <c r="FX107" s="61"/>
      <c r="FY107" s="61"/>
      <c r="FZ107" s="61"/>
      <c r="GA107" s="61"/>
      <c r="GB107" s="61"/>
      <c r="GC107" s="61"/>
      <c r="GD107" s="61"/>
      <c r="GE107" s="61"/>
      <c r="GF107" s="61"/>
      <c r="GG107" s="61"/>
      <c r="GH107" s="61"/>
      <c r="GI107" s="61"/>
      <c r="GJ107" s="61"/>
      <c r="GK107" s="61"/>
      <c r="GL107" s="61"/>
      <c r="GM107" s="61"/>
      <c r="GN107" s="61"/>
      <c r="GO107" s="61"/>
      <c r="GP107" s="61"/>
      <c r="GQ107" s="61"/>
      <c r="GR107" s="61"/>
      <c r="GS107" s="61"/>
      <c r="GT107" s="61"/>
      <c r="GU107" s="61"/>
      <c r="GV107" s="61"/>
      <c r="GW107" s="61"/>
      <c r="GX107" s="61"/>
      <c r="GY107" s="61"/>
      <c r="GZ107" s="61"/>
      <c r="HA107" s="61"/>
      <c r="HB107" s="61"/>
      <c r="HC107" s="61"/>
      <c r="HD107" s="61"/>
      <c r="HE107" s="61"/>
      <c r="HF107" s="61"/>
      <c r="HG107" s="61"/>
      <c r="HH107" s="61"/>
      <c r="HI107" s="61"/>
      <c r="HJ107" s="61"/>
      <c r="HK107" s="61"/>
      <c r="HL107" s="61"/>
      <c r="HM107" s="61"/>
      <c r="HN107" s="61"/>
      <c r="HO107" s="61"/>
      <c r="HP107" s="61"/>
      <c r="HQ107" s="61"/>
      <c r="HR107" s="61"/>
      <c r="HS107" s="61"/>
      <c r="HT107" s="61"/>
      <c r="HU107" s="61"/>
      <c r="HV107" s="61"/>
      <c r="HW107" s="61"/>
      <c r="HX107" s="61"/>
      <c r="HY107" s="61"/>
      <c r="HZ107" s="61"/>
      <c r="IA107" s="61"/>
      <c r="IB107" s="61"/>
      <c r="IC107" s="61"/>
    </row>
    <row r="108" spans="2:237" ht="20.100000000000001" customHeight="1">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c r="CS108" s="61"/>
      <c r="CT108" s="61"/>
      <c r="CU108" s="61"/>
      <c r="CV108" s="61"/>
      <c r="CW108" s="61"/>
      <c r="CX108" s="61"/>
      <c r="CY108" s="61"/>
      <c r="CZ108" s="61"/>
      <c r="DA108" s="61"/>
      <c r="DB108" s="61"/>
      <c r="DC108" s="61"/>
      <c r="DD108" s="61"/>
      <c r="DE108" s="61"/>
      <c r="DF108" s="61"/>
      <c r="DG108" s="61"/>
      <c r="DH108" s="61"/>
      <c r="DI108" s="61"/>
      <c r="DJ108" s="61"/>
      <c r="DK108" s="61"/>
      <c r="DL108" s="61"/>
      <c r="DM108" s="61"/>
      <c r="DN108" s="61"/>
      <c r="DO108" s="61"/>
      <c r="DP108" s="61"/>
      <c r="DQ108" s="61"/>
      <c r="DR108" s="61"/>
      <c r="DS108" s="61"/>
      <c r="DT108" s="61"/>
      <c r="DU108" s="61"/>
      <c r="DV108" s="61"/>
      <c r="DW108" s="61"/>
      <c r="DX108" s="61"/>
      <c r="DY108" s="61"/>
      <c r="DZ108" s="61"/>
      <c r="EA108" s="61"/>
      <c r="EB108" s="61"/>
      <c r="EC108" s="61"/>
      <c r="ED108" s="61"/>
      <c r="EE108" s="61"/>
      <c r="EF108" s="61"/>
      <c r="EG108" s="61"/>
      <c r="EH108" s="61"/>
      <c r="EI108" s="61"/>
      <c r="EJ108" s="61"/>
      <c r="EK108" s="61"/>
      <c r="EL108" s="61"/>
      <c r="EM108" s="61"/>
      <c r="EN108" s="61"/>
      <c r="EO108" s="61"/>
      <c r="EP108" s="61"/>
      <c r="EQ108" s="61"/>
      <c r="ER108" s="61"/>
      <c r="ES108" s="61"/>
      <c r="ET108" s="61"/>
      <c r="EU108" s="61"/>
      <c r="EV108" s="61"/>
      <c r="EW108" s="61"/>
      <c r="EX108" s="61"/>
      <c r="EY108" s="61"/>
      <c r="EZ108" s="61"/>
      <c r="FA108" s="61"/>
      <c r="FB108" s="61"/>
      <c r="FC108" s="61"/>
      <c r="FD108" s="61"/>
      <c r="FE108" s="61"/>
      <c r="FF108" s="61"/>
      <c r="FG108" s="61"/>
      <c r="FH108" s="61"/>
      <c r="FI108" s="61"/>
      <c r="FJ108" s="61"/>
      <c r="FK108" s="61"/>
      <c r="FL108" s="61"/>
      <c r="FM108" s="61"/>
      <c r="FN108" s="61"/>
      <c r="FO108" s="61"/>
      <c r="FP108" s="61"/>
      <c r="FQ108" s="61"/>
      <c r="FR108" s="61"/>
      <c r="FS108" s="61"/>
      <c r="FT108" s="61"/>
      <c r="FU108" s="61"/>
      <c r="FV108" s="61"/>
      <c r="FW108" s="61"/>
      <c r="FX108" s="61"/>
      <c r="FY108" s="61"/>
      <c r="FZ108" s="61"/>
      <c r="GA108" s="61"/>
      <c r="GB108" s="61"/>
      <c r="GC108" s="61"/>
      <c r="GD108" s="61"/>
      <c r="GE108" s="61"/>
      <c r="GF108" s="61"/>
      <c r="GG108" s="61"/>
      <c r="GH108" s="61"/>
      <c r="GI108" s="61"/>
      <c r="GJ108" s="61"/>
      <c r="GK108" s="61"/>
      <c r="GL108" s="61"/>
      <c r="GM108" s="61"/>
      <c r="GN108" s="61"/>
      <c r="GO108" s="61"/>
      <c r="GP108" s="61"/>
      <c r="GQ108" s="61"/>
      <c r="GR108" s="61"/>
      <c r="GS108" s="61"/>
      <c r="GT108" s="61"/>
      <c r="GU108" s="61"/>
      <c r="GV108" s="61"/>
      <c r="GW108" s="61"/>
      <c r="GX108" s="61"/>
      <c r="GY108" s="61"/>
      <c r="GZ108" s="61"/>
      <c r="HA108" s="61"/>
      <c r="HB108" s="61"/>
      <c r="HC108" s="61"/>
      <c r="HD108" s="61"/>
      <c r="HE108" s="61"/>
      <c r="HF108" s="61"/>
      <c r="HG108" s="61"/>
      <c r="HH108" s="61"/>
      <c r="HI108" s="61"/>
      <c r="HJ108" s="61"/>
      <c r="HK108" s="61"/>
      <c r="HL108" s="61"/>
      <c r="HM108" s="61"/>
      <c r="HN108" s="61"/>
      <c r="HO108" s="61"/>
      <c r="HP108" s="61"/>
      <c r="HQ108" s="61"/>
      <c r="HR108" s="61"/>
      <c r="HS108" s="61"/>
      <c r="HT108" s="61"/>
      <c r="HU108" s="61"/>
      <c r="HV108" s="61"/>
      <c r="HW108" s="61"/>
      <c r="HX108" s="61"/>
      <c r="HY108" s="61"/>
      <c r="HZ108" s="61"/>
      <c r="IA108" s="61"/>
      <c r="IB108" s="61"/>
      <c r="IC108" s="61"/>
    </row>
    <row r="109" spans="2:237" ht="20.100000000000001" customHeight="1">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c r="CS109" s="61"/>
      <c r="CT109" s="61"/>
      <c r="CU109" s="61"/>
      <c r="CV109" s="61"/>
      <c r="CW109" s="61"/>
      <c r="CX109" s="61"/>
      <c r="CY109" s="61"/>
      <c r="CZ109" s="61"/>
      <c r="DA109" s="61"/>
      <c r="DB109" s="61"/>
      <c r="DC109" s="61"/>
      <c r="DD109" s="61"/>
      <c r="DE109" s="61"/>
      <c r="DF109" s="61"/>
      <c r="DG109" s="61"/>
      <c r="DH109" s="61"/>
      <c r="DI109" s="61"/>
      <c r="DJ109" s="61"/>
      <c r="DK109" s="61"/>
      <c r="DL109" s="61"/>
      <c r="DM109" s="61"/>
      <c r="DN109" s="61"/>
      <c r="DO109" s="61"/>
      <c r="DP109" s="61"/>
      <c r="DQ109" s="61"/>
      <c r="DR109" s="61"/>
      <c r="DS109" s="61"/>
      <c r="DT109" s="61"/>
      <c r="DU109" s="61"/>
      <c r="DV109" s="61"/>
      <c r="DW109" s="61"/>
      <c r="DX109" s="61"/>
      <c r="DY109" s="61"/>
      <c r="DZ109" s="61"/>
      <c r="EA109" s="61"/>
      <c r="EB109" s="61"/>
      <c r="EC109" s="61"/>
      <c r="ED109" s="61"/>
      <c r="EE109" s="61"/>
      <c r="EF109" s="61"/>
      <c r="EG109" s="61"/>
      <c r="EH109" s="61"/>
      <c r="EI109" s="61"/>
      <c r="EJ109" s="61"/>
      <c r="EK109" s="61"/>
      <c r="EL109" s="61"/>
      <c r="EM109" s="61"/>
      <c r="EN109" s="61"/>
      <c r="EO109" s="61"/>
      <c r="EP109" s="61"/>
      <c r="EQ109" s="61"/>
      <c r="ER109" s="61"/>
      <c r="ES109" s="61"/>
      <c r="ET109" s="61"/>
      <c r="EU109" s="61"/>
      <c r="EV109" s="61"/>
      <c r="EW109" s="61"/>
      <c r="EX109" s="61"/>
      <c r="EY109" s="61"/>
      <c r="EZ109" s="61"/>
      <c r="FA109" s="61"/>
      <c r="FB109" s="61"/>
      <c r="FC109" s="61"/>
      <c r="FD109" s="61"/>
      <c r="FE109" s="61"/>
      <c r="FF109" s="61"/>
      <c r="FG109" s="61"/>
      <c r="FH109" s="61"/>
      <c r="FI109" s="61"/>
      <c r="FJ109" s="61"/>
      <c r="FK109" s="61"/>
      <c r="FL109" s="61"/>
      <c r="FM109" s="61"/>
      <c r="FN109" s="61"/>
      <c r="FO109" s="61"/>
      <c r="FP109" s="61"/>
      <c r="FQ109" s="61"/>
      <c r="FR109" s="61"/>
      <c r="FS109" s="61"/>
      <c r="FT109" s="61"/>
      <c r="FU109" s="61"/>
      <c r="FV109" s="61"/>
      <c r="FW109" s="61"/>
      <c r="FX109" s="61"/>
      <c r="FY109" s="61"/>
      <c r="FZ109" s="61"/>
      <c r="GA109" s="61"/>
      <c r="GB109" s="61"/>
      <c r="GC109" s="61"/>
      <c r="GD109" s="61"/>
      <c r="GE109" s="61"/>
      <c r="GF109" s="61"/>
      <c r="GG109" s="61"/>
      <c r="GH109" s="61"/>
      <c r="GI109" s="61"/>
      <c r="GJ109" s="61"/>
      <c r="GK109" s="61"/>
      <c r="GL109" s="61"/>
      <c r="GM109" s="61"/>
      <c r="GN109" s="61"/>
      <c r="GO109" s="61"/>
      <c r="GP109" s="61"/>
      <c r="GQ109" s="61"/>
      <c r="GR109" s="61"/>
      <c r="GS109" s="61"/>
      <c r="GT109" s="61"/>
      <c r="GU109" s="61"/>
      <c r="GV109" s="61"/>
      <c r="GW109" s="61"/>
      <c r="GX109" s="61"/>
      <c r="GY109" s="61"/>
      <c r="GZ109" s="61"/>
      <c r="HA109" s="61"/>
      <c r="HB109" s="61"/>
      <c r="HC109" s="61"/>
      <c r="HD109" s="61"/>
      <c r="HE109" s="61"/>
      <c r="HF109" s="61"/>
      <c r="HG109" s="61"/>
      <c r="HH109" s="61"/>
      <c r="HI109" s="61"/>
      <c r="HJ109" s="61"/>
      <c r="HK109" s="61"/>
      <c r="HL109" s="61"/>
      <c r="HM109" s="61"/>
      <c r="HN109" s="61"/>
      <c r="HO109" s="61"/>
      <c r="HP109" s="61"/>
      <c r="HQ109" s="61"/>
      <c r="HR109" s="61"/>
      <c r="HS109" s="61"/>
      <c r="HT109" s="61"/>
      <c r="HU109" s="61"/>
      <c r="HV109" s="61"/>
      <c r="HW109" s="61"/>
      <c r="HX109" s="61"/>
      <c r="HY109" s="61"/>
      <c r="HZ109" s="61"/>
      <c r="IA109" s="61"/>
      <c r="IB109" s="61"/>
      <c r="IC109" s="61"/>
    </row>
    <row r="110" spans="2:237" ht="20.100000000000001" customHeight="1">
      <c r="B110" s="61"/>
      <c r="C110" s="61"/>
      <c r="D110" s="61"/>
      <c r="E110" s="61"/>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c r="CS110" s="61"/>
      <c r="CT110" s="61"/>
      <c r="CU110" s="61"/>
      <c r="CV110" s="61"/>
      <c r="CW110" s="61"/>
      <c r="CX110" s="61"/>
      <c r="CY110" s="61"/>
      <c r="CZ110" s="61"/>
      <c r="DA110" s="61"/>
      <c r="DB110" s="61"/>
      <c r="DC110" s="61"/>
      <c r="DD110" s="61"/>
      <c r="DE110" s="61"/>
      <c r="DF110" s="61"/>
      <c r="DG110" s="61"/>
      <c r="DH110" s="61"/>
      <c r="DI110" s="61"/>
      <c r="DJ110" s="61"/>
      <c r="DK110" s="61"/>
      <c r="DL110" s="61"/>
      <c r="DM110" s="61"/>
      <c r="DN110" s="61"/>
      <c r="DO110" s="61"/>
      <c r="DP110" s="61"/>
      <c r="DQ110" s="61"/>
      <c r="DR110" s="61"/>
      <c r="DS110" s="61"/>
      <c r="DT110" s="61"/>
      <c r="DU110" s="61"/>
      <c r="DV110" s="61"/>
      <c r="DW110" s="61"/>
      <c r="DX110" s="61"/>
      <c r="DY110" s="61"/>
      <c r="DZ110" s="61"/>
      <c r="EA110" s="61"/>
      <c r="EB110" s="61"/>
      <c r="EC110" s="61"/>
      <c r="ED110" s="61"/>
      <c r="EE110" s="61"/>
      <c r="EF110" s="61"/>
      <c r="EG110" s="61"/>
      <c r="EH110" s="61"/>
      <c r="EI110" s="61"/>
      <c r="EJ110" s="61"/>
      <c r="EK110" s="61"/>
      <c r="EL110" s="61"/>
      <c r="EM110" s="61"/>
      <c r="EN110" s="61"/>
      <c r="EO110" s="61"/>
      <c r="EP110" s="61"/>
      <c r="EQ110" s="61"/>
      <c r="ER110" s="61"/>
      <c r="ES110" s="61"/>
      <c r="ET110" s="61"/>
      <c r="EU110" s="61"/>
      <c r="EV110" s="61"/>
      <c r="EW110" s="61"/>
      <c r="EX110" s="61"/>
      <c r="EY110" s="61"/>
      <c r="EZ110" s="61"/>
      <c r="FA110" s="61"/>
      <c r="FB110" s="61"/>
      <c r="FC110" s="61"/>
      <c r="FD110" s="61"/>
      <c r="FE110" s="61"/>
      <c r="FF110" s="61"/>
      <c r="FG110" s="61"/>
      <c r="FH110" s="61"/>
      <c r="FI110" s="61"/>
      <c r="FJ110" s="61"/>
      <c r="FK110" s="61"/>
      <c r="FL110" s="61"/>
      <c r="FM110" s="61"/>
      <c r="FN110" s="61"/>
      <c r="FO110" s="61"/>
      <c r="FP110" s="61"/>
      <c r="FQ110" s="61"/>
      <c r="FR110" s="61"/>
      <c r="FS110" s="61"/>
      <c r="FT110" s="61"/>
      <c r="FU110" s="61"/>
      <c r="FV110" s="61"/>
      <c r="FW110" s="61"/>
      <c r="FX110" s="61"/>
      <c r="FY110" s="61"/>
      <c r="FZ110" s="61"/>
      <c r="GA110" s="61"/>
      <c r="GB110" s="61"/>
      <c r="GC110" s="61"/>
      <c r="GD110" s="61"/>
      <c r="GE110" s="61"/>
      <c r="GF110" s="61"/>
      <c r="GG110" s="61"/>
      <c r="GH110" s="61"/>
      <c r="GI110" s="61"/>
      <c r="GJ110" s="61"/>
      <c r="GK110" s="61"/>
      <c r="GL110" s="61"/>
      <c r="GM110" s="61"/>
      <c r="GN110" s="61"/>
      <c r="GO110" s="61"/>
      <c r="GP110" s="61"/>
      <c r="GQ110" s="61"/>
      <c r="GR110" s="61"/>
      <c r="GS110" s="61"/>
      <c r="GT110" s="61"/>
      <c r="GU110" s="61"/>
      <c r="GV110" s="61"/>
      <c r="GW110" s="61"/>
      <c r="GX110" s="61"/>
      <c r="GY110" s="61"/>
      <c r="GZ110" s="61"/>
      <c r="HA110" s="61"/>
      <c r="HB110" s="61"/>
      <c r="HC110" s="61"/>
      <c r="HD110" s="61"/>
      <c r="HE110" s="61"/>
      <c r="HF110" s="61"/>
      <c r="HG110" s="61"/>
      <c r="HH110" s="61"/>
      <c r="HI110" s="61"/>
      <c r="HJ110" s="61"/>
      <c r="HK110" s="61"/>
      <c r="HL110" s="61"/>
      <c r="HM110" s="61"/>
      <c r="HN110" s="61"/>
      <c r="HO110" s="61"/>
      <c r="HP110" s="61"/>
      <c r="HQ110" s="61"/>
      <c r="HR110" s="61"/>
      <c r="HS110" s="61"/>
      <c r="HT110" s="61"/>
      <c r="HU110" s="61"/>
      <c r="HV110" s="61"/>
      <c r="HW110" s="61"/>
      <c r="HX110" s="61"/>
      <c r="HY110" s="61"/>
      <c r="HZ110" s="61"/>
      <c r="IA110" s="61"/>
      <c r="IB110" s="61"/>
      <c r="IC110" s="61"/>
    </row>
    <row r="111" spans="2:237" ht="20.100000000000001" customHeight="1">
      <c r="B111" s="61"/>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c r="CS111" s="61"/>
      <c r="CT111" s="61"/>
      <c r="CU111" s="61"/>
      <c r="CV111" s="61"/>
      <c r="CW111" s="61"/>
      <c r="CX111" s="61"/>
      <c r="CY111" s="61"/>
      <c r="CZ111" s="61"/>
      <c r="DA111" s="61"/>
      <c r="DB111" s="61"/>
      <c r="DC111" s="61"/>
      <c r="DD111" s="61"/>
      <c r="DE111" s="61"/>
      <c r="DF111" s="61"/>
      <c r="DG111" s="61"/>
      <c r="DH111" s="61"/>
      <c r="DI111" s="61"/>
      <c r="DJ111" s="61"/>
      <c r="DK111" s="61"/>
      <c r="DL111" s="61"/>
      <c r="DM111" s="61"/>
      <c r="DN111" s="61"/>
      <c r="DO111" s="61"/>
      <c r="DP111" s="61"/>
      <c r="DQ111" s="61"/>
      <c r="DR111" s="61"/>
      <c r="DS111" s="61"/>
      <c r="DT111" s="61"/>
      <c r="DU111" s="61"/>
      <c r="DV111" s="61"/>
      <c r="DW111" s="61"/>
      <c r="DX111" s="61"/>
      <c r="DY111" s="61"/>
      <c r="DZ111" s="61"/>
      <c r="EA111" s="61"/>
      <c r="EB111" s="61"/>
      <c r="EC111" s="61"/>
      <c r="ED111" s="61"/>
      <c r="EE111" s="61"/>
      <c r="EF111" s="61"/>
      <c r="EG111" s="61"/>
      <c r="EH111" s="61"/>
      <c r="EI111" s="61"/>
      <c r="EJ111" s="61"/>
      <c r="EK111" s="61"/>
      <c r="EL111" s="61"/>
      <c r="EM111" s="61"/>
      <c r="EN111" s="61"/>
      <c r="EO111" s="61"/>
      <c r="EP111" s="61"/>
      <c r="EQ111" s="61"/>
      <c r="ER111" s="61"/>
      <c r="ES111" s="61"/>
      <c r="ET111" s="61"/>
      <c r="EU111" s="61"/>
      <c r="EV111" s="61"/>
      <c r="EW111" s="61"/>
      <c r="EX111" s="61"/>
      <c r="EY111" s="61"/>
      <c r="EZ111" s="61"/>
      <c r="FA111" s="61"/>
      <c r="FB111" s="61"/>
      <c r="FC111" s="61"/>
      <c r="FD111" s="61"/>
      <c r="FE111" s="61"/>
      <c r="FF111" s="61"/>
      <c r="FG111" s="61"/>
      <c r="FH111" s="61"/>
      <c r="FI111" s="61"/>
      <c r="FJ111" s="61"/>
      <c r="FK111" s="61"/>
      <c r="FL111" s="61"/>
      <c r="FM111" s="61"/>
      <c r="FN111" s="61"/>
      <c r="FO111" s="61"/>
      <c r="FP111" s="61"/>
      <c r="FQ111" s="61"/>
      <c r="FR111" s="61"/>
      <c r="FS111" s="61"/>
      <c r="FT111" s="61"/>
      <c r="FU111" s="61"/>
      <c r="FV111" s="61"/>
      <c r="FW111" s="61"/>
      <c r="FX111" s="61"/>
      <c r="FY111" s="61"/>
      <c r="FZ111" s="61"/>
      <c r="GA111" s="61"/>
      <c r="GB111" s="61"/>
      <c r="GC111" s="61"/>
      <c r="GD111" s="61"/>
      <c r="GE111" s="61"/>
      <c r="GF111" s="61"/>
      <c r="GG111" s="61"/>
      <c r="GH111" s="61"/>
      <c r="GI111" s="61"/>
      <c r="GJ111" s="61"/>
      <c r="GK111" s="61"/>
      <c r="GL111" s="61"/>
      <c r="GM111" s="61"/>
      <c r="GN111" s="61"/>
      <c r="GO111" s="61"/>
      <c r="GP111" s="61"/>
      <c r="GQ111" s="61"/>
      <c r="GR111" s="61"/>
      <c r="GS111" s="61"/>
      <c r="GT111" s="61"/>
      <c r="GU111" s="61"/>
      <c r="GV111" s="61"/>
      <c r="GW111" s="61"/>
      <c r="GX111" s="61"/>
      <c r="GY111" s="61"/>
      <c r="GZ111" s="61"/>
      <c r="HA111" s="61"/>
      <c r="HB111" s="61"/>
      <c r="HC111" s="61"/>
      <c r="HD111" s="61"/>
      <c r="HE111" s="61"/>
      <c r="HF111" s="61"/>
      <c r="HG111" s="61"/>
      <c r="HH111" s="61"/>
      <c r="HI111" s="61"/>
      <c r="HJ111" s="61"/>
      <c r="HK111" s="61"/>
      <c r="HL111" s="61"/>
      <c r="HM111" s="61"/>
      <c r="HN111" s="61"/>
      <c r="HO111" s="61"/>
      <c r="HP111" s="61"/>
      <c r="HQ111" s="61"/>
      <c r="HR111" s="61"/>
      <c r="HS111" s="61"/>
      <c r="HT111" s="61"/>
      <c r="HU111" s="61"/>
      <c r="HV111" s="61"/>
      <c r="HW111" s="61"/>
      <c r="HX111" s="61"/>
      <c r="HY111" s="61"/>
      <c r="HZ111" s="61"/>
      <c r="IA111" s="61"/>
      <c r="IB111" s="61"/>
      <c r="IC111" s="61"/>
    </row>
    <row r="112" spans="2:237" ht="20.100000000000001" customHeight="1">
      <c r="B112" s="61"/>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c r="CS112" s="61"/>
      <c r="CT112" s="61"/>
      <c r="CU112" s="61"/>
      <c r="CV112" s="61"/>
      <c r="CW112" s="61"/>
      <c r="CX112" s="61"/>
      <c r="CY112" s="61"/>
      <c r="CZ112" s="61"/>
      <c r="DA112" s="61"/>
      <c r="DB112" s="61"/>
      <c r="DC112" s="61"/>
      <c r="DD112" s="61"/>
      <c r="DE112" s="61"/>
      <c r="DF112" s="61"/>
      <c r="DG112" s="61"/>
      <c r="DH112" s="61"/>
      <c r="DI112" s="61"/>
      <c r="DJ112" s="61"/>
      <c r="DK112" s="61"/>
      <c r="DL112" s="61"/>
      <c r="DM112" s="61"/>
      <c r="DN112" s="61"/>
      <c r="DO112" s="61"/>
      <c r="DP112" s="61"/>
      <c r="DQ112" s="61"/>
      <c r="DR112" s="61"/>
      <c r="DS112" s="61"/>
      <c r="DT112" s="61"/>
      <c r="DU112" s="61"/>
      <c r="DV112" s="61"/>
      <c r="DW112" s="61"/>
      <c r="DX112" s="61"/>
      <c r="DY112" s="61"/>
      <c r="DZ112" s="61"/>
      <c r="EA112" s="61"/>
      <c r="EB112" s="61"/>
      <c r="EC112" s="61"/>
      <c r="ED112" s="61"/>
      <c r="EE112" s="61"/>
      <c r="EF112" s="61"/>
      <c r="EG112" s="61"/>
      <c r="EH112" s="61"/>
      <c r="EI112" s="61"/>
      <c r="EJ112" s="61"/>
      <c r="EK112" s="61"/>
      <c r="EL112" s="61"/>
      <c r="EM112" s="61"/>
      <c r="EN112" s="61"/>
      <c r="EO112" s="61"/>
      <c r="EP112" s="61"/>
      <c r="EQ112" s="61"/>
      <c r="ER112" s="61"/>
      <c r="ES112" s="61"/>
      <c r="ET112" s="61"/>
      <c r="EU112" s="61"/>
      <c r="EV112" s="61"/>
      <c r="EW112" s="61"/>
      <c r="EX112" s="61"/>
      <c r="EY112" s="61"/>
      <c r="EZ112" s="61"/>
      <c r="FA112" s="61"/>
      <c r="FB112" s="61"/>
      <c r="FC112" s="61"/>
      <c r="FD112" s="61"/>
      <c r="FE112" s="61"/>
      <c r="FF112" s="61"/>
      <c r="FG112" s="61"/>
      <c r="FH112" s="61"/>
      <c r="FI112" s="61"/>
      <c r="FJ112" s="61"/>
      <c r="FK112" s="61"/>
      <c r="FL112" s="61"/>
      <c r="FM112" s="61"/>
      <c r="FN112" s="61"/>
      <c r="FO112" s="61"/>
      <c r="FP112" s="61"/>
      <c r="FQ112" s="61"/>
      <c r="FR112" s="61"/>
      <c r="FS112" s="61"/>
      <c r="FT112" s="61"/>
      <c r="FU112" s="61"/>
      <c r="FV112" s="61"/>
      <c r="FW112" s="61"/>
      <c r="FX112" s="61"/>
      <c r="FY112" s="61"/>
      <c r="FZ112" s="61"/>
      <c r="GA112" s="61"/>
      <c r="GB112" s="61"/>
      <c r="GC112" s="61"/>
      <c r="GD112" s="61"/>
      <c r="GE112" s="61"/>
      <c r="GF112" s="61"/>
      <c r="GG112" s="61"/>
      <c r="GH112" s="61"/>
      <c r="GI112" s="61"/>
      <c r="GJ112" s="61"/>
      <c r="GK112" s="61"/>
      <c r="GL112" s="61"/>
      <c r="GM112" s="61"/>
      <c r="GN112" s="61"/>
      <c r="GO112" s="61"/>
      <c r="GP112" s="61"/>
      <c r="GQ112" s="61"/>
      <c r="GR112" s="61"/>
      <c r="GS112" s="61"/>
      <c r="GT112" s="61"/>
      <c r="GU112" s="61"/>
      <c r="GV112" s="61"/>
      <c r="GW112" s="61"/>
      <c r="GX112" s="61"/>
      <c r="GY112" s="61"/>
      <c r="GZ112" s="61"/>
      <c r="HA112" s="61"/>
      <c r="HB112" s="61"/>
      <c r="HC112" s="61"/>
      <c r="HD112" s="61"/>
      <c r="HE112" s="61"/>
      <c r="HF112" s="61"/>
      <c r="HG112" s="61"/>
      <c r="HH112" s="61"/>
      <c r="HI112" s="61"/>
      <c r="HJ112" s="61"/>
      <c r="HK112" s="61"/>
      <c r="HL112" s="61"/>
      <c r="HM112" s="61"/>
      <c r="HN112" s="61"/>
      <c r="HO112" s="61"/>
      <c r="HP112" s="61"/>
      <c r="HQ112" s="61"/>
      <c r="HR112" s="61"/>
      <c r="HS112" s="61"/>
      <c r="HT112" s="61"/>
      <c r="HU112" s="61"/>
      <c r="HV112" s="61"/>
      <c r="HW112" s="61"/>
      <c r="HX112" s="61"/>
      <c r="HY112" s="61"/>
      <c r="HZ112" s="61"/>
      <c r="IA112" s="61"/>
      <c r="IB112" s="61"/>
      <c r="IC112" s="61"/>
    </row>
    <row r="113" spans="2:237" ht="20.100000000000001" customHeight="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c r="CS113" s="61"/>
      <c r="CT113" s="61"/>
      <c r="CU113" s="61"/>
      <c r="CV113" s="61"/>
      <c r="CW113" s="61"/>
      <c r="CX113" s="61"/>
      <c r="CY113" s="61"/>
      <c r="CZ113" s="61"/>
      <c r="DA113" s="61"/>
      <c r="DB113" s="61"/>
      <c r="DC113" s="61"/>
      <c r="DD113" s="61"/>
      <c r="DE113" s="61"/>
      <c r="DF113" s="61"/>
      <c r="DG113" s="61"/>
      <c r="DH113" s="61"/>
      <c r="DI113" s="61"/>
      <c r="DJ113" s="61"/>
      <c r="DK113" s="61"/>
      <c r="DL113" s="61"/>
      <c r="DM113" s="61"/>
      <c r="DN113" s="61"/>
      <c r="DO113" s="61"/>
      <c r="DP113" s="61"/>
      <c r="DQ113" s="61"/>
      <c r="DR113" s="61"/>
      <c r="DS113" s="61"/>
      <c r="DT113" s="61"/>
      <c r="DU113" s="61"/>
      <c r="DV113" s="61"/>
      <c r="DW113" s="61"/>
      <c r="DX113" s="61"/>
      <c r="DY113" s="61"/>
      <c r="DZ113" s="61"/>
      <c r="EA113" s="61"/>
      <c r="EB113" s="61"/>
      <c r="EC113" s="61"/>
      <c r="ED113" s="61"/>
      <c r="EE113" s="61"/>
      <c r="EF113" s="61"/>
      <c r="EG113" s="61"/>
      <c r="EH113" s="61"/>
      <c r="EI113" s="61"/>
      <c r="EJ113" s="61"/>
      <c r="EK113" s="61"/>
      <c r="EL113" s="61"/>
      <c r="EM113" s="61"/>
      <c r="EN113" s="61"/>
      <c r="EO113" s="61"/>
      <c r="EP113" s="61"/>
      <c r="EQ113" s="61"/>
      <c r="ER113" s="61"/>
      <c r="ES113" s="61"/>
      <c r="ET113" s="61"/>
      <c r="EU113" s="61"/>
      <c r="EV113" s="61"/>
      <c r="EW113" s="61"/>
      <c r="EX113" s="61"/>
      <c r="EY113" s="61"/>
      <c r="EZ113" s="61"/>
      <c r="FA113" s="61"/>
      <c r="FB113" s="61"/>
      <c r="FC113" s="61"/>
      <c r="FD113" s="61"/>
      <c r="FE113" s="61"/>
      <c r="FF113" s="61"/>
      <c r="FG113" s="61"/>
      <c r="FH113" s="61"/>
      <c r="FI113" s="61"/>
      <c r="FJ113" s="61"/>
      <c r="FK113" s="61"/>
      <c r="FL113" s="61"/>
      <c r="FM113" s="61"/>
      <c r="FN113" s="61"/>
      <c r="FO113" s="61"/>
      <c r="FP113" s="61"/>
      <c r="FQ113" s="61"/>
      <c r="FR113" s="61"/>
      <c r="FS113" s="61"/>
      <c r="FT113" s="61"/>
      <c r="FU113" s="61"/>
      <c r="FV113" s="61"/>
      <c r="FW113" s="61"/>
      <c r="FX113" s="61"/>
      <c r="FY113" s="61"/>
      <c r="FZ113" s="61"/>
      <c r="GA113" s="61"/>
      <c r="GB113" s="61"/>
      <c r="GC113" s="61"/>
      <c r="GD113" s="61"/>
      <c r="GE113" s="61"/>
      <c r="GF113" s="61"/>
      <c r="GG113" s="61"/>
      <c r="GH113" s="61"/>
      <c r="GI113" s="61"/>
      <c r="GJ113" s="61"/>
      <c r="GK113" s="61"/>
      <c r="GL113" s="61"/>
      <c r="GM113" s="61"/>
      <c r="GN113" s="61"/>
      <c r="GO113" s="61"/>
      <c r="GP113" s="61"/>
      <c r="GQ113" s="61"/>
      <c r="GR113" s="61"/>
      <c r="GS113" s="61"/>
      <c r="GT113" s="61"/>
      <c r="GU113" s="61"/>
      <c r="GV113" s="61"/>
      <c r="GW113" s="61"/>
      <c r="GX113" s="61"/>
      <c r="GY113" s="61"/>
      <c r="GZ113" s="61"/>
      <c r="HA113" s="61"/>
      <c r="HB113" s="61"/>
      <c r="HC113" s="61"/>
      <c r="HD113" s="61"/>
      <c r="HE113" s="61"/>
      <c r="HF113" s="61"/>
      <c r="HG113" s="61"/>
      <c r="HH113" s="61"/>
      <c r="HI113" s="61"/>
      <c r="HJ113" s="61"/>
      <c r="HK113" s="61"/>
      <c r="HL113" s="61"/>
      <c r="HM113" s="61"/>
      <c r="HN113" s="61"/>
      <c r="HO113" s="61"/>
      <c r="HP113" s="61"/>
      <c r="HQ113" s="61"/>
      <c r="HR113" s="61"/>
      <c r="HS113" s="61"/>
      <c r="HT113" s="61"/>
      <c r="HU113" s="61"/>
      <c r="HV113" s="61"/>
      <c r="HW113" s="61"/>
      <c r="HX113" s="61"/>
      <c r="HY113" s="61"/>
      <c r="HZ113" s="61"/>
      <c r="IA113" s="61"/>
      <c r="IB113" s="61"/>
      <c r="IC113" s="61"/>
    </row>
    <row r="114" spans="2:237" ht="20.100000000000001" customHeight="1">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c r="CS114" s="61"/>
      <c r="CT114" s="61"/>
      <c r="CU114" s="61"/>
      <c r="CV114" s="61"/>
      <c r="CW114" s="61"/>
      <c r="CX114" s="61"/>
      <c r="CY114" s="61"/>
      <c r="CZ114" s="61"/>
      <c r="DA114" s="61"/>
      <c r="DB114" s="61"/>
      <c r="DC114" s="61"/>
      <c r="DD114" s="61"/>
      <c r="DE114" s="61"/>
      <c r="DF114" s="61"/>
      <c r="DG114" s="61"/>
      <c r="DH114" s="61"/>
      <c r="DI114" s="61"/>
      <c r="DJ114" s="61"/>
      <c r="DK114" s="61"/>
      <c r="DL114" s="61"/>
      <c r="DM114" s="61"/>
      <c r="DN114" s="61"/>
      <c r="DO114" s="61"/>
      <c r="DP114" s="61"/>
      <c r="DQ114" s="61"/>
      <c r="DR114" s="61"/>
      <c r="DS114" s="61"/>
      <c r="DT114" s="61"/>
      <c r="DU114" s="61"/>
      <c r="DV114" s="61"/>
      <c r="DW114" s="61"/>
      <c r="DX114" s="61"/>
      <c r="DY114" s="61"/>
      <c r="DZ114" s="61"/>
      <c r="EA114" s="61"/>
      <c r="EB114" s="61"/>
      <c r="EC114" s="61"/>
      <c r="ED114" s="61"/>
      <c r="EE114" s="61"/>
      <c r="EF114" s="61"/>
      <c r="EG114" s="61"/>
      <c r="EH114" s="61"/>
      <c r="EI114" s="61"/>
      <c r="EJ114" s="61"/>
      <c r="EK114" s="61"/>
      <c r="EL114" s="61"/>
      <c r="EM114" s="61"/>
      <c r="EN114" s="61"/>
      <c r="EO114" s="61"/>
      <c r="EP114" s="61"/>
      <c r="EQ114" s="61"/>
      <c r="ER114" s="61"/>
      <c r="ES114" s="61"/>
      <c r="ET114" s="61"/>
      <c r="EU114" s="61"/>
      <c r="EV114" s="61"/>
      <c r="EW114" s="61"/>
      <c r="EX114" s="61"/>
      <c r="EY114" s="61"/>
      <c r="EZ114" s="61"/>
      <c r="FA114" s="61"/>
      <c r="FB114" s="61"/>
      <c r="FC114" s="61"/>
      <c r="FD114" s="61"/>
      <c r="FE114" s="61"/>
      <c r="FF114" s="61"/>
      <c r="FG114" s="61"/>
      <c r="FH114" s="61"/>
      <c r="FI114" s="61"/>
      <c r="FJ114" s="61"/>
      <c r="FK114" s="61"/>
      <c r="FL114" s="61"/>
      <c r="FM114" s="61"/>
      <c r="FN114" s="61"/>
      <c r="FO114" s="61"/>
      <c r="FP114" s="61"/>
      <c r="FQ114" s="61"/>
      <c r="FR114" s="61"/>
      <c r="FS114" s="61"/>
      <c r="FT114" s="61"/>
      <c r="FU114" s="61"/>
      <c r="FV114" s="61"/>
      <c r="FW114" s="61"/>
      <c r="FX114" s="61"/>
      <c r="FY114" s="61"/>
      <c r="FZ114" s="61"/>
      <c r="GA114" s="61"/>
      <c r="GB114" s="61"/>
      <c r="GC114" s="61"/>
      <c r="GD114" s="61"/>
      <c r="GE114" s="61"/>
      <c r="GF114" s="61"/>
      <c r="GG114" s="61"/>
      <c r="GH114" s="61"/>
      <c r="GI114" s="61"/>
      <c r="GJ114" s="61"/>
      <c r="GK114" s="61"/>
      <c r="GL114" s="61"/>
      <c r="GM114" s="61"/>
      <c r="GN114" s="61"/>
      <c r="GO114" s="61"/>
      <c r="GP114" s="61"/>
      <c r="GQ114" s="61"/>
      <c r="GR114" s="61"/>
      <c r="GS114" s="61"/>
      <c r="GT114" s="61"/>
      <c r="GU114" s="61"/>
      <c r="GV114" s="61"/>
      <c r="GW114" s="61"/>
      <c r="GX114" s="61"/>
      <c r="GY114" s="61"/>
      <c r="GZ114" s="61"/>
      <c r="HA114" s="61"/>
      <c r="HB114" s="61"/>
      <c r="HC114" s="61"/>
      <c r="HD114" s="61"/>
      <c r="HE114" s="61"/>
      <c r="HF114" s="61"/>
      <c r="HG114" s="61"/>
      <c r="HH114" s="61"/>
      <c r="HI114" s="61"/>
      <c r="HJ114" s="61"/>
      <c r="HK114" s="61"/>
      <c r="HL114" s="61"/>
      <c r="HM114" s="61"/>
      <c r="HN114" s="61"/>
      <c r="HO114" s="61"/>
      <c r="HP114" s="61"/>
      <c r="HQ114" s="61"/>
      <c r="HR114" s="61"/>
      <c r="HS114" s="61"/>
      <c r="HT114" s="61"/>
      <c r="HU114" s="61"/>
      <c r="HV114" s="61"/>
      <c r="HW114" s="61"/>
      <c r="HX114" s="61"/>
      <c r="HY114" s="61"/>
      <c r="HZ114" s="61"/>
      <c r="IA114" s="61"/>
      <c r="IB114" s="61"/>
      <c r="IC114" s="61"/>
    </row>
    <row r="115" spans="2:237" ht="20.100000000000001" customHeight="1">
      <c r="B115" s="61"/>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61"/>
      <c r="EV115" s="61"/>
      <c r="EW115" s="61"/>
      <c r="EX115" s="61"/>
      <c r="EY115" s="61"/>
      <c r="EZ115" s="61"/>
      <c r="FA115" s="61"/>
      <c r="FB115" s="61"/>
      <c r="FC115" s="61"/>
      <c r="FD115" s="61"/>
      <c r="FE115" s="61"/>
      <c r="FF115" s="61"/>
      <c r="FG115" s="61"/>
      <c r="FH115" s="61"/>
      <c r="FI115" s="61"/>
      <c r="FJ115" s="61"/>
      <c r="FK115" s="61"/>
      <c r="FL115" s="61"/>
      <c r="FM115" s="61"/>
      <c r="FN115" s="61"/>
      <c r="FO115" s="61"/>
      <c r="FP115" s="61"/>
      <c r="FQ115" s="61"/>
      <c r="FR115" s="61"/>
      <c r="FS115" s="61"/>
      <c r="FT115" s="61"/>
      <c r="FU115" s="61"/>
      <c r="FV115" s="61"/>
      <c r="FW115" s="61"/>
      <c r="FX115" s="61"/>
      <c r="FY115" s="61"/>
      <c r="FZ115" s="61"/>
      <c r="GA115" s="61"/>
      <c r="GB115" s="61"/>
      <c r="GC115" s="61"/>
      <c r="GD115" s="61"/>
      <c r="GE115" s="61"/>
      <c r="GF115" s="61"/>
      <c r="GG115" s="61"/>
      <c r="GH115" s="61"/>
      <c r="GI115" s="61"/>
      <c r="GJ115" s="61"/>
      <c r="GK115" s="61"/>
      <c r="GL115" s="61"/>
      <c r="GM115" s="61"/>
      <c r="GN115" s="61"/>
      <c r="GO115" s="61"/>
      <c r="GP115" s="61"/>
      <c r="GQ115" s="61"/>
      <c r="GR115" s="61"/>
      <c r="GS115" s="61"/>
      <c r="GT115" s="61"/>
      <c r="GU115" s="61"/>
      <c r="GV115" s="61"/>
      <c r="GW115" s="61"/>
      <c r="GX115" s="61"/>
      <c r="GY115" s="61"/>
      <c r="GZ115" s="61"/>
      <c r="HA115" s="61"/>
      <c r="HB115" s="61"/>
      <c r="HC115" s="61"/>
      <c r="HD115" s="61"/>
      <c r="HE115" s="61"/>
      <c r="HF115" s="61"/>
      <c r="HG115" s="61"/>
      <c r="HH115" s="61"/>
      <c r="HI115" s="61"/>
      <c r="HJ115" s="61"/>
      <c r="HK115" s="61"/>
      <c r="HL115" s="61"/>
      <c r="HM115" s="61"/>
      <c r="HN115" s="61"/>
      <c r="HO115" s="61"/>
      <c r="HP115" s="61"/>
      <c r="HQ115" s="61"/>
      <c r="HR115" s="61"/>
      <c r="HS115" s="61"/>
      <c r="HT115" s="61"/>
      <c r="HU115" s="61"/>
      <c r="HV115" s="61"/>
      <c r="HW115" s="61"/>
      <c r="HX115" s="61"/>
      <c r="HY115" s="61"/>
      <c r="HZ115" s="61"/>
      <c r="IA115" s="61"/>
      <c r="IB115" s="61"/>
      <c r="IC115" s="61"/>
    </row>
    <row r="116" spans="2:237" ht="20.100000000000001" customHeight="1">
      <c r="B116" s="61"/>
      <c r="C116" s="61"/>
      <c r="D116" s="61"/>
      <c r="E116" s="61"/>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c r="CS116" s="61"/>
      <c r="CT116" s="61"/>
      <c r="CU116" s="61"/>
      <c r="CV116" s="61"/>
      <c r="CW116" s="61"/>
      <c r="CX116" s="61"/>
      <c r="CY116" s="61"/>
      <c r="CZ116" s="61"/>
      <c r="DA116" s="61"/>
      <c r="DB116" s="61"/>
      <c r="DC116" s="61"/>
      <c r="DD116" s="61"/>
      <c r="DE116" s="61"/>
      <c r="DF116" s="61"/>
      <c r="DG116" s="61"/>
      <c r="DH116" s="61"/>
      <c r="DI116" s="61"/>
      <c r="DJ116" s="61"/>
      <c r="DK116" s="61"/>
      <c r="DL116" s="61"/>
      <c r="DM116" s="61"/>
      <c r="DN116" s="61"/>
      <c r="DO116" s="61"/>
      <c r="DP116" s="61"/>
      <c r="DQ116" s="61"/>
      <c r="DR116" s="61"/>
      <c r="DS116" s="61"/>
      <c r="DT116" s="61"/>
      <c r="DU116" s="61"/>
      <c r="DV116" s="61"/>
      <c r="DW116" s="61"/>
      <c r="DX116" s="61"/>
      <c r="DY116" s="61"/>
      <c r="DZ116" s="61"/>
      <c r="EA116" s="61"/>
      <c r="EB116" s="61"/>
      <c r="EC116" s="61"/>
      <c r="ED116" s="61"/>
      <c r="EE116" s="61"/>
      <c r="EF116" s="61"/>
      <c r="EG116" s="61"/>
      <c r="EH116" s="61"/>
      <c r="EI116" s="61"/>
      <c r="EJ116" s="61"/>
      <c r="EK116" s="61"/>
      <c r="EL116" s="61"/>
      <c r="EM116" s="61"/>
      <c r="EN116" s="61"/>
      <c r="EO116" s="61"/>
      <c r="EP116" s="61"/>
      <c r="EQ116" s="61"/>
      <c r="ER116" s="61"/>
      <c r="ES116" s="61"/>
      <c r="ET116" s="61"/>
      <c r="EU116" s="61"/>
      <c r="EV116" s="61"/>
      <c r="EW116" s="61"/>
      <c r="EX116" s="61"/>
      <c r="EY116" s="61"/>
      <c r="EZ116" s="61"/>
      <c r="FA116" s="61"/>
      <c r="FB116" s="61"/>
      <c r="FC116" s="61"/>
      <c r="FD116" s="61"/>
      <c r="FE116" s="61"/>
      <c r="FF116" s="61"/>
      <c r="FG116" s="61"/>
      <c r="FH116" s="61"/>
      <c r="FI116" s="61"/>
      <c r="FJ116" s="61"/>
      <c r="FK116" s="61"/>
      <c r="FL116" s="61"/>
      <c r="FM116" s="61"/>
      <c r="FN116" s="61"/>
      <c r="FO116" s="61"/>
      <c r="FP116" s="61"/>
      <c r="FQ116" s="61"/>
      <c r="FR116" s="61"/>
      <c r="FS116" s="61"/>
      <c r="FT116" s="61"/>
      <c r="FU116" s="61"/>
      <c r="FV116" s="61"/>
      <c r="FW116" s="61"/>
      <c r="FX116" s="61"/>
      <c r="FY116" s="61"/>
      <c r="FZ116" s="61"/>
      <c r="GA116" s="61"/>
      <c r="GB116" s="61"/>
      <c r="GC116" s="61"/>
      <c r="GD116" s="61"/>
      <c r="GE116" s="61"/>
      <c r="GF116" s="61"/>
      <c r="GG116" s="61"/>
      <c r="GH116" s="61"/>
      <c r="GI116" s="61"/>
      <c r="GJ116" s="61"/>
      <c r="GK116" s="61"/>
      <c r="GL116" s="61"/>
      <c r="GM116" s="61"/>
      <c r="GN116" s="61"/>
      <c r="GO116" s="61"/>
      <c r="GP116" s="61"/>
      <c r="GQ116" s="61"/>
      <c r="GR116" s="61"/>
      <c r="GS116" s="61"/>
      <c r="GT116" s="61"/>
      <c r="GU116" s="61"/>
      <c r="GV116" s="61"/>
      <c r="GW116" s="61"/>
      <c r="GX116" s="61"/>
      <c r="GY116" s="61"/>
      <c r="GZ116" s="61"/>
      <c r="HA116" s="61"/>
      <c r="HB116" s="61"/>
      <c r="HC116" s="61"/>
      <c r="HD116" s="61"/>
      <c r="HE116" s="61"/>
      <c r="HF116" s="61"/>
      <c r="HG116" s="61"/>
      <c r="HH116" s="61"/>
      <c r="HI116" s="61"/>
      <c r="HJ116" s="61"/>
      <c r="HK116" s="61"/>
      <c r="HL116" s="61"/>
      <c r="HM116" s="61"/>
      <c r="HN116" s="61"/>
      <c r="HO116" s="61"/>
      <c r="HP116" s="61"/>
      <c r="HQ116" s="61"/>
      <c r="HR116" s="61"/>
      <c r="HS116" s="61"/>
      <c r="HT116" s="61"/>
      <c r="HU116" s="61"/>
      <c r="HV116" s="61"/>
      <c r="HW116" s="61"/>
      <c r="HX116" s="61"/>
      <c r="HY116" s="61"/>
      <c r="HZ116" s="61"/>
      <c r="IA116" s="61"/>
      <c r="IB116" s="61"/>
      <c r="IC116" s="61"/>
    </row>
    <row r="117" spans="2:237" ht="20.100000000000001" customHeight="1">
      <c r="B117" s="61"/>
      <c r="C117" s="61"/>
      <c r="D117" s="61"/>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c r="CS117" s="61"/>
      <c r="CT117" s="61"/>
      <c r="CU117" s="61"/>
      <c r="CV117" s="61"/>
      <c r="CW117" s="61"/>
      <c r="CX117" s="61"/>
      <c r="CY117" s="61"/>
      <c r="CZ117" s="61"/>
      <c r="DA117" s="61"/>
      <c r="DB117" s="61"/>
      <c r="DC117" s="61"/>
      <c r="DD117" s="61"/>
      <c r="DE117" s="61"/>
      <c r="DF117" s="61"/>
      <c r="DG117" s="61"/>
      <c r="DH117" s="61"/>
      <c r="DI117" s="61"/>
      <c r="DJ117" s="61"/>
      <c r="DK117" s="61"/>
      <c r="DL117" s="61"/>
      <c r="DM117" s="61"/>
      <c r="DN117" s="61"/>
      <c r="DO117" s="61"/>
      <c r="DP117" s="61"/>
      <c r="DQ117" s="61"/>
      <c r="DR117" s="61"/>
      <c r="DS117" s="61"/>
      <c r="DT117" s="61"/>
      <c r="DU117" s="61"/>
      <c r="DV117" s="61"/>
      <c r="DW117" s="61"/>
      <c r="DX117" s="61"/>
      <c r="DY117" s="61"/>
      <c r="DZ117" s="61"/>
      <c r="EA117" s="61"/>
      <c r="EB117" s="61"/>
      <c r="EC117" s="61"/>
      <c r="ED117" s="61"/>
      <c r="EE117" s="61"/>
      <c r="EF117" s="61"/>
      <c r="EG117" s="61"/>
      <c r="EH117" s="61"/>
      <c r="EI117" s="61"/>
      <c r="EJ117" s="61"/>
      <c r="EK117" s="61"/>
      <c r="EL117" s="61"/>
      <c r="EM117" s="61"/>
      <c r="EN117" s="61"/>
      <c r="EO117" s="61"/>
      <c r="EP117" s="61"/>
      <c r="EQ117" s="61"/>
      <c r="ER117" s="61"/>
      <c r="ES117" s="61"/>
      <c r="ET117" s="61"/>
      <c r="EU117" s="61"/>
      <c r="EV117" s="61"/>
      <c r="EW117" s="61"/>
      <c r="EX117" s="61"/>
      <c r="EY117" s="61"/>
      <c r="EZ117" s="61"/>
      <c r="FA117" s="61"/>
      <c r="FB117" s="61"/>
      <c r="FC117" s="61"/>
      <c r="FD117" s="61"/>
      <c r="FE117" s="61"/>
      <c r="FF117" s="61"/>
      <c r="FG117" s="61"/>
      <c r="FH117" s="61"/>
      <c r="FI117" s="61"/>
      <c r="FJ117" s="61"/>
      <c r="FK117" s="61"/>
      <c r="FL117" s="61"/>
      <c r="FM117" s="61"/>
      <c r="FN117" s="61"/>
      <c r="FO117" s="61"/>
      <c r="FP117" s="61"/>
      <c r="FQ117" s="61"/>
      <c r="FR117" s="61"/>
      <c r="FS117" s="61"/>
      <c r="FT117" s="61"/>
      <c r="FU117" s="61"/>
      <c r="FV117" s="61"/>
      <c r="FW117" s="61"/>
      <c r="FX117" s="61"/>
      <c r="FY117" s="61"/>
      <c r="FZ117" s="61"/>
      <c r="GA117" s="61"/>
      <c r="GB117" s="61"/>
      <c r="GC117" s="61"/>
      <c r="GD117" s="61"/>
      <c r="GE117" s="61"/>
      <c r="GF117" s="61"/>
      <c r="GG117" s="61"/>
      <c r="GH117" s="61"/>
      <c r="GI117" s="61"/>
      <c r="GJ117" s="61"/>
      <c r="GK117" s="61"/>
      <c r="GL117" s="61"/>
      <c r="GM117" s="61"/>
      <c r="GN117" s="61"/>
      <c r="GO117" s="61"/>
      <c r="GP117" s="61"/>
      <c r="GQ117" s="61"/>
      <c r="GR117" s="61"/>
      <c r="GS117" s="61"/>
      <c r="GT117" s="61"/>
      <c r="GU117" s="61"/>
      <c r="GV117" s="61"/>
      <c r="GW117" s="61"/>
      <c r="GX117" s="61"/>
      <c r="GY117" s="61"/>
      <c r="GZ117" s="61"/>
      <c r="HA117" s="61"/>
      <c r="HB117" s="61"/>
      <c r="HC117" s="61"/>
      <c r="HD117" s="61"/>
      <c r="HE117" s="61"/>
      <c r="HF117" s="61"/>
      <c r="HG117" s="61"/>
      <c r="HH117" s="61"/>
      <c r="HI117" s="61"/>
      <c r="HJ117" s="61"/>
      <c r="HK117" s="61"/>
      <c r="HL117" s="61"/>
      <c r="HM117" s="61"/>
      <c r="HN117" s="61"/>
      <c r="HO117" s="61"/>
      <c r="HP117" s="61"/>
      <c r="HQ117" s="61"/>
      <c r="HR117" s="61"/>
      <c r="HS117" s="61"/>
      <c r="HT117" s="61"/>
      <c r="HU117" s="61"/>
      <c r="HV117" s="61"/>
      <c r="HW117" s="61"/>
      <c r="HX117" s="61"/>
      <c r="HY117" s="61"/>
      <c r="HZ117" s="61"/>
      <c r="IA117" s="61"/>
      <c r="IB117" s="61"/>
      <c r="IC117" s="61"/>
    </row>
    <row r="118" spans="2:237" ht="20.100000000000001" customHeight="1">
      <c r="B118" s="61"/>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c r="CS118" s="61"/>
      <c r="CT118" s="61"/>
      <c r="CU118" s="61"/>
      <c r="CV118" s="61"/>
      <c r="CW118" s="61"/>
      <c r="CX118" s="61"/>
      <c r="CY118" s="61"/>
      <c r="CZ118" s="61"/>
      <c r="DA118" s="61"/>
      <c r="DB118" s="61"/>
      <c r="DC118" s="61"/>
      <c r="DD118" s="61"/>
      <c r="DE118" s="61"/>
      <c r="DF118" s="61"/>
      <c r="DG118" s="61"/>
      <c r="DH118" s="61"/>
      <c r="DI118" s="61"/>
      <c r="DJ118" s="61"/>
      <c r="DK118" s="61"/>
      <c r="DL118" s="61"/>
      <c r="DM118" s="61"/>
      <c r="DN118" s="61"/>
      <c r="DO118" s="61"/>
      <c r="DP118" s="61"/>
      <c r="DQ118" s="61"/>
      <c r="DR118" s="61"/>
      <c r="DS118" s="61"/>
      <c r="DT118" s="61"/>
      <c r="DU118" s="61"/>
      <c r="DV118" s="61"/>
      <c r="DW118" s="61"/>
      <c r="DX118" s="61"/>
      <c r="DY118" s="61"/>
      <c r="DZ118" s="61"/>
      <c r="EA118" s="61"/>
      <c r="EB118" s="61"/>
      <c r="EC118" s="61"/>
      <c r="ED118" s="61"/>
      <c r="EE118" s="61"/>
      <c r="EF118" s="61"/>
      <c r="EG118" s="61"/>
      <c r="EH118" s="61"/>
      <c r="EI118" s="61"/>
      <c r="EJ118" s="61"/>
      <c r="EK118" s="61"/>
      <c r="EL118" s="61"/>
      <c r="EM118" s="61"/>
      <c r="EN118" s="61"/>
      <c r="EO118" s="61"/>
      <c r="EP118" s="61"/>
      <c r="EQ118" s="61"/>
      <c r="ER118" s="61"/>
      <c r="ES118" s="61"/>
      <c r="ET118" s="61"/>
      <c r="EU118" s="61"/>
      <c r="EV118" s="61"/>
      <c r="EW118" s="61"/>
      <c r="EX118" s="61"/>
      <c r="EY118" s="61"/>
      <c r="EZ118" s="61"/>
      <c r="FA118" s="61"/>
      <c r="FB118" s="61"/>
      <c r="FC118" s="61"/>
      <c r="FD118" s="61"/>
      <c r="FE118" s="61"/>
      <c r="FF118" s="61"/>
      <c r="FG118" s="61"/>
      <c r="FH118" s="61"/>
      <c r="FI118" s="61"/>
      <c r="FJ118" s="61"/>
      <c r="FK118" s="61"/>
      <c r="FL118" s="61"/>
      <c r="FM118" s="61"/>
      <c r="FN118" s="61"/>
      <c r="FO118" s="61"/>
      <c r="FP118" s="61"/>
      <c r="FQ118" s="61"/>
      <c r="FR118" s="61"/>
      <c r="FS118" s="61"/>
      <c r="FT118" s="61"/>
      <c r="FU118" s="61"/>
      <c r="FV118" s="61"/>
      <c r="FW118" s="61"/>
      <c r="FX118" s="61"/>
      <c r="FY118" s="61"/>
      <c r="FZ118" s="61"/>
      <c r="GA118" s="61"/>
      <c r="GB118" s="61"/>
      <c r="GC118" s="61"/>
      <c r="GD118" s="61"/>
      <c r="GE118" s="61"/>
      <c r="GF118" s="61"/>
      <c r="GG118" s="61"/>
      <c r="GH118" s="61"/>
      <c r="GI118" s="61"/>
      <c r="GJ118" s="61"/>
      <c r="GK118" s="61"/>
      <c r="GL118" s="61"/>
      <c r="GM118" s="61"/>
      <c r="GN118" s="61"/>
      <c r="GO118" s="61"/>
      <c r="GP118" s="61"/>
      <c r="GQ118" s="61"/>
      <c r="GR118" s="61"/>
      <c r="GS118" s="61"/>
      <c r="GT118" s="61"/>
      <c r="GU118" s="61"/>
      <c r="GV118" s="61"/>
      <c r="GW118" s="61"/>
      <c r="GX118" s="61"/>
      <c r="GY118" s="61"/>
      <c r="GZ118" s="61"/>
      <c r="HA118" s="61"/>
      <c r="HB118" s="61"/>
      <c r="HC118" s="61"/>
      <c r="HD118" s="61"/>
      <c r="HE118" s="61"/>
      <c r="HF118" s="61"/>
      <c r="HG118" s="61"/>
      <c r="HH118" s="61"/>
      <c r="HI118" s="61"/>
      <c r="HJ118" s="61"/>
      <c r="HK118" s="61"/>
      <c r="HL118" s="61"/>
      <c r="HM118" s="61"/>
      <c r="HN118" s="61"/>
      <c r="HO118" s="61"/>
      <c r="HP118" s="61"/>
      <c r="HQ118" s="61"/>
      <c r="HR118" s="61"/>
      <c r="HS118" s="61"/>
      <c r="HT118" s="61"/>
      <c r="HU118" s="61"/>
      <c r="HV118" s="61"/>
      <c r="HW118" s="61"/>
      <c r="HX118" s="61"/>
      <c r="HY118" s="61"/>
      <c r="HZ118" s="61"/>
      <c r="IA118" s="61"/>
      <c r="IB118" s="61"/>
      <c r="IC118" s="61"/>
    </row>
    <row r="119" spans="2:237" ht="20.100000000000001" customHeight="1">
      <c r="B119" s="61"/>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c r="DS119" s="61"/>
      <c r="DT119" s="61"/>
      <c r="DU119" s="61"/>
      <c r="DV119" s="61"/>
      <c r="DW119" s="61"/>
      <c r="DX119" s="61"/>
      <c r="DY119" s="61"/>
      <c r="DZ119" s="61"/>
      <c r="EA119" s="61"/>
      <c r="EB119" s="61"/>
      <c r="EC119" s="61"/>
      <c r="ED119" s="61"/>
      <c r="EE119" s="61"/>
      <c r="EF119" s="61"/>
      <c r="EG119" s="61"/>
      <c r="EH119" s="61"/>
      <c r="EI119" s="61"/>
      <c r="EJ119" s="61"/>
      <c r="EK119" s="61"/>
      <c r="EL119" s="61"/>
      <c r="EM119" s="61"/>
      <c r="EN119" s="61"/>
      <c r="EO119" s="61"/>
      <c r="EP119" s="61"/>
      <c r="EQ119" s="61"/>
      <c r="ER119" s="61"/>
      <c r="ES119" s="61"/>
      <c r="ET119" s="61"/>
      <c r="EU119" s="61"/>
      <c r="EV119" s="61"/>
      <c r="EW119" s="61"/>
      <c r="EX119" s="61"/>
      <c r="EY119" s="61"/>
      <c r="EZ119" s="61"/>
      <c r="FA119" s="61"/>
      <c r="FB119" s="61"/>
      <c r="FC119" s="61"/>
      <c r="FD119" s="61"/>
      <c r="FE119" s="61"/>
      <c r="FF119" s="61"/>
      <c r="FG119" s="61"/>
      <c r="FH119" s="61"/>
      <c r="FI119" s="61"/>
      <c r="FJ119" s="61"/>
      <c r="FK119" s="61"/>
      <c r="FL119" s="61"/>
      <c r="FM119" s="61"/>
      <c r="FN119" s="61"/>
      <c r="FO119" s="61"/>
      <c r="FP119" s="61"/>
      <c r="FQ119" s="61"/>
      <c r="FR119" s="61"/>
      <c r="FS119" s="61"/>
      <c r="FT119" s="61"/>
      <c r="FU119" s="61"/>
      <c r="FV119" s="61"/>
      <c r="FW119" s="61"/>
      <c r="FX119" s="61"/>
      <c r="FY119" s="61"/>
      <c r="FZ119" s="61"/>
      <c r="GA119" s="61"/>
      <c r="GB119" s="61"/>
      <c r="GC119" s="61"/>
      <c r="GD119" s="61"/>
      <c r="GE119" s="61"/>
      <c r="GF119" s="61"/>
      <c r="GG119" s="61"/>
      <c r="GH119" s="61"/>
      <c r="GI119" s="61"/>
      <c r="GJ119" s="61"/>
      <c r="GK119" s="61"/>
      <c r="GL119" s="61"/>
      <c r="GM119" s="61"/>
      <c r="GN119" s="61"/>
      <c r="GO119" s="61"/>
      <c r="GP119" s="61"/>
      <c r="GQ119" s="61"/>
      <c r="GR119" s="61"/>
      <c r="GS119" s="61"/>
      <c r="GT119" s="61"/>
      <c r="GU119" s="61"/>
      <c r="GV119" s="61"/>
      <c r="GW119" s="61"/>
      <c r="GX119" s="61"/>
      <c r="GY119" s="61"/>
      <c r="GZ119" s="61"/>
      <c r="HA119" s="61"/>
      <c r="HB119" s="61"/>
      <c r="HC119" s="61"/>
      <c r="HD119" s="61"/>
      <c r="HE119" s="61"/>
      <c r="HF119" s="61"/>
      <c r="HG119" s="61"/>
      <c r="HH119" s="61"/>
      <c r="HI119" s="61"/>
      <c r="HJ119" s="61"/>
      <c r="HK119" s="61"/>
      <c r="HL119" s="61"/>
      <c r="HM119" s="61"/>
      <c r="HN119" s="61"/>
      <c r="HO119" s="61"/>
      <c r="HP119" s="61"/>
      <c r="HQ119" s="61"/>
      <c r="HR119" s="61"/>
      <c r="HS119" s="61"/>
      <c r="HT119" s="61"/>
      <c r="HU119" s="61"/>
      <c r="HV119" s="61"/>
      <c r="HW119" s="61"/>
      <c r="HX119" s="61"/>
      <c r="HY119" s="61"/>
      <c r="HZ119" s="61"/>
      <c r="IA119" s="61"/>
      <c r="IB119" s="61"/>
      <c r="IC119" s="61"/>
    </row>
    <row r="120" spans="2:237" ht="20.100000000000001" customHeight="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c r="DS120" s="61"/>
      <c r="DT120" s="61"/>
      <c r="DU120" s="61"/>
      <c r="DV120" s="61"/>
      <c r="DW120" s="61"/>
      <c r="DX120" s="61"/>
      <c r="DY120" s="61"/>
      <c r="DZ120" s="61"/>
      <c r="EA120" s="61"/>
      <c r="EB120" s="61"/>
      <c r="EC120" s="61"/>
      <c r="ED120" s="61"/>
      <c r="EE120" s="61"/>
      <c r="EF120" s="61"/>
      <c r="EG120" s="61"/>
      <c r="EH120" s="61"/>
      <c r="EI120" s="61"/>
      <c r="EJ120" s="61"/>
      <c r="EK120" s="61"/>
      <c r="EL120" s="61"/>
      <c r="EM120" s="61"/>
      <c r="EN120" s="61"/>
      <c r="EO120" s="61"/>
      <c r="EP120" s="61"/>
      <c r="EQ120" s="61"/>
      <c r="ER120" s="61"/>
      <c r="ES120" s="61"/>
      <c r="ET120" s="61"/>
      <c r="EU120" s="61"/>
      <c r="EV120" s="61"/>
      <c r="EW120" s="61"/>
      <c r="EX120" s="61"/>
      <c r="EY120" s="61"/>
      <c r="EZ120" s="61"/>
      <c r="FA120" s="61"/>
      <c r="FB120" s="61"/>
      <c r="FC120" s="61"/>
      <c r="FD120" s="61"/>
      <c r="FE120" s="61"/>
      <c r="FF120" s="61"/>
      <c r="FG120" s="61"/>
      <c r="FH120" s="61"/>
      <c r="FI120" s="61"/>
      <c r="FJ120" s="61"/>
      <c r="FK120" s="61"/>
      <c r="FL120" s="61"/>
      <c r="FM120" s="61"/>
      <c r="FN120" s="61"/>
      <c r="FO120" s="61"/>
      <c r="FP120" s="61"/>
      <c r="FQ120" s="61"/>
      <c r="FR120" s="61"/>
      <c r="FS120" s="61"/>
      <c r="FT120" s="61"/>
      <c r="FU120" s="61"/>
      <c r="FV120" s="61"/>
      <c r="FW120" s="61"/>
      <c r="FX120" s="61"/>
      <c r="FY120" s="61"/>
      <c r="FZ120" s="61"/>
      <c r="GA120" s="61"/>
      <c r="GB120" s="61"/>
      <c r="GC120" s="61"/>
      <c r="GD120" s="61"/>
      <c r="GE120" s="61"/>
      <c r="GF120" s="61"/>
      <c r="GG120" s="61"/>
      <c r="GH120" s="61"/>
      <c r="GI120" s="61"/>
      <c r="GJ120" s="61"/>
      <c r="GK120" s="61"/>
      <c r="GL120" s="61"/>
      <c r="GM120" s="61"/>
      <c r="GN120" s="61"/>
      <c r="GO120" s="61"/>
      <c r="GP120" s="61"/>
      <c r="GQ120" s="61"/>
      <c r="GR120" s="61"/>
      <c r="GS120" s="61"/>
      <c r="GT120" s="61"/>
      <c r="GU120" s="61"/>
      <c r="GV120" s="61"/>
      <c r="GW120" s="61"/>
      <c r="GX120" s="61"/>
      <c r="GY120" s="61"/>
      <c r="GZ120" s="61"/>
      <c r="HA120" s="61"/>
      <c r="HB120" s="61"/>
      <c r="HC120" s="61"/>
      <c r="HD120" s="61"/>
      <c r="HE120" s="61"/>
      <c r="HF120" s="61"/>
      <c r="HG120" s="61"/>
      <c r="HH120" s="61"/>
      <c r="HI120" s="61"/>
      <c r="HJ120" s="61"/>
      <c r="HK120" s="61"/>
      <c r="HL120" s="61"/>
      <c r="HM120" s="61"/>
      <c r="HN120" s="61"/>
      <c r="HO120" s="61"/>
      <c r="HP120" s="61"/>
      <c r="HQ120" s="61"/>
      <c r="HR120" s="61"/>
      <c r="HS120" s="61"/>
      <c r="HT120" s="61"/>
      <c r="HU120" s="61"/>
      <c r="HV120" s="61"/>
      <c r="HW120" s="61"/>
      <c r="HX120" s="61"/>
      <c r="HY120" s="61"/>
      <c r="HZ120" s="61"/>
      <c r="IA120" s="61"/>
      <c r="IB120" s="61"/>
      <c r="IC120" s="61"/>
    </row>
    <row r="121" spans="2:237" ht="20.100000000000001" customHeight="1">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c r="DS121" s="61"/>
      <c r="DT121" s="61"/>
      <c r="DU121" s="61"/>
      <c r="DV121" s="61"/>
      <c r="DW121" s="61"/>
      <c r="DX121" s="61"/>
      <c r="DY121" s="61"/>
      <c r="DZ121" s="61"/>
      <c r="EA121" s="61"/>
      <c r="EB121" s="61"/>
      <c r="EC121" s="61"/>
      <c r="ED121" s="61"/>
      <c r="EE121" s="61"/>
      <c r="EF121" s="61"/>
      <c r="EG121" s="61"/>
      <c r="EH121" s="61"/>
      <c r="EI121" s="61"/>
      <c r="EJ121" s="61"/>
      <c r="EK121" s="61"/>
      <c r="EL121" s="61"/>
      <c r="EM121" s="61"/>
      <c r="EN121" s="61"/>
      <c r="EO121" s="61"/>
      <c r="EP121" s="61"/>
      <c r="EQ121" s="61"/>
      <c r="ER121" s="61"/>
      <c r="ES121" s="61"/>
      <c r="ET121" s="61"/>
      <c r="EU121" s="61"/>
      <c r="EV121" s="61"/>
      <c r="EW121" s="61"/>
      <c r="EX121" s="61"/>
      <c r="EY121" s="61"/>
      <c r="EZ121" s="61"/>
      <c r="FA121" s="61"/>
      <c r="FB121" s="61"/>
      <c r="FC121" s="61"/>
      <c r="FD121" s="61"/>
      <c r="FE121" s="61"/>
      <c r="FF121" s="61"/>
      <c r="FG121" s="61"/>
      <c r="FH121" s="61"/>
      <c r="FI121" s="61"/>
      <c r="FJ121" s="61"/>
      <c r="FK121" s="61"/>
      <c r="FL121" s="61"/>
      <c r="FM121" s="61"/>
      <c r="FN121" s="61"/>
      <c r="FO121" s="61"/>
      <c r="FP121" s="61"/>
      <c r="FQ121" s="61"/>
      <c r="FR121" s="61"/>
      <c r="FS121" s="61"/>
      <c r="FT121" s="61"/>
      <c r="FU121" s="61"/>
      <c r="FV121" s="61"/>
      <c r="FW121" s="61"/>
      <c r="FX121" s="61"/>
      <c r="FY121" s="61"/>
      <c r="FZ121" s="61"/>
      <c r="GA121" s="61"/>
      <c r="GB121" s="61"/>
      <c r="GC121" s="61"/>
      <c r="GD121" s="61"/>
      <c r="GE121" s="61"/>
      <c r="GF121" s="61"/>
      <c r="GG121" s="61"/>
      <c r="GH121" s="61"/>
      <c r="GI121" s="61"/>
      <c r="GJ121" s="61"/>
      <c r="GK121" s="61"/>
      <c r="GL121" s="61"/>
      <c r="GM121" s="61"/>
      <c r="GN121" s="61"/>
      <c r="GO121" s="61"/>
      <c r="GP121" s="61"/>
      <c r="GQ121" s="61"/>
      <c r="GR121" s="61"/>
      <c r="GS121" s="61"/>
      <c r="GT121" s="61"/>
      <c r="GU121" s="61"/>
      <c r="GV121" s="61"/>
      <c r="GW121" s="61"/>
      <c r="GX121" s="61"/>
      <c r="GY121" s="61"/>
      <c r="GZ121" s="61"/>
      <c r="HA121" s="61"/>
      <c r="HB121" s="61"/>
      <c r="HC121" s="61"/>
      <c r="HD121" s="61"/>
      <c r="HE121" s="61"/>
      <c r="HF121" s="61"/>
      <c r="HG121" s="61"/>
      <c r="HH121" s="61"/>
      <c r="HI121" s="61"/>
      <c r="HJ121" s="61"/>
      <c r="HK121" s="61"/>
      <c r="HL121" s="61"/>
      <c r="HM121" s="61"/>
      <c r="HN121" s="61"/>
      <c r="HO121" s="61"/>
      <c r="HP121" s="61"/>
      <c r="HQ121" s="61"/>
      <c r="HR121" s="61"/>
      <c r="HS121" s="61"/>
      <c r="HT121" s="61"/>
      <c r="HU121" s="61"/>
      <c r="HV121" s="61"/>
      <c r="HW121" s="61"/>
      <c r="HX121" s="61"/>
      <c r="HY121" s="61"/>
      <c r="HZ121" s="61"/>
      <c r="IA121" s="61"/>
      <c r="IB121" s="61"/>
      <c r="IC121" s="61"/>
    </row>
    <row r="122" spans="2:237" ht="20.100000000000001" customHeight="1">
      <c r="B122" s="61"/>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c r="CS122" s="61"/>
      <c r="CT122" s="61"/>
      <c r="CU122" s="61"/>
      <c r="CV122" s="61"/>
      <c r="CW122" s="61"/>
      <c r="CX122" s="61"/>
      <c r="CY122" s="61"/>
      <c r="CZ122" s="61"/>
      <c r="DA122" s="61"/>
      <c r="DB122" s="61"/>
      <c r="DC122" s="61"/>
      <c r="DD122" s="61"/>
      <c r="DE122" s="61"/>
      <c r="DF122" s="61"/>
      <c r="DG122" s="61"/>
      <c r="DH122" s="61"/>
      <c r="DI122" s="61"/>
      <c r="DJ122" s="61"/>
      <c r="DK122" s="61"/>
      <c r="DL122" s="61"/>
      <c r="DM122" s="61"/>
      <c r="DN122" s="61"/>
      <c r="DO122" s="61"/>
      <c r="DP122" s="61"/>
      <c r="DQ122" s="61"/>
      <c r="DR122" s="61"/>
      <c r="DS122" s="61"/>
      <c r="DT122" s="61"/>
      <c r="DU122" s="61"/>
      <c r="DV122" s="61"/>
      <c r="DW122" s="61"/>
      <c r="DX122" s="61"/>
      <c r="DY122" s="61"/>
      <c r="DZ122" s="61"/>
      <c r="EA122" s="61"/>
      <c r="EB122" s="61"/>
      <c r="EC122" s="61"/>
      <c r="ED122" s="61"/>
      <c r="EE122" s="61"/>
      <c r="EF122" s="61"/>
      <c r="EG122" s="61"/>
      <c r="EH122" s="61"/>
      <c r="EI122" s="61"/>
      <c r="EJ122" s="61"/>
      <c r="EK122" s="61"/>
      <c r="EL122" s="61"/>
      <c r="EM122" s="61"/>
      <c r="EN122" s="61"/>
      <c r="EO122" s="61"/>
      <c r="EP122" s="61"/>
      <c r="EQ122" s="61"/>
      <c r="ER122" s="61"/>
      <c r="ES122" s="61"/>
      <c r="ET122" s="61"/>
      <c r="EU122" s="61"/>
      <c r="EV122" s="61"/>
      <c r="EW122" s="61"/>
      <c r="EX122" s="61"/>
      <c r="EY122" s="61"/>
      <c r="EZ122" s="61"/>
      <c r="FA122" s="61"/>
      <c r="FB122" s="61"/>
      <c r="FC122" s="61"/>
      <c r="FD122" s="61"/>
      <c r="FE122" s="61"/>
      <c r="FF122" s="61"/>
      <c r="FG122" s="61"/>
      <c r="FH122" s="61"/>
      <c r="FI122" s="61"/>
      <c r="FJ122" s="61"/>
      <c r="FK122" s="61"/>
      <c r="FL122" s="61"/>
      <c r="FM122" s="61"/>
      <c r="FN122" s="61"/>
      <c r="FO122" s="61"/>
      <c r="FP122" s="61"/>
      <c r="FQ122" s="61"/>
      <c r="FR122" s="61"/>
      <c r="FS122" s="61"/>
      <c r="FT122" s="61"/>
      <c r="FU122" s="61"/>
      <c r="FV122" s="61"/>
      <c r="FW122" s="61"/>
      <c r="FX122" s="61"/>
      <c r="FY122" s="61"/>
      <c r="FZ122" s="61"/>
      <c r="GA122" s="61"/>
      <c r="GB122" s="61"/>
      <c r="GC122" s="61"/>
      <c r="GD122" s="61"/>
      <c r="GE122" s="61"/>
      <c r="GF122" s="61"/>
      <c r="GG122" s="61"/>
      <c r="GH122" s="61"/>
      <c r="GI122" s="61"/>
      <c r="GJ122" s="61"/>
      <c r="GK122" s="61"/>
      <c r="GL122" s="61"/>
      <c r="GM122" s="61"/>
      <c r="GN122" s="61"/>
      <c r="GO122" s="61"/>
      <c r="GP122" s="61"/>
      <c r="GQ122" s="61"/>
      <c r="GR122" s="61"/>
      <c r="GS122" s="61"/>
      <c r="GT122" s="61"/>
      <c r="GU122" s="61"/>
      <c r="GV122" s="61"/>
      <c r="GW122" s="61"/>
      <c r="GX122" s="61"/>
      <c r="GY122" s="61"/>
      <c r="GZ122" s="61"/>
      <c r="HA122" s="61"/>
      <c r="HB122" s="61"/>
      <c r="HC122" s="61"/>
      <c r="HD122" s="61"/>
      <c r="HE122" s="61"/>
      <c r="HF122" s="61"/>
      <c r="HG122" s="61"/>
      <c r="HH122" s="61"/>
      <c r="HI122" s="61"/>
      <c r="HJ122" s="61"/>
      <c r="HK122" s="61"/>
      <c r="HL122" s="61"/>
      <c r="HM122" s="61"/>
      <c r="HN122" s="61"/>
      <c r="HO122" s="61"/>
      <c r="HP122" s="61"/>
      <c r="HQ122" s="61"/>
      <c r="HR122" s="61"/>
      <c r="HS122" s="61"/>
      <c r="HT122" s="61"/>
      <c r="HU122" s="61"/>
      <c r="HV122" s="61"/>
      <c r="HW122" s="61"/>
      <c r="HX122" s="61"/>
      <c r="HY122" s="61"/>
      <c r="HZ122" s="61"/>
      <c r="IA122" s="61"/>
      <c r="IB122" s="61"/>
      <c r="IC122" s="61"/>
    </row>
    <row r="123" spans="2:237" ht="20.100000000000001" customHeight="1">
      <c r="B123" s="61"/>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c r="CS123" s="61"/>
      <c r="CT123" s="61"/>
      <c r="CU123" s="61"/>
      <c r="CV123" s="61"/>
      <c r="CW123" s="61"/>
      <c r="CX123" s="61"/>
      <c r="CY123" s="61"/>
      <c r="CZ123" s="61"/>
      <c r="DA123" s="61"/>
      <c r="DB123" s="61"/>
      <c r="DC123" s="61"/>
      <c r="DD123" s="61"/>
      <c r="DE123" s="61"/>
      <c r="DF123" s="61"/>
      <c r="DG123" s="61"/>
      <c r="DH123" s="61"/>
      <c r="DI123" s="61"/>
      <c r="DJ123" s="61"/>
      <c r="DK123" s="61"/>
      <c r="DL123" s="61"/>
      <c r="DM123" s="61"/>
      <c r="DN123" s="61"/>
      <c r="DO123" s="61"/>
      <c r="DP123" s="61"/>
      <c r="DQ123" s="61"/>
      <c r="DR123" s="61"/>
      <c r="DS123" s="61"/>
      <c r="DT123" s="61"/>
      <c r="DU123" s="61"/>
      <c r="DV123" s="61"/>
      <c r="DW123" s="61"/>
      <c r="DX123" s="61"/>
      <c r="DY123" s="61"/>
      <c r="DZ123" s="61"/>
      <c r="EA123" s="61"/>
      <c r="EB123" s="61"/>
      <c r="EC123" s="61"/>
      <c r="ED123" s="61"/>
      <c r="EE123" s="61"/>
      <c r="EF123" s="61"/>
      <c r="EG123" s="61"/>
      <c r="EH123" s="61"/>
      <c r="EI123" s="61"/>
      <c r="EJ123" s="61"/>
      <c r="EK123" s="61"/>
      <c r="EL123" s="61"/>
      <c r="EM123" s="61"/>
      <c r="EN123" s="61"/>
      <c r="EO123" s="61"/>
      <c r="EP123" s="61"/>
      <c r="EQ123" s="61"/>
      <c r="ER123" s="61"/>
      <c r="ES123" s="61"/>
      <c r="ET123" s="61"/>
      <c r="EU123" s="61"/>
      <c r="EV123" s="61"/>
      <c r="EW123" s="61"/>
      <c r="EX123" s="61"/>
      <c r="EY123" s="61"/>
      <c r="EZ123" s="61"/>
      <c r="FA123" s="61"/>
      <c r="FB123" s="61"/>
      <c r="FC123" s="61"/>
      <c r="FD123" s="61"/>
      <c r="FE123" s="61"/>
      <c r="FF123" s="61"/>
      <c r="FG123" s="61"/>
      <c r="FH123" s="61"/>
      <c r="FI123" s="61"/>
      <c r="FJ123" s="61"/>
      <c r="FK123" s="61"/>
      <c r="FL123" s="61"/>
      <c r="FM123" s="61"/>
      <c r="FN123" s="61"/>
      <c r="FO123" s="61"/>
      <c r="FP123" s="61"/>
      <c r="FQ123" s="61"/>
      <c r="FR123" s="61"/>
      <c r="FS123" s="61"/>
      <c r="FT123" s="61"/>
      <c r="FU123" s="61"/>
      <c r="FV123" s="61"/>
      <c r="FW123" s="61"/>
      <c r="FX123" s="61"/>
      <c r="FY123" s="61"/>
      <c r="FZ123" s="61"/>
      <c r="GA123" s="61"/>
      <c r="GB123" s="61"/>
      <c r="GC123" s="61"/>
      <c r="GD123" s="61"/>
      <c r="GE123" s="61"/>
      <c r="GF123" s="61"/>
      <c r="GG123" s="61"/>
      <c r="GH123" s="61"/>
      <c r="GI123" s="61"/>
      <c r="GJ123" s="61"/>
      <c r="GK123" s="61"/>
      <c r="GL123" s="61"/>
      <c r="GM123" s="61"/>
      <c r="GN123" s="61"/>
      <c r="GO123" s="61"/>
      <c r="GP123" s="61"/>
      <c r="GQ123" s="61"/>
      <c r="GR123" s="61"/>
      <c r="GS123" s="61"/>
      <c r="GT123" s="61"/>
      <c r="GU123" s="61"/>
      <c r="GV123" s="61"/>
      <c r="GW123" s="61"/>
      <c r="GX123" s="61"/>
      <c r="GY123" s="61"/>
      <c r="GZ123" s="61"/>
      <c r="HA123" s="61"/>
      <c r="HB123" s="61"/>
      <c r="HC123" s="61"/>
      <c r="HD123" s="61"/>
      <c r="HE123" s="61"/>
      <c r="HF123" s="61"/>
      <c r="HG123" s="61"/>
      <c r="HH123" s="61"/>
      <c r="HI123" s="61"/>
      <c r="HJ123" s="61"/>
      <c r="HK123" s="61"/>
      <c r="HL123" s="61"/>
      <c r="HM123" s="61"/>
      <c r="HN123" s="61"/>
      <c r="HO123" s="61"/>
      <c r="HP123" s="61"/>
      <c r="HQ123" s="61"/>
      <c r="HR123" s="61"/>
      <c r="HS123" s="61"/>
      <c r="HT123" s="61"/>
      <c r="HU123" s="61"/>
      <c r="HV123" s="61"/>
      <c r="HW123" s="61"/>
      <c r="HX123" s="61"/>
      <c r="HY123" s="61"/>
      <c r="HZ123" s="61"/>
      <c r="IA123" s="61"/>
      <c r="IB123" s="61"/>
      <c r="IC123" s="61"/>
    </row>
    <row r="124" spans="2:237" ht="20.100000000000001" customHeight="1">
      <c r="B124" s="61"/>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c r="CS124" s="61"/>
      <c r="CT124" s="61"/>
      <c r="CU124" s="61"/>
      <c r="CV124" s="61"/>
      <c r="CW124" s="61"/>
      <c r="CX124" s="61"/>
      <c r="CY124" s="61"/>
      <c r="CZ124" s="61"/>
      <c r="DA124" s="61"/>
      <c r="DB124" s="61"/>
      <c r="DC124" s="61"/>
      <c r="DD124" s="61"/>
      <c r="DE124" s="61"/>
      <c r="DF124" s="61"/>
      <c r="DG124" s="61"/>
      <c r="DH124" s="61"/>
      <c r="DI124" s="61"/>
      <c r="DJ124" s="61"/>
      <c r="DK124" s="61"/>
      <c r="DL124" s="61"/>
      <c r="DM124" s="61"/>
      <c r="DN124" s="61"/>
      <c r="DO124" s="61"/>
      <c r="DP124" s="61"/>
      <c r="DQ124" s="61"/>
      <c r="DR124" s="61"/>
      <c r="DS124" s="61"/>
      <c r="DT124" s="61"/>
      <c r="DU124" s="61"/>
      <c r="DV124" s="61"/>
      <c r="DW124" s="61"/>
      <c r="DX124" s="61"/>
      <c r="DY124" s="61"/>
      <c r="DZ124" s="61"/>
      <c r="EA124" s="61"/>
      <c r="EB124" s="61"/>
      <c r="EC124" s="61"/>
      <c r="ED124" s="61"/>
      <c r="EE124" s="61"/>
      <c r="EF124" s="61"/>
      <c r="EG124" s="61"/>
      <c r="EH124" s="61"/>
      <c r="EI124" s="61"/>
      <c r="EJ124" s="61"/>
      <c r="EK124" s="61"/>
      <c r="EL124" s="61"/>
      <c r="EM124" s="61"/>
      <c r="EN124" s="61"/>
      <c r="EO124" s="61"/>
      <c r="EP124" s="61"/>
      <c r="EQ124" s="61"/>
      <c r="ER124" s="61"/>
      <c r="ES124" s="61"/>
      <c r="ET124" s="61"/>
      <c r="EU124" s="61"/>
      <c r="EV124" s="61"/>
      <c r="EW124" s="61"/>
      <c r="EX124" s="61"/>
      <c r="EY124" s="61"/>
      <c r="EZ124" s="61"/>
      <c r="FA124" s="61"/>
      <c r="FB124" s="61"/>
      <c r="FC124" s="61"/>
      <c r="FD124" s="61"/>
      <c r="FE124" s="61"/>
      <c r="FF124" s="61"/>
      <c r="FG124" s="61"/>
      <c r="FH124" s="61"/>
      <c r="FI124" s="61"/>
      <c r="FJ124" s="61"/>
      <c r="FK124" s="61"/>
      <c r="FL124" s="61"/>
      <c r="FM124" s="61"/>
      <c r="FN124" s="61"/>
      <c r="FO124" s="61"/>
      <c r="FP124" s="61"/>
      <c r="FQ124" s="61"/>
      <c r="FR124" s="61"/>
      <c r="FS124" s="61"/>
      <c r="FT124" s="61"/>
      <c r="FU124" s="61"/>
      <c r="FV124" s="61"/>
      <c r="FW124" s="61"/>
      <c r="FX124" s="61"/>
      <c r="FY124" s="61"/>
      <c r="FZ124" s="61"/>
      <c r="GA124" s="61"/>
      <c r="GB124" s="61"/>
      <c r="GC124" s="61"/>
      <c r="GD124" s="61"/>
      <c r="GE124" s="61"/>
      <c r="GF124" s="61"/>
      <c r="GG124" s="61"/>
      <c r="GH124" s="61"/>
      <c r="GI124" s="61"/>
      <c r="GJ124" s="61"/>
      <c r="GK124" s="61"/>
      <c r="GL124" s="61"/>
      <c r="GM124" s="61"/>
      <c r="GN124" s="61"/>
      <c r="GO124" s="61"/>
      <c r="GP124" s="61"/>
      <c r="GQ124" s="61"/>
      <c r="GR124" s="61"/>
      <c r="GS124" s="61"/>
      <c r="GT124" s="61"/>
      <c r="GU124" s="61"/>
      <c r="GV124" s="61"/>
      <c r="GW124" s="61"/>
      <c r="GX124" s="61"/>
      <c r="GY124" s="61"/>
      <c r="GZ124" s="61"/>
      <c r="HA124" s="61"/>
      <c r="HB124" s="61"/>
      <c r="HC124" s="61"/>
      <c r="HD124" s="61"/>
      <c r="HE124" s="61"/>
      <c r="HF124" s="61"/>
      <c r="HG124" s="61"/>
      <c r="HH124" s="61"/>
      <c r="HI124" s="61"/>
      <c r="HJ124" s="61"/>
      <c r="HK124" s="61"/>
      <c r="HL124" s="61"/>
      <c r="HM124" s="61"/>
      <c r="HN124" s="61"/>
      <c r="HO124" s="61"/>
      <c r="HP124" s="61"/>
      <c r="HQ124" s="61"/>
      <c r="HR124" s="61"/>
      <c r="HS124" s="61"/>
      <c r="HT124" s="61"/>
      <c r="HU124" s="61"/>
      <c r="HV124" s="61"/>
      <c r="HW124" s="61"/>
      <c r="HX124" s="61"/>
      <c r="HY124" s="61"/>
      <c r="HZ124" s="61"/>
      <c r="IA124" s="61"/>
      <c r="IB124" s="61"/>
      <c r="IC124" s="61"/>
    </row>
    <row r="125" spans="2:237" ht="20.100000000000001" customHeight="1">
      <c r="B125" s="61"/>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c r="CS125" s="61"/>
      <c r="CT125" s="61"/>
      <c r="CU125" s="61"/>
      <c r="CV125" s="61"/>
      <c r="CW125" s="61"/>
      <c r="CX125" s="61"/>
      <c r="CY125" s="61"/>
      <c r="CZ125" s="61"/>
      <c r="DA125" s="61"/>
      <c r="DB125" s="61"/>
      <c r="DC125" s="61"/>
      <c r="DD125" s="61"/>
      <c r="DE125" s="61"/>
      <c r="DF125" s="61"/>
      <c r="DG125" s="61"/>
      <c r="DH125" s="61"/>
      <c r="DI125" s="61"/>
      <c r="DJ125" s="61"/>
      <c r="DK125" s="61"/>
      <c r="DL125" s="61"/>
      <c r="DM125" s="61"/>
      <c r="DN125" s="61"/>
      <c r="DO125" s="61"/>
      <c r="DP125" s="61"/>
      <c r="DQ125" s="61"/>
      <c r="DR125" s="61"/>
      <c r="DS125" s="61"/>
      <c r="DT125" s="61"/>
      <c r="DU125" s="61"/>
      <c r="DV125" s="61"/>
      <c r="DW125" s="61"/>
      <c r="DX125" s="61"/>
      <c r="DY125" s="61"/>
      <c r="DZ125" s="61"/>
      <c r="EA125" s="61"/>
      <c r="EB125" s="61"/>
      <c r="EC125" s="61"/>
      <c r="ED125" s="61"/>
      <c r="EE125" s="61"/>
      <c r="EF125" s="61"/>
      <c r="EG125" s="61"/>
      <c r="EH125" s="61"/>
      <c r="EI125" s="61"/>
      <c r="EJ125" s="61"/>
      <c r="EK125" s="61"/>
      <c r="EL125" s="61"/>
      <c r="EM125" s="61"/>
      <c r="EN125" s="61"/>
      <c r="EO125" s="61"/>
      <c r="EP125" s="61"/>
      <c r="EQ125" s="61"/>
      <c r="ER125" s="61"/>
      <c r="ES125" s="61"/>
      <c r="ET125" s="61"/>
      <c r="EU125" s="61"/>
      <c r="EV125" s="61"/>
      <c r="EW125" s="61"/>
      <c r="EX125" s="61"/>
      <c r="EY125" s="61"/>
      <c r="EZ125" s="61"/>
      <c r="FA125" s="61"/>
      <c r="FB125" s="61"/>
      <c r="FC125" s="61"/>
      <c r="FD125" s="61"/>
      <c r="FE125" s="61"/>
      <c r="FF125" s="61"/>
      <c r="FG125" s="61"/>
      <c r="FH125" s="61"/>
      <c r="FI125" s="61"/>
      <c r="FJ125" s="61"/>
      <c r="FK125" s="61"/>
      <c r="FL125" s="61"/>
      <c r="FM125" s="61"/>
      <c r="FN125" s="61"/>
      <c r="FO125" s="61"/>
      <c r="FP125" s="61"/>
      <c r="FQ125" s="61"/>
      <c r="FR125" s="61"/>
      <c r="FS125" s="61"/>
      <c r="FT125" s="61"/>
      <c r="FU125" s="61"/>
      <c r="FV125" s="61"/>
      <c r="FW125" s="61"/>
      <c r="FX125" s="61"/>
      <c r="FY125" s="61"/>
      <c r="FZ125" s="61"/>
      <c r="GA125" s="61"/>
      <c r="GB125" s="61"/>
      <c r="GC125" s="61"/>
      <c r="GD125" s="61"/>
      <c r="GE125" s="61"/>
      <c r="GF125" s="61"/>
      <c r="GG125" s="61"/>
      <c r="GH125" s="61"/>
      <c r="GI125" s="61"/>
      <c r="GJ125" s="61"/>
      <c r="GK125" s="61"/>
      <c r="GL125" s="61"/>
      <c r="GM125" s="61"/>
      <c r="GN125" s="61"/>
      <c r="GO125" s="61"/>
      <c r="GP125" s="61"/>
      <c r="GQ125" s="61"/>
      <c r="GR125" s="61"/>
      <c r="GS125" s="61"/>
      <c r="GT125" s="61"/>
      <c r="GU125" s="61"/>
      <c r="GV125" s="61"/>
      <c r="GW125" s="61"/>
      <c r="GX125" s="61"/>
      <c r="GY125" s="61"/>
      <c r="GZ125" s="61"/>
      <c r="HA125" s="61"/>
      <c r="HB125" s="61"/>
      <c r="HC125" s="61"/>
      <c r="HD125" s="61"/>
      <c r="HE125" s="61"/>
      <c r="HF125" s="61"/>
      <c r="HG125" s="61"/>
      <c r="HH125" s="61"/>
      <c r="HI125" s="61"/>
      <c r="HJ125" s="61"/>
      <c r="HK125" s="61"/>
      <c r="HL125" s="61"/>
      <c r="HM125" s="61"/>
      <c r="HN125" s="61"/>
      <c r="HO125" s="61"/>
      <c r="HP125" s="61"/>
      <c r="HQ125" s="61"/>
      <c r="HR125" s="61"/>
      <c r="HS125" s="61"/>
      <c r="HT125" s="61"/>
      <c r="HU125" s="61"/>
      <c r="HV125" s="61"/>
      <c r="HW125" s="61"/>
      <c r="HX125" s="61"/>
      <c r="HY125" s="61"/>
      <c r="HZ125" s="61"/>
      <c r="IA125" s="61"/>
      <c r="IB125" s="61"/>
      <c r="IC125" s="61"/>
    </row>
    <row r="126" spans="2:237" ht="20.100000000000001" customHeight="1">
      <c r="B126" s="61"/>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c r="CS126" s="61"/>
      <c r="CT126" s="61"/>
      <c r="CU126" s="61"/>
      <c r="CV126" s="61"/>
      <c r="CW126" s="61"/>
      <c r="CX126" s="61"/>
      <c r="CY126" s="61"/>
      <c r="CZ126" s="61"/>
      <c r="DA126" s="61"/>
      <c r="DB126" s="61"/>
      <c r="DC126" s="61"/>
      <c r="DD126" s="61"/>
      <c r="DE126" s="61"/>
      <c r="DF126" s="61"/>
      <c r="DG126" s="61"/>
      <c r="DH126" s="61"/>
      <c r="DI126" s="61"/>
      <c r="DJ126" s="61"/>
      <c r="DK126" s="61"/>
      <c r="DL126" s="61"/>
      <c r="DM126" s="61"/>
      <c r="DN126" s="61"/>
      <c r="DO126" s="61"/>
      <c r="DP126" s="61"/>
      <c r="DQ126" s="61"/>
      <c r="DR126" s="61"/>
      <c r="DS126" s="61"/>
      <c r="DT126" s="61"/>
      <c r="DU126" s="61"/>
      <c r="DV126" s="61"/>
      <c r="DW126" s="61"/>
      <c r="DX126" s="61"/>
      <c r="DY126" s="61"/>
      <c r="DZ126" s="61"/>
      <c r="EA126" s="61"/>
      <c r="EB126" s="61"/>
      <c r="EC126" s="61"/>
      <c r="ED126" s="61"/>
      <c r="EE126" s="61"/>
      <c r="EF126" s="61"/>
      <c r="EG126" s="61"/>
      <c r="EH126" s="61"/>
      <c r="EI126" s="61"/>
      <c r="EJ126" s="61"/>
      <c r="EK126" s="61"/>
      <c r="EL126" s="61"/>
      <c r="EM126" s="61"/>
      <c r="EN126" s="61"/>
      <c r="EO126" s="61"/>
      <c r="EP126" s="61"/>
      <c r="EQ126" s="61"/>
      <c r="ER126" s="61"/>
      <c r="ES126" s="61"/>
      <c r="ET126" s="61"/>
      <c r="EU126" s="61"/>
      <c r="EV126" s="61"/>
      <c r="EW126" s="61"/>
      <c r="EX126" s="61"/>
      <c r="EY126" s="61"/>
      <c r="EZ126" s="61"/>
      <c r="FA126" s="61"/>
      <c r="FB126" s="61"/>
      <c r="FC126" s="61"/>
      <c r="FD126" s="61"/>
      <c r="FE126" s="61"/>
      <c r="FF126" s="61"/>
      <c r="FG126" s="61"/>
      <c r="FH126" s="61"/>
      <c r="FI126" s="61"/>
      <c r="FJ126" s="61"/>
      <c r="FK126" s="61"/>
      <c r="FL126" s="61"/>
      <c r="FM126" s="61"/>
      <c r="FN126" s="61"/>
      <c r="FO126" s="61"/>
      <c r="FP126" s="61"/>
      <c r="FQ126" s="61"/>
      <c r="FR126" s="61"/>
      <c r="FS126" s="61"/>
      <c r="FT126" s="61"/>
      <c r="FU126" s="61"/>
      <c r="FV126" s="61"/>
      <c r="FW126" s="61"/>
      <c r="FX126" s="61"/>
      <c r="FY126" s="61"/>
      <c r="FZ126" s="61"/>
      <c r="GA126" s="61"/>
      <c r="GB126" s="61"/>
      <c r="GC126" s="61"/>
      <c r="GD126" s="61"/>
      <c r="GE126" s="61"/>
      <c r="GF126" s="61"/>
      <c r="GG126" s="61"/>
      <c r="GH126" s="61"/>
      <c r="GI126" s="61"/>
      <c r="GJ126" s="61"/>
      <c r="GK126" s="61"/>
      <c r="GL126" s="61"/>
      <c r="GM126" s="61"/>
      <c r="GN126" s="61"/>
      <c r="GO126" s="61"/>
      <c r="GP126" s="61"/>
      <c r="GQ126" s="61"/>
      <c r="GR126" s="61"/>
      <c r="GS126" s="61"/>
      <c r="GT126" s="61"/>
      <c r="GU126" s="61"/>
      <c r="GV126" s="61"/>
      <c r="GW126" s="61"/>
      <c r="GX126" s="61"/>
      <c r="GY126" s="61"/>
      <c r="GZ126" s="61"/>
      <c r="HA126" s="61"/>
      <c r="HB126" s="61"/>
      <c r="HC126" s="61"/>
      <c r="HD126" s="61"/>
      <c r="HE126" s="61"/>
      <c r="HF126" s="61"/>
      <c r="HG126" s="61"/>
      <c r="HH126" s="61"/>
      <c r="HI126" s="61"/>
      <c r="HJ126" s="61"/>
      <c r="HK126" s="61"/>
      <c r="HL126" s="61"/>
      <c r="HM126" s="61"/>
      <c r="HN126" s="61"/>
      <c r="HO126" s="61"/>
      <c r="HP126" s="61"/>
      <c r="HQ126" s="61"/>
      <c r="HR126" s="61"/>
      <c r="HS126" s="61"/>
      <c r="HT126" s="61"/>
      <c r="HU126" s="61"/>
      <c r="HV126" s="61"/>
      <c r="HW126" s="61"/>
      <c r="HX126" s="61"/>
      <c r="HY126" s="61"/>
      <c r="HZ126" s="61"/>
      <c r="IA126" s="61"/>
      <c r="IB126" s="61"/>
      <c r="IC126" s="61"/>
    </row>
    <row r="127" spans="2:237" ht="20.100000000000001" customHeight="1">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c r="CS127" s="61"/>
      <c r="CT127" s="61"/>
      <c r="CU127" s="61"/>
      <c r="CV127" s="61"/>
      <c r="CW127" s="61"/>
      <c r="CX127" s="61"/>
      <c r="CY127" s="61"/>
      <c r="CZ127" s="61"/>
      <c r="DA127" s="61"/>
      <c r="DB127" s="61"/>
      <c r="DC127" s="61"/>
      <c r="DD127" s="61"/>
      <c r="DE127" s="61"/>
      <c r="DF127" s="61"/>
      <c r="DG127" s="61"/>
      <c r="DH127" s="61"/>
      <c r="DI127" s="61"/>
      <c r="DJ127" s="61"/>
      <c r="DK127" s="61"/>
      <c r="DL127" s="61"/>
      <c r="DM127" s="61"/>
      <c r="DN127" s="61"/>
      <c r="DO127" s="61"/>
      <c r="DP127" s="61"/>
      <c r="DQ127" s="61"/>
      <c r="DR127" s="61"/>
      <c r="DS127" s="61"/>
      <c r="DT127" s="61"/>
      <c r="DU127" s="61"/>
      <c r="DV127" s="61"/>
      <c r="DW127" s="61"/>
      <c r="DX127" s="61"/>
      <c r="DY127" s="61"/>
      <c r="DZ127" s="61"/>
      <c r="EA127" s="61"/>
      <c r="EB127" s="61"/>
      <c r="EC127" s="61"/>
      <c r="ED127" s="61"/>
      <c r="EE127" s="61"/>
      <c r="EF127" s="61"/>
      <c r="EG127" s="61"/>
      <c r="EH127" s="61"/>
      <c r="EI127" s="61"/>
      <c r="EJ127" s="61"/>
      <c r="EK127" s="61"/>
      <c r="EL127" s="61"/>
      <c r="EM127" s="61"/>
      <c r="EN127" s="61"/>
      <c r="EO127" s="61"/>
      <c r="EP127" s="61"/>
      <c r="EQ127" s="61"/>
      <c r="ER127" s="61"/>
      <c r="ES127" s="61"/>
      <c r="ET127" s="61"/>
      <c r="EU127" s="61"/>
      <c r="EV127" s="61"/>
      <c r="EW127" s="61"/>
      <c r="EX127" s="61"/>
      <c r="EY127" s="61"/>
      <c r="EZ127" s="61"/>
      <c r="FA127" s="61"/>
      <c r="FB127" s="61"/>
      <c r="FC127" s="61"/>
      <c r="FD127" s="61"/>
      <c r="FE127" s="61"/>
      <c r="FF127" s="61"/>
      <c r="FG127" s="61"/>
      <c r="FH127" s="61"/>
      <c r="FI127" s="61"/>
      <c r="FJ127" s="61"/>
      <c r="FK127" s="61"/>
      <c r="FL127" s="61"/>
      <c r="FM127" s="61"/>
      <c r="FN127" s="61"/>
      <c r="FO127" s="61"/>
      <c r="FP127" s="61"/>
      <c r="FQ127" s="61"/>
      <c r="FR127" s="61"/>
      <c r="FS127" s="61"/>
      <c r="FT127" s="61"/>
      <c r="FU127" s="61"/>
      <c r="FV127" s="61"/>
      <c r="FW127" s="61"/>
      <c r="FX127" s="61"/>
      <c r="FY127" s="61"/>
      <c r="FZ127" s="61"/>
      <c r="GA127" s="61"/>
      <c r="GB127" s="61"/>
      <c r="GC127" s="61"/>
      <c r="GD127" s="61"/>
      <c r="GE127" s="61"/>
      <c r="GF127" s="61"/>
      <c r="GG127" s="61"/>
      <c r="GH127" s="61"/>
      <c r="GI127" s="61"/>
      <c r="GJ127" s="61"/>
      <c r="GK127" s="61"/>
      <c r="GL127" s="61"/>
      <c r="GM127" s="61"/>
      <c r="GN127" s="61"/>
      <c r="GO127" s="61"/>
      <c r="GP127" s="61"/>
      <c r="GQ127" s="61"/>
      <c r="GR127" s="61"/>
      <c r="GS127" s="61"/>
      <c r="GT127" s="61"/>
      <c r="GU127" s="61"/>
      <c r="GV127" s="61"/>
      <c r="GW127" s="61"/>
      <c r="GX127" s="61"/>
      <c r="GY127" s="61"/>
      <c r="GZ127" s="61"/>
      <c r="HA127" s="61"/>
      <c r="HB127" s="61"/>
      <c r="HC127" s="61"/>
      <c r="HD127" s="61"/>
      <c r="HE127" s="61"/>
      <c r="HF127" s="61"/>
      <c r="HG127" s="61"/>
      <c r="HH127" s="61"/>
      <c r="HI127" s="61"/>
      <c r="HJ127" s="61"/>
      <c r="HK127" s="61"/>
      <c r="HL127" s="61"/>
      <c r="HM127" s="61"/>
      <c r="HN127" s="61"/>
      <c r="HO127" s="61"/>
      <c r="HP127" s="61"/>
      <c r="HQ127" s="61"/>
      <c r="HR127" s="61"/>
      <c r="HS127" s="61"/>
      <c r="HT127" s="61"/>
      <c r="HU127" s="61"/>
      <c r="HV127" s="61"/>
      <c r="HW127" s="61"/>
      <c r="HX127" s="61"/>
      <c r="HY127" s="61"/>
      <c r="HZ127" s="61"/>
      <c r="IA127" s="61"/>
      <c r="IB127" s="61"/>
      <c r="IC127" s="61"/>
    </row>
    <row r="128" spans="2:237" ht="20.100000000000001" customHeight="1">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c r="CS128" s="61"/>
      <c r="CT128" s="61"/>
      <c r="CU128" s="61"/>
      <c r="CV128" s="61"/>
      <c r="CW128" s="61"/>
      <c r="CX128" s="61"/>
      <c r="CY128" s="61"/>
      <c r="CZ128" s="61"/>
      <c r="DA128" s="61"/>
      <c r="DB128" s="61"/>
      <c r="DC128" s="61"/>
      <c r="DD128" s="61"/>
      <c r="DE128" s="61"/>
      <c r="DF128" s="61"/>
      <c r="DG128" s="61"/>
      <c r="DH128" s="61"/>
      <c r="DI128" s="61"/>
      <c r="DJ128" s="61"/>
      <c r="DK128" s="61"/>
      <c r="DL128" s="61"/>
      <c r="DM128" s="61"/>
      <c r="DN128" s="61"/>
      <c r="DO128" s="61"/>
      <c r="DP128" s="61"/>
      <c r="DQ128" s="61"/>
      <c r="DR128" s="61"/>
      <c r="DS128" s="61"/>
      <c r="DT128" s="61"/>
      <c r="DU128" s="61"/>
      <c r="DV128" s="61"/>
      <c r="DW128" s="61"/>
      <c r="DX128" s="61"/>
      <c r="DY128" s="61"/>
      <c r="DZ128" s="61"/>
      <c r="EA128" s="61"/>
      <c r="EB128" s="61"/>
      <c r="EC128" s="61"/>
      <c r="ED128" s="61"/>
      <c r="EE128" s="61"/>
      <c r="EF128" s="61"/>
      <c r="EG128" s="61"/>
      <c r="EH128" s="61"/>
      <c r="EI128" s="61"/>
      <c r="EJ128" s="61"/>
      <c r="EK128" s="61"/>
      <c r="EL128" s="61"/>
      <c r="EM128" s="61"/>
      <c r="EN128" s="61"/>
      <c r="EO128" s="61"/>
      <c r="EP128" s="61"/>
      <c r="EQ128" s="61"/>
      <c r="ER128" s="61"/>
      <c r="ES128" s="61"/>
      <c r="ET128" s="61"/>
      <c r="EU128" s="61"/>
      <c r="EV128" s="61"/>
      <c r="EW128" s="61"/>
      <c r="EX128" s="61"/>
      <c r="EY128" s="61"/>
      <c r="EZ128" s="61"/>
      <c r="FA128" s="61"/>
      <c r="FB128" s="61"/>
      <c r="FC128" s="61"/>
      <c r="FD128" s="61"/>
      <c r="FE128" s="61"/>
      <c r="FF128" s="61"/>
      <c r="FG128" s="61"/>
      <c r="FH128" s="61"/>
      <c r="FI128" s="61"/>
      <c r="FJ128" s="61"/>
      <c r="FK128" s="61"/>
      <c r="FL128" s="61"/>
      <c r="FM128" s="61"/>
      <c r="FN128" s="61"/>
      <c r="FO128" s="61"/>
      <c r="FP128" s="61"/>
      <c r="FQ128" s="61"/>
      <c r="FR128" s="61"/>
      <c r="FS128" s="61"/>
      <c r="FT128" s="61"/>
      <c r="FU128" s="61"/>
      <c r="FV128" s="61"/>
      <c r="FW128" s="61"/>
      <c r="FX128" s="61"/>
      <c r="FY128" s="61"/>
      <c r="FZ128" s="61"/>
      <c r="GA128" s="61"/>
      <c r="GB128" s="61"/>
      <c r="GC128" s="61"/>
      <c r="GD128" s="61"/>
      <c r="GE128" s="61"/>
      <c r="GF128" s="61"/>
      <c r="GG128" s="61"/>
      <c r="GH128" s="61"/>
      <c r="GI128" s="61"/>
      <c r="GJ128" s="61"/>
      <c r="GK128" s="61"/>
      <c r="GL128" s="61"/>
      <c r="GM128" s="61"/>
      <c r="GN128" s="61"/>
      <c r="GO128" s="61"/>
      <c r="GP128" s="61"/>
      <c r="GQ128" s="61"/>
      <c r="GR128" s="61"/>
      <c r="GS128" s="61"/>
      <c r="GT128" s="61"/>
      <c r="GU128" s="61"/>
      <c r="GV128" s="61"/>
      <c r="GW128" s="61"/>
      <c r="GX128" s="61"/>
      <c r="GY128" s="61"/>
      <c r="GZ128" s="61"/>
      <c r="HA128" s="61"/>
      <c r="HB128" s="61"/>
      <c r="HC128" s="61"/>
      <c r="HD128" s="61"/>
      <c r="HE128" s="61"/>
      <c r="HF128" s="61"/>
      <c r="HG128" s="61"/>
      <c r="HH128" s="61"/>
      <c r="HI128" s="61"/>
      <c r="HJ128" s="61"/>
      <c r="HK128" s="61"/>
      <c r="HL128" s="61"/>
      <c r="HM128" s="61"/>
      <c r="HN128" s="61"/>
      <c r="HO128" s="61"/>
      <c r="HP128" s="61"/>
      <c r="HQ128" s="61"/>
      <c r="HR128" s="61"/>
      <c r="HS128" s="61"/>
      <c r="HT128" s="61"/>
      <c r="HU128" s="61"/>
      <c r="HV128" s="61"/>
      <c r="HW128" s="61"/>
      <c r="HX128" s="61"/>
      <c r="HY128" s="61"/>
      <c r="HZ128" s="61"/>
      <c r="IA128" s="61"/>
      <c r="IB128" s="61"/>
      <c r="IC128" s="61"/>
    </row>
    <row r="129" spans="2:237" ht="20.100000000000001" customHeight="1">
      <c r="B129" s="61"/>
      <c r="C129" s="61"/>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c r="CS129" s="61"/>
      <c r="CT129" s="61"/>
      <c r="CU129" s="61"/>
      <c r="CV129" s="61"/>
      <c r="CW129" s="61"/>
      <c r="CX129" s="61"/>
      <c r="CY129" s="61"/>
      <c r="CZ129" s="61"/>
      <c r="DA129" s="61"/>
      <c r="DB129" s="61"/>
      <c r="DC129" s="61"/>
      <c r="DD129" s="61"/>
      <c r="DE129" s="61"/>
      <c r="DF129" s="61"/>
      <c r="DG129" s="61"/>
      <c r="DH129" s="61"/>
      <c r="DI129" s="61"/>
      <c r="DJ129" s="61"/>
      <c r="DK129" s="61"/>
      <c r="DL129" s="61"/>
      <c r="DM129" s="61"/>
      <c r="DN129" s="61"/>
      <c r="DO129" s="61"/>
      <c r="DP129" s="61"/>
      <c r="DQ129" s="61"/>
      <c r="DR129" s="61"/>
      <c r="DS129" s="61"/>
      <c r="DT129" s="61"/>
      <c r="DU129" s="61"/>
      <c r="DV129" s="61"/>
      <c r="DW129" s="61"/>
      <c r="DX129" s="61"/>
      <c r="DY129" s="61"/>
      <c r="DZ129" s="61"/>
      <c r="EA129" s="61"/>
      <c r="EB129" s="61"/>
      <c r="EC129" s="61"/>
      <c r="ED129" s="61"/>
      <c r="EE129" s="61"/>
      <c r="EF129" s="61"/>
      <c r="EG129" s="61"/>
      <c r="EH129" s="61"/>
      <c r="EI129" s="61"/>
      <c r="EJ129" s="61"/>
      <c r="EK129" s="61"/>
      <c r="EL129" s="61"/>
      <c r="EM129" s="61"/>
      <c r="EN129" s="61"/>
      <c r="EO129" s="61"/>
      <c r="EP129" s="61"/>
      <c r="EQ129" s="61"/>
      <c r="ER129" s="61"/>
      <c r="ES129" s="61"/>
      <c r="ET129" s="61"/>
      <c r="EU129" s="61"/>
      <c r="EV129" s="61"/>
      <c r="EW129" s="61"/>
      <c r="EX129" s="61"/>
      <c r="EY129" s="61"/>
      <c r="EZ129" s="61"/>
      <c r="FA129" s="61"/>
      <c r="FB129" s="61"/>
      <c r="FC129" s="61"/>
      <c r="FD129" s="61"/>
      <c r="FE129" s="61"/>
      <c r="FF129" s="61"/>
      <c r="FG129" s="61"/>
      <c r="FH129" s="61"/>
      <c r="FI129" s="61"/>
      <c r="FJ129" s="61"/>
      <c r="FK129" s="61"/>
      <c r="FL129" s="61"/>
      <c r="FM129" s="61"/>
      <c r="FN129" s="61"/>
      <c r="FO129" s="61"/>
      <c r="FP129" s="61"/>
      <c r="FQ129" s="61"/>
      <c r="FR129" s="61"/>
      <c r="FS129" s="61"/>
      <c r="FT129" s="61"/>
      <c r="FU129" s="61"/>
      <c r="FV129" s="61"/>
      <c r="FW129" s="61"/>
      <c r="FX129" s="61"/>
      <c r="FY129" s="61"/>
      <c r="FZ129" s="61"/>
      <c r="GA129" s="61"/>
      <c r="GB129" s="61"/>
      <c r="GC129" s="61"/>
      <c r="GD129" s="61"/>
      <c r="GE129" s="61"/>
      <c r="GF129" s="61"/>
      <c r="GG129" s="61"/>
      <c r="GH129" s="61"/>
      <c r="GI129" s="61"/>
      <c r="GJ129" s="61"/>
      <c r="GK129" s="61"/>
      <c r="GL129" s="61"/>
      <c r="GM129" s="61"/>
      <c r="GN129" s="61"/>
      <c r="GO129" s="61"/>
      <c r="GP129" s="61"/>
      <c r="GQ129" s="61"/>
      <c r="GR129" s="61"/>
      <c r="GS129" s="61"/>
      <c r="GT129" s="61"/>
      <c r="GU129" s="61"/>
      <c r="GV129" s="61"/>
      <c r="GW129" s="61"/>
      <c r="GX129" s="61"/>
      <c r="GY129" s="61"/>
      <c r="GZ129" s="61"/>
      <c r="HA129" s="61"/>
      <c r="HB129" s="61"/>
      <c r="HC129" s="61"/>
      <c r="HD129" s="61"/>
      <c r="HE129" s="61"/>
      <c r="HF129" s="61"/>
      <c r="HG129" s="61"/>
      <c r="HH129" s="61"/>
      <c r="HI129" s="61"/>
      <c r="HJ129" s="61"/>
      <c r="HK129" s="61"/>
      <c r="HL129" s="61"/>
      <c r="HM129" s="61"/>
      <c r="HN129" s="61"/>
      <c r="HO129" s="61"/>
      <c r="HP129" s="61"/>
      <c r="HQ129" s="61"/>
      <c r="HR129" s="61"/>
      <c r="HS129" s="61"/>
      <c r="HT129" s="61"/>
      <c r="HU129" s="61"/>
      <c r="HV129" s="61"/>
      <c r="HW129" s="61"/>
      <c r="HX129" s="61"/>
      <c r="HY129" s="61"/>
      <c r="HZ129" s="61"/>
      <c r="IA129" s="61"/>
      <c r="IB129" s="61"/>
      <c r="IC129" s="61"/>
    </row>
    <row r="130" spans="2:237" ht="20.100000000000001" customHeight="1">
      <c r="B130" s="61"/>
      <c r="C130" s="61"/>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c r="CS130" s="61"/>
      <c r="CT130" s="61"/>
      <c r="CU130" s="61"/>
      <c r="CV130" s="61"/>
      <c r="CW130" s="61"/>
      <c r="CX130" s="61"/>
      <c r="CY130" s="61"/>
      <c r="CZ130" s="61"/>
      <c r="DA130" s="61"/>
      <c r="DB130" s="61"/>
      <c r="DC130" s="61"/>
      <c r="DD130" s="61"/>
      <c r="DE130" s="61"/>
      <c r="DF130" s="61"/>
      <c r="DG130" s="61"/>
      <c r="DH130" s="61"/>
      <c r="DI130" s="61"/>
      <c r="DJ130" s="61"/>
      <c r="DK130" s="61"/>
      <c r="DL130" s="61"/>
      <c r="DM130" s="61"/>
      <c r="DN130" s="61"/>
      <c r="DO130" s="61"/>
      <c r="DP130" s="61"/>
      <c r="DQ130" s="61"/>
      <c r="DR130" s="61"/>
      <c r="DS130" s="61"/>
      <c r="DT130" s="61"/>
      <c r="DU130" s="61"/>
      <c r="DV130" s="61"/>
      <c r="DW130" s="61"/>
      <c r="DX130" s="61"/>
      <c r="DY130" s="61"/>
      <c r="DZ130" s="61"/>
      <c r="EA130" s="61"/>
      <c r="EB130" s="61"/>
      <c r="EC130" s="61"/>
      <c r="ED130" s="61"/>
      <c r="EE130" s="61"/>
      <c r="EF130" s="61"/>
      <c r="EG130" s="61"/>
      <c r="EH130" s="61"/>
      <c r="EI130" s="61"/>
      <c r="EJ130" s="61"/>
      <c r="EK130" s="61"/>
      <c r="EL130" s="61"/>
      <c r="EM130" s="61"/>
      <c r="EN130" s="61"/>
      <c r="EO130" s="61"/>
      <c r="EP130" s="61"/>
      <c r="EQ130" s="61"/>
      <c r="ER130" s="61"/>
      <c r="ES130" s="61"/>
      <c r="ET130" s="61"/>
      <c r="EU130" s="61"/>
      <c r="EV130" s="61"/>
      <c r="EW130" s="61"/>
      <c r="EX130" s="61"/>
      <c r="EY130" s="61"/>
      <c r="EZ130" s="61"/>
      <c r="FA130" s="61"/>
      <c r="FB130" s="61"/>
      <c r="FC130" s="61"/>
      <c r="FD130" s="61"/>
      <c r="FE130" s="61"/>
      <c r="FF130" s="61"/>
      <c r="FG130" s="61"/>
      <c r="FH130" s="61"/>
      <c r="FI130" s="61"/>
      <c r="FJ130" s="61"/>
      <c r="FK130" s="61"/>
      <c r="FL130" s="61"/>
      <c r="FM130" s="61"/>
      <c r="FN130" s="61"/>
      <c r="FO130" s="61"/>
      <c r="FP130" s="61"/>
      <c r="FQ130" s="61"/>
      <c r="FR130" s="61"/>
      <c r="FS130" s="61"/>
      <c r="FT130" s="61"/>
      <c r="FU130" s="61"/>
      <c r="FV130" s="61"/>
      <c r="FW130" s="61"/>
      <c r="FX130" s="61"/>
      <c r="FY130" s="61"/>
      <c r="FZ130" s="61"/>
      <c r="GA130" s="61"/>
      <c r="GB130" s="61"/>
      <c r="GC130" s="61"/>
      <c r="GD130" s="61"/>
      <c r="GE130" s="61"/>
      <c r="GF130" s="61"/>
      <c r="GG130" s="61"/>
      <c r="GH130" s="61"/>
      <c r="GI130" s="61"/>
      <c r="GJ130" s="61"/>
      <c r="GK130" s="61"/>
      <c r="GL130" s="61"/>
      <c r="GM130" s="61"/>
      <c r="GN130" s="61"/>
      <c r="GO130" s="61"/>
      <c r="GP130" s="61"/>
      <c r="GQ130" s="61"/>
      <c r="GR130" s="61"/>
      <c r="GS130" s="61"/>
      <c r="GT130" s="61"/>
      <c r="GU130" s="61"/>
      <c r="GV130" s="61"/>
      <c r="GW130" s="61"/>
      <c r="GX130" s="61"/>
      <c r="GY130" s="61"/>
      <c r="GZ130" s="61"/>
      <c r="HA130" s="61"/>
      <c r="HB130" s="61"/>
      <c r="HC130" s="61"/>
      <c r="HD130" s="61"/>
      <c r="HE130" s="61"/>
      <c r="HF130" s="61"/>
      <c r="HG130" s="61"/>
      <c r="HH130" s="61"/>
      <c r="HI130" s="61"/>
      <c r="HJ130" s="61"/>
      <c r="HK130" s="61"/>
      <c r="HL130" s="61"/>
      <c r="HM130" s="61"/>
      <c r="HN130" s="61"/>
      <c r="HO130" s="61"/>
      <c r="HP130" s="61"/>
      <c r="HQ130" s="61"/>
      <c r="HR130" s="61"/>
      <c r="HS130" s="61"/>
      <c r="HT130" s="61"/>
      <c r="HU130" s="61"/>
      <c r="HV130" s="61"/>
      <c r="HW130" s="61"/>
      <c r="HX130" s="61"/>
      <c r="HY130" s="61"/>
      <c r="HZ130" s="61"/>
      <c r="IA130" s="61"/>
      <c r="IB130" s="61"/>
      <c r="IC130" s="61"/>
    </row>
    <row r="131" spans="2:237" ht="20.100000000000001" customHeight="1">
      <c r="B131" s="61"/>
      <c r="C131" s="61"/>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c r="CS131" s="61"/>
      <c r="CT131" s="61"/>
      <c r="CU131" s="61"/>
      <c r="CV131" s="61"/>
      <c r="CW131" s="61"/>
      <c r="CX131" s="61"/>
      <c r="CY131" s="61"/>
      <c r="CZ131" s="61"/>
      <c r="DA131" s="61"/>
      <c r="DB131" s="61"/>
      <c r="DC131" s="61"/>
      <c r="DD131" s="61"/>
      <c r="DE131" s="61"/>
      <c r="DF131" s="61"/>
      <c r="DG131" s="61"/>
      <c r="DH131" s="61"/>
      <c r="DI131" s="61"/>
      <c r="DJ131" s="61"/>
      <c r="DK131" s="61"/>
      <c r="DL131" s="61"/>
      <c r="DM131" s="61"/>
      <c r="DN131" s="61"/>
      <c r="DO131" s="61"/>
      <c r="DP131" s="61"/>
      <c r="DQ131" s="61"/>
      <c r="DR131" s="61"/>
      <c r="DS131" s="61"/>
      <c r="DT131" s="61"/>
      <c r="DU131" s="61"/>
      <c r="DV131" s="61"/>
      <c r="DW131" s="61"/>
      <c r="DX131" s="61"/>
      <c r="DY131" s="61"/>
      <c r="DZ131" s="61"/>
      <c r="EA131" s="61"/>
      <c r="EB131" s="61"/>
      <c r="EC131" s="61"/>
      <c r="ED131" s="61"/>
      <c r="EE131" s="61"/>
      <c r="EF131" s="61"/>
      <c r="EG131" s="61"/>
      <c r="EH131" s="61"/>
      <c r="EI131" s="61"/>
      <c r="EJ131" s="61"/>
      <c r="EK131" s="61"/>
      <c r="EL131" s="61"/>
      <c r="EM131" s="61"/>
      <c r="EN131" s="61"/>
      <c r="EO131" s="61"/>
      <c r="EP131" s="61"/>
      <c r="EQ131" s="61"/>
      <c r="ER131" s="61"/>
      <c r="ES131" s="61"/>
      <c r="ET131" s="61"/>
      <c r="EU131" s="61"/>
      <c r="EV131" s="61"/>
      <c r="EW131" s="61"/>
      <c r="EX131" s="61"/>
      <c r="EY131" s="61"/>
      <c r="EZ131" s="61"/>
      <c r="FA131" s="61"/>
      <c r="FB131" s="61"/>
      <c r="FC131" s="61"/>
      <c r="FD131" s="61"/>
      <c r="FE131" s="61"/>
      <c r="FF131" s="61"/>
      <c r="FG131" s="61"/>
      <c r="FH131" s="61"/>
      <c r="FI131" s="61"/>
      <c r="FJ131" s="61"/>
      <c r="FK131" s="61"/>
      <c r="FL131" s="61"/>
      <c r="FM131" s="61"/>
      <c r="FN131" s="61"/>
      <c r="FO131" s="61"/>
      <c r="FP131" s="61"/>
      <c r="FQ131" s="61"/>
      <c r="FR131" s="61"/>
      <c r="FS131" s="61"/>
      <c r="FT131" s="61"/>
      <c r="FU131" s="61"/>
      <c r="FV131" s="61"/>
      <c r="FW131" s="61"/>
      <c r="FX131" s="61"/>
      <c r="FY131" s="61"/>
      <c r="FZ131" s="61"/>
      <c r="GA131" s="61"/>
      <c r="GB131" s="61"/>
      <c r="GC131" s="61"/>
      <c r="GD131" s="61"/>
      <c r="GE131" s="61"/>
      <c r="GF131" s="61"/>
      <c r="GG131" s="61"/>
      <c r="GH131" s="61"/>
      <c r="GI131" s="61"/>
      <c r="GJ131" s="61"/>
      <c r="GK131" s="61"/>
      <c r="GL131" s="61"/>
      <c r="GM131" s="61"/>
      <c r="GN131" s="61"/>
      <c r="GO131" s="61"/>
      <c r="GP131" s="61"/>
      <c r="GQ131" s="61"/>
      <c r="GR131" s="61"/>
      <c r="GS131" s="61"/>
      <c r="GT131" s="61"/>
      <c r="GU131" s="61"/>
      <c r="GV131" s="61"/>
      <c r="GW131" s="61"/>
      <c r="GX131" s="61"/>
      <c r="GY131" s="61"/>
      <c r="GZ131" s="61"/>
      <c r="HA131" s="61"/>
      <c r="HB131" s="61"/>
      <c r="HC131" s="61"/>
      <c r="HD131" s="61"/>
      <c r="HE131" s="61"/>
      <c r="HF131" s="61"/>
      <c r="HG131" s="61"/>
      <c r="HH131" s="61"/>
      <c r="HI131" s="61"/>
      <c r="HJ131" s="61"/>
      <c r="HK131" s="61"/>
      <c r="HL131" s="61"/>
      <c r="HM131" s="61"/>
      <c r="HN131" s="61"/>
      <c r="HO131" s="61"/>
      <c r="HP131" s="61"/>
      <c r="HQ131" s="61"/>
      <c r="HR131" s="61"/>
      <c r="HS131" s="61"/>
      <c r="HT131" s="61"/>
      <c r="HU131" s="61"/>
      <c r="HV131" s="61"/>
      <c r="HW131" s="61"/>
      <c r="HX131" s="61"/>
      <c r="HY131" s="61"/>
      <c r="HZ131" s="61"/>
      <c r="IA131" s="61"/>
      <c r="IB131" s="61"/>
      <c r="IC131" s="61"/>
    </row>
    <row r="132" spans="2:237" ht="20.100000000000001" customHeight="1">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c r="CS132" s="61"/>
      <c r="CT132" s="61"/>
      <c r="CU132" s="61"/>
      <c r="CV132" s="61"/>
      <c r="CW132" s="61"/>
      <c r="CX132" s="61"/>
      <c r="CY132" s="61"/>
      <c r="CZ132" s="61"/>
      <c r="DA132" s="61"/>
      <c r="DB132" s="61"/>
      <c r="DC132" s="61"/>
      <c r="DD132" s="61"/>
      <c r="DE132" s="61"/>
      <c r="DF132" s="61"/>
      <c r="DG132" s="61"/>
      <c r="DH132" s="61"/>
      <c r="DI132" s="61"/>
      <c r="DJ132" s="61"/>
      <c r="DK132" s="61"/>
      <c r="DL132" s="61"/>
      <c r="DM132" s="61"/>
      <c r="DN132" s="61"/>
      <c r="DO132" s="61"/>
      <c r="DP132" s="61"/>
      <c r="DQ132" s="61"/>
      <c r="DR132" s="61"/>
      <c r="DS132" s="61"/>
      <c r="DT132" s="61"/>
      <c r="DU132" s="61"/>
      <c r="DV132" s="61"/>
      <c r="DW132" s="61"/>
      <c r="DX132" s="61"/>
      <c r="DY132" s="61"/>
      <c r="DZ132" s="61"/>
      <c r="EA132" s="61"/>
      <c r="EB132" s="61"/>
      <c r="EC132" s="61"/>
      <c r="ED132" s="61"/>
      <c r="EE132" s="61"/>
      <c r="EF132" s="61"/>
      <c r="EG132" s="61"/>
      <c r="EH132" s="61"/>
      <c r="EI132" s="61"/>
      <c r="EJ132" s="61"/>
      <c r="EK132" s="61"/>
      <c r="EL132" s="61"/>
      <c r="EM132" s="61"/>
      <c r="EN132" s="61"/>
      <c r="EO132" s="61"/>
      <c r="EP132" s="61"/>
      <c r="EQ132" s="61"/>
      <c r="ER132" s="61"/>
      <c r="ES132" s="61"/>
      <c r="ET132" s="61"/>
      <c r="EU132" s="61"/>
      <c r="EV132" s="61"/>
      <c r="EW132" s="61"/>
      <c r="EX132" s="61"/>
      <c r="EY132" s="61"/>
      <c r="EZ132" s="61"/>
      <c r="FA132" s="61"/>
      <c r="FB132" s="61"/>
      <c r="FC132" s="61"/>
      <c r="FD132" s="61"/>
      <c r="FE132" s="61"/>
      <c r="FF132" s="61"/>
      <c r="FG132" s="61"/>
      <c r="FH132" s="61"/>
      <c r="FI132" s="61"/>
      <c r="FJ132" s="61"/>
      <c r="FK132" s="61"/>
      <c r="FL132" s="61"/>
      <c r="FM132" s="61"/>
      <c r="FN132" s="61"/>
      <c r="FO132" s="61"/>
      <c r="FP132" s="61"/>
      <c r="FQ132" s="61"/>
      <c r="FR132" s="61"/>
      <c r="FS132" s="61"/>
      <c r="FT132" s="61"/>
      <c r="FU132" s="61"/>
      <c r="FV132" s="61"/>
      <c r="FW132" s="61"/>
      <c r="FX132" s="61"/>
      <c r="FY132" s="61"/>
      <c r="FZ132" s="61"/>
      <c r="GA132" s="61"/>
      <c r="GB132" s="61"/>
      <c r="GC132" s="61"/>
      <c r="GD132" s="61"/>
      <c r="GE132" s="61"/>
      <c r="GF132" s="61"/>
      <c r="GG132" s="61"/>
      <c r="GH132" s="61"/>
      <c r="GI132" s="61"/>
      <c r="GJ132" s="61"/>
      <c r="GK132" s="61"/>
      <c r="GL132" s="61"/>
      <c r="GM132" s="61"/>
      <c r="GN132" s="61"/>
      <c r="GO132" s="61"/>
      <c r="GP132" s="61"/>
      <c r="GQ132" s="61"/>
      <c r="GR132" s="61"/>
      <c r="GS132" s="61"/>
      <c r="GT132" s="61"/>
      <c r="GU132" s="61"/>
      <c r="GV132" s="61"/>
      <c r="GW132" s="61"/>
      <c r="GX132" s="61"/>
      <c r="GY132" s="61"/>
      <c r="GZ132" s="61"/>
      <c r="HA132" s="61"/>
      <c r="HB132" s="61"/>
      <c r="HC132" s="61"/>
      <c r="HD132" s="61"/>
      <c r="HE132" s="61"/>
      <c r="HF132" s="61"/>
      <c r="HG132" s="61"/>
      <c r="HH132" s="61"/>
      <c r="HI132" s="61"/>
      <c r="HJ132" s="61"/>
      <c r="HK132" s="61"/>
      <c r="HL132" s="61"/>
      <c r="HM132" s="61"/>
      <c r="HN132" s="61"/>
      <c r="HO132" s="61"/>
      <c r="HP132" s="61"/>
      <c r="HQ132" s="61"/>
      <c r="HR132" s="61"/>
      <c r="HS132" s="61"/>
      <c r="HT132" s="61"/>
      <c r="HU132" s="61"/>
      <c r="HV132" s="61"/>
      <c r="HW132" s="61"/>
      <c r="HX132" s="61"/>
      <c r="HY132" s="61"/>
      <c r="HZ132" s="61"/>
      <c r="IA132" s="61"/>
      <c r="IB132" s="61"/>
      <c r="IC132" s="61"/>
    </row>
    <row r="133" spans="2:237" ht="20.100000000000001" customHeight="1">
      <c r="B133" s="61"/>
      <c r="C133" s="61"/>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c r="CS133" s="61"/>
      <c r="CT133" s="61"/>
      <c r="CU133" s="61"/>
      <c r="CV133" s="61"/>
      <c r="CW133" s="61"/>
      <c r="CX133" s="61"/>
      <c r="CY133" s="61"/>
      <c r="CZ133" s="61"/>
      <c r="DA133" s="61"/>
      <c r="DB133" s="61"/>
      <c r="DC133" s="61"/>
      <c r="DD133" s="61"/>
      <c r="DE133" s="61"/>
      <c r="DF133" s="61"/>
      <c r="DG133" s="61"/>
      <c r="DH133" s="61"/>
      <c r="DI133" s="61"/>
      <c r="DJ133" s="61"/>
      <c r="DK133" s="61"/>
      <c r="DL133" s="61"/>
      <c r="DM133" s="61"/>
      <c r="DN133" s="61"/>
      <c r="DO133" s="61"/>
      <c r="DP133" s="61"/>
      <c r="DQ133" s="61"/>
      <c r="DR133" s="61"/>
      <c r="DS133" s="61"/>
      <c r="DT133" s="61"/>
      <c r="DU133" s="61"/>
      <c r="DV133" s="61"/>
      <c r="DW133" s="61"/>
      <c r="DX133" s="61"/>
      <c r="DY133" s="61"/>
      <c r="DZ133" s="61"/>
      <c r="EA133" s="61"/>
      <c r="EB133" s="61"/>
      <c r="EC133" s="61"/>
      <c r="ED133" s="61"/>
      <c r="EE133" s="61"/>
      <c r="EF133" s="61"/>
      <c r="EG133" s="61"/>
      <c r="EH133" s="61"/>
      <c r="EI133" s="61"/>
      <c r="EJ133" s="61"/>
      <c r="EK133" s="61"/>
      <c r="EL133" s="61"/>
      <c r="EM133" s="61"/>
      <c r="EN133" s="61"/>
      <c r="EO133" s="61"/>
      <c r="EP133" s="61"/>
      <c r="EQ133" s="61"/>
      <c r="ER133" s="61"/>
      <c r="ES133" s="61"/>
      <c r="ET133" s="61"/>
      <c r="EU133" s="61"/>
      <c r="EV133" s="61"/>
      <c r="EW133" s="61"/>
      <c r="EX133" s="61"/>
      <c r="EY133" s="61"/>
      <c r="EZ133" s="61"/>
      <c r="FA133" s="61"/>
      <c r="FB133" s="61"/>
      <c r="FC133" s="61"/>
      <c r="FD133" s="61"/>
      <c r="FE133" s="61"/>
      <c r="FF133" s="61"/>
      <c r="FG133" s="61"/>
      <c r="FH133" s="61"/>
      <c r="FI133" s="61"/>
      <c r="FJ133" s="61"/>
      <c r="FK133" s="61"/>
      <c r="FL133" s="61"/>
      <c r="FM133" s="61"/>
      <c r="FN133" s="61"/>
      <c r="FO133" s="61"/>
      <c r="FP133" s="61"/>
      <c r="FQ133" s="61"/>
      <c r="FR133" s="61"/>
      <c r="FS133" s="61"/>
      <c r="FT133" s="61"/>
      <c r="FU133" s="61"/>
      <c r="FV133" s="61"/>
      <c r="FW133" s="61"/>
      <c r="FX133" s="61"/>
      <c r="FY133" s="61"/>
      <c r="FZ133" s="61"/>
      <c r="GA133" s="61"/>
      <c r="GB133" s="61"/>
      <c r="GC133" s="61"/>
      <c r="GD133" s="61"/>
      <c r="GE133" s="61"/>
      <c r="GF133" s="61"/>
      <c r="GG133" s="61"/>
      <c r="GH133" s="61"/>
      <c r="GI133" s="61"/>
      <c r="GJ133" s="61"/>
      <c r="GK133" s="61"/>
      <c r="GL133" s="61"/>
      <c r="GM133" s="61"/>
      <c r="GN133" s="61"/>
      <c r="GO133" s="61"/>
      <c r="GP133" s="61"/>
      <c r="GQ133" s="61"/>
      <c r="GR133" s="61"/>
      <c r="GS133" s="61"/>
      <c r="GT133" s="61"/>
      <c r="GU133" s="61"/>
      <c r="GV133" s="61"/>
      <c r="GW133" s="61"/>
      <c r="GX133" s="61"/>
      <c r="GY133" s="61"/>
      <c r="GZ133" s="61"/>
      <c r="HA133" s="61"/>
      <c r="HB133" s="61"/>
      <c r="HC133" s="61"/>
      <c r="HD133" s="61"/>
      <c r="HE133" s="61"/>
      <c r="HF133" s="61"/>
      <c r="HG133" s="61"/>
      <c r="HH133" s="61"/>
      <c r="HI133" s="61"/>
      <c r="HJ133" s="61"/>
      <c r="HK133" s="61"/>
      <c r="HL133" s="61"/>
      <c r="HM133" s="61"/>
      <c r="HN133" s="61"/>
      <c r="HO133" s="61"/>
      <c r="HP133" s="61"/>
      <c r="HQ133" s="61"/>
      <c r="HR133" s="61"/>
      <c r="HS133" s="61"/>
      <c r="HT133" s="61"/>
      <c r="HU133" s="61"/>
      <c r="HV133" s="61"/>
      <c r="HW133" s="61"/>
      <c r="HX133" s="61"/>
      <c r="HY133" s="61"/>
      <c r="HZ133" s="61"/>
      <c r="IA133" s="61"/>
      <c r="IB133" s="61"/>
      <c r="IC133" s="61"/>
    </row>
    <row r="134" spans="2:237" ht="20.100000000000001" customHeight="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c r="CS134" s="61"/>
      <c r="CT134" s="61"/>
      <c r="CU134" s="61"/>
      <c r="CV134" s="61"/>
      <c r="CW134" s="61"/>
      <c r="CX134" s="61"/>
      <c r="CY134" s="61"/>
      <c r="CZ134" s="61"/>
      <c r="DA134" s="61"/>
      <c r="DB134" s="61"/>
      <c r="DC134" s="61"/>
      <c r="DD134" s="61"/>
      <c r="DE134" s="61"/>
      <c r="DF134" s="61"/>
      <c r="DG134" s="61"/>
      <c r="DH134" s="61"/>
      <c r="DI134" s="61"/>
      <c r="DJ134" s="61"/>
      <c r="DK134" s="61"/>
      <c r="DL134" s="61"/>
      <c r="DM134" s="61"/>
      <c r="DN134" s="61"/>
      <c r="DO134" s="61"/>
      <c r="DP134" s="61"/>
      <c r="DQ134" s="61"/>
      <c r="DR134" s="61"/>
      <c r="DS134" s="61"/>
      <c r="DT134" s="61"/>
      <c r="DU134" s="61"/>
      <c r="DV134" s="61"/>
      <c r="DW134" s="61"/>
      <c r="DX134" s="61"/>
      <c r="DY134" s="61"/>
      <c r="DZ134" s="61"/>
      <c r="EA134" s="61"/>
      <c r="EB134" s="61"/>
      <c r="EC134" s="61"/>
      <c r="ED134" s="61"/>
      <c r="EE134" s="61"/>
      <c r="EF134" s="61"/>
      <c r="EG134" s="61"/>
      <c r="EH134" s="61"/>
      <c r="EI134" s="61"/>
      <c r="EJ134" s="61"/>
      <c r="EK134" s="61"/>
      <c r="EL134" s="61"/>
      <c r="EM134" s="61"/>
      <c r="EN134" s="61"/>
      <c r="EO134" s="61"/>
      <c r="EP134" s="61"/>
      <c r="EQ134" s="61"/>
      <c r="ER134" s="61"/>
      <c r="ES134" s="61"/>
      <c r="ET134" s="61"/>
      <c r="EU134" s="61"/>
      <c r="EV134" s="61"/>
      <c r="EW134" s="61"/>
      <c r="EX134" s="61"/>
      <c r="EY134" s="61"/>
      <c r="EZ134" s="61"/>
      <c r="FA134" s="61"/>
      <c r="FB134" s="61"/>
      <c r="FC134" s="61"/>
      <c r="FD134" s="61"/>
      <c r="FE134" s="61"/>
      <c r="FF134" s="61"/>
      <c r="FG134" s="61"/>
      <c r="FH134" s="61"/>
      <c r="FI134" s="61"/>
      <c r="FJ134" s="61"/>
      <c r="FK134" s="61"/>
      <c r="FL134" s="61"/>
      <c r="FM134" s="61"/>
      <c r="FN134" s="61"/>
      <c r="FO134" s="61"/>
      <c r="FP134" s="61"/>
      <c r="FQ134" s="61"/>
      <c r="FR134" s="61"/>
      <c r="FS134" s="61"/>
      <c r="FT134" s="61"/>
      <c r="FU134" s="61"/>
      <c r="FV134" s="61"/>
      <c r="FW134" s="61"/>
      <c r="FX134" s="61"/>
      <c r="FY134" s="61"/>
      <c r="FZ134" s="61"/>
      <c r="GA134" s="61"/>
      <c r="GB134" s="61"/>
      <c r="GC134" s="61"/>
      <c r="GD134" s="61"/>
      <c r="GE134" s="61"/>
      <c r="GF134" s="61"/>
      <c r="GG134" s="61"/>
      <c r="GH134" s="61"/>
      <c r="GI134" s="61"/>
      <c r="GJ134" s="61"/>
      <c r="GK134" s="61"/>
      <c r="GL134" s="61"/>
      <c r="GM134" s="61"/>
      <c r="GN134" s="61"/>
      <c r="GO134" s="61"/>
      <c r="GP134" s="61"/>
      <c r="GQ134" s="61"/>
      <c r="GR134" s="61"/>
      <c r="GS134" s="61"/>
      <c r="GT134" s="61"/>
      <c r="GU134" s="61"/>
      <c r="GV134" s="61"/>
      <c r="GW134" s="61"/>
      <c r="GX134" s="61"/>
      <c r="GY134" s="61"/>
      <c r="GZ134" s="61"/>
      <c r="HA134" s="61"/>
      <c r="HB134" s="61"/>
      <c r="HC134" s="61"/>
      <c r="HD134" s="61"/>
      <c r="HE134" s="61"/>
      <c r="HF134" s="61"/>
      <c r="HG134" s="61"/>
      <c r="HH134" s="61"/>
      <c r="HI134" s="61"/>
      <c r="HJ134" s="61"/>
      <c r="HK134" s="61"/>
      <c r="HL134" s="61"/>
      <c r="HM134" s="61"/>
      <c r="HN134" s="61"/>
      <c r="HO134" s="61"/>
      <c r="HP134" s="61"/>
      <c r="HQ134" s="61"/>
      <c r="HR134" s="61"/>
      <c r="HS134" s="61"/>
      <c r="HT134" s="61"/>
      <c r="HU134" s="61"/>
      <c r="HV134" s="61"/>
      <c r="HW134" s="61"/>
      <c r="HX134" s="61"/>
      <c r="HY134" s="61"/>
      <c r="HZ134" s="61"/>
      <c r="IA134" s="61"/>
      <c r="IB134" s="61"/>
      <c r="IC134" s="61"/>
    </row>
    <row r="135" spans="2:237" ht="20.100000000000001" customHeight="1">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c r="EA135" s="61"/>
      <c r="EB135" s="61"/>
      <c r="EC135" s="61"/>
      <c r="ED135" s="61"/>
      <c r="EE135" s="61"/>
      <c r="EF135" s="61"/>
      <c r="EG135" s="61"/>
      <c r="EH135" s="61"/>
      <c r="EI135" s="61"/>
      <c r="EJ135" s="61"/>
      <c r="EK135" s="61"/>
      <c r="EL135" s="61"/>
      <c r="EM135" s="61"/>
      <c r="EN135" s="61"/>
      <c r="EO135" s="61"/>
      <c r="EP135" s="61"/>
      <c r="EQ135" s="61"/>
      <c r="ER135" s="61"/>
      <c r="ES135" s="61"/>
      <c r="ET135" s="61"/>
      <c r="EU135" s="61"/>
      <c r="EV135" s="61"/>
      <c r="EW135" s="61"/>
      <c r="EX135" s="61"/>
      <c r="EY135" s="61"/>
      <c r="EZ135" s="61"/>
      <c r="FA135" s="61"/>
      <c r="FB135" s="61"/>
      <c r="FC135" s="61"/>
      <c r="FD135" s="61"/>
      <c r="FE135" s="61"/>
      <c r="FF135" s="61"/>
      <c r="FG135" s="61"/>
      <c r="FH135" s="61"/>
      <c r="FI135" s="61"/>
      <c r="FJ135" s="61"/>
      <c r="FK135" s="61"/>
      <c r="FL135" s="61"/>
      <c r="FM135" s="61"/>
      <c r="FN135" s="61"/>
      <c r="FO135" s="61"/>
      <c r="FP135" s="61"/>
      <c r="FQ135" s="61"/>
      <c r="FR135" s="61"/>
      <c r="FS135" s="61"/>
      <c r="FT135" s="61"/>
      <c r="FU135" s="61"/>
      <c r="FV135" s="61"/>
      <c r="FW135" s="61"/>
      <c r="FX135" s="61"/>
      <c r="FY135" s="61"/>
      <c r="FZ135" s="61"/>
      <c r="GA135" s="61"/>
      <c r="GB135" s="61"/>
      <c r="GC135" s="61"/>
      <c r="GD135" s="61"/>
      <c r="GE135" s="61"/>
      <c r="GF135" s="61"/>
      <c r="GG135" s="61"/>
      <c r="GH135" s="61"/>
      <c r="GI135" s="61"/>
      <c r="GJ135" s="61"/>
      <c r="GK135" s="61"/>
      <c r="GL135" s="61"/>
      <c r="GM135" s="61"/>
      <c r="GN135" s="61"/>
      <c r="GO135" s="61"/>
      <c r="GP135" s="61"/>
      <c r="GQ135" s="61"/>
      <c r="GR135" s="61"/>
      <c r="GS135" s="61"/>
      <c r="GT135" s="61"/>
      <c r="GU135" s="61"/>
      <c r="GV135" s="61"/>
      <c r="GW135" s="61"/>
      <c r="GX135" s="61"/>
      <c r="GY135" s="61"/>
      <c r="GZ135" s="61"/>
      <c r="HA135" s="61"/>
      <c r="HB135" s="61"/>
      <c r="HC135" s="61"/>
      <c r="HD135" s="61"/>
      <c r="HE135" s="61"/>
      <c r="HF135" s="61"/>
      <c r="HG135" s="61"/>
      <c r="HH135" s="61"/>
      <c r="HI135" s="61"/>
      <c r="HJ135" s="61"/>
      <c r="HK135" s="61"/>
      <c r="HL135" s="61"/>
      <c r="HM135" s="61"/>
      <c r="HN135" s="61"/>
      <c r="HO135" s="61"/>
      <c r="HP135" s="61"/>
      <c r="HQ135" s="61"/>
      <c r="HR135" s="61"/>
      <c r="HS135" s="61"/>
      <c r="HT135" s="61"/>
      <c r="HU135" s="61"/>
      <c r="HV135" s="61"/>
      <c r="HW135" s="61"/>
      <c r="HX135" s="61"/>
      <c r="HY135" s="61"/>
      <c r="HZ135" s="61"/>
      <c r="IA135" s="61"/>
      <c r="IB135" s="61"/>
      <c r="IC135" s="61"/>
    </row>
    <row r="136" spans="2:237" ht="20.100000000000001" customHeight="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c r="CS136" s="61"/>
      <c r="CT136" s="61"/>
      <c r="CU136" s="61"/>
      <c r="CV136" s="61"/>
      <c r="CW136" s="61"/>
      <c r="CX136" s="61"/>
      <c r="CY136" s="61"/>
      <c r="CZ136" s="61"/>
      <c r="DA136" s="61"/>
      <c r="DB136" s="61"/>
      <c r="DC136" s="61"/>
      <c r="DD136" s="61"/>
      <c r="DE136" s="61"/>
      <c r="DF136" s="61"/>
      <c r="DG136" s="61"/>
      <c r="DH136" s="61"/>
      <c r="DI136" s="61"/>
      <c r="DJ136" s="61"/>
      <c r="DK136" s="61"/>
      <c r="DL136" s="61"/>
      <c r="DM136" s="61"/>
      <c r="DN136" s="61"/>
      <c r="DO136" s="61"/>
      <c r="DP136" s="61"/>
      <c r="DQ136" s="61"/>
      <c r="DR136" s="61"/>
      <c r="DS136" s="61"/>
      <c r="DT136" s="61"/>
      <c r="DU136" s="61"/>
      <c r="DV136" s="61"/>
      <c r="DW136" s="61"/>
      <c r="DX136" s="61"/>
      <c r="DY136" s="61"/>
      <c r="DZ136" s="61"/>
      <c r="EA136" s="61"/>
      <c r="EB136" s="61"/>
      <c r="EC136" s="61"/>
      <c r="ED136" s="61"/>
      <c r="EE136" s="61"/>
      <c r="EF136" s="61"/>
      <c r="EG136" s="61"/>
      <c r="EH136" s="61"/>
      <c r="EI136" s="61"/>
      <c r="EJ136" s="61"/>
      <c r="EK136" s="61"/>
      <c r="EL136" s="61"/>
      <c r="EM136" s="61"/>
      <c r="EN136" s="61"/>
      <c r="EO136" s="61"/>
      <c r="EP136" s="61"/>
      <c r="EQ136" s="61"/>
      <c r="ER136" s="61"/>
      <c r="ES136" s="61"/>
      <c r="ET136" s="61"/>
      <c r="EU136" s="61"/>
      <c r="EV136" s="61"/>
      <c r="EW136" s="61"/>
      <c r="EX136" s="61"/>
      <c r="EY136" s="61"/>
      <c r="EZ136" s="61"/>
      <c r="FA136" s="61"/>
      <c r="FB136" s="61"/>
      <c r="FC136" s="61"/>
      <c r="FD136" s="61"/>
      <c r="FE136" s="61"/>
      <c r="FF136" s="61"/>
      <c r="FG136" s="61"/>
      <c r="FH136" s="61"/>
      <c r="FI136" s="61"/>
      <c r="FJ136" s="61"/>
      <c r="FK136" s="61"/>
      <c r="FL136" s="61"/>
      <c r="FM136" s="61"/>
      <c r="FN136" s="61"/>
      <c r="FO136" s="61"/>
      <c r="FP136" s="61"/>
      <c r="FQ136" s="61"/>
      <c r="FR136" s="61"/>
      <c r="FS136" s="61"/>
      <c r="FT136" s="61"/>
      <c r="FU136" s="61"/>
      <c r="FV136" s="61"/>
      <c r="FW136" s="61"/>
      <c r="FX136" s="61"/>
      <c r="FY136" s="61"/>
      <c r="FZ136" s="61"/>
      <c r="GA136" s="61"/>
      <c r="GB136" s="61"/>
      <c r="GC136" s="61"/>
      <c r="GD136" s="61"/>
      <c r="GE136" s="61"/>
      <c r="GF136" s="61"/>
      <c r="GG136" s="61"/>
      <c r="GH136" s="61"/>
      <c r="GI136" s="61"/>
      <c r="GJ136" s="61"/>
      <c r="GK136" s="61"/>
      <c r="GL136" s="61"/>
      <c r="GM136" s="61"/>
      <c r="GN136" s="61"/>
      <c r="GO136" s="61"/>
      <c r="GP136" s="61"/>
      <c r="GQ136" s="61"/>
      <c r="GR136" s="61"/>
      <c r="GS136" s="61"/>
      <c r="GT136" s="61"/>
      <c r="GU136" s="61"/>
      <c r="GV136" s="61"/>
      <c r="GW136" s="61"/>
      <c r="GX136" s="61"/>
      <c r="GY136" s="61"/>
      <c r="GZ136" s="61"/>
      <c r="HA136" s="61"/>
      <c r="HB136" s="61"/>
      <c r="HC136" s="61"/>
      <c r="HD136" s="61"/>
      <c r="HE136" s="61"/>
      <c r="HF136" s="61"/>
      <c r="HG136" s="61"/>
      <c r="HH136" s="61"/>
      <c r="HI136" s="61"/>
      <c r="HJ136" s="61"/>
      <c r="HK136" s="61"/>
      <c r="HL136" s="61"/>
      <c r="HM136" s="61"/>
      <c r="HN136" s="61"/>
      <c r="HO136" s="61"/>
      <c r="HP136" s="61"/>
      <c r="HQ136" s="61"/>
      <c r="HR136" s="61"/>
      <c r="HS136" s="61"/>
      <c r="HT136" s="61"/>
      <c r="HU136" s="61"/>
      <c r="HV136" s="61"/>
      <c r="HW136" s="61"/>
      <c r="HX136" s="61"/>
      <c r="HY136" s="61"/>
      <c r="HZ136" s="61"/>
      <c r="IA136" s="61"/>
      <c r="IB136" s="61"/>
      <c r="IC136" s="61"/>
    </row>
    <row r="137" spans="2:237" ht="20.100000000000001" customHeight="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c r="CS137" s="61"/>
      <c r="CT137" s="61"/>
      <c r="CU137" s="61"/>
      <c r="CV137" s="61"/>
      <c r="CW137" s="61"/>
      <c r="CX137" s="61"/>
      <c r="CY137" s="61"/>
      <c r="CZ137" s="61"/>
      <c r="DA137" s="61"/>
      <c r="DB137" s="61"/>
      <c r="DC137" s="61"/>
      <c r="DD137" s="61"/>
      <c r="DE137" s="61"/>
      <c r="DF137" s="61"/>
      <c r="DG137" s="61"/>
      <c r="DH137" s="61"/>
      <c r="DI137" s="61"/>
      <c r="DJ137" s="61"/>
      <c r="DK137" s="61"/>
      <c r="DL137" s="61"/>
      <c r="DM137" s="61"/>
      <c r="DN137" s="61"/>
      <c r="DO137" s="61"/>
      <c r="DP137" s="61"/>
      <c r="DQ137" s="61"/>
      <c r="DR137" s="61"/>
      <c r="DS137" s="61"/>
      <c r="DT137" s="61"/>
      <c r="DU137" s="61"/>
      <c r="DV137" s="61"/>
      <c r="DW137" s="61"/>
      <c r="DX137" s="61"/>
      <c r="DY137" s="61"/>
      <c r="DZ137" s="61"/>
      <c r="EA137" s="61"/>
      <c r="EB137" s="61"/>
      <c r="EC137" s="61"/>
      <c r="ED137" s="61"/>
      <c r="EE137" s="61"/>
      <c r="EF137" s="61"/>
      <c r="EG137" s="61"/>
      <c r="EH137" s="61"/>
      <c r="EI137" s="61"/>
      <c r="EJ137" s="61"/>
      <c r="EK137" s="61"/>
      <c r="EL137" s="61"/>
      <c r="EM137" s="61"/>
      <c r="EN137" s="61"/>
      <c r="EO137" s="61"/>
      <c r="EP137" s="61"/>
      <c r="EQ137" s="61"/>
      <c r="ER137" s="61"/>
      <c r="ES137" s="61"/>
      <c r="ET137" s="61"/>
      <c r="EU137" s="61"/>
      <c r="EV137" s="61"/>
      <c r="EW137" s="61"/>
      <c r="EX137" s="61"/>
      <c r="EY137" s="61"/>
      <c r="EZ137" s="61"/>
      <c r="FA137" s="61"/>
      <c r="FB137" s="61"/>
      <c r="FC137" s="61"/>
      <c r="FD137" s="61"/>
      <c r="FE137" s="61"/>
      <c r="FF137" s="61"/>
      <c r="FG137" s="61"/>
      <c r="FH137" s="61"/>
      <c r="FI137" s="61"/>
      <c r="FJ137" s="61"/>
      <c r="FK137" s="61"/>
      <c r="FL137" s="61"/>
      <c r="FM137" s="61"/>
      <c r="FN137" s="61"/>
      <c r="FO137" s="61"/>
      <c r="FP137" s="61"/>
      <c r="FQ137" s="61"/>
      <c r="FR137" s="61"/>
      <c r="FS137" s="61"/>
      <c r="FT137" s="61"/>
      <c r="FU137" s="61"/>
      <c r="FV137" s="61"/>
      <c r="FW137" s="61"/>
      <c r="FX137" s="61"/>
      <c r="FY137" s="61"/>
      <c r="FZ137" s="61"/>
      <c r="GA137" s="61"/>
      <c r="GB137" s="61"/>
      <c r="GC137" s="61"/>
      <c r="GD137" s="61"/>
      <c r="GE137" s="61"/>
      <c r="GF137" s="61"/>
      <c r="GG137" s="61"/>
      <c r="GH137" s="61"/>
      <c r="GI137" s="61"/>
      <c r="GJ137" s="61"/>
      <c r="GK137" s="61"/>
      <c r="GL137" s="61"/>
      <c r="GM137" s="61"/>
      <c r="GN137" s="61"/>
      <c r="GO137" s="61"/>
      <c r="GP137" s="61"/>
      <c r="GQ137" s="61"/>
      <c r="GR137" s="61"/>
      <c r="GS137" s="61"/>
      <c r="GT137" s="61"/>
      <c r="GU137" s="61"/>
      <c r="GV137" s="61"/>
      <c r="GW137" s="61"/>
      <c r="GX137" s="61"/>
      <c r="GY137" s="61"/>
      <c r="GZ137" s="61"/>
      <c r="HA137" s="61"/>
      <c r="HB137" s="61"/>
      <c r="HC137" s="61"/>
      <c r="HD137" s="61"/>
      <c r="HE137" s="61"/>
      <c r="HF137" s="61"/>
      <c r="HG137" s="61"/>
      <c r="HH137" s="61"/>
      <c r="HI137" s="61"/>
      <c r="HJ137" s="61"/>
      <c r="HK137" s="61"/>
      <c r="HL137" s="61"/>
      <c r="HM137" s="61"/>
      <c r="HN137" s="61"/>
      <c r="HO137" s="61"/>
      <c r="HP137" s="61"/>
      <c r="HQ137" s="61"/>
      <c r="HR137" s="61"/>
      <c r="HS137" s="61"/>
      <c r="HT137" s="61"/>
      <c r="HU137" s="61"/>
      <c r="HV137" s="61"/>
      <c r="HW137" s="61"/>
      <c r="HX137" s="61"/>
      <c r="HY137" s="61"/>
      <c r="HZ137" s="61"/>
      <c r="IA137" s="61"/>
      <c r="IB137" s="61"/>
      <c r="IC137" s="61"/>
    </row>
    <row r="138" spans="2:237" ht="20.100000000000001" customHeight="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c r="CS138" s="61"/>
      <c r="CT138" s="61"/>
      <c r="CU138" s="61"/>
      <c r="CV138" s="61"/>
      <c r="CW138" s="61"/>
      <c r="CX138" s="61"/>
      <c r="CY138" s="61"/>
      <c r="CZ138" s="61"/>
      <c r="DA138" s="61"/>
      <c r="DB138" s="61"/>
      <c r="DC138" s="61"/>
      <c r="DD138" s="61"/>
      <c r="DE138" s="61"/>
      <c r="DF138" s="61"/>
      <c r="DG138" s="61"/>
      <c r="DH138" s="61"/>
      <c r="DI138" s="61"/>
      <c r="DJ138" s="61"/>
      <c r="DK138" s="61"/>
      <c r="DL138" s="61"/>
      <c r="DM138" s="61"/>
      <c r="DN138" s="61"/>
      <c r="DO138" s="61"/>
      <c r="DP138" s="61"/>
      <c r="DQ138" s="61"/>
      <c r="DR138" s="61"/>
      <c r="DS138" s="61"/>
      <c r="DT138" s="61"/>
      <c r="DU138" s="61"/>
      <c r="DV138" s="61"/>
      <c r="DW138" s="61"/>
      <c r="DX138" s="61"/>
      <c r="DY138" s="61"/>
      <c r="DZ138" s="61"/>
      <c r="EA138" s="61"/>
      <c r="EB138" s="61"/>
      <c r="EC138" s="61"/>
      <c r="ED138" s="61"/>
      <c r="EE138" s="61"/>
      <c r="EF138" s="61"/>
      <c r="EG138" s="61"/>
      <c r="EH138" s="61"/>
      <c r="EI138" s="61"/>
      <c r="EJ138" s="61"/>
      <c r="EK138" s="61"/>
      <c r="EL138" s="61"/>
      <c r="EM138" s="61"/>
      <c r="EN138" s="61"/>
      <c r="EO138" s="61"/>
      <c r="EP138" s="61"/>
      <c r="EQ138" s="61"/>
      <c r="ER138" s="61"/>
      <c r="ES138" s="61"/>
      <c r="ET138" s="61"/>
      <c r="EU138" s="61"/>
      <c r="EV138" s="61"/>
      <c r="EW138" s="61"/>
      <c r="EX138" s="61"/>
      <c r="EY138" s="61"/>
      <c r="EZ138" s="61"/>
      <c r="FA138" s="61"/>
      <c r="FB138" s="61"/>
      <c r="FC138" s="61"/>
      <c r="FD138" s="61"/>
      <c r="FE138" s="61"/>
      <c r="FF138" s="61"/>
      <c r="FG138" s="61"/>
      <c r="FH138" s="61"/>
      <c r="FI138" s="61"/>
      <c r="FJ138" s="61"/>
      <c r="FK138" s="61"/>
      <c r="FL138" s="61"/>
      <c r="FM138" s="61"/>
      <c r="FN138" s="61"/>
      <c r="FO138" s="61"/>
      <c r="FP138" s="61"/>
      <c r="FQ138" s="61"/>
      <c r="FR138" s="61"/>
      <c r="FS138" s="61"/>
      <c r="FT138" s="61"/>
      <c r="FU138" s="61"/>
      <c r="FV138" s="61"/>
      <c r="FW138" s="61"/>
      <c r="FX138" s="61"/>
      <c r="FY138" s="61"/>
      <c r="FZ138" s="61"/>
      <c r="GA138" s="61"/>
      <c r="GB138" s="61"/>
      <c r="GC138" s="61"/>
      <c r="GD138" s="61"/>
      <c r="GE138" s="61"/>
      <c r="GF138" s="61"/>
      <c r="GG138" s="61"/>
      <c r="GH138" s="61"/>
      <c r="GI138" s="61"/>
      <c r="GJ138" s="61"/>
      <c r="GK138" s="61"/>
      <c r="GL138" s="61"/>
      <c r="GM138" s="61"/>
      <c r="GN138" s="61"/>
      <c r="GO138" s="61"/>
      <c r="GP138" s="61"/>
      <c r="GQ138" s="61"/>
      <c r="GR138" s="61"/>
      <c r="GS138" s="61"/>
      <c r="GT138" s="61"/>
      <c r="GU138" s="61"/>
      <c r="GV138" s="61"/>
      <c r="GW138" s="61"/>
      <c r="GX138" s="61"/>
      <c r="GY138" s="61"/>
      <c r="GZ138" s="61"/>
      <c r="HA138" s="61"/>
      <c r="HB138" s="61"/>
      <c r="HC138" s="61"/>
      <c r="HD138" s="61"/>
      <c r="HE138" s="61"/>
      <c r="HF138" s="61"/>
      <c r="HG138" s="61"/>
      <c r="HH138" s="61"/>
      <c r="HI138" s="61"/>
      <c r="HJ138" s="61"/>
      <c r="HK138" s="61"/>
      <c r="HL138" s="61"/>
      <c r="HM138" s="61"/>
      <c r="HN138" s="61"/>
      <c r="HO138" s="61"/>
      <c r="HP138" s="61"/>
      <c r="HQ138" s="61"/>
      <c r="HR138" s="61"/>
      <c r="HS138" s="61"/>
      <c r="HT138" s="61"/>
      <c r="HU138" s="61"/>
      <c r="HV138" s="61"/>
      <c r="HW138" s="61"/>
      <c r="HX138" s="61"/>
      <c r="HY138" s="61"/>
      <c r="HZ138" s="61"/>
      <c r="IA138" s="61"/>
      <c r="IB138" s="61"/>
      <c r="IC138" s="61"/>
    </row>
    <row r="139" spans="2:237" ht="20.100000000000001" customHeight="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c r="CS139" s="61"/>
      <c r="CT139" s="61"/>
      <c r="CU139" s="61"/>
      <c r="CV139" s="61"/>
      <c r="CW139" s="61"/>
      <c r="CX139" s="61"/>
      <c r="CY139" s="61"/>
      <c r="CZ139" s="61"/>
      <c r="DA139" s="61"/>
      <c r="DB139" s="61"/>
      <c r="DC139" s="61"/>
      <c r="DD139" s="61"/>
      <c r="DE139" s="61"/>
      <c r="DF139" s="61"/>
      <c r="DG139" s="61"/>
      <c r="DH139" s="61"/>
      <c r="DI139" s="61"/>
      <c r="DJ139" s="61"/>
      <c r="DK139" s="61"/>
      <c r="DL139" s="61"/>
      <c r="DM139" s="61"/>
      <c r="DN139" s="61"/>
      <c r="DO139" s="61"/>
      <c r="DP139" s="61"/>
      <c r="DQ139" s="61"/>
      <c r="DR139" s="61"/>
      <c r="DS139" s="61"/>
      <c r="DT139" s="61"/>
      <c r="DU139" s="61"/>
      <c r="DV139" s="61"/>
      <c r="DW139" s="61"/>
      <c r="DX139" s="61"/>
      <c r="DY139" s="61"/>
      <c r="DZ139" s="61"/>
      <c r="EA139" s="61"/>
      <c r="EB139" s="61"/>
      <c r="EC139" s="61"/>
      <c r="ED139" s="61"/>
      <c r="EE139" s="61"/>
      <c r="EF139" s="61"/>
      <c r="EG139" s="61"/>
      <c r="EH139" s="61"/>
      <c r="EI139" s="61"/>
      <c r="EJ139" s="61"/>
      <c r="EK139" s="61"/>
      <c r="EL139" s="61"/>
      <c r="EM139" s="61"/>
      <c r="EN139" s="61"/>
      <c r="EO139" s="61"/>
      <c r="EP139" s="61"/>
      <c r="EQ139" s="61"/>
      <c r="ER139" s="61"/>
      <c r="ES139" s="61"/>
      <c r="ET139" s="61"/>
      <c r="EU139" s="61"/>
      <c r="EV139" s="61"/>
      <c r="EW139" s="61"/>
      <c r="EX139" s="61"/>
      <c r="EY139" s="61"/>
      <c r="EZ139" s="61"/>
      <c r="FA139" s="61"/>
      <c r="FB139" s="61"/>
      <c r="FC139" s="61"/>
      <c r="FD139" s="61"/>
      <c r="FE139" s="61"/>
      <c r="FF139" s="61"/>
      <c r="FG139" s="61"/>
      <c r="FH139" s="61"/>
      <c r="FI139" s="61"/>
      <c r="FJ139" s="61"/>
      <c r="FK139" s="61"/>
      <c r="FL139" s="61"/>
      <c r="FM139" s="61"/>
      <c r="FN139" s="61"/>
      <c r="FO139" s="61"/>
      <c r="FP139" s="61"/>
      <c r="FQ139" s="61"/>
      <c r="FR139" s="61"/>
      <c r="FS139" s="61"/>
      <c r="FT139" s="61"/>
      <c r="FU139" s="61"/>
      <c r="FV139" s="61"/>
      <c r="FW139" s="61"/>
      <c r="FX139" s="61"/>
      <c r="FY139" s="61"/>
      <c r="FZ139" s="61"/>
      <c r="GA139" s="61"/>
      <c r="GB139" s="61"/>
      <c r="GC139" s="61"/>
      <c r="GD139" s="61"/>
      <c r="GE139" s="61"/>
      <c r="GF139" s="61"/>
      <c r="GG139" s="61"/>
      <c r="GH139" s="61"/>
      <c r="GI139" s="61"/>
      <c r="GJ139" s="61"/>
      <c r="GK139" s="61"/>
      <c r="GL139" s="61"/>
      <c r="GM139" s="61"/>
      <c r="GN139" s="61"/>
      <c r="GO139" s="61"/>
      <c r="GP139" s="61"/>
      <c r="GQ139" s="61"/>
      <c r="GR139" s="61"/>
      <c r="GS139" s="61"/>
      <c r="GT139" s="61"/>
      <c r="GU139" s="61"/>
      <c r="GV139" s="61"/>
      <c r="GW139" s="61"/>
      <c r="GX139" s="61"/>
      <c r="GY139" s="61"/>
      <c r="GZ139" s="61"/>
      <c r="HA139" s="61"/>
      <c r="HB139" s="61"/>
      <c r="HC139" s="61"/>
      <c r="HD139" s="61"/>
      <c r="HE139" s="61"/>
      <c r="HF139" s="61"/>
      <c r="HG139" s="61"/>
      <c r="HH139" s="61"/>
      <c r="HI139" s="61"/>
      <c r="HJ139" s="61"/>
      <c r="HK139" s="61"/>
      <c r="HL139" s="61"/>
      <c r="HM139" s="61"/>
      <c r="HN139" s="61"/>
      <c r="HO139" s="61"/>
      <c r="HP139" s="61"/>
      <c r="HQ139" s="61"/>
      <c r="HR139" s="61"/>
      <c r="HS139" s="61"/>
      <c r="HT139" s="61"/>
      <c r="HU139" s="61"/>
      <c r="HV139" s="61"/>
      <c r="HW139" s="61"/>
      <c r="HX139" s="61"/>
      <c r="HY139" s="61"/>
      <c r="HZ139" s="61"/>
      <c r="IA139" s="61"/>
      <c r="IB139" s="61"/>
      <c r="IC139" s="61"/>
    </row>
    <row r="140" spans="2:237" ht="20.100000000000001" customHeight="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c r="CS140" s="61"/>
      <c r="CT140" s="61"/>
      <c r="CU140" s="61"/>
      <c r="CV140" s="61"/>
      <c r="CW140" s="61"/>
      <c r="CX140" s="61"/>
      <c r="CY140" s="61"/>
      <c r="CZ140" s="61"/>
      <c r="DA140" s="61"/>
      <c r="DB140" s="61"/>
      <c r="DC140" s="61"/>
      <c r="DD140" s="61"/>
      <c r="DE140" s="61"/>
      <c r="DF140" s="61"/>
      <c r="DG140" s="61"/>
      <c r="DH140" s="61"/>
      <c r="DI140" s="61"/>
      <c r="DJ140" s="61"/>
      <c r="DK140" s="61"/>
      <c r="DL140" s="61"/>
      <c r="DM140" s="61"/>
      <c r="DN140" s="61"/>
      <c r="DO140" s="61"/>
      <c r="DP140" s="61"/>
      <c r="DQ140" s="61"/>
      <c r="DR140" s="61"/>
      <c r="DS140" s="61"/>
      <c r="DT140" s="61"/>
      <c r="DU140" s="61"/>
      <c r="DV140" s="61"/>
      <c r="DW140" s="61"/>
      <c r="DX140" s="61"/>
      <c r="DY140" s="61"/>
      <c r="DZ140" s="61"/>
      <c r="EA140" s="61"/>
      <c r="EB140" s="61"/>
      <c r="EC140" s="61"/>
      <c r="ED140" s="61"/>
      <c r="EE140" s="61"/>
      <c r="EF140" s="61"/>
      <c r="EG140" s="61"/>
      <c r="EH140" s="61"/>
      <c r="EI140" s="61"/>
      <c r="EJ140" s="61"/>
      <c r="EK140" s="61"/>
      <c r="EL140" s="61"/>
      <c r="EM140" s="61"/>
      <c r="EN140" s="61"/>
      <c r="EO140" s="61"/>
      <c r="EP140" s="61"/>
      <c r="EQ140" s="61"/>
      <c r="ER140" s="61"/>
      <c r="ES140" s="61"/>
      <c r="ET140" s="61"/>
      <c r="EU140" s="61"/>
      <c r="EV140" s="61"/>
      <c r="EW140" s="61"/>
      <c r="EX140" s="61"/>
      <c r="EY140" s="61"/>
      <c r="EZ140" s="61"/>
      <c r="FA140" s="61"/>
      <c r="FB140" s="61"/>
      <c r="FC140" s="61"/>
      <c r="FD140" s="61"/>
      <c r="FE140" s="61"/>
      <c r="FF140" s="61"/>
      <c r="FG140" s="61"/>
      <c r="FH140" s="61"/>
      <c r="FI140" s="61"/>
      <c r="FJ140" s="61"/>
      <c r="FK140" s="61"/>
      <c r="FL140" s="61"/>
      <c r="FM140" s="61"/>
      <c r="FN140" s="61"/>
      <c r="FO140" s="61"/>
      <c r="FP140" s="61"/>
      <c r="FQ140" s="61"/>
      <c r="FR140" s="61"/>
      <c r="FS140" s="61"/>
      <c r="FT140" s="61"/>
      <c r="FU140" s="61"/>
      <c r="FV140" s="61"/>
      <c r="FW140" s="61"/>
      <c r="FX140" s="61"/>
      <c r="FY140" s="61"/>
      <c r="FZ140" s="61"/>
      <c r="GA140" s="61"/>
      <c r="GB140" s="61"/>
      <c r="GC140" s="61"/>
      <c r="GD140" s="61"/>
      <c r="GE140" s="61"/>
      <c r="GF140" s="61"/>
      <c r="GG140" s="61"/>
      <c r="GH140" s="61"/>
      <c r="GI140" s="61"/>
      <c r="GJ140" s="61"/>
      <c r="GK140" s="61"/>
      <c r="GL140" s="61"/>
      <c r="GM140" s="61"/>
      <c r="GN140" s="61"/>
      <c r="GO140" s="61"/>
      <c r="GP140" s="61"/>
      <c r="GQ140" s="61"/>
      <c r="GR140" s="61"/>
      <c r="GS140" s="61"/>
      <c r="GT140" s="61"/>
      <c r="GU140" s="61"/>
      <c r="GV140" s="61"/>
      <c r="GW140" s="61"/>
      <c r="GX140" s="61"/>
      <c r="GY140" s="61"/>
      <c r="GZ140" s="61"/>
      <c r="HA140" s="61"/>
      <c r="HB140" s="61"/>
      <c r="HC140" s="61"/>
      <c r="HD140" s="61"/>
      <c r="HE140" s="61"/>
      <c r="HF140" s="61"/>
      <c r="HG140" s="61"/>
      <c r="HH140" s="61"/>
      <c r="HI140" s="61"/>
      <c r="HJ140" s="61"/>
      <c r="HK140" s="61"/>
      <c r="HL140" s="61"/>
      <c r="HM140" s="61"/>
      <c r="HN140" s="61"/>
      <c r="HO140" s="61"/>
      <c r="HP140" s="61"/>
      <c r="HQ140" s="61"/>
      <c r="HR140" s="61"/>
      <c r="HS140" s="61"/>
      <c r="HT140" s="61"/>
      <c r="HU140" s="61"/>
      <c r="HV140" s="61"/>
      <c r="HW140" s="61"/>
      <c r="HX140" s="61"/>
      <c r="HY140" s="61"/>
      <c r="HZ140" s="61"/>
      <c r="IA140" s="61"/>
      <c r="IB140" s="61"/>
      <c r="IC140" s="61"/>
    </row>
    <row r="141" spans="2:237" ht="20.100000000000001" customHeight="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c r="CS141" s="61"/>
      <c r="CT141" s="61"/>
      <c r="CU141" s="61"/>
      <c r="CV141" s="61"/>
      <c r="CW141" s="61"/>
      <c r="CX141" s="61"/>
      <c r="CY141" s="61"/>
      <c r="CZ141" s="61"/>
      <c r="DA141" s="61"/>
      <c r="DB141" s="61"/>
      <c r="DC141" s="61"/>
      <c r="DD141" s="61"/>
      <c r="DE141" s="61"/>
      <c r="DF141" s="61"/>
      <c r="DG141" s="61"/>
      <c r="DH141" s="61"/>
      <c r="DI141" s="61"/>
      <c r="DJ141" s="61"/>
      <c r="DK141" s="61"/>
      <c r="DL141" s="61"/>
      <c r="DM141" s="61"/>
      <c r="DN141" s="61"/>
      <c r="DO141" s="61"/>
      <c r="DP141" s="61"/>
      <c r="DQ141" s="61"/>
      <c r="DR141" s="61"/>
      <c r="DS141" s="61"/>
      <c r="DT141" s="61"/>
      <c r="DU141" s="61"/>
      <c r="DV141" s="61"/>
      <c r="DW141" s="61"/>
      <c r="DX141" s="61"/>
      <c r="DY141" s="61"/>
      <c r="DZ141" s="61"/>
      <c r="EA141" s="61"/>
      <c r="EB141" s="61"/>
      <c r="EC141" s="61"/>
      <c r="ED141" s="61"/>
      <c r="EE141" s="61"/>
      <c r="EF141" s="61"/>
      <c r="EG141" s="61"/>
      <c r="EH141" s="61"/>
      <c r="EI141" s="61"/>
      <c r="EJ141" s="61"/>
      <c r="EK141" s="61"/>
      <c r="EL141" s="61"/>
      <c r="EM141" s="61"/>
      <c r="EN141" s="61"/>
      <c r="EO141" s="61"/>
      <c r="EP141" s="61"/>
      <c r="EQ141" s="61"/>
      <c r="ER141" s="61"/>
      <c r="ES141" s="61"/>
      <c r="ET141" s="61"/>
      <c r="EU141" s="61"/>
      <c r="EV141" s="61"/>
      <c r="EW141" s="61"/>
      <c r="EX141" s="61"/>
      <c r="EY141" s="61"/>
      <c r="EZ141" s="61"/>
      <c r="FA141" s="61"/>
      <c r="FB141" s="61"/>
      <c r="FC141" s="61"/>
      <c r="FD141" s="61"/>
      <c r="FE141" s="61"/>
      <c r="FF141" s="61"/>
      <c r="FG141" s="61"/>
      <c r="FH141" s="61"/>
      <c r="FI141" s="61"/>
      <c r="FJ141" s="61"/>
      <c r="FK141" s="61"/>
      <c r="FL141" s="61"/>
      <c r="FM141" s="61"/>
      <c r="FN141" s="61"/>
      <c r="FO141" s="61"/>
      <c r="FP141" s="61"/>
      <c r="FQ141" s="61"/>
      <c r="FR141" s="61"/>
      <c r="FS141" s="61"/>
      <c r="FT141" s="61"/>
      <c r="FU141" s="61"/>
      <c r="FV141" s="61"/>
      <c r="FW141" s="61"/>
      <c r="FX141" s="61"/>
      <c r="FY141" s="61"/>
      <c r="FZ141" s="61"/>
      <c r="GA141" s="61"/>
      <c r="GB141" s="61"/>
      <c r="GC141" s="61"/>
      <c r="GD141" s="61"/>
      <c r="GE141" s="61"/>
      <c r="GF141" s="61"/>
      <c r="GG141" s="61"/>
      <c r="GH141" s="61"/>
      <c r="GI141" s="61"/>
      <c r="GJ141" s="61"/>
      <c r="GK141" s="61"/>
      <c r="GL141" s="61"/>
      <c r="GM141" s="61"/>
      <c r="GN141" s="61"/>
      <c r="GO141" s="61"/>
      <c r="GP141" s="61"/>
      <c r="GQ141" s="61"/>
      <c r="GR141" s="61"/>
      <c r="GS141" s="61"/>
      <c r="GT141" s="61"/>
      <c r="GU141" s="61"/>
      <c r="GV141" s="61"/>
      <c r="GW141" s="61"/>
      <c r="GX141" s="61"/>
      <c r="GY141" s="61"/>
      <c r="GZ141" s="61"/>
      <c r="HA141" s="61"/>
      <c r="HB141" s="61"/>
      <c r="HC141" s="61"/>
      <c r="HD141" s="61"/>
      <c r="HE141" s="61"/>
      <c r="HF141" s="61"/>
      <c r="HG141" s="61"/>
      <c r="HH141" s="61"/>
      <c r="HI141" s="61"/>
      <c r="HJ141" s="61"/>
      <c r="HK141" s="61"/>
      <c r="HL141" s="61"/>
      <c r="HM141" s="61"/>
      <c r="HN141" s="61"/>
      <c r="HO141" s="61"/>
      <c r="HP141" s="61"/>
      <c r="HQ141" s="61"/>
      <c r="HR141" s="61"/>
      <c r="HS141" s="61"/>
      <c r="HT141" s="61"/>
      <c r="HU141" s="61"/>
      <c r="HV141" s="61"/>
      <c r="HW141" s="61"/>
      <c r="HX141" s="61"/>
      <c r="HY141" s="61"/>
      <c r="HZ141" s="61"/>
      <c r="IA141" s="61"/>
      <c r="IB141" s="61"/>
      <c r="IC141" s="61"/>
    </row>
    <row r="142" spans="2:237" ht="20.100000000000001" customHeight="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c r="CS142" s="61"/>
      <c r="CT142" s="61"/>
      <c r="CU142" s="61"/>
      <c r="CV142" s="61"/>
      <c r="CW142" s="61"/>
      <c r="CX142" s="61"/>
      <c r="CY142" s="61"/>
      <c r="CZ142" s="61"/>
      <c r="DA142" s="61"/>
      <c r="DB142" s="61"/>
      <c r="DC142" s="61"/>
      <c r="DD142" s="61"/>
      <c r="DE142" s="61"/>
      <c r="DF142" s="61"/>
      <c r="DG142" s="61"/>
      <c r="DH142" s="61"/>
      <c r="DI142" s="61"/>
      <c r="DJ142" s="61"/>
      <c r="DK142" s="61"/>
      <c r="DL142" s="61"/>
      <c r="DM142" s="61"/>
      <c r="DN142" s="61"/>
      <c r="DO142" s="61"/>
      <c r="DP142" s="61"/>
      <c r="DQ142" s="61"/>
      <c r="DR142" s="61"/>
      <c r="DS142" s="61"/>
      <c r="DT142" s="61"/>
      <c r="DU142" s="61"/>
      <c r="DV142" s="61"/>
      <c r="DW142" s="61"/>
      <c r="DX142" s="61"/>
      <c r="DY142" s="61"/>
      <c r="DZ142" s="61"/>
      <c r="EA142" s="61"/>
      <c r="EB142" s="61"/>
      <c r="EC142" s="61"/>
      <c r="ED142" s="61"/>
      <c r="EE142" s="61"/>
      <c r="EF142" s="61"/>
      <c r="EG142" s="61"/>
      <c r="EH142" s="61"/>
      <c r="EI142" s="61"/>
      <c r="EJ142" s="61"/>
      <c r="EK142" s="61"/>
      <c r="EL142" s="61"/>
      <c r="EM142" s="61"/>
      <c r="EN142" s="61"/>
      <c r="EO142" s="61"/>
      <c r="EP142" s="61"/>
      <c r="EQ142" s="61"/>
      <c r="ER142" s="61"/>
      <c r="ES142" s="61"/>
      <c r="ET142" s="61"/>
      <c r="EU142" s="61"/>
      <c r="EV142" s="61"/>
      <c r="EW142" s="61"/>
      <c r="EX142" s="61"/>
      <c r="EY142" s="61"/>
      <c r="EZ142" s="61"/>
      <c r="FA142" s="61"/>
      <c r="FB142" s="61"/>
      <c r="FC142" s="61"/>
      <c r="FD142" s="61"/>
      <c r="FE142" s="61"/>
      <c r="FF142" s="61"/>
      <c r="FG142" s="61"/>
      <c r="FH142" s="61"/>
      <c r="FI142" s="61"/>
      <c r="FJ142" s="61"/>
      <c r="FK142" s="61"/>
      <c r="FL142" s="61"/>
      <c r="FM142" s="61"/>
      <c r="FN142" s="61"/>
      <c r="FO142" s="61"/>
      <c r="FP142" s="61"/>
      <c r="FQ142" s="61"/>
      <c r="FR142" s="61"/>
      <c r="FS142" s="61"/>
      <c r="FT142" s="61"/>
      <c r="FU142" s="61"/>
      <c r="FV142" s="61"/>
      <c r="FW142" s="61"/>
      <c r="FX142" s="61"/>
      <c r="FY142" s="61"/>
      <c r="FZ142" s="61"/>
      <c r="GA142" s="61"/>
      <c r="GB142" s="61"/>
      <c r="GC142" s="61"/>
      <c r="GD142" s="61"/>
      <c r="GE142" s="61"/>
      <c r="GF142" s="61"/>
      <c r="GG142" s="61"/>
      <c r="GH142" s="61"/>
      <c r="GI142" s="61"/>
      <c r="GJ142" s="61"/>
      <c r="GK142" s="61"/>
      <c r="GL142" s="61"/>
      <c r="GM142" s="61"/>
      <c r="GN142" s="61"/>
      <c r="GO142" s="61"/>
      <c r="GP142" s="61"/>
      <c r="GQ142" s="61"/>
      <c r="GR142" s="61"/>
      <c r="GS142" s="61"/>
      <c r="GT142" s="61"/>
      <c r="GU142" s="61"/>
      <c r="GV142" s="61"/>
      <c r="GW142" s="61"/>
      <c r="GX142" s="61"/>
      <c r="GY142" s="61"/>
      <c r="GZ142" s="61"/>
      <c r="HA142" s="61"/>
      <c r="HB142" s="61"/>
      <c r="HC142" s="61"/>
      <c r="HD142" s="61"/>
      <c r="HE142" s="61"/>
      <c r="HF142" s="61"/>
      <c r="HG142" s="61"/>
      <c r="HH142" s="61"/>
      <c r="HI142" s="61"/>
      <c r="HJ142" s="61"/>
      <c r="HK142" s="61"/>
      <c r="HL142" s="61"/>
      <c r="HM142" s="61"/>
      <c r="HN142" s="61"/>
      <c r="HO142" s="61"/>
      <c r="HP142" s="61"/>
      <c r="HQ142" s="61"/>
      <c r="HR142" s="61"/>
      <c r="HS142" s="61"/>
      <c r="HT142" s="61"/>
      <c r="HU142" s="61"/>
      <c r="HV142" s="61"/>
      <c r="HW142" s="61"/>
      <c r="HX142" s="61"/>
      <c r="HY142" s="61"/>
      <c r="HZ142" s="61"/>
      <c r="IA142" s="61"/>
      <c r="IB142" s="61"/>
      <c r="IC142" s="61"/>
    </row>
    <row r="143" spans="2:237" ht="20.100000000000001" customHeight="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c r="CS143" s="61"/>
      <c r="CT143" s="61"/>
      <c r="CU143" s="61"/>
      <c r="CV143" s="61"/>
      <c r="CW143" s="61"/>
      <c r="CX143" s="61"/>
      <c r="CY143" s="61"/>
      <c r="CZ143" s="61"/>
      <c r="DA143" s="61"/>
      <c r="DB143" s="61"/>
      <c r="DC143" s="61"/>
      <c r="DD143" s="61"/>
      <c r="DE143" s="61"/>
      <c r="DF143" s="61"/>
      <c r="DG143" s="61"/>
      <c r="DH143" s="61"/>
      <c r="DI143" s="61"/>
      <c r="DJ143" s="61"/>
      <c r="DK143" s="61"/>
      <c r="DL143" s="61"/>
      <c r="DM143" s="61"/>
      <c r="DN143" s="61"/>
      <c r="DO143" s="61"/>
      <c r="DP143" s="61"/>
      <c r="DQ143" s="61"/>
      <c r="DR143" s="61"/>
      <c r="DS143" s="61"/>
      <c r="DT143" s="61"/>
      <c r="DU143" s="61"/>
      <c r="DV143" s="61"/>
      <c r="DW143" s="61"/>
      <c r="DX143" s="61"/>
      <c r="DY143" s="61"/>
      <c r="DZ143" s="61"/>
      <c r="EA143" s="61"/>
      <c r="EB143" s="61"/>
      <c r="EC143" s="61"/>
      <c r="ED143" s="61"/>
      <c r="EE143" s="61"/>
      <c r="EF143" s="61"/>
      <c r="EG143" s="61"/>
      <c r="EH143" s="61"/>
      <c r="EI143" s="61"/>
      <c r="EJ143" s="61"/>
      <c r="EK143" s="61"/>
      <c r="EL143" s="61"/>
      <c r="EM143" s="61"/>
      <c r="EN143" s="61"/>
      <c r="EO143" s="61"/>
      <c r="EP143" s="61"/>
      <c r="EQ143" s="61"/>
      <c r="ER143" s="61"/>
      <c r="ES143" s="61"/>
      <c r="ET143" s="61"/>
      <c r="EU143" s="61"/>
      <c r="EV143" s="61"/>
      <c r="EW143" s="61"/>
      <c r="EX143" s="61"/>
      <c r="EY143" s="61"/>
      <c r="EZ143" s="61"/>
      <c r="FA143" s="61"/>
      <c r="FB143" s="61"/>
      <c r="FC143" s="61"/>
      <c r="FD143" s="61"/>
      <c r="FE143" s="61"/>
      <c r="FF143" s="61"/>
      <c r="FG143" s="61"/>
      <c r="FH143" s="61"/>
      <c r="FI143" s="61"/>
      <c r="FJ143" s="61"/>
      <c r="FK143" s="61"/>
      <c r="FL143" s="61"/>
      <c r="FM143" s="61"/>
      <c r="FN143" s="61"/>
      <c r="FO143" s="61"/>
      <c r="FP143" s="61"/>
      <c r="FQ143" s="61"/>
      <c r="FR143" s="61"/>
      <c r="FS143" s="61"/>
      <c r="FT143" s="61"/>
      <c r="FU143" s="61"/>
      <c r="FV143" s="61"/>
      <c r="FW143" s="61"/>
      <c r="FX143" s="61"/>
      <c r="FY143" s="61"/>
      <c r="FZ143" s="61"/>
      <c r="GA143" s="61"/>
      <c r="GB143" s="61"/>
      <c r="GC143" s="61"/>
      <c r="GD143" s="61"/>
      <c r="GE143" s="61"/>
      <c r="GF143" s="61"/>
      <c r="GG143" s="61"/>
      <c r="GH143" s="61"/>
      <c r="GI143" s="61"/>
      <c r="GJ143" s="61"/>
      <c r="GK143" s="61"/>
      <c r="GL143" s="61"/>
      <c r="GM143" s="61"/>
      <c r="GN143" s="61"/>
      <c r="GO143" s="61"/>
      <c r="GP143" s="61"/>
      <c r="GQ143" s="61"/>
      <c r="GR143" s="61"/>
      <c r="GS143" s="61"/>
      <c r="GT143" s="61"/>
      <c r="GU143" s="61"/>
      <c r="GV143" s="61"/>
      <c r="GW143" s="61"/>
      <c r="GX143" s="61"/>
      <c r="GY143" s="61"/>
      <c r="GZ143" s="61"/>
      <c r="HA143" s="61"/>
      <c r="HB143" s="61"/>
      <c r="HC143" s="61"/>
      <c r="HD143" s="61"/>
      <c r="HE143" s="61"/>
      <c r="HF143" s="61"/>
      <c r="HG143" s="61"/>
      <c r="HH143" s="61"/>
      <c r="HI143" s="61"/>
      <c r="HJ143" s="61"/>
      <c r="HK143" s="61"/>
      <c r="HL143" s="61"/>
      <c r="HM143" s="61"/>
      <c r="HN143" s="61"/>
      <c r="HO143" s="61"/>
      <c r="HP143" s="61"/>
      <c r="HQ143" s="61"/>
      <c r="HR143" s="61"/>
      <c r="HS143" s="61"/>
      <c r="HT143" s="61"/>
      <c r="HU143" s="61"/>
      <c r="HV143" s="61"/>
      <c r="HW143" s="61"/>
      <c r="HX143" s="61"/>
      <c r="HY143" s="61"/>
      <c r="HZ143" s="61"/>
      <c r="IA143" s="61"/>
      <c r="IB143" s="61"/>
      <c r="IC143" s="61"/>
    </row>
    <row r="144" spans="2:237" ht="20.100000000000001" customHeight="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c r="CS144" s="61"/>
      <c r="CT144" s="61"/>
      <c r="CU144" s="61"/>
      <c r="CV144" s="61"/>
      <c r="CW144" s="61"/>
      <c r="CX144" s="61"/>
      <c r="CY144" s="61"/>
      <c r="CZ144" s="61"/>
      <c r="DA144" s="61"/>
      <c r="DB144" s="61"/>
      <c r="DC144" s="61"/>
      <c r="DD144" s="61"/>
      <c r="DE144" s="61"/>
      <c r="DF144" s="61"/>
      <c r="DG144" s="61"/>
      <c r="DH144" s="61"/>
      <c r="DI144" s="61"/>
      <c r="DJ144" s="61"/>
      <c r="DK144" s="61"/>
      <c r="DL144" s="61"/>
      <c r="DM144" s="61"/>
      <c r="DN144" s="61"/>
      <c r="DO144" s="61"/>
      <c r="DP144" s="61"/>
      <c r="DQ144" s="61"/>
      <c r="DR144" s="61"/>
      <c r="DS144" s="61"/>
      <c r="DT144" s="61"/>
      <c r="DU144" s="61"/>
      <c r="DV144" s="61"/>
      <c r="DW144" s="61"/>
      <c r="DX144" s="61"/>
      <c r="DY144" s="61"/>
      <c r="DZ144" s="61"/>
      <c r="EA144" s="61"/>
      <c r="EB144" s="61"/>
      <c r="EC144" s="61"/>
      <c r="ED144" s="61"/>
      <c r="EE144" s="61"/>
      <c r="EF144" s="61"/>
      <c r="EG144" s="61"/>
      <c r="EH144" s="61"/>
      <c r="EI144" s="61"/>
      <c r="EJ144" s="61"/>
      <c r="EK144" s="61"/>
      <c r="EL144" s="61"/>
      <c r="EM144" s="61"/>
      <c r="EN144" s="61"/>
      <c r="EO144" s="61"/>
      <c r="EP144" s="61"/>
      <c r="EQ144" s="61"/>
      <c r="ER144" s="61"/>
      <c r="ES144" s="61"/>
      <c r="ET144" s="61"/>
      <c r="EU144" s="61"/>
      <c r="EV144" s="61"/>
      <c r="EW144" s="61"/>
      <c r="EX144" s="61"/>
      <c r="EY144" s="61"/>
      <c r="EZ144" s="61"/>
      <c r="FA144" s="61"/>
      <c r="FB144" s="61"/>
      <c r="FC144" s="61"/>
      <c r="FD144" s="61"/>
      <c r="FE144" s="61"/>
      <c r="FF144" s="61"/>
      <c r="FG144" s="61"/>
      <c r="FH144" s="61"/>
      <c r="FI144" s="61"/>
      <c r="FJ144" s="61"/>
      <c r="FK144" s="61"/>
      <c r="FL144" s="61"/>
      <c r="FM144" s="61"/>
      <c r="FN144" s="61"/>
      <c r="FO144" s="61"/>
      <c r="FP144" s="61"/>
      <c r="FQ144" s="61"/>
      <c r="FR144" s="61"/>
      <c r="FS144" s="61"/>
      <c r="FT144" s="61"/>
      <c r="FU144" s="61"/>
      <c r="FV144" s="61"/>
      <c r="FW144" s="61"/>
      <c r="FX144" s="61"/>
      <c r="FY144" s="61"/>
      <c r="FZ144" s="61"/>
      <c r="GA144" s="61"/>
      <c r="GB144" s="61"/>
      <c r="GC144" s="61"/>
      <c r="GD144" s="61"/>
      <c r="GE144" s="61"/>
      <c r="GF144" s="61"/>
      <c r="GG144" s="61"/>
      <c r="GH144" s="61"/>
      <c r="GI144" s="61"/>
      <c r="GJ144" s="61"/>
      <c r="GK144" s="61"/>
      <c r="GL144" s="61"/>
      <c r="GM144" s="61"/>
      <c r="GN144" s="61"/>
      <c r="GO144" s="61"/>
      <c r="GP144" s="61"/>
      <c r="GQ144" s="61"/>
      <c r="GR144" s="61"/>
      <c r="GS144" s="61"/>
      <c r="GT144" s="61"/>
      <c r="GU144" s="61"/>
      <c r="GV144" s="61"/>
      <c r="GW144" s="61"/>
      <c r="GX144" s="61"/>
      <c r="GY144" s="61"/>
      <c r="GZ144" s="61"/>
      <c r="HA144" s="61"/>
      <c r="HB144" s="61"/>
      <c r="HC144" s="61"/>
      <c r="HD144" s="61"/>
      <c r="HE144" s="61"/>
      <c r="HF144" s="61"/>
      <c r="HG144" s="61"/>
      <c r="HH144" s="61"/>
      <c r="HI144" s="61"/>
      <c r="HJ144" s="61"/>
      <c r="HK144" s="61"/>
      <c r="HL144" s="61"/>
      <c r="HM144" s="61"/>
      <c r="HN144" s="61"/>
      <c r="HO144" s="61"/>
      <c r="HP144" s="61"/>
      <c r="HQ144" s="61"/>
      <c r="HR144" s="61"/>
      <c r="HS144" s="61"/>
      <c r="HT144" s="61"/>
      <c r="HU144" s="61"/>
      <c r="HV144" s="61"/>
      <c r="HW144" s="61"/>
      <c r="HX144" s="61"/>
      <c r="HY144" s="61"/>
      <c r="HZ144" s="61"/>
      <c r="IA144" s="61"/>
      <c r="IB144" s="61"/>
      <c r="IC144" s="61"/>
    </row>
    <row r="145" spans="2:237" ht="20.100000000000001" customHeight="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c r="EP145" s="61"/>
      <c r="EQ145" s="61"/>
      <c r="ER145" s="61"/>
      <c r="ES145" s="61"/>
      <c r="ET145" s="61"/>
      <c r="EU145" s="61"/>
      <c r="EV145" s="61"/>
      <c r="EW145" s="61"/>
      <c r="EX145" s="61"/>
      <c r="EY145" s="61"/>
      <c r="EZ145" s="61"/>
      <c r="FA145" s="61"/>
      <c r="FB145" s="61"/>
      <c r="FC145" s="61"/>
      <c r="FD145" s="61"/>
      <c r="FE145" s="61"/>
      <c r="FF145" s="61"/>
      <c r="FG145" s="61"/>
      <c r="FH145" s="61"/>
      <c r="FI145" s="61"/>
      <c r="FJ145" s="61"/>
      <c r="FK145" s="61"/>
      <c r="FL145" s="61"/>
      <c r="FM145" s="61"/>
      <c r="FN145" s="61"/>
      <c r="FO145" s="61"/>
      <c r="FP145" s="61"/>
      <c r="FQ145" s="61"/>
      <c r="FR145" s="61"/>
      <c r="FS145" s="61"/>
      <c r="FT145" s="61"/>
      <c r="FU145" s="61"/>
      <c r="FV145" s="61"/>
      <c r="FW145" s="61"/>
      <c r="FX145" s="61"/>
      <c r="FY145" s="61"/>
      <c r="FZ145" s="61"/>
      <c r="GA145" s="61"/>
      <c r="GB145" s="61"/>
      <c r="GC145" s="61"/>
      <c r="GD145" s="61"/>
      <c r="GE145" s="61"/>
      <c r="GF145" s="61"/>
      <c r="GG145" s="61"/>
      <c r="GH145" s="61"/>
      <c r="GI145" s="61"/>
      <c r="GJ145" s="61"/>
      <c r="GK145" s="61"/>
      <c r="GL145" s="61"/>
      <c r="GM145" s="61"/>
      <c r="GN145" s="61"/>
      <c r="GO145" s="61"/>
      <c r="GP145" s="61"/>
      <c r="GQ145" s="61"/>
      <c r="GR145" s="61"/>
      <c r="GS145" s="61"/>
      <c r="GT145" s="61"/>
      <c r="GU145" s="61"/>
      <c r="GV145" s="61"/>
      <c r="GW145" s="61"/>
      <c r="GX145" s="61"/>
      <c r="GY145" s="61"/>
      <c r="GZ145" s="61"/>
      <c r="HA145" s="61"/>
      <c r="HB145" s="61"/>
      <c r="HC145" s="61"/>
      <c r="HD145" s="61"/>
      <c r="HE145" s="61"/>
      <c r="HF145" s="61"/>
      <c r="HG145" s="61"/>
      <c r="HH145" s="61"/>
      <c r="HI145" s="61"/>
      <c r="HJ145" s="61"/>
      <c r="HK145" s="61"/>
      <c r="HL145" s="61"/>
      <c r="HM145" s="61"/>
      <c r="HN145" s="61"/>
      <c r="HO145" s="61"/>
      <c r="HP145" s="61"/>
      <c r="HQ145" s="61"/>
      <c r="HR145" s="61"/>
      <c r="HS145" s="61"/>
      <c r="HT145" s="61"/>
      <c r="HU145" s="61"/>
      <c r="HV145" s="61"/>
      <c r="HW145" s="61"/>
      <c r="HX145" s="61"/>
      <c r="HY145" s="61"/>
      <c r="HZ145" s="61"/>
      <c r="IA145" s="61"/>
      <c r="IB145" s="61"/>
      <c r="IC145" s="61"/>
    </row>
    <row r="146" spans="2:237" ht="20.100000000000001" customHeight="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c r="EP146" s="61"/>
      <c r="EQ146" s="61"/>
      <c r="ER146" s="61"/>
      <c r="ES146" s="61"/>
      <c r="ET146" s="61"/>
      <c r="EU146" s="61"/>
      <c r="EV146" s="61"/>
      <c r="EW146" s="61"/>
      <c r="EX146" s="61"/>
      <c r="EY146" s="61"/>
      <c r="EZ146" s="61"/>
      <c r="FA146" s="61"/>
      <c r="FB146" s="61"/>
      <c r="FC146" s="61"/>
      <c r="FD146" s="61"/>
      <c r="FE146" s="61"/>
      <c r="FF146" s="61"/>
      <c r="FG146" s="61"/>
      <c r="FH146" s="61"/>
      <c r="FI146" s="61"/>
      <c r="FJ146" s="61"/>
      <c r="FK146" s="61"/>
      <c r="FL146" s="61"/>
      <c r="FM146" s="61"/>
      <c r="FN146" s="61"/>
      <c r="FO146" s="61"/>
      <c r="FP146" s="61"/>
      <c r="FQ146" s="61"/>
      <c r="FR146" s="61"/>
      <c r="FS146" s="61"/>
      <c r="FT146" s="61"/>
      <c r="FU146" s="61"/>
      <c r="FV146" s="61"/>
      <c r="FW146" s="61"/>
      <c r="FX146" s="61"/>
      <c r="FY146" s="61"/>
      <c r="FZ146" s="61"/>
      <c r="GA146" s="61"/>
      <c r="GB146" s="61"/>
      <c r="GC146" s="61"/>
      <c r="GD146" s="61"/>
      <c r="GE146" s="61"/>
      <c r="GF146" s="61"/>
      <c r="GG146" s="61"/>
      <c r="GH146" s="61"/>
      <c r="GI146" s="61"/>
      <c r="GJ146" s="61"/>
      <c r="GK146" s="61"/>
      <c r="GL146" s="61"/>
      <c r="GM146" s="61"/>
      <c r="GN146" s="61"/>
      <c r="GO146" s="61"/>
      <c r="GP146" s="61"/>
      <c r="GQ146" s="61"/>
      <c r="GR146" s="61"/>
      <c r="GS146" s="61"/>
      <c r="GT146" s="61"/>
      <c r="GU146" s="61"/>
      <c r="GV146" s="61"/>
      <c r="GW146" s="61"/>
      <c r="GX146" s="61"/>
      <c r="GY146" s="61"/>
      <c r="GZ146" s="61"/>
      <c r="HA146" s="61"/>
      <c r="HB146" s="61"/>
      <c r="HC146" s="61"/>
      <c r="HD146" s="61"/>
      <c r="HE146" s="61"/>
      <c r="HF146" s="61"/>
      <c r="HG146" s="61"/>
      <c r="HH146" s="61"/>
      <c r="HI146" s="61"/>
      <c r="HJ146" s="61"/>
      <c r="HK146" s="61"/>
      <c r="HL146" s="61"/>
      <c r="HM146" s="61"/>
      <c r="HN146" s="61"/>
      <c r="HO146" s="61"/>
      <c r="HP146" s="61"/>
      <c r="HQ146" s="61"/>
      <c r="HR146" s="61"/>
      <c r="HS146" s="61"/>
      <c r="HT146" s="61"/>
      <c r="HU146" s="61"/>
      <c r="HV146" s="61"/>
      <c r="HW146" s="61"/>
      <c r="HX146" s="61"/>
      <c r="HY146" s="61"/>
      <c r="HZ146" s="61"/>
      <c r="IA146" s="61"/>
      <c r="IB146" s="61"/>
      <c r="IC146" s="61"/>
    </row>
    <row r="147" spans="2:237" ht="20.100000000000001" customHeight="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c r="CS147" s="61"/>
      <c r="CT147" s="61"/>
      <c r="CU147" s="61"/>
      <c r="CV147" s="61"/>
      <c r="CW147" s="61"/>
      <c r="CX147" s="61"/>
      <c r="CY147" s="61"/>
      <c r="CZ147" s="61"/>
      <c r="DA147" s="61"/>
      <c r="DB147" s="61"/>
      <c r="DC147" s="61"/>
      <c r="DD147" s="61"/>
      <c r="DE147" s="61"/>
      <c r="DF147" s="61"/>
      <c r="DG147" s="61"/>
      <c r="DH147" s="61"/>
      <c r="DI147" s="61"/>
      <c r="DJ147" s="61"/>
      <c r="DK147" s="61"/>
      <c r="DL147" s="61"/>
      <c r="DM147" s="61"/>
      <c r="DN147" s="61"/>
      <c r="DO147" s="61"/>
      <c r="DP147" s="61"/>
      <c r="DQ147" s="61"/>
      <c r="DR147" s="61"/>
      <c r="DS147" s="61"/>
      <c r="DT147" s="61"/>
      <c r="DU147" s="61"/>
      <c r="DV147" s="61"/>
      <c r="DW147" s="61"/>
      <c r="DX147" s="61"/>
      <c r="DY147" s="61"/>
      <c r="DZ147" s="61"/>
      <c r="EA147" s="61"/>
      <c r="EB147" s="61"/>
      <c r="EC147" s="61"/>
      <c r="ED147" s="61"/>
      <c r="EE147" s="61"/>
      <c r="EF147" s="61"/>
      <c r="EG147" s="61"/>
      <c r="EH147" s="61"/>
      <c r="EI147" s="61"/>
      <c r="EJ147" s="61"/>
      <c r="EK147" s="61"/>
      <c r="EL147" s="61"/>
      <c r="EM147" s="61"/>
      <c r="EN147" s="61"/>
      <c r="EO147" s="61"/>
      <c r="EP147" s="61"/>
      <c r="EQ147" s="61"/>
      <c r="ER147" s="61"/>
      <c r="ES147" s="61"/>
      <c r="ET147" s="61"/>
      <c r="EU147" s="61"/>
      <c r="EV147" s="61"/>
      <c r="EW147" s="61"/>
      <c r="EX147" s="61"/>
      <c r="EY147" s="61"/>
      <c r="EZ147" s="61"/>
      <c r="FA147" s="61"/>
      <c r="FB147" s="61"/>
      <c r="FC147" s="61"/>
      <c r="FD147" s="61"/>
      <c r="FE147" s="61"/>
      <c r="FF147" s="61"/>
      <c r="FG147" s="61"/>
      <c r="FH147" s="61"/>
      <c r="FI147" s="61"/>
      <c r="FJ147" s="61"/>
      <c r="FK147" s="61"/>
      <c r="FL147" s="61"/>
      <c r="FM147" s="61"/>
      <c r="FN147" s="61"/>
      <c r="FO147" s="61"/>
      <c r="FP147" s="61"/>
      <c r="FQ147" s="61"/>
      <c r="FR147" s="61"/>
      <c r="FS147" s="61"/>
      <c r="FT147" s="61"/>
      <c r="FU147" s="61"/>
      <c r="FV147" s="61"/>
      <c r="FW147" s="61"/>
      <c r="FX147" s="61"/>
      <c r="FY147" s="61"/>
      <c r="FZ147" s="61"/>
      <c r="GA147" s="61"/>
      <c r="GB147" s="61"/>
      <c r="GC147" s="61"/>
      <c r="GD147" s="61"/>
      <c r="GE147" s="61"/>
      <c r="GF147" s="61"/>
      <c r="GG147" s="61"/>
      <c r="GH147" s="61"/>
      <c r="GI147" s="61"/>
      <c r="GJ147" s="61"/>
      <c r="GK147" s="61"/>
      <c r="GL147" s="61"/>
      <c r="GM147" s="61"/>
      <c r="GN147" s="61"/>
      <c r="GO147" s="61"/>
      <c r="GP147" s="61"/>
      <c r="GQ147" s="61"/>
      <c r="GR147" s="61"/>
      <c r="GS147" s="61"/>
      <c r="GT147" s="61"/>
      <c r="GU147" s="61"/>
      <c r="GV147" s="61"/>
      <c r="GW147" s="61"/>
      <c r="GX147" s="61"/>
      <c r="GY147" s="61"/>
      <c r="GZ147" s="61"/>
      <c r="HA147" s="61"/>
      <c r="HB147" s="61"/>
      <c r="HC147" s="61"/>
      <c r="HD147" s="61"/>
      <c r="HE147" s="61"/>
      <c r="HF147" s="61"/>
      <c r="HG147" s="61"/>
      <c r="HH147" s="61"/>
      <c r="HI147" s="61"/>
      <c r="HJ147" s="61"/>
      <c r="HK147" s="61"/>
      <c r="HL147" s="61"/>
      <c r="HM147" s="61"/>
      <c r="HN147" s="61"/>
      <c r="HO147" s="61"/>
      <c r="HP147" s="61"/>
      <c r="HQ147" s="61"/>
      <c r="HR147" s="61"/>
      <c r="HS147" s="61"/>
      <c r="HT147" s="61"/>
      <c r="HU147" s="61"/>
      <c r="HV147" s="61"/>
      <c r="HW147" s="61"/>
      <c r="HX147" s="61"/>
      <c r="HY147" s="61"/>
      <c r="HZ147" s="61"/>
      <c r="IA147" s="61"/>
      <c r="IB147" s="61"/>
      <c r="IC147" s="61"/>
    </row>
    <row r="148" spans="2:237" ht="20.100000000000001" customHeight="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c r="CS148" s="61"/>
      <c r="CT148" s="61"/>
      <c r="CU148" s="61"/>
      <c r="CV148" s="61"/>
      <c r="CW148" s="61"/>
      <c r="CX148" s="61"/>
      <c r="CY148" s="61"/>
      <c r="CZ148" s="61"/>
      <c r="DA148" s="61"/>
      <c r="DB148" s="61"/>
      <c r="DC148" s="61"/>
      <c r="DD148" s="61"/>
      <c r="DE148" s="61"/>
      <c r="DF148" s="61"/>
      <c r="DG148" s="61"/>
      <c r="DH148" s="61"/>
      <c r="DI148" s="61"/>
      <c r="DJ148" s="61"/>
      <c r="DK148" s="61"/>
      <c r="DL148" s="61"/>
      <c r="DM148" s="61"/>
      <c r="DN148" s="61"/>
      <c r="DO148" s="61"/>
      <c r="DP148" s="61"/>
      <c r="DQ148" s="61"/>
      <c r="DR148" s="61"/>
      <c r="DS148" s="61"/>
      <c r="DT148" s="61"/>
      <c r="DU148" s="61"/>
      <c r="DV148" s="61"/>
      <c r="DW148" s="61"/>
      <c r="DX148" s="61"/>
      <c r="DY148" s="61"/>
      <c r="DZ148" s="61"/>
      <c r="EA148" s="61"/>
      <c r="EB148" s="61"/>
      <c r="EC148" s="61"/>
      <c r="ED148" s="61"/>
      <c r="EE148" s="61"/>
      <c r="EF148" s="61"/>
      <c r="EG148" s="61"/>
      <c r="EH148" s="61"/>
      <c r="EI148" s="61"/>
      <c r="EJ148" s="61"/>
      <c r="EK148" s="61"/>
      <c r="EL148" s="61"/>
      <c r="EM148" s="61"/>
      <c r="EN148" s="61"/>
      <c r="EO148" s="61"/>
      <c r="EP148" s="61"/>
      <c r="EQ148" s="61"/>
      <c r="ER148" s="61"/>
      <c r="ES148" s="61"/>
      <c r="ET148" s="61"/>
      <c r="EU148" s="61"/>
      <c r="EV148" s="61"/>
      <c r="EW148" s="61"/>
      <c r="EX148" s="61"/>
      <c r="EY148" s="61"/>
      <c r="EZ148" s="61"/>
      <c r="FA148" s="61"/>
      <c r="FB148" s="61"/>
      <c r="FC148" s="61"/>
      <c r="FD148" s="61"/>
      <c r="FE148" s="61"/>
      <c r="FF148" s="61"/>
      <c r="FG148" s="61"/>
      <c r="FH148" s="61"/>
      <c r="FI148" s="61"/>
      <c r="FJ148" s="61"/>
      <c r="FK148" s="61"/>
      <c r="FL148" s="61"/>
      <c r="FM148" s="61"/>
      <c r="FN148" s="61"/>
      <c r="FO148" s="61"/>
      <c r="FP148" s="61"/>
      <c r="FQ148" s="61"/>
      <c r="FR148" s="61"/>
      <c r="FS148" s="61"/>
      <c r="FT148" s="61"/>
      <c r="FU148" s="61"/>
      <c r="FV148" s="61"/>
      <c r="FW148" s="61"/>
      <c r="FX148" s="61"/>
      <c r="FY148" s="61"/>
      <c r="FZ148" s="61"/>
      <c r="GA148" s="61"/>
      <c r="GB148" s="61"/>
      <c r="GC148" s="61"/>
      <c r="GD148" s="61"/>
      <c r="GE148" s="61"/>
      <c r="GF148" s="61"/>
      <c r="GG148" s="61"/>
      <c r="GH148" s="61"/>
      <c r="GI148" s="61"/>
      <c r="GJ148" s="61"/>
      <c r="GK148" s="61"/>
      <c r="GL148" s="61"/>
      <c r="GM148" s="61"/>
      <c r="GN148" s="61"/>
      <c r="GO148" s="61"/>
      <c r="GP148" s="61"/>
      <c r="GQ148" s="61"/>
      <c r="GR148" s="61"/>
      <c r="GS148" s="61"/>
      <c r="GT148" s="61"/>
      <c r="GU148" s="61"/>
      <c r="GV148" s="61"/>
      <c r="GW148" s="61"/>
      <c r="GX148" s="61"/>
      <c r="GY148" s="61"/>
      <c r="GZ148" s="61"/>
      <c r="HA148" s="61"/>
      <c r="HB148" s="61"/>
      <c r="HC148" s="61"/>
      <c r="HD148" s="61"/>
      <c r="HE148" s="61"/>
      <c r="HF148" s="61"/>
      <c r="HG148" s="61"/>
      <c r="HH148" s="61"/>
      <c r="HI148" s="61"/>
      <c r="HJ148" s="61"/>
      <c r="HK148" s="61"/>
      <c r="HL148" s="61"/>
      <c r="HM148" s="61"/>
      <c r="HN148" s="61"/>
      <c r="HO148" s="61"/>
      <c r="HP148" s="61"/>
      <c r="HQ148" s="61"/>
      <c r="HR148" s="61"/>
      <c r="HS148" s="61"/>
      <c r="HT148" s="61"/>
      <c r="HU148" s="61"/>
      <c r="HV148" s="61"/>
      <c r="HW148" s="61"/>
      <c r="HX148" s="61"/>
      <c r="HY148" s="61"/>
      <c r="HZ148" s="61"/>
      <c r="IA148" s="61"/>
      <c r="IB148" s="61"/>
      <c r="IC148" s="61"/>
    </row>
    <row r="149" spans="2:237" ht="20.100000000000001" customHeight="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c r="CS149" s="61"/>
      <c r="CT149" s="61"/>
      <c r="CU149" s="61"/>
      <c r="CV149" s="61"/>
      <c r="CW149" s="61"/>
      <c r="CX149" s="61"/>
      <c r="CY149" s="61"/>
      <c r="CZ149" s="61"/>
      <c r="DA149" s="61"/>
      <c r="DB149" s="61"/>
      <c r="DC149" s="61"/>
      <c r="DD149" s="61"/>
      <c r="DE149" s="61"/>
      <c r="DF149" s="61"/>
      <c r="DG149" s="61"/>
      <c r="DH149" s="61"/>
      <c r="DI149" s="61"/>
      <c r="DJ149" s="61"/>
      <c r="DK149" s="61"/>
      <c r="DL149" s="61"/>
      <c r="DM149" s="61"/>
      <c r="DN149" s="61"/>
      <c r="DO149" s="61"/>
      <c r="DP149" s="61"/>
      <c r="DQ149" s="61"/>
      <c r="DR149" s="61"/>
      <c r="DS149" s="61"/>
      <c r="DT149" s="61"/>
      <c r="DU149" s="61"/>
      <c r="DV149" s="61"/>
      <c r="DW149" s="61"/>
      <c r="DX149" s="61"/>
      <c r="DY149" s="61"/>
      <c r="DZ149" s="61"/>
      <c r="EA149" s="61"/>
      <c r="EB149" s="61"/>
      <c r="EC149" s="61"/>
      <c r="ED149" s="61"/>
      <c r="EE149" s="61"/>
      <c r="EF149" s="61"/>
      <c r="EG149" s="61"/>
      <c r="EH149" s="61"/>
      <c r="EI149" s="61"/>
      <c r="EJ149" s="61"/>
      <c r="EK149" s="61"/>
      <c r="EL149" s="61"/>
      <c r="EM149" s="61"/>
      <c r="EN149" s="61"/>
      <c r="EO149" s="61"/>
      <c r="EP149" s="61"/>
      <c r="EQ149" s="61"/>
      <c r="ER149" s="61"/>
      <c r="ES149" s="61"/>
      <c r="ET149" s="61"/>
      <c r="EU149" s="61"/>
      <c r="EV149" s="61"/>
      <c r="EW149" s="61"/>
      <c r="EX149" s="61"/>
      <c r="EY149" s="61"/>
      <c r="EZ149" s="61"/>
      <c r="FA149" s="61"/>
      <c r="FB149" s="61"/>
      <c r="FC149" s="61"/>
      <c r="FD149" s="61"/>
      <c r="FE149" s="61"/>
      <c r="FF149" s="61"/>
      <c r="FG149" s="61"/>
      <c r="FH149" s="61"/>
      <c r="FI149" s="61"/>
      <c r="FJ149" s="61"/>
      <c r="FK149" s="61"/>
      <c r="FL149" s="61"/>
      <c r="FM149" s="61"/>
      <c r="FN149" s="61"/>
      <c r="FO149" s="61"/>
      <c r="FP149" s="61"/>
      <c r="FQ149" s="61"/>
      <c r="FR149" s="61"/>
      <c r="FS149" s="61"/>
      <c r="FT149" s="61"/>
      <c r="FU149" s="61"/>
      <c r="FV149" s="61"/>
      <c r="FW149" s="61"/>
      <c r="FX149" s="61"/>
      <c r="FY149" s="61"/>
      <c r="FZ149" s="61"/>
      <c r="GA149" s="61"/>
      <c r="GB149" s="61"/>
      <c r="GC149" s="61"/>
      <c r="GD149" s="61"/>
      <c r="GE149" s="61"/>
      <c r="GF149" s="61"/>
      <c r="GG149" s="61"/>
      <c r="GH149" s="61"/>
      <c r="GI149" s="61"/>
      <c r="GJ149" s="61"/>
      <c r="GK149" s="61"/>
      <c r="GL149" s="61"/>
      <c r="GM149" s="61"/>
      <c r="GN149" s="61"/>
      <c r="GO149" s="61"/>
      <c r="GP149" s="61"/>
      <c r="GQ149" s="61"/>
      <c r="GR149" s="61"/>
      <c r="GS149" s="61"/>
      <c r="GT149" s="61"/>
      <c r="GU149" s="61"/>
      <c r="GV149" s="61"/>
      <c r="GW149" s="61"/>
      <c r="GX149" s="61"/>
      <c r="GY149" s="61"/>
      <c r="GZ149" s="61"/>
      <c r="HA149" s="61"/>
      <c r="HB149" s="61"/>
      <c r="HC149" s="61"/>
      <c r="HD149" s="61"/>
      <c r="HE149" s="61"/>
      <c r="HF149" s="61"/>
      <c r="HG149" s="61"/>
      <c r="HH149" s="61"/>
      <c r="HI149" s="61"/>
      <c r="HJ149" s="61"/>
      <c r="HK149" s="61"/>
      <c r="HL149" s="61"/>
      <c r="HM149" s="61"/>
      <c r="HN149" s="61"/>
      <c r="HO149" s="61"/>
      <c r="HP149" s="61"/>
      <c r="HQ149" s="61"/>
      <c r="HR149" s="61"/>
      <c r="HS149" s="61"/>
      <c r="HT149" s="61"/>
      <c r="HU149" s="61"/>
      <c r="HV149" s="61"/>
      <c r="HW149" s="61"/>
      <c r="HX149" s="61"/>
      <c r="HY149" s="61"/>
      <c r="HZ149" s="61"/>
      <c r="IA149" s="61"/>
      <c r="IB149" s="61"/>
      <c r="IC149" s="61"/>
    </row>
    <row r="150" spans="2:237" ht="20.100000000000001" customHeight="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c r="CS150" s="61"/>
      <c r="CT150" s="61"/>
      <c r="CU150" s="61"/>
      <c r="CV150" s="61"/>
      <c r="CW150" s="61"/>
      <c r="CX150" s="61"/>
      <c r="CY150" s="61"/>
      <c r="CZ150" s="61"/>
      <c r="DA150" s="61"/>
      <c r="DB150" s="61"/>
      <c r="DC150" s="61"/>
      <c r="DD150" s="61"/>
      <c r="DE150" s="61"/>
      <c r="DF150" s="61"/>
      <c r="DG150" s="61"/>
      <c r="DH150" s="61"/>
      <c r="DI150" s="61"/>
      <c r="DJ150" s="61"/>
      <c r="DK150" s="61"/>
      <c r="DL150" s="61"/>
      <c r="DM150" s="61"/>
      <c r="DN150" s="61"/>
      <c r="DO150" s="61"/>
      <c r="DP150" s="61"/>
      <c r="DQ150" s="61"/>
      <c r="DR150" s="61"/>
      <c r="DS150" s="61"/>
      <c r="DT150" s="61"/>
      <c r="DU150" s="61"/>
      <c r="DV150" s="61"/>
      <c r="DW150" s="61"/>
      <c r="DX150" s="61"/>
      <c r="DY150" s="61"/>
      <c r="DZ150" s="61"/>
      <c r="EA150" s="61"/>
      <c r="EB150" s="61"/>
      <c r="EC150" s="61"/>
      <c r="ED150" s="61"/>
      <c r="EE150" s="61"/>
      <c r="EF150" s="61"/>
      <c r="EG150" s="61"/>
      <c r="EH150" s="61"/>
      <c r="EI150" s="61"/>
      <c r="EJ150" s="61"/>
      <c r="EK150" s="61"/>
      <c r="EL150" s="61"/>
      <c r="EM150" s="61"/>
      <c r="EN150" s="61"/>
      <c r="EO150" s="61"/>
      <c r="EP150" s="61"/>
      <c r="EQ150" s="61"/>
      <c r="ER150" s="61"/>
      <c r="ES150" s="61"/>
      <c r="ET150" s="61"/>
      <c r="EU150" s="61"/>
      <c r="EV150" s="61"/>
      <c r="EW150" s="61"/>
      <c r="EX150" s="61"/>
      <c r="EY150" s="61"/>
      <c r="EZ150" s="61"/>
      <c r="FA150" s="61"/>
      <c r="FB150" s="61"/>
      <c r="FC150" s="61"/>
      <c r="FD150" s="61"/>
      <c r="FE150" s="61"/>
      <c r="FF150" s="61"/>
      <c r="FG150" s="61"/>
      <c r="FH150" s="61"/>
      <c r="FI150" s="61"/>
      <c r="FJ150" s="61"/>
      <c r="FK150" s="61"/>
      <c r="FL150" s="61"/>
      <c r="FM150" s="61"/>
      <c r="FN150" s="61"/>
      <c r="FO150" s="61"/>
      <c r="FP150" s="61"/>
      <c r="FQ150" s="61"/>
      <c r="FR150" s="61"/>
      <c r="FS150" s="61"/>
      <c r="FT150" s="61"/>
      <c r="FU150" s="61"/>
      <c r="FV150" s="61"/>
      <c r="FW150" s="61"/>
      <c r="FX150" s="61"/>
      <c r="FY150" s="61"/>
      <c r="FZ150" s="61"/>
      <c r="GA150" s="61"/>
      <c r="GB150" s="61"/>
      <c r="GC150" s="61"/>
      <c r="GD150" s="61"/>
      <c r="GE150" s="61"/>
      <c r="GF150" s="61"/>
      <c r="GG150" s="61"/>
      <c r="GH150" s="61"/>
      <c r="GI150" s="61"/>
      <c r="GJ150" s="61"/>
      <c r="GK150" s="61"/>
      <c r="GL150" s="61"/>
      <c r="GM150" s="61"/>
      <c r="GN150" s="61"/>
      <c r="GO150" s="61"/>
      <c r="GP150" s="61"/>
      <c r="GQ150" s="61"/>
      <c r="GR150" s="61"/>
      <c r="GS150" s="61"/>
      <c r="GT150" s="61"/>
      <c r="GU150" s="61"/>
      <c r="GV150" s="61"/>
      <c r="GW150" s="61"/>
      <c r="GX150" s="61"/>
      <c r="GY150" s="61"/>
      <c r="GZ150" s="61"/>
      <c r="HA150" s="61"/>
      <c r="HB150" s="61"/>
      <c r="HC150" s="61"/>
      <c r="HD150" s="61"/>
      <c r="HE150" s="61"/>
      <c r="HF150" s="61"/>
      <c r="HG150" s="61"/>
      <c r="HH150" s="61"/>
      <c r="HI150" s="61"/>
      <c r="HJ150" s="61"/>
      <c r="HK150" s="61"/>
      <c r="HL150" s="61"/>
      <c r="HM150" s="61"/>
      <c r="HN150" s="61"/>
      <c r="HO150" s="61"/>
      <c r="HP150" s="61"/>
      <c r="HQ150" s="61"/>
      <c r="HR150" s="61"/>
      <c r="HS150" s="61"/>
      <c r="HT150" s="61"/>
      <c r="HU150" s="61"/>
      <c r="HV150" s="61"/>
      <c r="HW150" s="61"/>
      <c r="HX150" s="61"/>
      <c r="HY150" s="61"/>
      <c r="HZ150" s="61"/>
      <c r="IA150" s="61"/>
      <c r="IB150" s="61"/>
      <c r="IC150" s="61"/>
    </row>
    <row r="151" spans="2:237" ht="20.100000000000001" customHeight="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c r="CS151" s="61"/>
      <c r="CT151" s="61"/>
      <c r="CU151" s="61"/>
      <c r="CV151" s="61"/>
      <c r="CW151" s="61"/>
      <c r="CX151" s="61"/>
      <c r="CY151" s="61"/>
      <c r="CZ151" s="61"/>
      <c r="DA151" s="61"/>
      <c r="DB151" s="61"/>
      <c r="DC151" s="61"/>
      <c r="DD151" s="61"/>
      <c r="DE151" s="61"/>
      <c r="DF151" s="61"/>
      <c r="DG151" s="61"/>
      <c r="DH151" s="61"/>
      <c r="DI151" s="61"/>
      <c r="DJ151" s="61"/>
      <c r="DK151" s="61"/>
      <c r="DL151" s="61"/>
      <c r="DM151" s="61"/>
      <c r="DN151" s="61"/>
      <c r="DO151" s="61"/>
      <c r="DP151" s="61"/>
      <c r="DQ151" s="61"/>
      <c r="DR151" s="61"/>
      <c r="DS151" s="61"/>
      <c r="DT151" s="61"/>
      <c r="DU151" s="61"/>
      <c r="DV151" s="61"/>
      <c r="DW151" s="61"/>
      <c r="DX151" s="61"/>
      <c r="DY151" s="61"/>
      <c r="DZ151" s="61"/>
      <c r="EA151" s="61"/>
      <c r="EB151" s="61"/>
      <c r="EC151" s="61"/>
      <c r="ED151" s="61"/>
      <c r="EE151" s="61"/>
      <c r="EF151" s="61"/>
      <c r="EG151" s="61"/>
      <c r="EH151" s="61"/>
      <c r="EI151" s="61"/>
      <c r="EJ151" s="61"/>
      <c r="EK151" s="61"/>
      <c r="EL151" s="61"/>
      <c r="EM151" s="61"/>
      <c r="EN151" s="61"/>
      <c r="EO151" s="61"/>
      <c r="EP151" s="61"/>
      <c r="EQ151" s="61"/>
      <c r="ER151" s="61"/>
      <c r="ES151" s="61"/>
      <c r="ET151" s="61"/>
      <c r="EU151" s="61"/>
      <c r="EV151" s="61"/>
      <c r="EW151" s="61"/>
      <c r="EX151" s="61"/>
      <c r="EY151" s="61"/>
      <c r="EZ151" s="61"/>
      <c r="FA151" s="61"/>
      <c r="FB151" s="61"/>
      <c r="FC151" s="61"/>
      <c r="FD151" s="61"/>
      <c r="FE151" s="61"/>
      <c r="FF151" s="61"/>
      <c r="FG151" s="61"/>
      <c r="FH151" s="61"/>
      <c r="FI151" s="61"/>
      <c r="FJ151" s="61"/>
      <c r="FK151" s="61"/>
      <c r="FL151" s="61"/>
      <c r="FM151" s="61"/>
      <c r="FN151" s="61"/>
      <c r="FO151" s="61"/>
      <c r="FP151" s="61"/>
      <c r="FQ151" s="61"/>
      <c r="FR151" s="61"/>
      <c r="FS151" s="61"/>
      <c r="FT151" s="61"/>
      <c r="FU151" s="61"/>
      <c r="FV151" s="61"/>
      <c r="FW151" s="61"/>
      <c r="FX151" s="61"/>
      <c r="FY151" s="61"/>
      <c r="FZ151" s="61"/>
      <c r="GA151" s="61"/>
      <c r="GB151" s="61"/>
      <c r="GC151" s="61"/>
      <c r="GD151" s="61"/>
      <c r="GE151" s="61"/>
      <c r="GF151" s="61"/>
      <c r="GG151" s="61"/>
      <c r="GH151" s="61"/>
      <c r="GI151" s="61"/>
      <c r="GJ151" s="61"/>
      <c r="GK151" s="61"/>
      <c r="GL151" s="61"/>
      <c r="GM151" s="61"/>
      <c r="GN151" s="61"/>
      <c r="GO151" s="61"/>
      <c r="GP151" s="61"/>
      <c r="GQ151" s="61"/>
      <c r="GR151" s="61"/>
      <c r="GS151" s="61"/>
      <c r="GT151" s="61"/>
      <c r="GU151" s="61"/>
      <c r="GV151" s="61"/>
      <c r="GW151" s="61"/>
      <c r="GX151" s="61"/>
      <c r="GY151" s="61"/>
      <c r="GZ151" s="61"/>
      <c r="HA151" s="61"/>
      <c r="HB151" s="61"/>
      <c r="HC151" s="61"/>
      <c r="HD151" s="61"/>
      <c r="HE151" s="61"/>
      <c r="HF151" s="61"/>
      <c r="HG151" s="61"/>
      <c r="HH151" s="61"/>
      <c r="HI151" s="61"/>
      <c r="HJ151" s="61"/>
      <c r="HK151" s="61"/>
      <c r="HL151" s="61"/>
      <c r="HM151" s="61"/>
      <c r="HN151" s="61"/>
      <c r="HO151" s="61"/>
      <c r="HP151" s="61"/>
      <c r="HQ151" s="61"/>
      <c r="HR151" s="61"/>
      <c r="HS151" s="61"/>
      <c r="HT151" s="61"/>
      <c r="HU151" s="61"/>
      <c r="HV151" s="61"/>
      <c r="HW151" s="61"/>
      <c r="HX151" s="61"/>
      <c r="HY151" s="61"/>
      <c r="HZ151" s="61"/>
      <c r="IA151" s="61"/>
      <c r="IB151" s="61"/>
      <c r="IC151" s="61"/>
    </row>
    <row r="152" spans="2:237" ht="20.100000000000001" customHeight="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c r="CS152" s="61"/>
      <c r="CT152" s="61"/>
      <c r="CU152" s="61"/>
      <c r="CV152" s="61"/>
      <c r="CW152" s="61"/>
      <c r="CX152" s="61"/>
      <c r="CY152" s="61"/>
      <c r="CZ152" s="61"/>
      <c r="DA152" s="61"/>
      <c r="DB152" s="61"/>
      <c r="DC152" s="61"/>
      <c r="DD152" s="61"/>
      <c r="DE152" s="61"/>
      <c r="DF152" s="61"/>
      <c r="DG152" s="61"/>
      <c r="DH152" s="61"/>
      <c r="DI152" s="61"/>
      <c r="DJ152" s="61"/>
      <c r="DK152" s="61"/>
      <c r="DL152" s="61"/>
      <c r="DM152" s="61"/>
      <c r="DN152" s="61"/>
      <c r="DO152" s="61"/>
      <c r="DP152" s="61"/>
      <c r="DQ152" s="61"/>
      <c r="DR152" s="61"/>
      <c r="DS152" s="61"/>
      <c r="DT152" s="61"/>
      <c r="DU152" s="61"/>
      <c r="DV152" s="61"/>
      <c r="DW152" s="61"/>
      <c r="DX152" s="61"/>
      <c r="DY152" s="61"/>
      <c r="DZ152" s="61"/>
      <c r="EA152" s="61"/>
      <c r="EB152" s="61"/>
      <c r="EC152" s="61"/>
      <c r="ED152" s="61"/>
      <c r="EE152" s="61"/>
      <c r="EF152" s="61"/>
      <c r="EG152" s="61"/>
      <c r="EH152" s="61"/>
      <c r="EI152" s="61"/>
      <c r="EJ152" s="61"/>
      <c r="EK152" s="61"/>
      <c r="EL152" s="61"/>
      <c r="EM152" s="61"/>
      <c r="EN152" s="61"/>
      <c r="EO152" s="61"/>
      <c r="EP152" s="61"/>
      <c r="EQ152" s="61"/>
      <c r="ER152" s="61"/>
      <c r="ES152" s="61"/>
      <c r="ET152" s="61"/>
      <c r="EU152" s="61"/>
      <c r="EV152" s="61"/>
      <c r="EW152" s="61"/>
      <c r="EX152" s="61"/>
      <c r="EY152" s="61"/>
      <c r="EZ152" s="61"/>
      <c r="FA152" s="61"/>
      <c r="FB152" s="61"/>
      <c r="FC152" s="61"/>
      <c r="FD152" s="61"/>
      <c r="FE152" s="61"/>
      <c r="FF152" s="61"/>
      <c r="FG152" s="61"/>
      <c r="FH152" s="61"/>
      <c r="FI152" s="61"/>
      <c r="FJ152" s="61"/>
      <c r="FK152" s="61"/>
      <c r="FL152" s="61"/>
      <c r="FM152" s="61"/>
      <c r="FN152" s="61"/>
      <c r="FO152" s="61"/>
      <c r="FP152" s="61"/>
      <c r="FQ152" s="61"/>
      <c r="FR152" s="61"/>
      <c r="FS152" s="61"/>
      <c r="FT152" s="61"/>
      <c r="FU152" s="61"/>
      <c r="FV152" s="61"/>
      <c r="FW152" s="61"/>
      <c r="FX152" s="61"/>
      <c r="FY152" s="61"/>
      <c r="FZ152" s="61"/>
      <c r="GA152" s="61"/>
      <c r="GB152" s="61"/>
      <c r="GC152" s="61"/>
      <c r="GD152" s="61"/>
      <c r="GE152" s="61"/>
      <c r="GF152" s="61"/>
      <c r="GG152" s="61"/>
      <c r="GH152" s="61"/>
      <c r="GI152" s="61"/>
      <c r="GJ152" s="61"/>
      <c r="GK152" s="61"/>
      <c r="GL152" s="61"/>
      <c r="GM152" s="61"/>
      <c r="GN152" s="61"/>
      <c r="GO152" s="61"/>
      <c r="GP152" s="61"/>
      <c r="GQ152" s="61"/>
      <c r="GR152" s="61"/>
      <c r="GS152" s="61"/>
      <c r="GT152" s="61"/>
      <c r="GU152" s="61"/>
      <c r="GV152" s="61"/>
      <c r="GW152" s="61"/>
      <c r="GX152" s="61"/>
      <c r="GY152" s="61"/>
      <c r="GZ152" s="61"/>
      <c r="HA152" s="61"/>
      <c r="HB152" s="61"/>
      <c r="HC152" s="61"/>
      <c r="HD152" s="61"/>
      <c r="HE152" s="61"/>
      <c r="HF152" s="61"/>
      <c r="HG152" s="61"/>
      <c r="HH152" s="61"/>
      <c r="HI152" s="61"/>
      <c r="HJ152" s="61"/>
      <c r="HK152" s="61"/>
      <c r="HL152" s="61"/>
      <c r="HM152" s="61"/>
      <c r="HN152" s="61"/>
      <c r="HO152" s="61"/>
      <c r="HP152" s="61"/>
      <c r="HQ152" s="61"/>
      <c r="HR152" s="61"/>
      <c r="HS152" s="61"/>
      <c r="HT152" s="61"/>
      <c r="HU152" s="61"/>
      <c r="HV152" s="61"/>
      <c r="HW152" s="61"/>
      <c r="HX152" s="61"/>
      <c r="HY152" s="61"/>
      <c r="HZ152" s="61"/>
      <c r="IA152" s="61"/>
      <c r="IB152" s="61"/>
      <c r="IC152" s="61"/>
    </row>
    <row r="153" spans="2:237" ht="20.100000000000001" customHeight="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c r="CS153" s="61"/>
      <c r="CT153" s="61"/>
      <c r="CU153" s="61"/>
      <c r="CV153" s="61"/>
      <c r="CW153" s="61"/>
      <c r="CX153" s="61"/>
      <c r="CY153" s="61"/>
      <c r="CZ153" s="61"/>
      <c r="DA153" s="61"/>
      <c r="DB153" s="61"/>
      <c r="DC153" s="61"/>
      <c r="DD153" s="61"/>
      <c r="DE153" s="61"/>
      <c r="DF153" s="61"/>
      <c r="DG153" s="61"/>
      <c r="DH153" s="61"/>
      <c r="DI153" s="61"/>
      <c r="DJ153" s="61"/>
      <c r="DK153" s="61"/>
      <c r="DL153" s="61"/>
      <c r="DM153" s="61"/>
      <c r="DN153" s="61"/>
      <c r="DO153" s="61"/>
      <c r="DP153" s="61"/>
      <c r="DQ153" s="61"/>
      <c r="DR153" s="61"/>
      <c r="DS153" s="61"/>
      <c r="DT153" s="61"/>
      <c r="DU153" s="61"/>
      <c r="DV153" s="61"/>
      <c r="DW153" s="61"/>
      <c r="DX153" s="61"/>
      <c r="DY153" s="61"/>
      <c r="DZ153" s="61"/>
      <c r="EA153" s="61"/>
      <c r="EB153" s="61"/>
      <c r="EC153" s="61"/>
      <c r="ED153" s="61"/>
      <c r="EE153" s="61"/>
      <c r="EF153" s="61"/>
      <c r="EG153" s="61"/>
      <c r="EH153" s="61"/>
      <c r="EI153" s="61"/>
      <c r="EJ153" s="61"/>
      <c r="EK153" s="61"/>
      <c r="EL153" s="61"/>
      <c r="EM153" s="61"/>
      <c r="EN153" s="61"/>
      <c r="EO153" s="61"/>
      <c r="EP153" s="61"/>
      <c r="EQ153" s="61"/>
      <c r="ER153" s="61"/>
      <c r="ES153" s="61"/>
      <c r="ET153" s="61"/>
      <c r="EU153" s="61"/>
      <c r="EV153" s="61"/>
      <c r="EW153" s="61"/>
      <c r="EX153" s="61"/>
      <c r="EY153" s="61"/>
      <c r="EZ153" s="61"/>
      <c r="FA153" s="61"/>
      <c r="FB153" s="61"/>
      <c r="FC153" s="61"/>
      <c r="FD153" s="61"/>
      <c r="FE153" s="61"/>
      <c r="FF153" s="61"/>
      <c r="FG153" s="61"/>
      <c r="FH153" s="61"/>
      <c r="FI153" s="61"/>
      <c r="FJ153" s="61"/>
      <c r="FK153" s="61"/>
      <c r="FL153" s="61"/>
      <c r="FM153" s="61"/>
      <c r="FN153" s="61"/>
      <c r="FO153" s="61"/>
      <c r="FP153" s="61"/>
      <c r="FQ153" s="61"/>
      <c r="FR153" s="61"/>
      <c r="FS153" s="61"/>
      <c r="FT153" s="61"/>
      <c r="FU153" s="61"/>
      <c r="FV153" s="61"/>
      <c r="FW153" s="61"/>
      <c r="FX153" s="61"/>
      <c r="FY153" s="61"/>
      <c r="FZ153" s="61"/>
      <c r="GA153" s="61"/>
      <c r="GB153" s="61"/>
      <c r="GC153" s="61"/>
      <c r="GD153" s="61"/>
      <c r="GE153" s="61"/>
      <c r="GF153" s="61"/>
      <c r="GG153" s="61"/>
      <c r="GH153" s="61"/>
      <c r="GI153" s="61"/>
      <c r="GJ153" s="61"/>
      <c r="GK153" s="61"/>
      <c r="GL153" s="61"/>
      <c r="GM153" s="61"/>
      <c r="GN153" s="61"/>
      <c r="GO153" s="61"/>
      <c r="GP153" s="61"/>
      <c r="GQ153" s="61"/>
      <c r="GR153" s="61"/>
      <c r="GS153" s="61"/>
      <c r="GT153" s="61"/>
      <c r="GU153" s="61"/>
      <c r="GV153" s="61"/>
      <c r="GW153" s="61"/>
      <c r="GX153" s="61"/>
      <c r="GY153" s="61"/>
      <c r="GZ153" s="61"/>
      <c r="HA153" s="61"/>
      <c r="HB153" s="61"/>
      <c r="HC153" s="61"/>
      <c r="HD153" s="61"/>
      <c r="HE153" s="61"/>
      <c r="HF153" s="61"/>
      <c r="HG153" s="61"/>
      <c r="HH153" s="61"/>
      <c r="HI153" s="61"/>
      <c r="HJ153" s="61"/>
      <c r="HK153" s="61"/>
      <c r="HL153" s="61"/>
      <c r="HM153" s="61"/>
      <c r="HN153" s="61"/>
      <c r="HO153" s="61"/>
      <c r="HP153" s="61"/>
      <c r="HQ153" s="61"/>
      <c r="HR153" s="61"/>
      <c r="HS153" s="61"/>
      <c r="HT153" s="61"/>
      <c r="HU153" s="61"/>
      <c r="HV153" s="61"/>
      <c r="HW153" s="61"/>
      <c r="HX153" s="61"/>
      <c r="HY153" s="61"/>
      <c r="HZ153" s="61"/>
      <c r="IA153" s="61"/>
      <c r="IB153" s="61"/>
      <c r="IC153" s="61"/>
    </row>
    <row r="154" spans="2:237" ht="20.100000000000001" customHeight="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c r="CS154" s="61"/>
      <c r="CT154" s="61"/>
      <c r="CU154" s="61"/>
      <c r="CV154" s="61"/>
      <c r="CW154" s="61"/>
      <c r="CX154" s="61"/>
      <c r="CY154" s="61"/>
      <c r="CZ154" s="61"/>
      <c r="DA154" s="61"/>
      <c r="DB154" s="61"/>
      <c r="DC154" s="61"/>
      <c r="DD154" s="61"/>
      <c r="DE154" s="61"/>
      <c r="DF154" s="61"/>
      <c r="DG154" s="61"/>
      <c r="DH154" s="61"/>
      <c r="DI154" s="61"/>
      <c r="DJ154" s="61"/>
      <c r="DK154" s="61"/>
      <c r="DL154" s="61"/>
      <c r="DM154" s="61"/>
      <c r="DN154" s="61"/>
      <c r="DO154" s="61"/>
      <c r="DP154" s="61"/>
      <c r="DQ154" s="61"/>
      <c r="DR154" s="61"/>
      <c r="DS154" s="61"/>
      <c r="DT154" s="61"/>
      <c r="DU154" s="61"/>
      <c r="DV154" s="61"/>
      <c r="DW154" s="61"/>
      <c r="DX154" s="61"/>
      <c r="DY154" s="61"/>
      <c r="DZ154" s="61"/>
      <c r="EA154" s="61"/>
      <c r="EB154" s="61"/>
      <c r="EC154" s="61"/>
      <c r="ED154" s="61"/>
      <c r="EE154" s="61"/>
      <c r="EF154" s="61"/>
      <c r="EG154" s="61"/>
      <c r="EH154" s="61"/>
      <c r="EI154" s="61"/>
      <c r="EJ154" s="61"/>
      <c r="EK154" s="61"/>
      <c r="EL154" s="61"/>
      <c r="EM154" s="61"/>
      <c r="EN154" s="61"/>
      <c r="EO154" s="61"/>
      <c r="EP154" s="61"/>
      <c r="EQ154" s="61"/>
      <c r="ER154" s="61"/>
      <c r="ES154" s="61"/>
      <c r="ET154" s="61"/>
      <c r="EU154" s="61"/>
      <c r="EV154" s="61"/>
      <c r="EW154" s="61"/>
      <c r="EX154" s="61"/>
      <c r="EY154" s="61"/>
      <c r="EZ154" s="61"/>
      <c r="FA154" s="61"/>
      <c r="FB154" s="61"/>
      <c r="FC154" s="61"/>
      <c r="FD154" s="61"/>
      <c r="FE154" s="61"/>
      <c r="FF154" s="61"/>
      <c r="FG154" s="61"/>
      <c r="FH154" s="61"/>
      <c r="FI154" s="61"/>
      <c r="FJ154" s="61"/>
      <c r="FK154" s="61"/>
      <c r="FL154" s="61"/>
      <c r="FM154" s="61"/>
      <c r="FN154" s="61"/>
      <c r="FO154" s="61"/>
      <c r="FP154" s="61"/>
      <c r="FQ154" s="61"/>
      <c r="FR154" s="61"/>
      <c r="FS154" s="61"/>
      <c r="FT154" s="61"/>
      <c r="FU154" s="61"/>
      <c r="FV154" s="61"/>
      <c r="FW154" s="61"/>
      <c r="FX154" s="61"/>
      <c r="FY154" s="61"/>
      <c r="FZ154" s="61"/>
      <c r="GA154" s="61"/>
      <c r="GB154" s="61"/>
      <c r="GC154" s="61"/>
      <c r="GD154" s="61"/>
      <c r="GE154" s="61"/>
      <c r="GF154" s="61"/>
      <c r="GG154" s="61"/>
      <c r="GH154" s="61"/>
      <c r="GI154" s="61"/>
      <c r="GJ154" s="61"/>
      <c r="GK154" s="61"/>
      <c r="GL154" s="61"/>
      <c r="GM154" s="61"/>
      <c r="GN154" s="61"/>
      <c r="GO154" s="61"/>
      <c r="GP154" s="61"/>
      <c r="GQ154" s="61"/>
      <c r="GR154" s="61"/>
      <c r="GS154" s="61"/>
      <c r="GT154" s="61"/>
      <c r="GU154" s="61"/>
      <c r="GV154" s="61"/>
      <c r="GW154" s="61"/>
      <c r="GX154" s="61"/>
      <c r="GY154" s="61"/>
      <c r="GZ154" s="61"/>
      <c r="HA154" s="61"/>
      <c r="HB154" s="61"/>
      <c r="HC154" s="61"/>
      <c r="HD154" s="61"/>
      <c r="HE154" s="61"/>
      <c r="HF154" s="61"/>
      <c r="HG154" s="61"/>
      <c r="HH154" s="61"/>
      <c r="HI154" s="61"/>
      <c r="HJ154" s="61"/>
      <c r="HK154" s="61"/>
      <c r="HL154" s="61"/>
      <c r="HM154" s="61"/>
      <c r="HN154" s="61"/>
      <c r="HO154" s="61"/>
      <c r="HP154" s="61"/>
      <c r="HQ154" s="61"/>
      <c r="HR154" s="61"/>
      <c r="HS154" s="61"/>
      <c r="HT154" s="61"/>
      <c r="HU154" s="61"/>
      <c r="HV154" s="61"/>
      <c r="HW154" s="61"/>
      <c r="HX154" s="61"/>
      <c r="HY154" s="61"/>
      <c r="HZ154" s="61"/>
      <c r="IA154" s="61"/>
      <c r="IB154" s="61"/>
      <c r="IC154" s="61"/>
    </row>
    <row r="155" spans="2:237" ht="20.100000000000001" customHeight="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c r="CS155" s="61"/>
      <c r="CT155" s="61"/>
      <c r="CU155" s="61"/>
      <c r="CV155" s="61"/>
      <c r="CW155" s="61"/>
      <c r="CX155" s="61"/>
      <c r="CY155" s="61"/>
      <c r="CZ155" s="61"/>
      <c r="DA155" s="61"/>
      <c r="DB155" s="61"/>
      <c r="DC155" s="61"/>
      <c r="DD155" s="61"/>
      <c r="DE155" s="61"/>
      <c r="DF155" s="61"/>
      <c r="DG155" s="61"/>
      <c r="DH155" s="61"/>
      <c r="DI155" s="61"/>
      <c r="DJ155" s="61"/>
      <c r="DK155" s="61"/>
      <c r="DL155" s="61"/>
      <c r="DM155" s="61"/>
      <c r="DN155" s="61"/>
      <c r="DO155" s="61"/>
      <c r="DP155" s="61"/>
      <c r="DQ155" s="61"/>
      <c r="DR155" s="61"/>
      <c r="DS155" s="61"/>
      <c r="DT155" s="61"/>
      <c r="DU155" s="61"/>
      <c r="DV155" s="61"/>
      <c r="DW155" s="61"/>
      <c r="DX155" s="61"/>
      <c r="DY155" s="61"/>
      <c r="DZ155" s="61"/>
      <c r="EA155" s="61"/>
      <c r="EB155" s="61"/>
      <c r="EC155" s="61"/>
      <c r="ED155" s="61"/>
      <c r="EE155" s="61"/>
      <c r="EF155" s="61"/>
      <c r="EG155" s="61"/>
      <c r="EH155" s="61"/>
      <c r="EI155" s="61"/>
      <c r="EJ155" s="61"/>
      <c r="EK155" s="61"/>
      <c r="EL155" s="61"/>
      <c r="EM155" s="61"/>
      <c r="EN155" s="61"/>
      <c r="EO155" s="61"/>
      <c r="EP155" s="61"/>
      <c r="EQ155" s="61"/>
      <c r="ER155" s="61"/>
      <c r="ES155" s="61"/>
      <c r="ET155" s="61"/>
      <c r="EU155" s="61"/>
      <c r="EV155" s="61"/>
      <c r="EW155" s="61"/>
      <c r="EX155" s="61"/>
      <c r="EY155" s="61"/>
      <c r="EZ155" s="61"/>
      <c r="FA155" s="61"/>
      <c r="FB155" s="61"/>
      <c r="FC155" s="61"/>
      <c r="FD155" s="61"/>
      <c r="FE155" s="61"/>
      <c r="FF155" s="61"/>
      <c r="FG155" s="61"/>
      <c r="FH155" s="61"/>
      <c r="FI155" s="61"/>
      <c r="FJ155" s="61"/>
      <c r="FK155" s="61"/>
      <c r="FL155" s="61"/>
      <c r="FM155" s="61"/>
      <c r="FN155" s="61"/>
      <c r="FO155" s="61"/>
      <c r="FP155" s="61"/>
      <c r="FQ155" s="61"/>
      <c r="FR155" s="61"/>
      <c r="FS155" s="61"/>
      <c r="FT155" s="61"/>
      <c r="FU155" s="61"/>
      <c r="FV155" s="61"/>
      <c r="FW155" s="61"/>
      <c r="FX155" s="61"/>
      <c r="FY155" s="61"/>
      <c r="FZ155" s="61"/>
      <c r="GA155" s="61"/>
      <c r="GB155" s="61"/>
      <c r="GC155" s="61"/>
      <c r="GD155" s="61"/>
      <c r="GE155" s="61"/>
      <c r="GF155" s="61"/>
      <c r="GG155" s="61"/>
      <c r="GH155" s="61"/>
      <c r="GI155" s="61"/>
      <c r="GJ155" s="61"/>
      <c r="GK155" s="61"/>
      <c r="GL155" s="61"/>
      <c r="GM155" s="61"/>
      <c r="GN155" s="61"/>
      <c r="GO155" s="61"/>
      <c r="GP155" s="61"/>
      <c r="GQ155" s="61"/>
      <c r="GR155" s="61"/>
      <c r="GS155" s="61"/>
      <c r="GT155" s="61"/>
      <c r="GU155" s="61"/>
      <c r="GV155" s="61"/>
      <c r="GW155" s="61"/>
      <c r="GX155" s="61"/>
      <c r="GY155" s="61"/>
      <c r="GZ155" s="61"/>
      <c r="HA155" s="61"/>
      <c r="HB155" s="61"/>
      <c r="HC155" s="61"/>
      <c r="HD155" s="61"/>
      <c r="HE155" s="61"/>
      <c r="HF155" s="61"/>
      <c r="HG155" s="61"/>
      <c r="HH155" s="61"/>
      <c r="HI155" s="61"/>
      <c r="HJ155" s="61"/>
      <c r="HK155" s="61"/>
      <c r="HL155" s="61"/>
      <c r="HM155" s="61"/>
      <c r="HN155" s="61"/>
      <c r="HO155" s="61"/>
      <c r="HP155" s="61"/>
      <c r="HQ155" s="61"/>
      <c r="HR155" s="61"/>
      <c r="HS155" s="61"/>
      <c r="HT155" s="61"/>
      <c r="HU155" s="61"/>
      <c r="HV155" s="61"/>
      <c r="HW155" s="61"/>
      <c r="HX155" s="61"/>
      <c r="HY155" s="61"/>
      <c r="HZ155" s="61"/>
      <c r="IA155" s="61"/>
      <c r="IB155" s="61"/>
      <c r="IC155" s="61"/>
    </row>
    <row r="156" spans="2:237" ht="20.100000000000001" customHeight="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c r="CS156" s="61"/>
      <c r="CT156" s="61"/>
      <c r="CU156" s="61"/>
      <c r="CV156" s="61"/>
      <c r="CW156" s="61"/>
      <c r="CX156" s="61"/>
      <c r="CY156" s="61"/>
      <c r="CZ156" s="61"/>
      <c r="DA156" s="61"/>
      <c r="DB156" s="61"/>
      <c r="DC156" s="61"/>
      <c r="DD156" s="61"/>
      <c r="DE156" s="61"/>
      <c r="DF156" s="61"/>
      <c r="DG156" s="61"/>
      <c r="DH156" s="61"/>
      <c r="DI156" s="61"/>
      <c r="DJ156" s="61"/>
      <c r="DK156" s="61"/>
      <c r="DL156" s="61"/>
      <c r="DM156" s="61"/>
      <c r="DN156" s="61"/>
      <c r="DO156" s="61"/>
      <c r="DP156" s="61"/>
      <c r="DQ156" s="61"/>
      <c r="DR156" s="61"/>
      <c r="DS156" s="61"/>
      <c r="DT156" s="61"/>
      <c r="DU156" s="61"/>
      <c r="DV156" s="61"/>
      <c r="DW156" s="61"/>
      <c r="DX156" s="61"/>
      <c r="DY156" s="61"/>
      <c r="DZ156" s="61"/>
      <c r="EA156" s="61"/>
      <c r="EB156" s="61"/>
      <c r="EC156" s="61"/>
      <c r="ED156" s="61"/>
      <c r="EE156" s="61"/>
      <c r="EF156" s="61"/>
      <c r="EG156" s="61"/>
      <c r="EH156" s="61"/>
      <c r="EI156" s="61"/>
      <c r="EJ156" s="61"/>
      <c r="EK156" s="61"/>
      <c r="EL156" s="61"/>
      <c r="EM156" s="61"/>
      <c r="EN156" s="61"/>
      <c r="EO156" s="61"/>
      <c r="EP156" s="61"/>
      <c r="EQ156" s="61"/>
      <c r="ER156" s="61"/>
      <c r="ES156" s="61"/>
      <c r="ET156" s="61"/>
      <c r="EU156" s="61"/>
      <c r="EV156" s="61"/>
      <c r="EW156" s="61"/>
      <c r="EX156" s="61"/>
      <c r="EY156" s="61"/>
      <c r="EZ156" s="61"/>
      <c r="FA156" s="61"/>
      <c r="FB156" s="61"/>
      <c r="FC156" s="61"/>
      <c r="FD156" s="61"/>
      <c r="FE156" s="61"/>
      <c r="FF156" s="61"/>
      <c r="FG156" s="61"/>
      <c r="FH156" s="61"/>
      <c r="FI156" s="61"/>
      <c r="FJ156" s="61"/>
      <c r="FK156" s="61"/>
      <c r="FL156" s="61"/>
      <c r="FM156" s="61"/>
      <c r="FN156" s="61"/>
      <c r="FO156" s="61"/>
      <c r="FP156" s="61"/>
      <c r="FQ156" s="61"/>
      <c r="FR156" s="61"/>
      <c r="FS156" s="61"/>
      <c r="FT156" s="61"/>
      <c r="FU156" s="61"/>
      <c r="FV156" s="61"/>
      <c r="FW156" s="61"/>
      <c r="FX156" s="61"/>
      <c r="FY156" s="61"/>
      <c r="FZ156" s="61"/>
      <c r="GA156" s="61"/>
      <c r="GB156" s="61"/>
      <c r="GC156" s="61"/>
      <c r="GD156" s="61"/>
      <c r="GE156" s="61"/>
      <c r="GF156" s="61"/>
      <c r="GG156" s="61"/>
      <c r="GH156" s="61"/>
      <c r="GI156" s="61"/>
      <c r="GJ156" s="61"/>
      <c r="GK156" s="61"/>
      <c r="GL156" s="61"/>
      <c r="GM156" s="61"/>
      <c r="GN156" s="61"/>
      <c r="GO156" s="61"/>
      <c r="GP156" s="61"/>
      <c r="GQ156" s="61"/>
      <c r="GR156" s="61"/>
      <c r="GS156" s="61"/>
      <c r="GT156" s="61"/>
      <c r="GU156" s="61"/>
      <c r="GV156" s="61"/>
      <c r="GW156" s="61"/>
      <c r="GX156" s="61"/>
      <c r="GY156" s="61"/>
      <c r="GZ156" s="61"/>
      <c r="HA156" s="61"/>
      <c r="HB156" s="61"/>
      <c r="HC156" s="61"/>
      <c r="HD156" s="61"/>
      <c r="HE156" s="61"/>
      <c r="HF156" s="61"/>
      <c r="HG156" s="61"/>
      <c r="HH156" s="61"/>
      <c r="HI156" s="61"/>
      <c r="HJ156" s="61"/>
      <c r="HK156" s="61"/>
      <c r="HL156" s="61"/>
      <c r="HM156" s="61"/>
      <c r="HN156" s="61"/>
      <c r="HO156" s="61"/>
      <c r="HP156" s="61"/>
      <c r="HQ156" s="61"/>
      <c r="HR156" s="61"/>
      <c r="HS156" s="61"/>
      <c r="HT156" s="61"/>
      <c r="HU156" s="61"/>
      <c r="HV156" s="61"/>
      <c r="HW156" s="61"/>
      <c r="HX156" s="61"/>
      <c r="HY156" s="61"/>
      <c r="HZ156" s="61"/>
      <c r="IA156" s="61"/>
      <c r="IB156" s="61"/>
      <c r="IC156" s="61"/>
    </row>
    <row r="157" spans="2:237" ht="20.100000000000001" customHeight="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c r="CS157" s="61"/>
      <c r="CT157" s="61"/>
      <c r="CU157" s="61"/>
      <c r="CV157" s="61"/>
      <c r="CW157" s="61"/>
      <c r="CX157" s="61"/>
      <c r="CY157" s="61"/>
      <c r="CZ157" s="61"/>
      <c r="DA157" s="61"/>
      <c r="DB157" s="61"/>
      <c r="DC157" s="61"/>
      <c r="DD157" s="61"/>
      <c r="DE157" s="61"/>
      <c r="DF157" s="61"/>
      <c r="DG157" s="61"/>
      <c r="DH157" s="61"/>
      <c r="DI157" s="61"/>
      <c r="DJ157" s="61"/>
      <c r="DK157" s="61"/>
      <c r="DL157" s="61"/>
      <c r="DM157" s="61"/>
      <c r="DN157" s="61"/>
      <c r="DO157" s="61"/>
      <c r="DP157" s="61"/>
      <c r="DQ157" s="61"/>
      <c r="DR157" s="61"/>
      <c r="DS157" s="61"/>
      <c r="DT157" s="61"/>
      <c r="DU157" s="61"/>
      <c r="DV157" s="61"/>
      <c r="DW157" s="61"/>
      <c r="DX157" s="61"/>
      <c r="DY157" s="61"/>
      <c r="DZ157" s="61"/>
      <c r="EA157" s="61"/>
      <c r="EB157" s="61"/>
      <c r="EC157" s="61"/>
      <c r="ED157" s="61"/>
      <c r="EE157" s="61"/>
      <c r="EF157" s="61"/>
      <c r="EG157" s="61"/>
      <c r="EH157" s="61"/>
      <c r="EI157" s="61"/>
      <c r="EJ157" s="61"/>
      <c r="EK157" s="61"/>
      <c r="EL157" s="61"/>
      <c r="EM157" s="61"/>
      <c r="EN157" s="61"/>
      <c r="EO157" s="61"/>
      <c r="EP157" s="61"/>
      <c r="EQ157" s="61"/>
      <c r="ER157" s="61"/>
      <c r="ES157" s="61"/>
      <c r="ET157" s="61"/>
      <c r="EU157" s="61"/>
      <c r="EV157" s="61"/>
      <c r="EW157" s="61"/>
      <c r="EX157" s="61"/>
      <c r="EY157" s="61"/>
      <c r="EZ157" s="61"/>
      <c r="FA157" s="61"/>
      <c r="FB157" s="61"/>
      <c r="FC157" s="61"/>
      <c r="FD157" s="61"/>
      <c r="FE157" s="61"/>
      <c r="FF157" s="61"/>
      <c r="FG157" s="61"/>
      <c r="FH157" s="61"/>
      <c r="FI157" s="61"/>
      <c r="FJ157" s="61"/>
      <c r="FK157" s="61"/>
      <c r="FL157" s="61"/>
      <c r="FM157" s="61"/>
      <c r="FN157" s="61"/>
      <c r="FO157" s="61"/>
      <c r="FP157" s="61"/>
      <c r="FQ157" s="61"/>
      <c r="FR157" s="61"/>
      <c r="FS157" s="61"/>
      <c r="FT157" s="61"/>
      <c r="FU157" s="61"/>
      <c r="FV157" s="61"/>
      <c r="FW157" s="61"/>
      <c r="FX157" s="61"/>
      <c r="FY157" s="61"/>
      <c r="FZ157" s="61"/>
      <c r="GA157" s="61"/>
      <c r="GB157" s="61"/>
      <c r="GC157" s="61"/>
      <c r="GD157" s="61"/>
      <c r="GE157" s="61"/>
      <c r="GF157" s="61"/>
      <c r="GG157" s="61"/>
      <c r="GH157" s="61"/>
      <c r="GI157" s="61"/>
      <c r="GJ157" s="61"/>
      <c r="GK157" s="61"/>
      <c r="GL157" s="61"/>
      <c r="GM157" s="61"/>
      <c r="GN157" s="61"/>
      <c r="GO157" s="61"/>
      <c r="GP157" s="61"/>
      <c r="GQ157" s="61"/>
      <c r="GR157" s="61"/>
      <c r="GS157" s="61"/>
      <c r="GT157" s="61"/>
      <c r="GU157" s="61"/>
      <c r="GV157" s="61"/>
      <c r="GW157" s="61"/>
      <c r="GX157" s="61"/>
      <c r="GY157" s="61"/>
      <c r="GZ157" s="61"/>
      <c r="HA157" s="61"/>
      <c r="HB157" s="61"/>
      <c r="HC157" s="61"/>
      <c r="HD157" s="61"/>
      <c r="HE157" s="61"/>
      <c r="HF157" s="61"/>
      <c r="HG157" s="61"/>
      <c r="HH157" s="61"/>
      <c r="HI157" s="61"/>
      <c r="HJ157" s="61"/>
      <c r="HK157" s="61"/>
      <c r="HL157" s="61"/>
      <c r="HM157" s="61"/>
      <c r="HN157" s="61"/>
      <c r="HO157" s="61"/>
      <c r="HP157" s="61"/>
      <c r="HQ157" s="61"/>
      <c r="HR157" s="61"/>
      <c r="HS157" s="61"/>
      <c r="HT157" s="61"/>
      <c r="HU157" s="61"/>
      <c r="HV157" s="61"/>
      <c r="HW157" s="61"/>
      <c r="HX157" s="61"/>
      <c r="HY157" s="61"/>
      <c r="HZ157" s="61"/>
      <c r="IA157" s="61"/>
      <c r="IB157" s="61"/>
      <c r="IC157" s="61"/>
    </row>
    <row r="158" spans="2:237" ht="20.100000000000001" customHeight="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c r="CS158" s="61"/>
      <c r="CT158" s="61"/>
      <c r="CU158" s="61"/>
      <c r="CV158" s="61"/>
      <c r="CW158" s="61"/>
      <c r="CX158" s="61"/>
      <c r="CY158" s="61"/>
      <c r="CZ158" s="61"/>
      <c r="DA158" s="61"/>
      <c r="DB158" s="61"/>
      <c r="DC158" s="61"/>
      <c r="DD158" s="61"/>
      <c r="DE158" s="61"/>
      <c r="DF158" s="61"/>
      <c r="DG158" s="61"/>
      <c r="DH158" s="61"/>
      <c r="DI158" s="61"/>
      <c r="DJ158" s="61"/>
      <c r="DK158" s="61"/>
      <c r="DL158" s="61"/>
      <c r="DM158" s="61"/>
      <c r="DN158" s="61"/>
      <c r="DO158" s="61"/>
      <c r="DP158" s="61"/>
      <c r="DQ158" s="61"/>
      <c r="DR158" s="61"/>
      <c r="DS158" s="61"/>
      <c r="DT158" s="61"/>
      <c r="DU158" s="61"/>
      <c r="DV158" s="61"/>
      <c r="DW158" s="61"/>
      <c r="DX158" s="61"/>
      <c r="DY158" s="61"/>
      <c r="DZ158" s="61"/>
      <c r="EA158" s="61"/>
      <c r="EB158" s="61"/>
      <c r="EC158" s="61"/>
      <c r="ED158" s="61"/>
      <c r="EE158" s="61"/>
      <c r="EF158" s="61"/>
      <c r="EG158" s="61"/>
      <c r="EH158" s="61"/>
      <c r="EI158" s="61"/>
      <c r="EJ158" s="61"/>
      <c r="EK158" s="61"/>
      <c r="EL158" s="61"/>
      <c r="EM158" s="61"/>
      <c r="EN158" s="61"/>
      <c r="EO158" s="61"/>
      <c r="EP158" s="61"/>
      <c r="EQ158" s="61"/>
      <c r="ER158" s="61"/>
      <c r="ES158" s="61"/>
      <c r="ET158" s="61"/>
      <c r="EU158" s="61"/>
      <c r="EV158" s="61"/>
      <c r="EW158" s="61"/>
      <c r="EX158" s="61"/>
      <c r="EY158" s="61"/>
      <c r="EZ158" s="61"/>
      <c r="FA158" s="61"/>
      <c r="FB158" s="61"/>
      <c r="FC158" s="61"/>
      <c r="FD158" s="61"/>
      <c r="FE158" s="61"/>
      <c r="FF158" s="61"/>
      <c r="FG158" s="61"/>
      <c r="FH158" s="61"/>
      <c r="FI158" s="61"/>
      <c r="FJ158" s="61"/>
      <c r="FK158" s="61"/>
      <c r="FL158" s="61"/>
      <c r="FM158" s="61"/>
      <c r="FN158" s="61"/>
      <c r="FO158" s="61"/>
      <c r="FP158" s="61"/>
      <c r="FQ158" s="61"/>
      <c r="FR158" s="61"/>
      <c r="FS158" s="61"/>
      <c r="FT158" s="61"/>
      <c r="FU158" s="61"/>
      <c r="FV158" s="61"/>
      <c r="FW158" s="61"/>
      <c r="FX158" s="61"/>
      <c r="FY158" s="61"/>
      <c r="FZ158" s="61"/>
      <c r="GA158" s="61"/>
      <c r="GB158" s="61"/>
      <c r="GC158" s="61"/>
      <c r="GD158" s="61"/>
      <c r="GE158" s="61"/>
      <c r="GF158" s="61"/>
      <c r="GG158" s="61"/>
      <c r="GH158" s="61"/>
      <c r="GI158" s="61"/>
      <c r="GJ158" s="61"/>
      <c r="GK158" s="61"/>
      <c r="GL158" s="61"/>
      <c r="GM158" s="61"/>
      <c r="GN158" s="61"/>
      <c r="GO158" s="61"/>
      <c r="GP158" s="61"/>
      <c r="GQ158" s="61"/>
      <c r="GR158" s="61"/>
      <c r="GS158" s="61"/>
      <c r="GT158" s="61"/>
      <c r="GU158" s="61"/>
      <c r="GV158" s="61"/>
      <c r="GW158" s="61"/>
      <c r="GX158" s="61"/>
      <c r="GY158" s="61"/>
      <c r="GZ158" s="61"/>
      <c r="HA158" s="61"/>
      <c r="HB158" s="61"/>
      <c r="HC158" s="61"/>
      <c r="HD158" s="61"/>
      <c r="HE158" s="61"/>
      <c r="HF158" s="61"/>
      <c r="HG158" s="61"/>
      <c r="HH158" s="61"/>
      <c r="HI158" s="61"/>
      <c r="HJ158" s="61"/>
      <c r="HK158" s="61"/>
      <c r="HL158" s="61"/>
      <c r="HM158" s="61"/>
      <c r="HN158" s="61"/>
      <c r="HO158" s="61"/>
      <c r="HP158" s="61"/>
      <c r="HQ158" s="61"/>
      <c r="HR158" s="61"/>
      <c r="HS158" s="61"/>
      <c r="HT158" s="61"/>
      <c r="HU158" s="61"/>
      <c r="HV158" s="61"/>
      <c r="HW158" s="61"/>
      <c r="HX158" s="61"/>
      <c r="HY158" s="61"/>
      <c r="HZ158" s="61"/>
      <c r="IA158" s="61"/>
      <c r="IB158" s="61"/>
      <c r="IC158" s="61"/>
    </row>
    <row r="159" spans="2:237" ht="20.100000000000001" customHeight="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c r="CS159" s="61"/>
      <c r="CT159" s="61"/>
      <c r="CU159" s="61"/>
      <c r="CV159" s="61"/>
      <c r="CW159" s="61"/>
      <c r="CX159" s="61"/>
      <c r="CY159" s="61"/>
      <c r="CZ159" s="61"/>
      <c r="DA159" s="61"/>
      <c r="DB159" s="61"/>
      <c r="DC159" s="61"/>
      <c r="DD159" s="61"/>
      <c r="DE159" s="61"/>
      <c r="DF159" s="61"/>
      <c r="DG159" s="61"/>
      <c r="DH159" s="61"/>
      <c r="DI159" s="61"/>
      <c r="DJ159" s="61"/>
      <c r="DK159" s="61"/>
      <c r="DL159" s="61"/>
      <c r="DM159" s="61"/>
      <c r="DN159" s="61"/>
      <c r="DO159" s="61"/>
      <c r="DP159" s="61"/>
      <c r="DQ159" s="61"/>
      <c r="DR159" s="61"/>
      <c r="DS159" s="61"/>
      <c r="DT159" s="61"/>
      <c r="DU159" s="61"/>
      <c r="DV159" s="61"/>
      <c r="DW159" s="61"/>
      <c r="DX159" s="61"/>
      <c r="DY159" s="61"/>
      <c r="DZ159" s="61"/>
      <c r="EA159" s="61"/>
      <c r="EB159" s="61"/>
      <c r="EC159" s="61"/>
      <c r="ED159" s="61"/>
      <c r="EE159" s="61"/>
      <c r="EF159" s="61"/>
      <c r="EG159" s="61"/>
      <c r="EH159" s="61"/>
      <c r="EI159" s="61"/>
      <c r="EJ159" s="61"/>
      <c r="EK159" s="61"/>
      <c r="EL159" s="61"/>
      <c r="EM159" s="61"/>
      <c r="EN159" s="61"/>
      <c r="EO159" s="61"/>
      <c r="EP159" s="61"/>
      <c r="EQ159" s="61"/>
      <c r="ER159" s="61"/>
      <c r="ES159" s="61"/>
      <c r="ET159" s="61"/>
      <c r="EU159" s="61"/>
      <c r="EV159" s="61"/>
      <c r="EW159" s="61"/>
      <c r="EX159" s="61"/>
      <c r="EY159" s="61"/>
      <c r="EZ159" s="61"/>
      <c r="FA159" s="61"/>
      <c r="FB159" s="61"/>
      <c r="FC159" s="61"/>
      <c r="FD159" s="61"/>
      <c r="FE159" s="61"/>
      <c r="FF159" s="61"/>
      <c r="FG159" s="61"/>
      <c r="FH159" s="61"/>
      <c r="FI159" s="61"/>
      <c r="FJ159" s="61"/>
      <c r="FK159" s="61"/>
      <c r="FL159" s="61"/>
      <c r="FM159" s="61"/>
      <c r="FN159" s="61"/>
      <c r="FO159" s="61"/>
      <c r="FP159" s="61"/>
      <c r="FQ159" s="61"/>
      <c r="FR159" s="61"/>
      <c r="FS159" s="61"/>
      <c r="FT159" s="61"/>
      <c r="FU159" s="61"/>
      <c r="FV159" s="61"/>
      <c r="FW159" s="61"/>
      <c r="FX159" s="61"/>
      <c r="FY159" s="61"/>
      <c r="FZ159" s="61"/>
      <c r="GA159" s="61"/>
      <c r="GB159" s="61"/>
      <c r="GC159" s="61"/>
      <c r="GD159" s="61"/>
      <c r="GE159" s="61"/>
      <c r="GF159" s="61"/>
      <c r="GG159" s="61"/>
      <c r="GH159" s="61"/>
      <c r="GI159" s="61"/>
      <c r="GJ159" s="61"/>
      <c r="GK159" s="61"/>
      <c r="GL159" s="61"/>
      <c r="GM159" s="61"/>
      <c r="GN159" s="61"/>
      <c r="GO159" s="61"/>
      <c r="GP159" s="61"/>
      <c r="GQ159" s="61"/>
      <c r="GR159" s="61"/>
      <c r="GS159" s="61"/>
      <c r="GT159" s="61"/>
      <c r="GU159" s="61"/>
      <c r="GV159" s="61"/>
      <c r="GW159" s="61"/>
      <c r="GX159" s="61"/>
      <c r="GY159" s="61"/>
      <c r="GZ159" s="61"/>
      <c r="HA159" s="61"/>
      <c r="HB159" s="61"/>
      <c r="HC159" s="61"/>
      <c r="HD159" s="61"/>
      <c r="HE159" s="61"/>
      <c r="HF159" s="61"/>
      <c r="HG159" s="61"/>
      <c r="HH159" s="61"/>
      <c r="HI159" s="61"/>
      <c r="HJ159" s="61"/>
      <c r="HK159" s="61"/>
      <c r="HL159" s="61"/>
      <c r="HM159" s="61"/>
      <c r="HN159" s="61"/>
      <c r="HO159" s="61"/>
      <c r="HP159" s="61"/>
      <c r="HQ159" s="61"/>
      <c r="HR159" s="61"/>
      <c r="HS159" s="61"/>
      <c r="HT159" s="61"/>
      <c r="HU159" s="61"/>
      <c r="HV159" s="61"/>
      <c r="HW159" s="61"/>
      <c r="HX159" s="61"/>
      <c r="HY159" s="61"/>
      <c r="HZ159" s="61"/>
      <c r="IA159" s="61"/>
      <c r="IB159" s="61"/>
      <c r="IC159" s="61"/>
    </row>
    <row r="160" spans="2:237" ht="20.100000000000001" customHeight="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c r="CS160" s="61"/>
      <c r="CT160" s="61"/>
      <c r="CU160" s="61"/>
      <c r="CV160" s="61"/>
      <c r="CW160" s="61"/>
      <c r="CX160" s="61"/>
      <c r="CY160" s="61"/>
      <c r="CZ160" s="61"/>
      <c r="DA160" s="61"/>
      <c r="DB160" s="61"/>
      <c r="DC160" s="61"/>
      <c r="DD160" s="61"/>
      <c r="DE160" s="61"/>
      <c r="DF160" s="61"/>
      <c r="DG160" s="61"/>
      <c r="DH160" s="61"/>
      <c r="DI160" s="61"/>
      <c r="DJ160" s="61"/>
      <c r="DK160" s="61"/>
      <c r="DL160" s="61"/>
      <c r="DM160" s="61"/>
      <c r="DN160" s="61"/>
      <c r="DO160" s="61"/>
      <c r="DP160" s="61"/>
      <c r="DQ160" s="61"/>
      <c r="DR160" s="61"/>
      <c r="DS160" s="61"/>
      <c r="DT160" s="61"/>
      <c r="DU160" s="61"/>
      <c r="DV160" s="61"/>
      <c r="DW160" s="61"/>
      <c r="DX160" s="61"/>
      <c r="DY160" s="61"/>
      <c r="DZ160" s="61"/>
      <c r="EA160" s="61"/>
      <c r="EB160" s="61"/>
      <c r="EC160" s="61"/>
      <c r="ED160" s="61"/>
      <c r="EE160" s="61"/>
      <c r="EF160" s="61"/>
      <c r="EG160" s="61"/>
      <c r="EH160" s="61"/>
      <c r="EI160" s="61"/>
      <c r="EJ160" s="61"/>
      <c r="EK160" s="61"/>
      <c r="EL160" s="61"/>
      <c r="EM160" s="61"/>
      <c r="EN160" s="61"/>
      <c r="EO160" s="61"/>
      <c r="EP160" s="61"/>
      <c r="EQ160" s="61"/>
      <c r="ER160" s="61"/>
      <c r="ES160" s="61"/>
      <c r="ET160" s="61"/>
      <c r="EU160" s="61"/>
      <c r="EV160" s="61"/>
      <c r="EW160" s="61"/>
      <c r="EX160" s="61"/>
      <c r="EY160" s="61"/>
      <c r="EZ160" s="61"/>
      <c r="FA160" s="61"/>
      <c r="FB160" s="61"/>
      <c r="FC160" s="61"/>
      <c r="FD160" s="61"/>
      <c r="FE160" s="61"/>
      <c r="FF160" s="61"/>
      <c r="FG160" s="61"/>
      <c r="FH160" s="61"/>
      <c r="FI160" s="61"/>
      <c r="FJ160" s="61"/>
      <c r="FK160" s="61"/>
      <c r="FL160" s="61"/>
      <c r="FM160" s="61"/>
      <c r="FN160" s="61"/>
      <c r="FO160" s="61"/>
      <c r="FP160" s="61"/>
      <c r="FQ160" s="61"/>
      <c r="FR160" s="61"/>
      <c r="FS160" s="61"/>
      <c r="FT160" s="61"/>
      <c r="FU160" s="61"/>
      <c r="FV160" s="61"/>
      <c r="FW160" s="61"/>
      <c r="FX160" s="61"/>
      <c r="FY160" s="61"/>
      <c r="FZ160" s="61"/>
      <c r="GA160" s="61"/>
      <c r="GB160" s="61"/>
      <c r="GC160" s="61"/>
      <c r="GD160" s="61"/>
      <c r="GE160" s="61"/>
      <c r="GF160" s="61"/>
      <c r="GG160" s="61"/>
      <c r="GH160" s="61"/>
      <c r="GI160" s="61"/>
      <c r="GJ160" s="61"/>
      <c r="GK160" s="61"/>
      <c r="GL160" s="61"/>
      <c r="GM160" s="61"/>
      <c r="GN160" s="61"/>
      <c r="GO160" s="61"/>
      <c r="GP160" s="61"/>
      <c r="GQ160" s="61"/>
      <c r="GR160" s="61"/>
      <c r="GS160" s="61"/>
      <c r="GT160" s="61"/>
      <c r="GU160" s="61"/>
      <c r="GV160" s="61"/>
      <c r="GW160" s="61"/>
      <c r="GX160" s="61"/>
      <c r="GY160" s="61"/>
      <c r="GZ160" s="61"/>
      <c r="HA160" s="61"/>
      <c r="HB160" s="61"/>
      <c r="HC160" s="61"/>
      <c r="HD160" s="61"/>
      <c r="HE160" s="61"/>
      <c r="HF160" s="61"/>
      <c r="HG160" s="61"/>
      <c r="HH160" s="61"/>
      <c r="HI160" s="61"/>
      <c r="HJ160" s="61"/>
      <c r="HK160" s="61"/>
      <c r="HL160" s="61"/>
      <c r="HM160" s="61"/>
      <c r="HN160" s="61"/>
      <c r="HO160" s="61"/>
      <c r="HP160" s="61"/>
      <c r="HQ160" s="61"/>
      <c r="HR160" s="61"/>
      <c r="HS160" s="61"/>
      <c r="HT160" s="61"/>
      <c r="HU160" s="61"/>
      <c r="HV160" s="61"/>
      <c r="HW160" s="61"/>
      <c r="HX160" s="61"/>
      <c r="HY160" s="61"/>
      <c r="HZ160" s="61"/>
      <c r="IA160" s="61"/>
      <c r="IB160" s="61"/>
      <c r="IC160" s="61"/>
    </row>
    <row r="161" spans="2:237" ht="20.100000000000001" customHeight="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61"/>
      <c r="DB161" s="61"/>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c r="ED161" s="61"/>
      <c r="EE161" s="61"/>
      <c r="EF161" s="61"/>
      <c r="EG161" s="61"/>
      <c r="EH161" s="61"/>
      <c r="EI161" s="61"/>
      <c r="EJ161" s="61"/>
      <c r="EK161" s="61"/>
      <c r="EL161" s="61"/>
      <c r="EM161" s="61"/>
      <c r="EN161" s="61"/>
      <c r="EO161" s="61"/>
      <c r="EP161" s="61"/>
      <c r="EQ161" s="61"/>
      <c r="ER161" s="61"/>
      <c r="ES161" s="61"/>
      <c r="ET161" s="61"/>
      <c r="EU161" s="61"/>
      <c r="EV161" s="61"/>
      <c r="EW161" s="61"/>
      <c r="EX161" s="61"/>
      <c r="EY161" s="61"/>
      <c r="EZ161" s="61"/>
      <c r="FA161" s="61"/>
      <c r="FB161" s="61"/>
      <c r="FC161" s="61"/>
      <c r="FD161" s="61"/>
      <c r="FE161" s="61"/>
      <c r="FF161" s="61"/>
      <c r="FG161" s="61"/>
      <c r="FH161" s="61"/>
      <c r="FI161" s="61"/>
      <c r="FJ161" s="61"/>
      <c r="FK161" s="61"/>
      <c r="FL161" s="61"/>
      <c r="FM161" s="61"/>
      <c r="FN161" s="61"/>
      <c r="FO161" s="61"/>
      <c r="FP161" s="61"/>
      <c r="FQ161" s="61"/>
      <c r="FR161" s="61"/>
      <c r="FS161" s="61"/>
      <c r="FT161" s="61"/>
      <c r="FU161" s="61"/>
      <c r="FV161" s="61"/>
      <c r="FW161" s="61"/>
      <c r="FX161" s="61"/>
      <c r="FY161" s="61"/>
      <c r="FZ161" s="61"/>
      <c r="GA161" s="61"/>
      <c r="GB161" s="61"/>
      <c r="GC161" s="61"/>
      <c r="GD161" s="61"/>
      <c r="GE161" s="61"/>
      <c r="GF161" s="61"/>
      <c r="GG161" s="61"/>
      <c r="GH161" s="61"/>
      <c r="GI161" s="61"/>
      <c r="GJ161" s="61"/>
      <c r="GK161" s="61"/>
      <c r="GL161" s="61"/>
      <c r="GM161" s="61"/>
      <c r="GN161" s="61"/>
      <c r="GO161" s="61"/>
      <c r="GP161" s="61"/>
      <c r="GQ161" s="61"/>
      <c r="GR161" s="61"/>
      <c r="GS161" s="61"/>
      <c r="GT161" s="61"/>
      <c r="GU161" s="61"/>
      <c r="GV161" s="61"/>
      <c r="GW161" s="61"/>
      <c r="GX161" s="61"/>
      <c r="GY161" s="61"/>
      <c r="GZ161" s="61"/>
      <c r="HA161" s="61"/>
      <c r="HB161" s="61"/>
      <c r="HC161" s="61"/>
      <c r="HD161" s="61"/>
      <c r="HE161" s="61"/>
      <c r="HF161" s="61"/>
      <c r="HG161" s="61"/>
      <c r="HH161" s="61"/>
      <c r="HI161" s="61"/>
      <c r="HJ161" s="61"/>
      <c r="HK161" s="61"/>
      <c r="HL161" s="61"/>
      <c r="HM161" s="61"/>
      <c r="HN161" s="61"/>
      <c r="HO161" s="61"/>
      <c r="HP161" s="61"/>
      <c r="HQ161" s="61"/>
      <c r="HR161" s="61"/>
      <c r="HS161" s="61"/>
      <c r="HT161" s="61"/>
      <c r="HU161" s="61"/>
      <c r="HV161" s="61"/>
      <c r="HW161" s="61"/>
      <c r="HX161" s="61"/>
      <c r="HY161" s="61"/>
      <c r="HZ161" s="61"/>
      <c r="IA161" s="61"/>
      <c r="IB161" s="61"/>
      <c r="IC161" s="61"/>
    </row>
    <row r="162" spans="2:237" ht="20.100000000000001" customHeight="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c r="DB162" s="61"/>
      <c r="DC162" s="61"/>
      <c r="DD162" s="61"/>
      <c r="DE162" s="61"/>
      <c r="DF162" s="61"/>
      <c r="DG162" s="61"/>
      <c r="DH162" s="61"/>
      <c r="DI162" s="61"/>
      <c r="DJ162" s="61"/>
      <c r="DK162" s="61"/>
      <c r="DL162" s="61"/>
      <c r="DM162" s="61"/>
      <c r="DN162" s="61"/>
      <c r="DO162" s="61"/>
      <c r="DP162" s="61"/>
      <c r="DQ162" s="61"/>
      <c r="DR162" s="61"/>
      <c r="DS162" s="61"/>
      <c r="DT162" s="61"/>
      <c r="DU162" s="61"/>
      <c r="DV162" s="61"/>
      <c r="DW162" s="61"/>
      <c r="DX162" s="61"/>
      <c r="DY162" s="61"/>
      <c r="DZ162" s="61"/>
      <c r="EA162" s="61"/>
      <c r="EB162" s="61"/>
      <c r="EC162" s="61"/>
      <c r="ED162" s="61"/>
      <c r="EE162" s="61"/>
      <c r="EF162" s="61"/>
      <c r="EG162" s="61"/>
      <c r="EH162" s="61"/>
      <c r="EI162" s="61"/>
      <c r="EJ162" s="61"/>
      <c r="EK162" s="61"/>
      <c r="EL162" s="61"/>
      <c r="EM162" s="61"/>
      <c r="EN162" s="61"/>
      <c r="EO162" s="61"/>
      <c r="EP162" s="61"/>
      <c r="EQ162" s="61"/>
      <c r="ER162" s="61"/>
      <c r="ES162" s="61"/>
      <c r="ET162" s="61"/>
      <c r="EU162" s="61"/>
      <c r="EV162" s="61"/>
      <c r="EW162" s="61"/>
      <c r="EX162" s="61"/>
      <c r="EY162" s="61"/>
      <c r="EZ162" s="61"/>
      <c r="FA162" s="61"/>
      <c r="FB162" s="61"/>
      <c r="FC162" s="61"/>
      <c r="FD162" s="61"/>
      <c r="FE162" s="61"/>
      <c r="FF162" s="61"/>
      <c r="FG162" s="61"/>
      <c r="FH162" s="61"/>
      <c r="FI162" s="61"/>
      <c r="FJ162" s="61"/>
      <c r="FK162" s="61"/>
      <c r="FL162" s="61"/>
      <c r="FM162" s="61"/>
      <c r="FN162" s="61"/>
      <c r="FO162" s="61"/>
      <c r="FP162" s="61"/>
      <c r="FQ162" s="61"/>
      <c r="FR162" s="61"/>
      <c r="FS162" s="61"/>
      <c r="FT162" s="61"/>
      <c r="FU162" s="61"/>
      <c r="FV162" s="61"/>
      <c r="FW162" s="61"/>
      <c r="FX162" s="61"/>
      <c r="FY162" s="61"/>
      <c r="FZ162" s="61"/>
      <c r="GA162" s="61"/>
      <c r="GB162" s="61"/>
      <c r="GC162" s="61"/>
      <c r="GD162" s="61"/>
      <c r="GE162" s="61"/>
      <c r="GF162" s="61"/>
      <c r="GG162" s="61"/>
      <c r="GH162" s="61"/>
      <c r="GI162" s="61"/>
      <c r="GJ162" s="61"/>
      <c r="GK162" s="61"/>
      <c r="GL162" s="61"/>
      <c r="GM162" s="61"/>
      <c r="GN162" s="61"/>
      <c r="GO162" s="61"/>
      <c r="GP162" s="61"/>
      <c r="GQ162" s="61"/>
      <c r="GR162" s="61"/>
      <c r="GS162" s="61"/>
      <c r="GT162" s="61"/>
      <c r="GU162" s="61"/>
      <c r="GV162" s="61"/>
      <c r="GW162" s="61"/>
      <c r="GX162" s="61"/>
      <c r="GY162" s="61"/>
      <c r="GZ162" s="61"/>
      <c r="HA162" s="61"/>
      <c r="HB162" s="61"/>
      <c r="HC162" s="61"/>
      <c r="HD162" s="61"/>
      <c r="HE162" s="61"/>
      <c r="HF162" s="61"/>
      <c r="HG162" s="61"/>
      <c r="HH162" s="61"/>
      <c r="HI162" s="61"/>
      <c r="HJ162" s="61"/>
      <c r="HK162" s="61"/>
      <c r="HL162" s="61"/>
      <c r="HM162" s="61"/>
      <c r="HN162" s="61"/>
      <c r="HO162" s="61"/>
      <c r="HP162" s="61"/>
      <c r="HQ162" s="61"/>
      <c r="HR162" s="61"/>
      <c r="HS162" s="61"/>
      <c r="HT162" s="61"/>
      <c r="HU162" s="61"/>
      <c r="HV162" s="61"/>
      <c r="HW162" s="61"/>
      <c r="HX162" s="61"/>
      <c r="HY162" s="61"/>
      <c r="HZ162" s="61"/>
      <c r="IA162" s="61"/>
      <c r="IB162" s="61"/>
      <c r="IC162" s="61"/>
    </row>
    <row r="163" spans="2:237" ht="20.100000000000001" customHeight="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c r="CS163" s="61"/>
      <c r="CT163" s="61"/>
      <c r="CU163" s="61"/>
      <c r="CV163" s="61"/>
      <c r="CW163" s="61"/>
      <c r="CX163" s="61"/>
      <c r="CY163" s="61"/>
      <c r="CZ163" s="61"/>
      <c r="DA163" s="61"/>
      <c r="DB163" s="61"/>
      <c r="DC163" s="61"/>
      <c r="DD163" s="61"/>
      <c r="DE163" s="61"/>
      <c r="DF163" s="61"/>
      <c r="DG163" s="61"/>
      <c r="DH163" s="61"/>
      <c r="DI163" s="61"/>
      <c r="DJ163" s="61"/>
      <c r="DK163" s="61"/>
      <c r="DL163" s="61"/>
      <c r="DM163" s="61"/>
      <c r="DN163" s="61"/>
      <c r="DO163" s="61"/>
      <c r="DP163" s="61"/>
      <c r="DQ163" s="61"/>
      <c r="DR163" s="61"/>
      <c r="DS163" s="61"/>
      <c r="DT163" s="61"/>
      <c r="DU163" s="61"/>
      <c r="DV163" s="61"/>
      <c r="DW163" s="61"/>
      <c r="DX163" s="61"/>
      <c r="DY163" s="61"/>
      <c r="DZ163" s="61"/>
      <c r="EA163" s="61"/>
      <c r="EB163" s="61"/>
      <c r="EC163" s="61"/>
      <c r="ED163" s="61"/>
      <c r="EE163" s="61"/>
      <c r="EF163" s="61"/>
      <c r="EG163" s="61"/>
      <c r="EH163" s="61"/>
      <c r="EI163" s="61"/>
      <c r="EJ163" s="61"/>
      <c r="EK163" s="61"/>
      <c r="EL163" s="61"/>
      <c r="EM163" s="61"/>
      <c r="EN163" s="61"/>
      <c r="EO163" s="61"/>
      <c r="EP163" s="61"/>
      <c r="EQ163" s="61"/>
      <c r="ER163" s="61"/>
      <c r="ES163" s="61"/>
      <c r="ET163" s="61"/>
      <c r="EU163" s="61"/>
      <c r="EV163" s="61"/>
      <c r="EW163" s="61"/>
      <c r="EX163" s="61"/>
      <c r="EY163" s="61"/>
      <c r="EZ163" s="61"/>
      <c r="FA163" s="61"/>
      <c r="FB163" s="61"/>
      <c r="FC163" s="61"/>
      <c r="FD163" s="61"/>
      <c r="FE163" s="61"/>
      <c r="FF163" s="61"/>
      <c r="FG163" s="61"/>
      <c r="FH163" s="61"/>
      <c r="FI163" s="61"/>
      <c r="FJ163" s="61"/>
      <c r="FK163" s="61"/>
      <c r="FL163" s="61"/>
      <c r="FM163" s="61"/>
      <c r="FN163" s="61"/>
      <c r="FO163" s="61"/>
      <c r="FP163" s="61"/>
      <c r="FQ163" s="61"/>
      <c r="FR163" s="61"/>
      <c r="FS163" s="61"/>
      <c r="FT163" s="61"/>
      <c r="FU163" s="61"/>
      <c r="FV163" s="61"/>
      <c r="FW163" s="61"/>
      <c r="FX163" s="61"/>
      <c r="FY163" s="61"/>
      <c r="FZ163" s="61"/>
      <c r="GA163" s="61"/>
      <c r="GB163" s="61"/>
      <c r="GC163" s="61"/>
      <c r="GD163" s="61"/>
      <c r="GE163" s="61"/>
      <c r="GF163" s="61"/>
      <c r="GG163" s="61"/>
      <c r="GH163" s="61"/>
      <c r="GI163" s="61"/>
      <c r="GJ163" s="61"/>
      <c r="GK163" s="61"/>
      <c r="GL163" s="61"/>
      <c r="GM163" s="61"/>
      <c r="GN163" s="61"/>
      <c r="GO163" s="61"/>
      <c r="GP163" s="61"/>
      <c r="GQ163" s="61"/>
      <c r="GR163" s="61"/>
      <c r="GS163" s="61"/>
      <c r="GT163" s="61"/>
      <c r="GU163" s="61"/>
      <c r="GV163" s="61"/>
      <c r="GW163" s="61"/>
      <c r="GX163" s="61"/>
      <c r="GY163" s="61"/>
      <c r="GZ163" s="61"/>
      <c r="HA163" s="61"/>
      <c r="HB163" s="61"/>
      <c r="HC163" s="61"/>
      <c r="HD163" s="61"/>
      <c r="HE163" s="61"/>
      <c r="HF163" s="61"/>
      <c r="HG163" s="61"/>
      <c r="HH163" s="61"/>
      <c r="HI163" s="61"/>
      <c r="HJ163" s="61"/>
      <c r="HK163" s="61"/>
      <c r="HL163" s="61"/>
      <c r="HM163" s="61"/>
      <c r="HN163" s="61"/>
      <c r="HO163" s="61"/>
      <c r="HP163" s="61"/>
      <c r="HQ163" s="61"/>
      <c r="HR163" s="61"/>
      <c r="HS163" s="61"/>
      <c r="HT163" s="61"/>
      <c r="HU163" s="61"/>
      <c r="HV163" s="61"/>
      <c r="HW163" s="61"/>
      <c r="HX163" s="61"/>
      <c r="HY163" s="61"/>
      <c r="HZ163" s="61"/>
      <c r="IA163" s="61"/>
      <c r="IB163" s="61"/>
      <c r="IC163" s="61"/>
    </row>
    <row r="164" spans="2:237" ht="20.100000000000001" customHeight="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c r="CS164" s="61"/>
      <c r="CT164" s="61"/>
      <c r="CU164" s="61"/>
      <c r="CV164" s="61"/>
      <c r="CW164" s="61"/>
      <c r="CX164" s="61"/>
      <c r="CY164" s="61"/>
      <c r="CZ164" s="61"/>
      <c r="DA164" s="61"/>
      <c r="DB164" s="61"/>
      <c r="DC164" s="61"/>
      <c r="DD164" s="61"/>
      <c r="DE164" s="61"/>
      <c r="DF164" s="61"/>
      <c r="DG164" s="61"/>
      <c r="DH164" s="61"/>
      <c r="DI164" s="61"/>
      <c r="DJ164" s="61"/>
      <c r="DK164" s="61"/>
      <c r="DL164" s="61"/>
      <c r="DM164" s="61"/>
      <c r="DN164" s="61"/>
      <c r="DO164" s="61"/>
      <c r="DP164" s="61"/>
      <c r="DQ164" s="61"/>
      <c r="DR164" s="61"/>
      <c r="DS164" s="61"/>
      <c r="DT164" s="61"/>
      <c r="DU164" s="61"/>
      <c r="DV164" s="61"/>
      <c r="DW164" s="61"/>
      <c r="DX164" s="61"/>
      <c r="DY164" s="61"/>
      <c r="DZ164" s="61"/>
      <c r="EA164" s="61"/>
      <c r="EB164" s="61"/>
      <c r="EC164" s="61"/>
      <c r="ED164" s="61"/>
      <c r="EE164" s="61"/>
      <c r="EF164" s="61"/>
      <c r="EG164" s="61"/>
      <c r="EH164" s="61"/>
      <c r="EI164" s="61"/>
      <c r="EJ164" s="61"/>
      <c r="EK164" s="61"/>
      <c r="EL164" s="61"/>
      <c r="EM164" s="61"/>
      <c r="EN164" s="61"/>
      <c r="EO164" s="61"/>
      <c r="EP164" s="61"/>
      <c r="EQ164" s="61"/>
      <c r="ER164" s="61"/>
      <c r="ES164" s="61"/>
      <c r="ET164" s="61"/>
      <c r="EU164" s="61"/>
      <c r="EV164" s="61"/>
      <c r="EW164" s="61"/>
      <c r="EX164" s="61"/>
      <c r="EY164" s="61"/>
      <c r="EZ164" s="61"/>
      <c r="FA164" s="61"/>
      <c r="FB164" s="61"/>
      <c r="FC164" s="61"/>
      <c r="FD164" s="61"/>
      <c r="FE164" s="61"/>
      <c r="FF164" s="61"/>
      <c r="FG164" s="61"/>
      <c r="FH164" s="61"/>
      <c r="FI164" s="61"/>
      <c r="FJ164" s="61"/>
      <c r="FK164" s="61"/>
      <c r="FL164" s="61"/>
      <c r="FM164" s="61"/>
      <c r="FN164" s="61"/>
      <c r="FO164" s="61"/>
      <c r="FP164" s="61"/>
      <c r="FQ164" s="61"/>
      <c r="FR164" s="61"/>
      <c r="FS164" s="61"/>
      <c r="FT164" s="61"/>
      <c r="FU164" s="61"/>
      <c r="FV164" s="61"/>
      <c r="FW164" s="61"/>
      <c r="FX164" s="61"/>
      <c r="FY164" s="61"/>
      <c r="FZ164" s="61"/>
      <c r="GA164" s="61"/>
      <c r="GB164" s="61"/>
      <c r="GC164" s="61"/>
      <c r="GD164" s="61"/>
      <c r="GE164" s="61"/>
      <c r="GF164" s="61"/>
      <c r="GG164" s="61"/>
      <c r="GH164" s="61"/>
      <c r="GI164" s="61"/>
      <c r="GJ164" s="61"/>
      <c r="GK164" s="61"/>
      <c r="GL164" s="61"/>
      <c r="GM164" s="61"/>
      <c r="GN164" s="61"/>
      <c r="GO164" s="61"/>
      <c r="GP164" s="61"/>
      <c r="GQ164" s="61"/>
      <c r="GR164" s="61"/>
      <c r="GS164" s="61"/>
      <c r="GT164" s="61"/>
      <c r="GU164" s="61"/>
      <c r="GV164" s="61"/>
      <c r="GW164" s="61"/>
      <c r="GX164" s="61"/>
      <c r="GY164" s="61"/>
      <c r="GZ164" s="61"/>
      <c r="HA164" s="61"/>
      <c r="HB164" s="61"/>
      <c r="HC164" s="61"/>
      <c r="HD164" s="61"/>
      <c r="HE164" s="61"/>
      <c r="HF164" s="61"/>
      <c r="HG164" s="61"/>
      <c r="HH164" s="61"/>
      <c r="HI164" s="61"/>
      <c r="HJ164" s="61"/>
      <c r="HK164" s="61"/>
      <c r="HL164" s="61"/>
      <c r="HM164" s="61"/>
      <c r="HN164" s="61"/>
      <c r="HO164" s="61"/>
      <c r="HP164" s="61"/>
      <c r="HQ164" s="61"/>
      <c r="HR164" s="61"/>
      <c r="HS164" s="61"/>
      <c r="HT164" s="61"/>
      <c r="HU164" s="61"/>
      <c r="HV164" s="61"/>
      <c r="HW164" s="61"/>
      <c r="HX164" s="61"/>
      <c r="HY164" s="61"/>
      <c r="HZ164" s="61"/>
      <c r="IA164" s="61"/>
      <c r="IB164" s="61"/>
      <c r="IC164" s="61"/>
    </row>
    <row r="165" spans="2:237" ht="20.100000000000001" customHeight="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row>
    <row r="166" spans="2:237" ht="20.100000000000001" customHeight="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row>
    <row r="167" spans="2:237" ht="20.100000000000001" customHeight="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c r="CS167" s="61"/>
      <c r="CT167" s="61"/>
      <c r="CU167" s="61"/>
      <c r="CV167" s="61"/>
      <c r="CW167" s="61"/>
      <c r="CX167" s="61"/>
      <c r="CY167" s="61"/>
      <c r="CZ167" s="61"/>
      <c r="DA167" s="61"/>
      <c r="DB167" s="61"/>
      <c r="DC167" s="61"/>
      <c r="DD167" s="61"/>
      <c r="DE167" s="61"/>
      <c r="DF167" s="61"/>
      <c r="DG167" s="61"/>
      <c r="DH167" s="61"/>
      <c r="DI167" s="61"/>
      <c r="DJ167" s="61"/>
      <c r="DK167" s="61"/>
      <c r="DL167" s="61"/>
      <c r="DM167" s="61"/>
      <c r="DN167" s="61"/>
      <c r="DO167" s="61"/>
      <c r="DP167" s="61"/>
      <c r="DQ167" s="61"/>
      <c r="DR167" s="61"/>
      <c r="DS167" s="61"/>
      <c r="DT167" s="61"/>
      <c r="DU167" s="61"/>
      <c r="DV167" s="61"/>
      <c r="DW167" s="61"/>
      <c r="DX167" s="61"/>
      <c r="DY167" s="61"/>
      <c r="DZ167" s="61"/>
      <c r="EA167" s="61"/>
      <c r="EB167" s="61"/>
      <c r="EC167" s="61"/>
      <c r="ED167" s="61"/>
      <c r="EE167" s="61"/>
      <c r="EF167" s="61"/>
      <c r="EG167" s="61"/>
      <c r="EH167" s="61"/>
      <c r="EI167" s="61"/>
      <c r="EJ167" s="61"/>
      <c r="EK167" s="61"/>
      <c r="EL167" s="61"/>
      <c r="EM167" s="61"/>
      <c r="EN167" s="61"/>
      <c r="EO167" s="61"/>
      <c r="EP167" s="61"/>
      <c r="EQ167" s="61"/>
      <c r="ER167" s="61"/>
      <c r="ES167" s="61"/>
      <c r="ET167" s="61"/>
      <c r="EU167" s="61"/>
      <c r="EV167" s="61"/>
      <c r="EW167" s="61"/>
      <c r="EX167" s="61"/>
      <c r="EY167" s="61"/>
      <c r="EZ167" s="61"/>
      <c r="FA167" s="61"/>
      <c r="FB167" s="61"/>
      <c r="FC167" s="61"/>
      <c r="FD167" s="61"/>
      <c r="FE167" s="61"/>
      <c r="FF167" s="61"/>
      <c r="FG167" s="61"/>
      <c r="FH167" s="61"/>
      <c r="FI167" s="61"/>
      <c r="FJ167" s="61"/>
      <c r="FK167" s="61"/>
      <c r="FL167" s="61"/>
      <c r="FM167" s="61"/>
      <c r="FN167" s="61"/>
      <c r="FO167" s="61"/>
      <c r="FP167" s="61"/>
      <c r="FQ167" s="61"/>
      <c r="FR167" s="61"/>
      <c r="FS167" s="61"/>
      <c r="FT167" s="61"/>
      <c r="FU167" s="61"/>
      <c r="FV167" s="61"/>
      <c r="FW167" s="61"/>
      <c r="FX167" s="61"/>
      <c r="FY167" s="61"/>
      <c r="FZ167" s="61"/>
      <c r="GA167" s="61"/>
      <c r="GB167" s="61"/>
      <c r="GC167" s="61"/>
      <c r="GD167" s="61"/>
      <c r="GE167" s="61"/>
      <c r="GF167" s="61"/>
      <c r="GG167" s="61"/>
      <c r="GH167" s="61"/>
      <c r="GI167" s="61"/>
      <c r="GJ167" s="61"/>
      <c r="GK167" s="61"/>
      <c r="GL167" s="61"/>
      <c r="GM167" s="61"/>
      <c r="GN167" s="61"/>
      <c r="GO167" s="61"/>
      <c r="GP167" s="61"/>
      <c r="GQ167" s="61"/>
      <c r="GR167" s="61"/>
      <c r="GS167" s="61"/>
      <c r="GT167" s="61"/>
      <c r="GU167" s="61"/>
      <c r="GV167" s="61"/>
      <c r="GW167" s="61"/>
      <c r="GX167" s="61"/>
      <c r="GY167" s="61"/>
      <c r="GZ167" s="61"/>
      <c r="HA167" s="61"/>
      <c r="HB167" s="61"/>
      <c r="HC167" s="61"/>
      <c r="HD167" s="61"/>
      <c r="HE167" s="61"/>
      <c r="HF167" s="61"/>
      <c r="HG167" s="61"/>
      <c r="HH167" s="61"/>
      <c r="HI167" s="61"/>
      <c r="HJ167" s="61"/>
      <c r="HK167" s="61"/>
      <c r="HL167" s="61"/>
      <c r="HM167" s="61"/>
      <c r="HN167" s="61"/>
      <c r="HO167" s="61"/>
      <c r="HP167" s="61"/>
      <c r="HQ167" s="61"/>
      <c r="HR167" s="61"/>
      <c r="HS167" s="61"/>
      <c r="HT167" s="61"/>
      <c r="HU167" s="61"/>
      <c r="HV167" s="61"/>
      <c r="HW167" s="61"/>
      <c r="HX167" s="61"/>
      <c r="HY167" s="61"/>
      <c r="HZ167" s="61"/>
      <c r="IA167" s="61"/>
      <c r="IB167" s="61"/>
      <c r="IC167" s="61"/>
    </row>
    <row r="168" spans="2:237" ht="20.100000000000001" customHeight="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c r="CS168" s="61"/>
      <c r="CT168" s="61"/>
      <c r="CU168" s="61"/>
      <c r="CV168" s="61"/>
      <c r="CW168" s="61"/>
      <c r="CX168" s="61"/>
      <c r="CY168" s="61"/>
      <c r="CZ168" s="61"/>
      <c r="DA168" s="61"/>
      <c r="DB168" s="61"/>
      <c r="DC168" s="61"/>
      <c r="DD168" s="61"/>
      <c r="DE168" s="61"/>
      <c r="DF168" s="61"/>
      <c r="DG168" s="61"/>
      <c r="DH168" s="61"/>
      <c r="DI168" s="61"/>
      <c r="DJ168" s="61"/>
      <c r="DK168" s="61"/>
      <c r="DL168" s="61"/>
      <c r="DM168" s="61"/>
      <c r="DN168" s="61"/>
      <c r="DO168" s="61"/>
      <c r="DP168" s="61"/>
      <c r="DQ168" s="61"/>
      <c r="DR168" s="61"/>
      <c r="DS168" s="61"/>
      <c r="DT168" s="61"/>
      <c r="DU168" s="61"/>
      <c r="DV168" s="61"/>
      <c r="DW168" s="61"/>
      <c r="DX168" s="61"/>
      <c r="DY168" s="61"/>
      <c r="DZ168" s="61"/>
      <c r="EA168" s="61"/>
      <c r="EB168" s="61"/>
      <c r="EC168" s="61"/>
      <c r="ED168" s="61"/>
      <c r="EE168" s="61"/>
      <c r="EF168" s="61"/>
      <c r="EG168" s="61"/>
      <c r="EH168" s="61"/>
      <c r="EI168" s="61"/>
      <c r="EJ168" s="61"/>
      <c r="EK168" s="61"/>
      <c r="EL168" s="61"/>
      <c r="EM168" s="61"/>
      <c r="EN168" s="61"/>
      <c r="EO168" s="61"/>
      <c r="EP168" s="61"/>
      <c r="EQ168" s="61"/>
      <c r="ER168" s="61"/>
      <c r="ES168" s="61"/>
      <c r="ET168" s="61"/>
      <c r="EU168" s="61"/>
      <c r="EV168" s="61"/>
      <c r="EW168" s="61"/>
      <c r="EX168" s="61"/>
      <c r="EY168" s="61"/>
      <c r="EZ168" s="61"/>
      <c r="FA168" s="61"/>
      <c r="FB168" s="61"/>
      <c r="FC168" s="61"/>
      <c r="FD168" s="61"/>
      <c r="FE168" s="61"/>
      <c r="FF168" s="61"/>
      <c r="FG168" s="61"/>
      <c r="FH168" s="61"/>
      <c r="FI168" s="61"/>
      <c r="FJ168" s="61"/>
      <c r="FK168" s="61"/>
      <c r="FL168" s="61"/>
      <c r="FM168" s="61"/>
      <c r="FN168" s="61"/>
      <c r="FO168" s="61"/>
      <c r="FP168" s="61"/>
      <c r="FQ168" s="61"/>
      <c r="FR168" s="61"/>
      <c r="FS168" s="61"/>
      <c r="FT168" s="61"/>
      <c r="FU168" s="61"/>
      <c r="FV168" s="61"/>
      <c r="FW168" s="61"/>
      <c r="FX168" s="61"/>
      <c r="FY168" s="61"/>
      <c r="FZ168" s="61"/>
      <c r="GA168" s="61"/>
      <c r="GB168" s="61"/>
      <c r="GC168" s="61"/>
      <c r="GD168" s="61"/>
      <c r="GE168" s="61"/>
      <c r="GF168" s="61"/>
      <c r="GG168" s="61"/>
      <c r="GH168" s="61"/>
      <c r="GI168" s="61"/>
      <c r="GJ168" s="61"/>
      <c r="GK168" s="61"/>
      <c r="GL168" s="61"/>
      <c r="GM168" s="61"/>
      <c r="GN168" s="61"/>
      <c r="GO168" s="61"/>
      <c r="GP168" s="61"/>
      <c r="GQ168" s="61"/>
      <c r="GR168" s="61"/>
      <c r="GS168" s="61"/>
      <c r="GT168" s="61"/>
      <c r="GU168" s="61"/>
      <c r="GV168" s="61"/>
      <c r="GW168" s="61"/>
      <c r="GX168" s="61"/>
      <c r="GY168" s="61"/>
      <c r="GZ168" s="61"/>
      <c r="HA168" s="61"/>
      <c r="HB168" s="61"/>
      <c r="HC168" s="61"/>
      <c r="HD168" s="61"/>
      <c r="HE168" s="61"/>
      <c r="HF168" s="61"/>
      <c r="HG168" s="61"/>
      <c r="HH168" s="61"/>
      <c r="HI168" s="61"/>
      <c r="HJ168" s="61"/>
      <c r="HK168" s="61"/>
      <c r="HL168" s="61"/>
      <c r="HM168" s="61"/>
      <c r="HN168" s="61"/>
      <c r="HO168" s="61"/>
      <c r="HP168" s="61"/>
      <c r="HQ168" s="61"/>
      <c r="HR168" s="61"/>
      <c r="HS168" s="61"/>
      <c r="HT168" s="61"/>
      <c r="HU168" s="61"/>
      <c r="HV168" s="61"/>
      <c r="HW168" s="61"/>
      <c r="HX168" s="61"/>
      <c r="HY168" s="61"/>
      <c r="HZ168" s="61"/>
      <c r="IA168" s="61"/>
      <c r="IB168" s="61"/>
      <c r="IC168" s="61"/>
    </row>
    <row r="169" spans="2:237" ht="20.100000000000001" customHeight="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c r="CS169" s="61"/>
      <c r="CT169" s="61"/>
      <c r="CU169" s="61"/>
      <c r="CV169" s="61"/>
      <c r="CW169" s="61"/>
      <c r="CX169" s="61"/>
      <c r="CY169" s="61"/>
      <c r="CZ169" s="61"/>
      <c r="DA169" s="61"/>
      <c r="DB169" s="61"/>
      <c r="DC169" s="61"/>
      <c r="DD169" s="61"/>
      <c r="DE169" s="61"/>
      <c r="DF169" s="61"/>
      <c r="DG169" s="61"/>
      <c r="DH169" s="61"/>
      <c r="DI169" s="61"/>
      <c r="DJ169" s="61"/>
      <c r="DK169" s="61"/>
      <c r="DL169" s="61"/>
      <c r="DM169" s="61"/>
      <c r="DN169" s="61"/>
      <c r="DO169" s="61"/>
      <c r="DP169" s="61"/>
      <c r="DQ169" s="61"/>
      <c r="DR169" s="61"/>
      <c r="DS169" s="61"/>
      <c r="DT169" s="61"/>
      <c r="DU169" s="61"/>
      <c r="DV169" s="61"/>
      <c r="DW169" s="61"/>
      <c r="DX169" s="61"/>
      <c r="DY169" s="61"/>
      <c r="DZ169" s="61"/>
      <c r="EA169" s="61"/>
      <c r="EB169" s="61"/>
      <c r="EC169" s="61"/>
      <c r="ED169" s="61"/>
      <c r="EE169" s="61"/>
      <c r="EF169" s="61"/>
      <c r="EG169" s="61"/>
      <c r="EH169" s="61"/>
      <c r="EI169" s="61"/>
      <c r="EJ169" s="61"/>
      <c r="EK169" s="61"/>
      <c r="EL169" s="61"/>
      <c r="EM169" s="61"/>
      <c r="EN169" s="61"/>
      <c r="EO169" s="61"/>
      <c r="EP169" s="61"/>
      <c r="EQ169" s="61"/>
      <c r="ER169" s="61"/>
      <c r="ES169" s="61"/>
      <c r="ET169" s="61"/>
      <c r="EU169" s="61"/>
      <c r="EV169" s="61"/>
      <c r="EW169" s="61"/>
      <c r="EX169" s="61"/>
      <c r="EY169" s="61"/>
      <c r="EZ169" s="61"/>
      <c r="FA169" s="61"/>
      <c r="FB169" s="61"/>
      <c r="FC169" s="61"/>
      <c r="FD169" s="61"/>
      <c r="FE169" s="61"/>
      <c r="FF169" s="61"/>
      <c r="FG169" s="61"/>
      <c r="FH169" s="61"/>
      <c r="FI169" s="61"/>
      <c r="FJ169" s="61"/>
      <c r="FK169" s="61"/>
      <c r="FL169" s="61"/>
      <c r="FM169" s="61"/>
      <c r="FN169" s="61"/>
      <c r="FO169" s="61"/>
      <c r="FP169" s="61"/>
      <c r="FQ169" s="61"/>
      <c r="FR169" s="61"/>
      <c r="FS169" s="61"/>
      <c r="FT169" s="61"/>
      <c r="FU169" s="61"/>
      <c r="FV169" s="61"/>
      <c r="FW169" s="61"/>
      <c r="FX169" s="61"/>
      <c r="FY169" s="61"/>
      <c r="FZ169" s="61"/>
      <c r="GA169" s="61"/>
      <c r="GB169" s="61"/>
      <c r="GC169" s="61"/>
      <c r="GD169" s="61"/>
      <c r="GE169" s="61"/>
      <c r="GF169" s="61"/>
      <c r="GG169" s="61"/>
      <c r="GH169" s="61"/>
      <c r="GI169" s="61"/>
      <c r="GJ169" s="61"/>
      <c r="GK169" s="61"/>
      <c r="GL169" s="61"/>
      <c r="GM169" s="61"/>
      <c r="GN169" s="61"/>
      <c r="GO169" s="61"/>
      <c r="GP169" s="61"/>
      <c r="GQ169" s="61"/>
      <c r="GR169" s="61"/>
      <c r="GS169" s="61"/>
      <c r="GT169" s="61"/>
      <c r="GU169" s="61"/>
      <c r="GV169" s="61"/>
      <c r="GW169" s="61"/>
      <c r="GX169" s="61"/>
      <c r="GY169" s="61"/>
      <c r="GZ169" s="61"/>
      <c r="HA169" s="61"/>
      <c r="HB169" s="61"/>
      <c r="HC169" s="61"/>
      <c r="HD169" s="61"/>
      <c r="HE169" s="61"/>
      <c r="HF169" s="61"/>
      <c r="HG169" s="61"/>
      <c r="HH169" s="61"/>
      <c r="HI169" s="61"/>
      <c r="HJ169" s="61"/>
      <c r="HK169" s="61"/>
      <c r="HL169" s="61"/>
      <c r="HM169" s="61"/>
      <c r="HN169" s="61"/>
      <c r="HO169" s="61"/>
      <c r="HP169" s="61"/>
      <c r="HQ169" s="61"/>
      <c r="HR169" s="61"/>
      <c r="HS169" s="61"/>
      <c r="HT169" s="61"/>
      <c r="HU169" s="61"/>
      <c r="HV169" s="61"/>
      <c r="HW169" s="61"/>
      <c r="HX169" s="61"/>
      <c r="HY169" s="61"/>
      <c r="HZ169" s="61"/>
      <c r="IA169" s="61"/>
      <c r="IB169" s="61"/>
      <c r="IC169" s="61"/>
    </row>
    <row r="170" spans="2:237" ht="20.100000000000001" customHeight="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c r="CS170" s="61"/>
      <c r="CT170" s="61"/>
      <c r="CU170" s="61"/>
      <c r="CV170" s="61"/>
      <c r="CW170" s="61"/>
      <c r="CX170" s="61"/>
      <c r="CY170" s="61"/>
      <c r="CZ170" s="61"/>
      <c r="DA170" s="61"/>
      <c r="DB170" s="61"/>
      <c r="DC170" s="61"/>
      <c r="DD170" s="61"/>
      <c r="DE170" s="61"/>
      <c r="DF170" s="61"/>
      <c r="DG170" s="61"/>
      <c r="DH170" s="61"/>
      <c r="DI170" s="61"/>
      <c r="DJ170" s="61"/>
      <c r="DK170" s="61"/>
      <c r="DL170" s="61"/>
      <c r="DM170" s="61"/>
      <c r="DN170" s="61"/>
      <c r="DO170" s="61"/>
      <c r="DP170" s="61"/>
      <c r="DQ170" s="61"/>
      <c r="DR170" s="61"/>
      <c r="DS170" s="61"/>
      <c r="DT170" s="61"/>
      <c r="DU170" s="61"/>
      <c r="DV170" s="61"/>
      <c r="DW170" s="61"/>
      <c r="DX170" s="61"/>
      <c r="DY170" s="61"/>
      <c r="DZ170" s="61"/>
      <c r="EA170" s="61"/>
      <c r="EB170" s="61"/>
      <c r="EC170" s="61"/>
      <c r="ED170" s="61"/>
      <c r="EE170" s="61"/>
      <c r="EF170" s="61"/>
      <c r="EG170" s="61"/>
      <c r="EH170" s="61"/>
      <c r="EI170" s="61"/>
      <c r="EJ170" s="61"/>
      <c r="EK170" s="61"/>
      <c r="EL170" s="61"/>
      <c r="EM170" s="61"/>
      <c r="EN170" s="61"/>
      <c r="EO170" s="61"/>
      <c r="EP170" s="61"/>
      <c r="EQ170" s="61"/>
      <c r="ER170" s="61"/>
      <c r="ES170" s="61"/>
      <c r="ET170" s="61"/>
      <c r="EU170" s="61"/>
      <c r="EV170" s="61"/>
      <c r="EW170" s="61"/>
      <c r="EX170" s="61"/>
      <c r="EY170" s="61"/>
      <c r="EZ170" s="61"/>
      <c r="FA170" s="61"/>
      <c r="FB170" s="61"/>
      <c r="FC170" s="61"/>
      <c r="FD170" s="61"/>
      <c r="FE170" s="61"/>
      <c r="FF170" s="61"/>
      <c r="FG170" s="61"/>
      <c r="FH170" s="61"/>
      <c r="FI170" s="61"/>
      <c r="FJ170" s="61"/>
      <c r="FK170" s="61"/>
      <c r="FL170" s="61"/>
      <c r="FM170" s="61"/>
      <c r="FN170" s="61"/>
      <c r="FO170" s="61"/>
      <c r="FP170" s="61"/>
      <c r="FQ170" s="61"/>
      <c r="FR170" s="61"/>
      <c r="FS170" s="61"/>
      <c r="FT170" s="61"/>
      <c r="FU170" s="61"/>
      <c r="FV170" s="61"/>
      <c r="FW170" s="61"/>
      <c r="FX170" s="61"/>
      <c r="FY170" s="61"/>
      <c r="FZ170" s="61"/>
      <c r="GA170" s="61"/>
      <c r="GB170" s="61"/>
      <c r="GC170" s="61"/>
      <c r="GD170" s="61"/>
      <c r="GE170" s="61"/>
      <c r="GF170" s="61"/>
      <c r="GG170" s="61"/>
      <c r="GH170" s="61"/>
      <c r="GI170" s="61"/>
      <c r="GJ170" s="61"/>
      <c r="GK170" s="61"/>
      <c r="GL170" s="61"/>
      <c r="GM170" s="61"/>
      <c r="GN170" s="61"/>
      <c r="GO170" s="61"/>
      <c r="GP170" s="61"/>
      <c r="GQ170" s="61"/>
      <c r="GR170" s="61"/>
      <c r="GS170" s="61"/>
      <c r="GT170" s="61"/>
      <c r="GU170" s="61"/>
      <c r="GV170" s="61"/>
      <c r="GW170" s="61"/>
      <c r="GX170" s="61"/>
      <c r="GY170" s="61"/>
      <c r="GZ170" s="61"/>
      <c r="HA170" s="61"/>
      <c r="HB170" s="61"/>
      <c r="HC170" s="61"/>
      <c r="HD170" s="61"/>
      <c r="HE170" s="61"/>
      <c r="HF170" s="61"/>
      <c r="HG170" s="61"/>
      <c r="HH170" s="61"/>
      <c r="HI170" s="61"/>
      <c r="HJ170" s="61"/>
      <c r="HK170" s="61"/>
      <c r="HL170" s="61"/>
      <c r="HM170" s="61"/>
      <c r="HN170" s="61"/>
      <c r="HO170" s="61"/>
      <c r="HP170" s="61"/>
      <c r="HQ170" s="61"/>
      <c r="HR170" s="61"/>
      <c r="HS170" s="61"/>
      <c r="HT170" s="61"/>
      <c r="HU170" s="61"/>
      <c r="HV170" s="61"/>
      <c r="HW170" s="61"/>
      <c r="HX170" s="61"/>
      <c r="HY170" s="61"/>
      <c r="HZ170" s="61"/>
      <c r="IA170" s="61"/>
      <c r="IB170" s="61"/>
      <c r="IC170" s="61"/>
    </row>
    <row r="171" spans="2:237" ht="20.100000000000001" customHeight="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c r="CS171" s="61"/>
      <c r="CT171" s="61"/>
      <c r="CU171" s="61"/>
      <c r="CV171" s="61"/>
      <c r="CW171" s="61"/>
      <c r="CX171" s="61"/>
      <c r="CY171" s="61"/>
      <c r="CZ171" s="61"/>
      <c r="DA171" s="61"/>
      <c r="DB171" s="61"/>
      <c r="DC171" s="61"/>
      <c r="DD171" s="61"/>
      <c r="DE171" s="61"/>
      <c r="DF171" s="61"/>
      <c r="DG171" s="61"/>
      <c r="DH171" s="61"/>
      <c r="DI171" s="61"/>
      <c r="DJ171" s="61"/>
      <c r="DK171" s="61"/>
      <c r="DL171" s="61"/>
      <c r="DM171" s="61"/>
      <c r="DN171" s="61"/>
      <c r="DO171" s="61"/>
      <c r="DP171" s="61"/>
      <c r="DQ171" s="61"/>
      <c r="DR171" s="61"/>
      <c r="DS171" s="61"/>
      <c r="DT171" s="61"/>
      <c r="DU171" s="61"/>
      <c r="DV171" s="61"/>
      <c r="DW171" s="61"/>
      <c r="DX171" s="61"/>
      <c r="DY171" s="61"/>
      <c r="DZ171" s="61"/>
      <c r="EA171" s="61"/>
      <c r="EB171" s="61"/>
      <c r="EC171" s="61"/>
      <c r="ED171" s="61"/>
      <c r="EE171" s="61"/>
      <c r="EF171" s="61"/>
      <c r="EG171" s="61"/>
      <c r="EH171" s="61"/>
      <c r="EI171" s="61"/>
      <c r="EJ171" s="61"/>
      <c r="EK171" s="61"/>
      <c r="EL171" s="61"/>
      <c r="EM171" s="61"/>
      <c r="EN171" s="61"/>
      <c r="EO171" s="61"/>
      <c r="EP171" s="61"/>
      <c r="EQ171" s="61"/>
      <c r="ER171" s="61"/>
      <c r="ES171" s="61"/>
      <c r="ET171" s="61"/>
      <c r="EU171" s="61"/>
      <c r="EV171" s="61"/>
      <c r="EW171" s="61"/>
      <c r="EX171" s="61"/>
      <c r="EY171" s="61"/>
      <c r="EZ171" s="61"/>
      <c r="FA171" s="61"/>
      <c r="FB171" s="61"/>
      <c r="FC171" s="61"/>
      <c r="FD171" s="61"/>
      <c r="FE171" s="61"/>
      <c r="FF171" s="61"/>
      <c r="FG171" s="61"/>
      <c r="FH171" s="61"/>
      <c r="FI171" s="61"/>
      <c r="FJ171" s="61"/>
      <c r="FK171" s="61"/>
      <c r="FL171" s="61"/>
      <c r="FM171" s="61"/>
      <c r="FN171" s="61"/>
      <c r="FO171" s="61"/>
      <c r="FP171" s="61"/>
      <c r="FQ171" s="61"/>
      <c r="FR171" s="61"/>
      <c r="FS171" s="61"/>
      <c r="FT171" s="61"/>
      <c r="FU171" s="61"/>
      <c r="FV171" s="61"/>
      <c r="FW171" s="61"/>
      <c r="FX171" s="61"/>
      <c r="FY171" s="61"/>
      <c r="FZ171" s="61"/>
      <c r="GA171" s="61"/>
      <c r="GB171" s="61"/>
      <c r="GC171" s="61"/>
      <c r="GD171" s="61"/>
      <c r="GE171" s="61"/>
      <c r="GF171" s="61"/>
      <c r="GG171" s="61"/>
      <c r="GH171" s="61"/>
      <c r="GI171" s="61"/>
      <c r="GJ171" s="61"/>
      <c r="GK171" s="61"/>
      <c r="GL171" s="61"/>
      <c r="GM171" s="61"/>
      <c r="GN171" s="61"/>
      <c r="GO171" s="61"/>
      <c r="GP171" s="61"/>
      <c r="GQ171" s="61"/>
      <c r="GR171" s="61"/>
      <c r="GS171" s="61"/>
      <c r="GT171" s="61"/>
      <c r="GU171" s="61"/>
      <c r="GV171" s="61"/>
      <c r="GW171" s="61"/>
      <c r="GX171" s="61"/>
      <c r="GY171" s="61"/>
      <c r="GZ171" s="61"/>
      <c r="HA171" s="61"/>
      <c r="HB171" s="61"/>
      <c r="HC171" s="61"/>
      <c r="HD171" s="61"/>
      <c r="HE171" s="61"/>
      <c r="HF171" s="61"/>
      <c r="HG171" s="61"/>
      <c r="HH171" s="61"/>
      <c r="HI171" s="61"/>
      <c r="HJ171" s="61"/>
      <c r="HK171" s="61"/>
      <c r="HL171" s="61"/>
      <c r="HM171" s="61"/>
      <c r="HN171" s="61"/>
      <c r="HO171" s="61"/>
      <c r="HP171" s="61"/>
      <c r="HQ171" s="61"/>
      <c r="HR171" s="61"/>
      <c r="HS171" s="61"/>
      <c r="HT171" s="61"/>
      <c r="HU171" s="61"/>
      <c r="HV171" s="61"/>
      <c r="HW171" s="61"/>
      <c r="HX171" s="61"/>
      <c r="HY171" s="61"/>
      <c r="HZ171" s="61"/>
      <c r="IA171" s="61"/>
      <c r="IB171" s="61"/>
      <c r="IC171" s="61"/>
    </row>
    <row r="172" spans="2:237" ht="20.100000000000001" customHeight="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c r="CS172" s="61"/>
      <c r="CT172" s="61"/>
      <c r="CU172" s="61"/>
      <c r="CV172" s="61"/>
      <c r="CW172" s="61"/>
      <c r="CX172" s="61"/>
      <c r="CY172" s="61"/>
      <c r="CZ172" s="61"/>
      <c r="DA172" s="61"/>
      <c r="DB172" s="61"/>
      <c r="DC172" s="61"/>
      <c r="DD172" s="61"/>
      <c r="DE172" s="61"/>
      <c r="DF172" s="61"/>
      <c r="DG172" s="61"/>
      <c r="DH172" s="61"/>
      <c r="DI172" s="61"/>
      <c r="DJ172" s="61"/>
      <c r="DK172" s="61"/>
      <c r="DL172" s="61"/>
      <c r="DM172" s="61"/>
      <c r="DN172" s="61"/>
      <c r="DO172" s="61"/>
      <c r="DP172" s="61"/>
      <c r="DQ172" s="61"/>
      <c r="DR172" s="61"/>
      <c r="DS172" s="61"/>
      <c r="DT172" s="61"/>
      <c r="DU172" s="61"/>
      <c r="DV172" s="61"/>
      <c r="DW172" s="61"/>
      <c r="DX172" s="61"/>
      <c r="DY172" s="61"/>
      <c r="DZ172" s="61"/>
      <c r="EA172" s="61"/>
      <c r="EB172" s="61"/>
      <c r="EC172" s="61"/>
      <c r="ED172" s="61"/>
      <c r="EE172" s="61"/>
      <c r="EF172" s="61"/>
      <c r="EG172" s="61"/>
      <c r="EH172" s="61"/>
      <c r="EI172" s="61"/>
      <c r="EJ172" s="61"/>
      <c r="EK172" s="61"/>
      <c r="EL172" s="61"/>
      <c r="EM172" s="61"/>
      <c r="EN172" s="61"/>
      <c r="EO172" s="61"/>
      <c r="EP172" s="61"/>
      <c r="EQ172" s="61"/>
      <c r="ER172" s="61"/>
      <c r="ES172" s="61"/>
      <c r="ET172" s="61"/>
      <c r="EU172" s="61"/>
      <c r="EV172" s="61"/>
      <c r="EW172" s="61"/>
      <c r="EX172" s="61"/>
      <c r="EY172" s="61"/>
      <c r="EZ172" s="61"/>
      <c r="FA172" s="61"/>
      <c r="FB172" s="61"/>
      <c r="FC172" s="61"/>
      <c r="FD172" s="61"/>
      <c r="FE172" s="61"/>
      <c r="FF172" s="61"/>
      <c r="FG172" s="61"/>
      <c r="FH172" s="61"/>
      <c r="FI172" s="61"/>
      <c r="FJ172" s="61"/>
      <c r="FK172" s="61"/>
      <c r="FL172" s="61"/>
      <c r="FM172" s="61"/>
      <c r="FN172" s="61"/>
      <c r="FO172" s="61"/>
      <c r="FP172" s="61"/>
      <c r="FQ172" s="61"/>
      <c r="FR172" s="61"/>
      <c r="FS172" s="61"/>
      <c r="FT172" s="61"/>
      <c r="FU172" s="61"/>
      <c r="FV172" s="61"/>
      <c r="FW172" s="61"/>
      <c r="FX172" s="61"/>
      <c r="FY172" s="61"/>
      <c r="FZ172" s="61"/>
      <c r="GA172" s="61"/>
      <c r="GB172" s="61"/>
      <c r="GC172" s="61"/>
      <c r="GD172" s="61"/>
      <c r="GE172" s="61"/>
      <c r="GF172" s="61"/>
      <c r="GG172" s="61"/>
      <c r="GH172" s="61"/>
      <c r="GI172" s="61"/>
      <c r="GJ172" s="61"/>
      <c r="GK172" s="61"/>
      <c r="GL172" s="61"/>
      <c r="GM172" s="61"/>
      <c r="GN172" s="61"/>
      <c r="GO172" s="61"/>
      <c r="GP172" s="61"/>
      <c r="GQ172" s="61"/>
      <c r="GR172" s="61"/>
      <c r="GS172" s="61"/>
      <c r="GT172" s="61"/>
      <c r="GU172" s="61"/>
      <c r="GV172" s="61"/>
      <c r="GW172" s="61"/>
      <c r="GX172" s="61"/>
      <c r="GY172" s="61"/>
      <c r="GZ172" s="61"/>
      <c r="HA172" s="61"/>
      <c r="HB172" s="61"/>
      <c r="HC172" s="61"/>
      <c r="HD172" s="61"/>
      <c r="HE172" s="61"/>
      <c r="HF172" s="61"/>
      <c r="HG172" s="61"/>
      <c r="HH172" s="61"/>
      <c r="HI172" s="61"/>
      <c r="HJ172" s="61"/>
      <c r="HK172" s="61"/>
      <c r="HL172" s="61"/>
      <c r="HM172" s="61"/>
      <c r="HN172" s="61"/>
      <c r="HO172" s="61"/>
      <c r="HP172" s="61"/>
      <c r="HQ172" s="61"/>
      <c r="HR172" s="61"/>
      <c r="HS172" s="61"/>
      <c r="HT172" s="61"/>
      <c r="HU172" s="61"/>
      <c r="HV172" s="61"/>
      <c r="HW172" s="61"/>
      <c r="HX172" s="61"/>
      <c r="HY172" s="61"/>
      <c r="HZ172" s="61"/>
      <c r="IA172" s="61"/>
      <c r="IB172" s="61"/>
      <c r="IC172" s="61"/>
    </row>
    <row r="173" spans="2:237" ht="20.100000000000001" customHeight="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c r="CS173" s="61"/>
      <c r="CT173" s="61"/>
      <c r="CU173" s="61"/>
      <c r="CV173" s="61"/>
      <c r="CW173" s="61"/>
      <c r="CX173" s="61"/>
      <c r="CY173" s="61"/>
      <c r="CZ173" s="61"/>
      <c r="DA173" s="61"/>
      <c r="DB173" s="61"/>
      <c r="DC173" s="61"/>
      <c r="DD173" s="61"/>
      <c r="DE173" s="61"/>
      <c r="DF173" s="61"/>
      <c r="DG173" s="61"/>
      <c r="DH173" s="61"/>
      <c r="DI173" s="61"/>
      <c r="DJ173" s="61"/>
      <c r="DK173" s="61"/>
      <c r="DL173" s="61"/>
      <c r="DM173" s="61"/>
      <c r="DN173" s="61"/>
      <c r="DO173" s="61"/>
      <c r="DP173" s="61"/>
      <c r="DQ173" s="61"/>
      <c r="DR173" s="61"/>
      <c r="DS173" s="61"/>
      <c r="DT173" s="61"/>
      <c r="DU173" s="61"/>
      <c r="DV173" s="61"/>
      <c r="DW173" s="61"/>
      <c r="DX173" s="61"/>
      <c r="DY173" s="61"/>
      <c r="DZ173" s="61"/>
      <c r="EA173" s="61"/>
      <c r="EB173" s="61"/>
      <c r="EC173" s="61"/>
      <c r="ED173" s="61"/>
      <c r="EE173" s="61"/>
      <c r="EF173" s="61"/>
      <c r="EG173" s="61"/>
      <c r="EH173" s="61"/>
      <c r="EI173" s="61"/>
      <c r="EJ173" s="61"/>
      <c r="EK173" s="61"/>
      <c r="EL173" s="61"/>
      <c r="EM173" s="61"/>
      <c r="EN173" s="61"/>
      <c r="EO173" s="61"/>
      <c r="EP173" s="61"/>
      <c r="EQ173" s="61"/>
      <c r="ER173" s="61"/>
      <c r="ES173" s="61"/>
      <c r="ET173" s="61"/>
      <c r="EU173" s="61"/>
      <c r="EV173" s="61"/>
      <c r="EW173" s="61"/>
      <c r="EX173" s="61"/>
      <c r="EY173" s="61"/>
      <c r="EZ173" s="61"/>
      <c r="FA173" s="61"/>
      <c r="FB173" s="61"/>
      <c r="FC173" s="61"/>
      <c r="FD173" s="61"/>
      <c r="FE173" s="61"/>
      <c r="FF173" s="61"/>
      <c r="FG173" s="61"/>
      <c r="FH173" s="61"/>
      <c r="FI173" s="61"/>
      <c r="FJ173" s="61"/>
      <c r="FK173" s="61"/>
      <c r="FL173" s="61"/>
      <c r="FM173" s="61"/>
      <c r="FN173" s="61"/>
      <c r="FO173" s="61"/>
      <c r="FP173" s="61"/>
      <c r="FQ173" s="61"/>
      <c r="FR173" s="61"/>
      <c r="FS173" s="61"/>
      <c r="FT173" s="61"/>
      <c r="FU173" s="61"/>
      <c r="FV173" s="61"/>
      <c r="FW173" s="61"/>
      <c r="FX173" s="61"/>
      <c r="FY173" s="61"/>
      <c r="FZ173" s="61"/>
      <c r="GA173" s="61"/>
      <c r="GB173" s="61"/>
      <c r="GC173" s="61"/>
      <c r="GD173" s="61"/>
      <c r="GE173" s="61"/>
      <c r="GF173" s="61"/>
      <c r="GG173" s="61"/>
      <c r="GH173" s="61"/>
      <c r="GI173" s="61"/>
      <c r="GJ173" s="61"/>
      <c r="GK173" s="61"/>
      <c r="GL173" s="61"/>
      <c r="GM173" s="61"/>
      <c r="GN173" s="61"/>
      <c r="GO173" s="61"/>
      <c r="GP173" s="61"/>
      <c r="GQ173" s="61"/>
      <c r="GR173" s="61"/>
      <c r="GS173" s="61"/>
      <c r="GT173" s="61"/>
      <c r="GU173" s="61"/>
      <c r="GV173" s="61"/>
      <c r="GW173" s="61"/>
      <c r="GX173" s="61"/>
      <c r="GY173" s="61"/>
      <c r="GZ173" s="61"/>
      <c r="HA173" s="61"/>
      <c r="HB173" s="61"/>
      <c r="HC173" s="61"/>
      <c r="HD173" s="61"/>
      <c r="HE173" s="61"/>
      <c r="HF173" s="61"/>
      <c r="HG173" s="61"/>
      <c r="HH173" s="61"/>
      <c r="HI173" s="61"/>
      <c r="HJ173" s="61"/>
      <c r="HK173" s="61"/>
      <c r="HL173" s="61"/>
      <c r="HM173" s="61"/>
      <c r="HN173" s="61"/>
      <c r="HO173" s="61"/>
      <c r="HP173" s="61"/>
      <c r="HQ173" s="61"/>
      <c r="HR173" s="61"/>
      <c r="HS173" s="61"/>
      <c r="HT173" s="61"/>
      <c r="HU173" s="61"/>
      <c r="HV173" s="61"/>
      <c r="HW173" s="61"/>
      <c r="HX173" s="61"/>
      <c r="HY173" s="61"/>
      <c r="HZ173" s="61"/>
      <c r="IA173" s="61"/>
      <c r="IB173" s="61"/>
      <c r="IC173" s="61"/>
    </row>
    <row r="174" spans="2:237" ht="20.100000000000001" customHeight="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c r="CS174" s="61"/>
      <c r="CT174" s="61"/>
      <c r="CU174" s="61"/>
      <c r="CV174" s="61"/>
      <c r="CW174" s="61"/>
      <c r="CX174" s="61"/>
      <c r="CY174" s="61"/>
      <c r="CZ174" s="61"/>
      <c r="DA174" s="61"/>
      <c r="DB174" s="61"/>
      <c r="DC174" s="61"/>
      <c r="DD174" s="61"/>
      <c r="DE174" s="61"/>
      <c r="DF174" s="61"/>
      <c r="DG174" s="61"/>
      <c r="DH174" s="61"/>
      <c r="DI174" s="61"/>
      <c r="DJ174" s="61"/>
      <c r="DK174" s="61"/>
      <c r="DL174" s="61"/>
      <c r="DM174" s="61"/>
      <c r="DN174" s="61"/>
      <c r="DO174" s="61"/>
      <c r="DP174" s="61"/>
      <c r="DQ174" s="61"/>
      <c r="DR174" s="61"/>
      <c r="DS174" s="61"/>
      <c r="DT174" s="61"/>
      <c r="DU174" s="61"/>
      <c r="DV174" s="61"/>
      <c r="DW174" s="61"/>
      <c r="DX174" s="61"/>
      <c r="DY174" s="61"/>
      <c r="DZ174" s="61"/>
      <c r="EA174" s="61"/>
      <c r="EB174" s="61"/>
      <c r="EC174" s="61"/>
      <c r="ED174" s="61"/>
      <c r="EE174" s="61"/>
      <c r="EF174" s="61"/>
      <c r="EG174" s="61"/>
      <c r="EH174" s="61"/>
      <c r="EI174" s="61"/>
      <c r="EJ174" s="61"/>
      <c r="EK174" s="61"/>
      <c r="EL174" s="61"/>
      <c r="EM174" s="61"/>
      <c r="EN174" s="61"/>
      <c r="EO174" s="61"/>
      <c r="EP174" s="61"/>
      <c r="EQ174" s="61"/>
      <c r="ER174" s="61"/>
      <c r="ES174" s="61"/>
      <c r="ET174" s="61"/>
      <c r="EU174" s="61"/>
      <c r="EV174" s="61"/>
      <c r="EW174" s="61"/>
      <c r="EX174" s="61"/>
      <c r="EY174" s="61"/>
      <c r="EZ174" s="61"/>
      <c r="FA174" s="61"/>
      <c r="FB174" s="61"/>
      <c r="FC174" s="61"/>
      <c r="FD174" s="61"/>
      <c r="FE174" s="61"/>
      <c r="FF174" s="61"/>
      <c r="FG174" s="61"/>
      <c r="FH174" s="61"/>
      <c r="FI174" s="61"/>
      <c r="FJ174" s="61"/>
      <c r="FK174" s="61"/>
      <c r="FL174" s="61"/>
      <c r="FM174" s="61"/>
      <c r="FN174" s="61"/>
      <c r="FO174" s="61"/>
      <c r="FP174" s="61"/>
      <c r="FQ174" s="61"/>
      <c r="FR174" s="61"/>
      <c r="FS174" s="61"/>
      <c r="FT174" s="61"/>
      <c r="FU174" s="61"/>
      <c r="FV174" s="61"/>
      <c r="FW174" s="61"/>
      <c r="FX174" s="61"/>
      <c r="FY174" s="61"/>
      <c r="FZ174" s="61"/>
      <c r="GA174" s="61"/>
      <c r="GB174" s="61"/>
      <c r="GC174" s="61"/>
      <c r="GD174" s="61"/>
      <c r="GE174" s="61"/>
      <c r="GF174" s="61"/>
      <c r="GG174" s="61"/>
      <c r="GH174" s="61"/>
      <c r="GI174" s="61"/>
      <c r="GJ174" s="61"/>
      <c r="GK174" s="61"/>
      <c r="GL174" s="61"/>
      <c r="GM174" s="61"/>
      <c r="GN174" s="61"/>
      <c r="GO174" s="61"/>
      <c r="GP174" s="61"/>
      <c r="GQ174" s="61"/>
      <c r="GR174" s="61"/>
      <c r="GS174" s="61"/>
      <c r="GT174" s="61"/>
      <c r="GU174" s="61"/>
      <c r="GV174" s="61"/>
      <c r="GW174" s="61"/>
      <c r="GX174" s="61"/>
      <c r="GY174" s="61"/>
      <c r="GZ174" s="61"/>
      <c r="HA174" s="61"/>
      <c r="HB174" s="61"/>
      <c r="HC174" s="61"/>
      <c r="HD174" s="61"/>
      <c r="HE174" s="61"/>
      <c r="HF174" s="61"/>
      <c r="HG174" s="61"/>
      <c r="HH174" s="61"/>
      <c r="HI174" s="61"/>
      <c r="HJ174" s="61"/>
      <c r="HK174" s="61"/>
      <c r="HL174" s="61"/>
      <c r="HM174" s="61"/>
      <c r="HN174" s="61"/>
      <c r="HO174" s="61"/>
      <c r="HP174" s="61"/>
      <c r="HQ174" s="61"/>
      <c r="HR174" s="61"/>
      <c r="HS174" s="61"/>
      <c r="HT174" s="61"/>
      <c r="HU174" s="61"/>
      <c r="HV174" s="61"/>
      <c r="HW174" s="61"/>
      <c r="HX174" s="61"/>
      <c r="HY174" s="61"/>
      <c r="HZ174" s="61"/>
      <c r="IA174" s="61"/>
      <c r="IB174" s="61"/>
      <c r="IC174" s="61"/>
    </row>
    <row r="175" spans="2:237" ht="20.100000000000001" customHeight="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c r="CS175" s="61"/>
      <c r="CT175" s="61"/>
      <c r="CU175" s="61"/>
      <c r="CV175" s="61"/>
      <c r="CW175" s="61"/>
      <c r="CX175" s="61"/>
      <c r="CY175" s="61"/>
      <c r="CZ175" s="61"/>
      <c r="DA175" s="61"/>
      <c r="DB175" s="61"/>
      <c r="DC175" s="61"/>
      <c r="DD175" s="61"/>
      <c r="DE175" s="61"/>
      <c r="DF175" s="61"/>
      <c r="DG175" s="61"/>
      <c r="DH175" s="61"/>
      <c r="DI175" s="61"/>
      <c r="DJ175" s="61"/>
      <c r="DK175" s="61"/>
      <c r="DL175" s="61"/>
      <c r="DM175" s="61"/>
      <c r="DN175" s="61"/>
      <c r="DO175" s="61"/>
      <c r="DP175" s="61"/>
      <c r="DQ175" s="61"/>
      <c r="DR175" s="61"/>
      <c r="DS175" s="61"/>
      <c r="DT175" s="61"/>
      <c r="DU175" s="61"/>
      <c r="DV175" s="61"/>
      <c r="DW175" s="61"/>
      <c r="DX175" s="61"/>
      <c r="DY175" s="61"/>
      <c r="DZ175" s="61"/>
      <c r="EA175" s="61"/>
      <c r="EB175" s="61"/>
      <c r="EC175" s="61"/>
      <c r="ED175" s="61"/>
      <c r="EE175" s="61"/>
      <c r="EF175" s="61"/>
      <c r="EG175" s="61"/>
      <c r="EH175" s="61"/>
      <c r="EI175" s="61"/>
      <c r="EJ175" s="61"/>
      <c r="EK175" s="61"/>
      <c r="EL175" s="61"/>
      <c r="EM175" s="61"/>
      <c r="EN175" s="61"/>
      <c r="EO175" s="61"/>
      <c r="EP175" s="61"/>
      <c r="EQ175" s="61"/>
      <c r="ER175" s="61"/>
      <c r="ES175" s="61"/>
      <c r="ET175" s="61"/>
      <c r="EU175" s="61"/>
      <c r="EV175" s="61"/>
      <c r="EW175" s="61"/>
      <c r="EX175" s="61"/>
      <c r="EY175" s="61"/>
      <c r="EZ175" s="61"/>
      <c r="FA175" s="61"/>
      <c r="FB175" s="61"/>
      <c r="FC175" s="61"/>
      <c r="FD175" s="61"/>
      <c r="FE175" s="61"/>
      <c r="FF175" s="61"/>
      <c r="FG175" s="61"/>
      <c r="FH175" s="61"/>
      <c r="FI175" s="61"/>
      <c r="FJ175" s="61"/>
      <c r="FK175" s="61"/>
      <c r="FL175" s="61"/>
      <c r="FM175" s="61"/>
      <c r="FN175" s="61"/>
      <c r="FO175" s="61"/>
      <c r="FP175" s="61"/>
      <c r="FQ175" s="61"/>
      <c r="FR175" s="61"/>
      <c r="FS175" s="61"/>
      <c r="FT175" s="61"/>
      <c r="FU175" s="61"/>
      <c r="FV175" s="61"/>
      <c r="FW175" s="61"/>
      <c r="FX175" s="61"/>
      <c r="FY175" s="61"/>
      <c r="FZ175" s="61"/>
      <c r="GA175" s="61"/>
      <c r="GB175" s="61"/>
      <c r="GC175" s="61"/>
      <c r="GD175" s="61"/>
      <c r="GE175" s="61"/>
      <c r="GF175" s="61"/>
      <c r="GG175" s="61"/>
      <c r="GH175" s="61"/>
      <c r="GI175" s="61"/>
      <c r="GJ175" s="61"/>
      <c r="GK175" s="61"/>
      <c r="GL175" s="61"/>
      <c r="GM175" s="61"/>
      <c r="GN175" s="61"/>
      <c r="GO175" s="61"/>
      <c r="GP175" s="61"/>
      <c r="GQ175" s="61"/>
      <c r="GR175" s="61"/>
      <c r="GS175" s="61"/>
      <c r="GT175" s="61"/>
      <c r="GU175" s="61"/>
      <c r="GV175" s="61"/>
      <c r="GW175" s="61"/>
      <c r="GX175" s="61"/>
      <c r="GY175" s="61"/>
      <c r="GZ175" s="61"/>
      <c r="HA175" s="61"/>
      <c r="HB175" s="61"/>
      <c r="HC175" s="61"/>
      <c r="HD175" s="61"/>
      <c r="HE175" s="61"/>
      <c r="HF175" s="61"/>
      <c r="HG175" s="61"/>
      <c r="HH175" s="61"/>
      <c r="HI175" s="61"/>
      <c r="HJ175" s="61"/>
      <c r="HK175" s="61"/>
      <c r="HL175" s="61"/>
      <c r="HM175" s="61"/>
      <c r="HN175" s="61"/>
      <c r="HO175" s="61"/>
      <c r="HP175" s="61"/>
      <c r="HQ175" s="61"/>
      <c r="HR175" s="61"/>
      <c r="HS175" s="61"/>
      <c r="HT175" s="61"/>
      <c r="HU175" s="61"/>
      <c r="HV175" s="61"/>
      <c r="HW175" s="61"/>
      <c r="HX175" s="61"/>
      <c r="HY175" s="61"/>
      <c r="HZ175" s="61"/>
      <c r="IA175" s="61"/>
      <c r="IB175" s="61"/>
      <c r="IC175" s="61"/>
    </row>
    <row r="176" spans="2:237" ht="20.100000000000001" customHeight="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c r="CS176" s="61"/>
      <c r="CT176" s="61"/>
      <c r="CU176" s="61"/>
      <c r="CV176" s="61"/>
      <c r="CW176" s="61"/>
      <c r="CX176" s="61"/>
      <c r="CY176" s="61"/>
      <c r="CZ176" s="61"/>
      <c r="DA176" s="61"/>
      <c r="DB176" s="61"/>
      <c r="DC176" s="61"/>
      <c r="DD176" s="61"/>
      <c r="DE176" s="61"/>
      <c r="DF176" s="61"/>
      <c r="DG176" s="61"/>
      <c r="DH176" s="61"/>
      <c r="DI176" s="61"/>
      <c r="DJ176" s="61"/>
      <c r="DK176" s="61"/>
      <c r="DL176" s="61"/>
      <c r="DM176" s="61"/>
      <c r="DN176" s="61"/>
      <c r="DO176" s="61"/>
      <c r="DP176" s="61"/>
      <c r="DQ176" s="61"/>
      <c r="DR176" s="61"/>
      <c r="DS176" s="61"/>
      <c r="DT176" s="61"/>
      <c r="DU176" s="61"/>
      <c r="DV176" s="61"/>
      <c r="DW176" s="61"/>
      <c r="DX176" s="61"/>
      <c r="DY176" s="61"/>
      <c r="DZ176" s="61"/>
      <c r="EA176" s="61"/>
      <c r="EB176" s="61"/>
      <c r="EC176" s="61"/>
      <c r="ED176" s="61"/>
      <c r="EE176" s="61"/>
      <c r="EF176" s="61"/>
      <c r="EG176" s="61"/>
      <c r="EH176" s="61"/>
      <c r="EI176" s="61"/>
      <c r="EJ176" s="61"/>
      <c r="EK176" s="61"/>
      <c r="EL176" s="61"/>
      <c r="EM176" s="61"/>
      <c r="EN176" s="61"/>
      <c r="EO176" s="61"/>
      <c r="EP176" s="61"/>
      <c r="EQ176" s="61"/>
      <c r="ER176" s="61"/>
      <c r="ES176" s="61"/>
      <c r="ET176" s="61"/>
      <c r="EU176" s="61"/>
      <c r="EV176" s="61"/>
      <c r="EW176" s="61"/>
      <c r="EX176" s="61"/>
      <c r="EY176" s="61"/>
      <c r="EZ176" s="61"/>
      <c r="FA176" s="61"/>
      <c r="FB176" s="61"/>
      <c r="FC176" s="61"/>
      <c r="FD176" s="61"/>
      <c r="FE176" s="61"/>
      <c r="FF176" s="61"/>
      <c r="FG176" s="61"/>
      <c r="FH176" s="61"/>
      <c r="FI176" s="61"/>
      <c r="FJ176" s="61"/>
      <c r="FK176" s="61"/>
      <c r="FL176" s="61"/>
      <c r="FM176" s="61"/>
      <c r="FN176" s="61"/>
      <c r="FO176" s="61"/>
      <c r="FP176" s="61"/>
      <c r="FQ176" s="61"/>
      <c r="FR176" s="61"/>
      <c r="FS176" s="61"/>
      <c r="FT176" s="61"/>
      <c r="FU176" s="61"/>
      <c r="FV176" s="61"/>
      <c r="FW176" s="61"/>
      <c r="FX176" s="61"/>
      <c r="FY176" s="61"/>
      <c r="FZ176" s="61"/>
      <c r="GA176" s="61"/>
      <c r="GB176" s="61"/>
      <c r="GC176" s="61"/>
      <c r="GD176" s="61"/>
      <c r="GE176" s="61"/>
      <c r="GF176" s="61"/>
      <c r="GG176" s="61"/>
      <c r="GH176" s="61"/>
      <c r="GI176" s="61"/>
      <c r="GJ176" s="61"/>
      <c r="GK176" s="61"/>
      <c r="GL176" s="61"/>
      <c r="GM176" s="61"/>
      <c r="GN176" s="61"/>
      <c r="GO176" s="61"/>
      <c r="GP176" s="61"/>
      <c r="GQ176" s="61"/>
      <c r="GR176" s="61"/>
      <c r="GS176" s="61"/>
      <c r="GT176" s="61"/>
      <c r="GU176" s="61"/>
      <c r="GV176" s="61"/>
      <c r="GW176" s="61"/>
      <c r="GX176" s="61"/>
      <c r="GY176" s="61"/>
      <c r="GZ176" s="61"/>
      <c r="HA176" s="61"/>
      <c r="HB176" s="61"/>
      <c r="HC176" s="61"/>
      <c r="HD176" s="61"/>
      <c r="HE176" s="61"/>
      <c r="HF176" s="61"/>
      <c r="HG176" s="61"/>
      <c r="HH176" s="61"/>
      <c r="HI176" s="61"/>
      <c r="HJ176" s="61"/>
      <c r="HK176" s="61"/>
      <c r="HL176" s="61"/>
      <c r="HM176" s="61"/>
      <c r="HN176" s="61"/>
      <c r="HO176" s="61"/>
      <c r="HP176" s="61"/>
      <c r="HQ176" s="61"/>
      <c r="HR176" s="61"/>
      <c r="HS176" s="61"/>
      <c r="HT176" s="61"/>
      <c r="HU176" s="61"/>
      <c r="HV176" s="61"/>
      <c r="HW176" s="61"/>
      <c r="HX176" s="61"/>
      <c r="HY176" s="61"/>
      <c r="HZ176" s="61"/>
      <c r="IA176" s="61"/>
      <c r="IB176" s="61"/>
      <c r="IC176" s="61"/>
    </row>
    <row r="177" spans="2:237" ht="20.100000000000001" customHeight="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c r="CS177" s="61"/>
      <c r="CT177" s="61"/>
      <c r="CU177" s="61"/>
      <c r="CV177" s="61"/>
      <c r="CW177" s="61"/>
      <c r="CX177" s="61"/>
      <c r="CY177" s="61"/>
      <c r="CZ177" s="61"/>
      <c r="DA177" s="61"/>
      <c r="DB177" s="61"/>
      <c r="DC177" s="61"/>
      <c r="DD177" s="61"/>
      <c r="DE177" s="61"/>
      <c r="DF177" s="61"/>
      <c r="DG177" s="61"/>
      <c r="DH177" s="61"/>
      <c r="DI177" s="61"/>
      <c r="DJ177" s="61"/>
      <c r="DK177" s="61"/>
      <c r="DL177" s="61"/>
      <c r="DM177" s="61"/>
      <c r="DN177" s="61"/>
      <c r="DO177" s="61"/>
      <c r="DP177" s="61"/>
      <c r="DQ177" s="61"/>
      <c r="DR177" s="61"/>
      <c r="DS177" s="61"/>
      <c r="DT177" s="61"/>
      <c r="DU177" s="61"/>
      <c r="DV177" s="61"/>
      <c r="DW177" s="61"/>
      <c r="DX177" s="61"/>
      <c r="DY177" s="61"/>
      <c r="DZ177" s="61"/>
      <c r="EA177" s="61"/>
      <c r="EB177" s="61"/>
      <c r="EC177" s="61"/>
      <c r="ED177" s="61"/>
      <c r="EE177" s="61"/>
      <c r="EF177" s="61"/>
      <c r="EG177" s="61"/>
      <c r="EH177" s="61"/>
      <c r="EI177" s="61"/>
      <c r="EJ177" s="61"/>
      <c r="EK177" s="61"/>
      <c r="EL177" s="61"/>
      <c r="EM177" s="61"/>
      <c r="EN177" s="61"/>
      <c r="EO177" s="61"/>
      <c r="EP177" s="61"/>
      <c r="EQ177" s="61"/>
      <c r="ER177" s="61"/>
      <c r="ES177" s="61"/>
      <c r="ET177" s="61"/>
      <c r="EU177" s="61"/>
      <c r="EV177" s="61"/>
      <c r="EW177" s="61"/>
      <c r="EX177" s="61"/>
      <c r="EY177" s="61"/>
      <c r="EZ177" s="61"/>
      <c r="FA177" s="61"/>
      <c r="FB177" s="61"/>
      <c r="FC177" s="61"/>
      <c r="FD177" s="61"/>
      <c r="FE177" s="61"/>
      <c r="FF177" s="61"/>
      <c r="FG177" s="61"/>
      <c r="FH177" s="61"/>
      <c r="FI177" s="61"/>
      <c r="FJ177" s="61"/>
      <c r="FK177" s="61"/>
      <c r="FL177" s="61"/>
      <c r="FM177" s="61"/>
      <c r="FN177" s="61"/>
      <c r="FO177" s="61"/>
      <c r="FP177" s="61"/>
      <c r="FQ177" s="61"/>
      <c r="FR177" s="61"/>
      <c r="FS177" s="61"/>
      <c r="FT177" s="61"/>
      <c r="FU177" s="61"/>
      <c r="FV177" s="61"/>
      <c r="FW177" s="61"/>
      <c r="FX177" s="61"/>
      <c r="FY177" s="61"/>
      <c r="FZ177" s="61"/>
      <c r="GA177" s="61"/>
      <c r="GB177" s="61"/>
      <c r="GC177" s="61"/>
      <c r="GD177" s="61"/>
      <c r="GE177" s="61"/>
      <c r="GF177" s="61"/>
      <c r="GG177" s="61"/>
      <c r="GH177" s="61"/>
      <c r="GI177" s="61"/>
      <c r="GJ177" s="61"/>
      <c r="GK177" s="61"/>
      <c r="GL177" s="61"/>
      <c r="GM177" s="61"/>
      <c r="GN177" s="61"/>
      <c r="GO177" s="61"/>
      <c r="GP177" s="61"/>
      <c r="GQ177" s="61"/>
      <c r="GR177" s="61"/>
      <c r="GS177" s="61"/>
      <c r="GT177" s="61"/>
      <c r="GU177" s="61"/>
      <c r="GV177" s="61"/>
      <c r="GW177" s="61"/>
      <c r="GX177" s="61"/>
      <c r="GY177" s="61"/>
      <c r="GZ177" s="61"/>
      <c r="HA177" s="61"/>
      <c r="HB177" s="61"/>
      <c r="HC177" s="61"/>
      <c r="HD177" s="61"/>
      <c r="HE177" s="61"/>
      <c r="HF177" s="61"/>
      <c r="HG177" s="61"/>
      <c r="HH177" s="61"/>
      <c r="HI177" s="61"/>
      <c r="HJ177" s="61"/>
      <c r="HK177" s="61"/>
      <c r="HL177" s="61"/>
      <c r="HM177" s="61"/>
      <c r="HN177" s="61"/>
      <c r="HO177" s="61"/>
      <c r="HP177" s="61"/>
      <c r="HQ177" s="61"/>
      <c r="HR177" s="61"/>
      <c r="HS177" s="61"/>
      <c r="HT177" s="61"/>
      <c r="HU177" s="61"/>
      <c r="HV177" s="61"/>
      <c r="HW177" s="61"/>
      <c r="HX177" s="61"/>
      <c r="HY177" s="61"/>
      <c r="HZ177" s="61"/>
      <c r="IA177" s="61"/>
      <c r="IB177" s="61"/>
      <c r="IC177" s="61"/>
    </row>
    <row r="178" spans="2:237" ht="20.100000000000001" customHeight="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c r="CS178" s="61"/>
      <c r="CT178" s="61"/>
      <c r="CU178" s="61"/>
      <c r="CV178" s="61"/>
      <c r="CW178" s="61"/>
      <c r="CX178" s="61"/>
      <c r="CY178" s="61"/>
      <c r="CZ178" s="61"/>
      <c r="DA178" s="61"/>
      <c r="DB178" s="61"/>
      <c r="DC178" s="61"/>
      <c r="DD178" s="61"/>
      <c r="DE178" s="61"/>
      <c r="DF178" s="61"/>
      <c r="DG178" s="61"/>
      <c r="DH178" s="61"/>
      <c r="DI178" s="61"/>
      <c r="DJ178" s="61"/>
      <c r="DK178" s="61"/>
      <c r="DL178" s="61"/>
      <c r="DM178" s="61"/>
      <c r="DN178" s="61"/>
      <c r="DO178" s="61"/>
      <c r="DP178" s="61"/>
      <c r="DQ178" s="61"/>
      <c r="DR178" s="61"/>
      <c r="DS178" s="61"/>
      <c r="DT178" s="61"/>
      <c r="DU178" s="61"/>
      <c r="DV178" s="61"/>
      <c r="DW178" s="61"/>
      <c r="DX178" s="61"/>
      <c r="DY178" s="61"/>
      <c r="DZ178" s="61"/>
      <c r="EA178" s="61"/>
      <c r="EB178" s="61"/>
      <c r="EC178" s="61"/>
      <c r="ED178" s="61"/>
      <c r="EE178" s="61"/>
      <c r="EF178" s="61"/>
      <c r="EG178" s="61"/>
      <c r="EH178" s="61"/>
      <c r="EI178" s="61"/>
      <c r="EJ178" s="61"/>
      <c r="EK178" s="61"/>
      <c r="EL178" s="61"/>
      <c r="EM178" s="61"/>
      <c r="EN178" s="61"/>
      <c r="EO178" s="61"/>
      <c r="EP178" s="61"/>
      <c r="EQ178" s="61"/>
      <c r="ER178" s="61"/>
      <c r="ES178" s="61"/>
      <c r="ET178" s="61"/>
      <c r="EU178" s="61"/>
      <c r="EV178" s="61"/>
      <c r="EW178" s="61"/>
      <c r="EX178" s="61"/>
      <c r="EY178" s="61"/>
      <c r="EZ178" s="61"/>
      <c r="FA178" s="61"/>
      <c r="FB178" s="61"/>
      <c r="FC178" s="61"/>
      <c r="FD178" s="61"/>
      <c r="FE178" s="61"/>
      <c r="FF178" s="61"/>
      <c r="FG178" s="61"/>
      <c r="FH178" s="61"/>
      <c r="FI178" s="61"/>
      <c r="FJ178" s="61"/>
      <c r="FK178" s="61"/>
      <c r="FL178" s="61"/>
      <c r="FM178" s="61"/>
      <c r="FN178" s="61"/>
      <c r="FO178" s="61"/>
      <c r="FP178" s="61"/>
      <c r="FQ178" s="61"/>
      <c r="FR178" s="61"/>
      <c r="FS178" s="61"/>
      <c r="FT178" s="61"/>
      <c r="FU178" s="61"/>
      <c r="FV178" s="61"/>
      <c r="FW178" s="61"/>
      <c r="FX178" s="61"/>
      <c r="FY178" s="61"/>
      <c r="FZ178" s="61"/>
      <c r="GA178" s="61"/>
      <c r="GB178" s="61"/>
      <c r="GC178" s="61"/>
      <c r="GD178" s="61"/>
      <c r="GE178" s="61"/>
      <c r="GF178" s="61"/>
      <c r="GG178" s="61"/>
      <c r="GH178" s="61"/>
      <c r="GI178" s="61"/>
      <c r="GJ178" s="61"/>
      <c r="GK178" s="61"/>
      <c r="GL178" s="61"/>
      <c r="GM178" s="61"/>
      <c r="GN178" s="61"/>
      <c r="GO178" s="61"/>
      <c r="GP178" s="61"/>
      <c r="GQ178" s="61"/>
      <c r="GR178" s="61"/>
      <c r="GS178" s="61"/>
      <c r="GT178" s="61"/>
      <c r="GU178" s="61"/>
      <c r="GV178" s="61"/>
      <c r="GW178" s="61"/>
      <c r="GX178" s="61"/>
      <c r="GY178" s="61"/>
      <c r="GZ178" s="61"/>
      <c r="HA178" s="61"/>
      <c r="HB178" s="61"/>
      <c r="HC178" s="61"/>
      <c r="HD178" s="61"/>
      <c r="HE178" s="61"/>
      <c r="HF178" s="61"/>
      <c r="HG178" s="61"/>
      <c r="HH178" s="61"/>
      <c r="HI178" s="61"/>
      <c r="HJ178" s="61"/>
      <c r="HK178" s="61"/>
      <c r="HL178" s="61"/>
      <c r="HM178" s="61"/>
      <c r="HN178" s="61"/>
      <c r="HO178" s="61"/>
      <c r="HP178" s="61"/>
      <c r="HQ178" s="61"/>
      <c r="HR178" s="61"/>
      <c r="HS178" s="61"/>
      <c r="HT178" s="61"/>
      <c r="HU178" s="61"/>
      <c r="HV178" s="61"/>
      <c r="HW178" s="61"/>
      <c r="HX178" s="61"/>
      <c r="HY178" s="61"/>
      <c r="HZ178" s="61"/>
      <c r="IA178" s="61"/>
      <c r="IB178" s="61"/>
      <c r="IC178" s="61"/>
    </row>
    <row r="179" spans="2:237" ht="20.100000000000001" customHeight="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c r="CS179" s="61"/>
      <c r="CT179" s="61"/>
      <c r="CU179" s="61"/>
      <c r="CV179" s="61"/>
      <c r="CW179" s="61"/>
      <c r="CX179" s="61"/>
      <c r="CY179" s="61"/>
      <c r="CZ179" s="61"/>
      <c r="DA179" s="61"/>
      <c r="DB179" s="61"/>
      <c r="DC179" s="61"/>
      <c r="DD179" s="61"/>
      <c r="DE179" s="61"/>
      <c r="DF179" s="61"/>
      <c r="DG179" s="61"/>
      <c r="DH179" s="61"/>
      <c r="DI179" s="61"/>
      <c r="DJ179" s="61"/>
      <c r="DK179" s="61"/>
      <c r="DL179" s="61"/>
      <c r="DM179" s="61"/>
      <c r="DN179" s="61"/>
      <c r="DO179" s="61"/>
      <c r="DP179" s="61"/>
      <c r="DQ179" s="61"/>
      <c r="DR179" s="61"/>
      <c r="DS179" s="61"/>
      <c r="DT179" s="61"/>
      <c r="DU179" s="61"/>
      <c r="DV179" s="61"/>
      <c r="DW179" s="61"/>
      <c r="DX179" s="61"/>
      <c r="DY179" s="61"/>
      <c r="DZ179" s="61"/>
      <c r="EA179" s="61"/>
      <c r="EB179" s="61"/>
      <c r="EC179" s="61"/>
      <c r="ED179" s="61"/>
      <c r="EE179" s="61"/>
      <c r="EF179" s="61"/>
      <c r="EG179" s="61"/>
      <c r="EH179" s="61"/>
      <c r="EI179" s="61"/>
      <c r="EJ179" s="61"/>
      <c r="EK179" s="61"/>
      <c r="EL179" s="61"/>
      <c r="EM179" s="61"/>
      <c r="EN179" s="61"/>
      <c r="EO179" s="61"/>
      <c r="EP179" s="61"/>
      <c r="EQ179" s="61"/>
      <c r="ER179" s="61"/>
      <c r="ES179" s="61"/>
      <c r="ET179" s="61"/>
      <c r="EU179" s="61"/>
      <c r="EV179" s="61"/>
      <c r="EW179" s="61"/>
      <c r="EX179" s="61"/>
      <c r="EY179" s="61"/>
      <c r="EZ179" s="61"/>
      <c r="FA179" s="61"/>
      <c r="FB179" s="61"/>
      <c r="FC179" s="61"/>
      <c r="FD179" s="61"/>
      <c r="FE179" s="61"/>
      <c r="FF179" s="61"/>
      <c r="FG179" s="61"/>
      <c r="FH179" s="61"/>
      <c r="FI179" s="61"/>
      <c r="FJ179" s="61"/>
      <c r="FK179" s="61"/>
      <c r="FL179" s="61"/>
      <c r="FM179" s="61"/>
      <c r="FN179" s="61"/>
      <c r="FO179" s="61"/>
      <c r="FP179" s="61"/>
      <c r="FQ179" s="61"/>
      <c r="FR179" s="61"/>
      <c r="FS179" s="61"/>
      <c r="FT179" s="61"/>
      <c r="FU179" s="61"/>
      <c r="FV179" s="61"/>
      <c r="FW179" s="61"/>
      <c r="FX179" s="61"/>
      <c r="FY179" s="61"/>
      <c r="FZ179" s="61"/>
      <c r="GA179" s="61"/>
      <c r="GB179" s="61"/>
      <c r="GC179" s="61"/>
      <c r="GD179" s="61"/>
      <c r="GE179" s="61"/>
      <c r="GF179" s="61"/>
      <c r="GG179" s="61"/>
      <c r="GH179" s="61"/>
      <c r="GI179" s="61"/>
      <c r="GJ179" s="61"/>
      <c r="GK179" s="61"/>
      <c r="GL179" s="61"/>
      <c r="GM179" s="61"/>
      <c r="GN179" s="61"/>
      <c r="GO179" s="61"/>
      <c r="GP179" s="61"/>
      <c r="GQ179" s="61"/>
      <c r="GR179" s="61"/>
      <c r="GS179" s="61"/>
      <c r="GT179" s="61"/>
      <c r="GU179" s="61"/>
      <c r="GV179" s="61"/>
      <c r="GW179" s="61"/>
      <c r="GX179" s="61"/>
      <c r="GY179" s="61"/>
      <c r="GZ179" s="61"/>
      <c r="HA179" s="61"/>
      <c r="HB179" s="61"/>
      <c r="HC179" s="61"/>
      <c r="HD179" s="61"/>
      <c r="HE179" s="61"/>
      <c r="HF179" s="61"/>
      <c r="HG179" s="61"/>
      <c r="HH179" s="61"/>
      <c r="HI179" s="61"/>
      <c r="HJ179" s="61"/>
      <c r="HK179" s="61"/>
      <c r="HL179" s="61"/>
      <c r="HM179" s="61"/>
      <c r="HN179" s="61"/>
      <c r="HO179" s="61"/>
      <c r="HP179" s="61"/>
      <c r="HQ179" s="61"/>
      <c r="HR179" s="61"/>
      <c r="HS179" s="61"/>
      <c r="HT179" s="61"/>
      <c r="HU179" s="61"/>
      <c r="HV179" s="61"/>
      <c r="HW179" s="61"/>
      <c r="HX179" s="61"/>
      <c r="HY179" s="61"/>
      <c r="HZ179" s="61"/>
      <c r="IA179" s="61"/>
      <c r="IB179" s="61"/>
      <c r="IC179" s="61"/>
    </row>
    <row r="180" spans="2:237" ht="20.100000000000001" customHeight="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c r="CS180" s="61"/>
      <c r="CT180" s="61"/>
      <c r="CU180" s="61"/>
      <c r="CV180" s="61"/>
      <c r="CW180" s="61"/>
      <c r="CX180" s="61"/>
      <c r="CY180" s="61"/>
      <c r="CZ180" s="61"/>
      <c r="DA180" s="61"/>
      <c r="DB180" s="61"/>
      <c r="DC180" s="61"/>
      <c r="DD180" s="61"/>
      <c r="DE180" s="61"/>
      <c r="DF180" s="61"/>
      <c r="DG180" s="61"/>
      <c r="DH180" s="61"/>
      <c r="DI180" s="61"/>
      <c r="DJ180" s="61"/>
      <c r="DK180" s="61"/>
      <c r="DL180" s="61"/>
      <c r="DM180" s="61"/>
      <c r="DN180" s="61"/>
      <c r="DO180" s="61"/>
      <c r="DP180" s="61"/>
      <c r="DQ180" s="61"/>
      <c r="DR180" s="61"/>
      <c r="DS180" s="61"/>
      <c r="DT180" s="61"/>
      <c r="DU180" s="61"/>
      <c r="DV180" s="61"/>
      <c r="DW180" s="61"/>
      <c r="DX180" s="61"/>
      <c r="DY180" s="61"/>
      <c r="DZ180" s="61"/>
      <c r="EA180" s="61"/>
      <c r="EB180" s="61"/>
      <c r="EC180" s="61"/>
      <c r="ED180" s="61"/>
      <c r="EE180" s="61"/>
      <c r="EF180" s="61"/>
      <c r="EG180" s="61"/>
      <c r="EH180" s="61"/>
      <c r="EI180" s="61"/>
      <c r="EJ180" s="61"/>
      <c r="EK180" s="61"/>
      <c r="EL180" s="61"/>
      <c r="EM180" s="61"/>
      <c r="EN180" s="61"/>
      <c r="EO180" s="61"/>
      <c r="EP180" s="61"/>
      <c r="EQ180" s="61"/>
      <c r="ER180" s="61"/>
      <c r="ES180" s="61"/>
      <c r="ET180" s="61"/>
      <c r="EU180" s="61"/>
      <c r="EV180" s="61"/>
      <c r="EW180" s="61"/>
      <c r="EX180" s="61"/>
      <c r="EY180" s="61"/>
      <c r="EZ180" s="61"/>
      <c r="FA180" s="61"/>
      <c r="FB180" s="61"/>
      <c r="FC180" s="61"/>
      <c r="FD180" s="61"/>
      <c r="FE180" s="61"/>
      <c r="FF180" s="61"/>
      <c r="FG180" s="61"/>
      <c r="FH180" s="61"/>
      <c r="FI180" s="61"/>
      <c r="FJ180" s="61"/>
      <c r="FK180" s="61"/>
      <c r="FL180" s="61"/>
      <c r="FM180" s="61"/>
      <c r="FN180" s="61"/>
      <c r="FO180" s="61"/>
      <c r="FP180" s="61"/>
      <c r="FQ180" s="61"/>
      <c r="FR180" s="61"/>
      <c r="FS180" s="61"/>
      <c r="FT180" s="61"/>
      <c r="FU180" s="61"/>
      <c r="FV180" s="61"/>
      <c r="FW180" s="61"/>
      <c r="FX180" s="61"/>
      <c r="FY180" s="61"/>
      <c r="FZ180" s="61"/>
      <c r="GA180" s="61"/>
      <c r="GB180" s="61"/>
      <c r="GC180" s="61"/>
      <c r="GD180" s="61"/>
      <c r="GE180" s="61"/>
      <c r="GF180" s="61"/>
      <c r="GG180" s="61"/>
      <c r="GH180" s="61"/>
      <c r="GI180" s="61"/>
      <c r="GJ180" s="61"/>
      <c r="GK180" s="61"/>
      <c r="GL180" s="61"/>
      <c r="GM180" s="61"/>
      <c r="GN180" s="61"/>
      <c r="GO180" s="61"/>
      <c r="GP180" s="61"/>
      <c r="GQ180" s="61"/>
      <c r="GR180" s="61"/>
      <c r="GS180" s="61"/>
      <c r="GT180" s="61"/>
      <c r="GU180" s="61"/>
      <c r="GV180" s="61"/>
      <c r="GW180" s="61"/>
      <c r="GX180" s="61"/>
      <c r="GY180" s="61"/>
      <c r="GZ180" s="61"/>
      <c r="HA180" s="61"/>
      <c r="HB180" s="61"/>
      <c r="HC180" s="61"/>
      <c r="HD180" s="61"/>
      <c r="HE180" s="61"/>
      <c r="HF180" s="61"/>
      <c r="HG180" s="61"/>
      <c r="HH180" s="61"/>
      <c r="HI180" s="61"/>
      <c r="HJ180" s="61"/>
      <c r="HK180" s="61"/>
      <c r="HL180" s="61"/>
      <c r="HM180" s="61"/>
      <c r="HN180" s="61"/>
      <c r="HO180" s="61"/>
      <c r="HP180" s="61"/>
      <c r="HQ180" s="61"/>
      <c r="HR180" s="61"/>
      <c r="HS180" s="61"/>
      <c r="HT180" s="61"/>
      <c r="HU180" s="61"/>
      <c r="HV180" s="61"/>
      <c r="HW180" s="61"/>
      <c r="HX180" s="61"/>
      <c r="HY180" s="61"/>
      <c r="HZ180" s="61"/>
      <c r="IA180" s="61"/>
      <c r="IB180" s="61"/>
      <c r="IC180" s="61"/>
    </row>
    <row r="181" spans="2:237" ht="20.100000000000001" customHeight="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c r="CS181" s="61"/>
      <c r="CT181" s="61"/>
      <c r="CU181" s="61"/>
      <c r="CV181" s="61"/>
      <c r="CW181" s="61"/>
      <c r="CX181" s="61"/>
      <c r="CY181" s="61"/>
      <c r="CZ181" s="61"/>
      <c r="DA181" s="61"/>
      <c r="DB181" s="61"/>
      <c r="DC181" s="61"/>
      <c r="DD181" s="61"/>
      <c r="DE181" s="61"/>
      <c r="DF181" s="61"/>
      <c r="DG181" s="61"/>
      <c r="DH181" s="61"/>
      <c r="DI181" s="61"/>
      <c r="DJ181" s="61"/>
      <c r="DK181" s="61"/>
      <c r="DL181" s="61"/>
      <c r="DM181" s="61"/>
      <c r="DN181" s="61"/>
      <c r="DO181" s="61"/>
      <c r="DP181" s="61"/>
      <c r="DQ181" s="61"/>
      <c r="DR181" s="61"/>
      <c r="DS181" s="61"/>
      <c r="DT181" s="61"/>
      <c r="DU181" s="61"/>
      <c r="DV181" s="61"/>
      <c r="DW181" s="61"/>
      <c r="DX181" s="61"/>
      <c r="DY181" s="61"/>
      <c r="DZ181" s="61"/>
      <c r="EA181" s="61"/>
      <c r="EB181" s="61"/>
      <c r="EC181" s="61"/>
      <c r="ED181" s="61"/>
      <c r="EE181" s="61"/>
      <c r="EF181" s="61"/>
      <c r="EG181" s="61"/>
      <c r="EH181" s="61"/>
      <c r="EI181" s="61"/>
      <c r="EJ181" s="61"/>
      <c r="EK181" s="61"/>
      <c r="EL181" s="61"/>
      <c r="EM181" s="61"/>
      <c r="EN181" s="61"/>
      <c r="EO181" s="61"/>
      <c r="EP181" s="61"/>
      <c r="EQ181" s="61"/>
      <c r="ER181" s="61"/>
      <c r="ES181" s="61"/>
      <c r="ET181" s="61"/>
      <c r="EU181" s="61"/>
      <c r="EV181" s="61"/>
      <c r="EW181" s="61"/>
      <c r="EX181" s="61"/>
      <c r="EY181" s="61"/>
      <c r="EZ181" s="61"/>
      <c r="FA181" s="61"/>
      <c r="FB181" s="61"/>
      <c r="FC181" s="61"/>
      <c r="FD181" s="61"/>
      <c r="FE181" s="61"/>
      <c r="FF181" s="61"/>
      <c r="FG181" s="61"/>
      <c r="FH181" s="61"/>
      <c r="FI181" s="61"/>
      <c r="FJ181" s="61"/>
      <c r="FK181" s="61"/>
      <c r="FL181" s="61"/>
      <c r="FM181" s="61"/>
      <c r="FN181" s="61"/>
      <c r="FO181" s="61"/>
      <c r="FP181" s="61"/>
      <c r="FQ181" s="61"/>
      <c r="FR181" s="61"/>
      <c r="FS181" s="61"/>
      <c r="FT181" s="61"/>
      <c r="FU181" s="61"/>
      <c r="FV181" s="61"/>
      <c r="FW181" s="61"/>
      <c r="FX181" s="61"/>
      <c r="FY181" s="61"/>
      <c r="FZ181" s="61"/>
      <c r="GA181" s="61"/>
      <c r="GB181" s="61"/>
      <c r="GC181" s="61"/>
      <c r="GD181" s="61"/>
      <c r="GE181" s="61"/>
      <c r="GF181" s="61"/>
      <c r="GG181" s="61"/>
      <c r="GH181" s="61"/>
      <c r="GI181" s="61"/>
      <c r="GJ181" s="61"/>
      <c r="GK181" s="61"/>
      <c r="GL181" s="61"/>
      <c r="GM181" s="61"/>
      <c r="GN181" s="61"/>
      <c r="GO181" s="61"/>
      <c r="GP181" s="61"/>
      <c r="GQ181" s="61"/>
      <c r="GR181" s="61"/>
      <c r="GS181" s="61"/>
      <c r="GT181" s="61"/>
      <c r="GU181" s="61"/>
      <c r="GV181" s="61"/>
      <c r="GW181" s="61"/>
      <c r="GX181" s="61"/>
      <c r="GY181" s="61"/>
      <c r="GZ181" s="61"/>
      <c r="HA181" s="61"/>
      <c r="HB181" s="61"/>
      <c r="HC181" s="61"/>
      <c r="HD181" s="61"/>
      <c r="HE181" s="61"/>
      <c r="HF181" s="61"/>
      <c r="HG181" s="61"/>
      <c r="HH181" s="61"/>
      <c r="HI181" s="61"/>
      <c r="HJ181" s="61"/>
      <c r="HK181" s="61"/>
      <c r="HL181" s="61"/>
      <c r="HM181" s="61"/>
      <c r="HN181" s="61"/>
      <c r="HO181" s="61"/>
      <c r="HP181" s="61"/>
      <c r="HQ181" s="61"/>
      <c r="HR181" s="61"/>
      <c r="HS181" s="61"/>
      <c r="HT181" s="61"/>
      <c r="HU181" s="61"/>
      <c r="HV181" s="61"/>
      <c r="HW181" s="61"/>
      <c r="HX181" s="61"/>
      <c r="HY181" s="61"/>
      <c r="HZ181" s="61"/>
      <c r="IA181" s="61"/>
      <c r="IB181" s="61"/>
      <c r="IC181" s="61"/>
    </row>
    <row r="182" spans="2:237" ht="20.100000000000001" customHeight="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c r="CS182" s="61"/>
      <c r="CT182" s="61"/>
      <c r="CU182" s="61"/>
      <c r="CV182" s="61"/>
      <c r="CW182" s="61"/>
      <c r="CX182" s="61"/>
      <c r="CY182" s="61"/>
      <c r="CZ182" s="61"/>
      <c r="DA182" s="61"/>
      <c r="DB182" s="61"/>
      <c r="DC182" s="61"/>
      <c r="DD182" s="61"/>
      <c r="DE182" s="61"/>
      <c r="DF182" s="61"/>
      <c r="DG182" s="61"/>
      <c r="DH182" s="61"/>
      <c r="DI182" s="61"/>
      <c r="DJ182" s="61"/>
      <c r="DK182" s="61"/>
      <c r="DL182" s="61"/>
      <c r="DM182" s="61"/>
      <c r="DN182" s="61"/>
      <c r="DO182" s="61"/>
      <c r="DP182" s="61"/>
      <c r="DQ182" s="61"/>
      <c r="DR182" s="61"/>
      <c r="DS182" s="61"/>
      <c r="DT182" s="61"/>
      <c r="DU182" s="61"/>
      <c r="DV182" s="61"/>
      <c r="DW182" s="61"/>
      <c r="DX182" s="61"/>
      <c r="DY182" s="61"/>
      <c r="DZ182" s="61"/>
      <c r="EA182" s="61"/>
      <c r="EB182" s="61"/>
      <c r="EC182" s="61"/>
      <c r="ED182" s="61"/>
      <c r="EE182" s="61"/>
      <c r="EF182" s="61"/>
      <c r="EG182" s="61"/>
      <c r="EH182" s="61"/>
      <c r="EI182" s="61"/>
      <c r="EJ182" s="61"/>
      <c r="EK182" s="61"/>
      <c r="EL182" s="61"/>
      <c r="EM182" s="61"/>
      <c r="EN182" s="61"/>
      <c r="EO182" s="61"/>
      <c r="EP182" s="61"/>
      <c r="EQ182" s="61"/>
      <c r="ER182" s="61"/>
      <c r="ES182" s="61"/>
      <c r="ET182" s="61"/>
      <c r="EU182" s="61"/>
      <c r="EV182" s="61"/>
      <c r="EW182" s="61"/>
      <c r="EX182" s="61"/>
      <c r="EY182" s="61"/>
      <c r="EZ182" s="61"/>
      <c r="FA182" s="61"/>
      <c r="FB182" s="61"/>
      <c r="FC182" s="61"/>
      <c r="FD182" s="61"/>
      <c r="FE182" s="61"/>
      <c r="FF182" s="61"/>
      <c r="FG182" s="61"/>
      <c r="FH182" s="61"/>
      <c r="FI182" s="61"/>
      <c r="FJ182" s="61"/>
      <c r="FK182" s="61"/>
      <c r="FL182" s="61"/>
      <c r="FM182" s="61"/>
      <c r="FN182" s="61"/>
      <c r="FO182" s="61"/>
      <c r="FP182" s="61"/>
      <c r="FQ182" s="61"/>
      <c r="FR182" s="61"/>
      <c r="FS182" s="61"/>
      <c r="FT182" s="61"/>
      <c r="FU182" s="61"/>
      <c r="FV182" s="61"/>
      <c r="FW182" s="61"/>
      <c r="FX182" s="61"/>
      <c r="FY182" s="61"/>
      <c r="FZ182" s="61"/>
      <c r="GA182" s="61"/>
      <c r="GB182" s="61"/>
      <c r="GC182" s="61"/>
      <c r="GD182" s="61"/>
      <c r="GE182" s="61"/>
      <c r="GF182" s="61"/>
      <c r="GG182" s="61"/>
      <c r="GH182" s="61"/>
      <c r="GI182" s="61"/>
      <c r="GJ182" s="61"/>
      <c r="GK182" s="61"/>
      <c r="GL182" s="61"/>
      <c r="GM182" s="61"/>
      <c r="GN182" s="61"/>
      <c r="GO182" s="61"/>
      <c r="GP182" s="61"/>
      <c r="GQ182" s="61"/>
      <c r="GR182" s="61"/>
      <c r="GS182" s="61"/>
      <c r="GT182" s="61"/>
      <c r="GU182" s="61"/>
      <c r="GV182" s="61"/>
      <c r="GW182" s="61"/>
      <c r="GX182" s="61"/>
      <c r="GY182" s="61"/>
      <c r="GZ182" s="61"/>
      <c r="HA182" s="61"/>
      <c r="HB182" s="61"/>
      <c r="HC182" s="61"/>
      <c r="HD182" s="61"/>
      <c r="HE182" s="61"/>
      <c r="HF182" s="61"/>
      <c r="HG182" s="61"/>
      <c r="HH182" s="61"/>
      <c r="HI182" s="61"/>
      <c r="HJ182" s="61"/>
      <c r="HK182" s="61"/>
      <c r="HL182" s="61"/>
      <c r="HM182" s="61"/>
      <c r="HN182" s="61"/>
      <c r="HO182" s="61"/>
      <c r="HP182" s="61"/>
      <c r="HQ182" s="61"/>
      <c r="HR182" s="61"/>
      <c r="HS182" s="61"/>
      <c r="HT182" s="61"/>
      <c r="HU182" s="61"/>
      <c r="HV182" s="61"/>
      <c r="HW182" s="61"/>
      <c r="HX182" s="61"/>
      <c r="HY182" s="61"/>
      <c r="HZ182" s="61"/>
      <c r="IA182" s="61"/>
      <c r="IB182" s="61"/>
      <c r="IC182" s="61"/>
    </row>
    <row r="183" spans="2:237" ht="20.100000000000001" customHeight="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c r="CS183" s="61"/>
      <c r="CT183" s="61"/>
      <c r="CU183" s="61"/>
      <c r="CV183" s="61"/>
      <c r="CW183" s="61"/>
      <c r="CX183" s="61"/>
      <c r="CY183" s="61"/>
      <c r="CZ183" s="61"/>
      <c r="DA183" s="61"/>
      <c r="DB183" s="61"/>
      <c r="DC183" s="61"/>
      <c r="DD183" s="61"/>
      <c r="DE183" s="61"/>
      <c r="DF183" s="61"/>
      <c r="DG183" s="61"/>
      <c r="DH183" s="61"/>
      <c r="DI183" s="61"/>
      <c r="DJ183" s="61"/>
      <c r="DK183" s="61"/>
      <c r="DL183" s="61"/>
      <c r="DM183" s="61"/>
      <c r="DN183" s="61"/>
      <c r="DO183" s="61"/>
      <c r="DP183" s="61"/>
      <c r="DQ183" s="61"/>
      <c r="DR183" s="61"/>
      <c r="DS183" s="61"/>
      <c r="DT183" s="61"/>
      <c r="DU183" s="61"/>
      <c r="DV183" s="61"/>
      <c r="DW183" s="61"/>
      <c r="DX183" s="61"/>
      <c r="DY183" s="61"/>
      <c r="DZ183" s="61"/>
      <c r="EA183" s="61"/>
      <c r="EB183" s="61"/>
      <c r="EC183" s="61"/>
      <c r="ED183" s="61"/>
      <c r="EE183" s="61"/>
      <c r="EF183" s="61"/>
      <c r="EG183" s="61"/>
      <c r="EH183" s="61"/>
      <c r="EI183" s="61"/>
      <c r="EJ183" s="61"/>
      <c r="EK183" s="61"/>
      <c r="EL183" s="61"/>
      <c r="EM183" s="61"/>
      <c r="EN183" s="61"/>
      <c r="EO183" s="61"/>
      <c r="EP183" s="61"/>
      <c r="EQ183" s="61"/>
      <c r="ER183" s="61"/>
      <c r="ES183" s="61"/>
      <c r="ET183" s="61"/>
      <c r="EU183" s="61"/>
      <c r="EV183" s="61"/>
      <c r="EW183" s="61"/>
      <c r="EX183" s="61"/>
      <c r="EY183" s="61"/>
      <c r="EZ183" s="61"/>
      <c r="FA183" s="61"/>
      <c r="FB183" s="61"/>
      <c r="FC183" s="61"/>
      <c r="FD183" s="61"/>
      <c r="FE183" s="61"/>
      <c r="FF183" s="61"/>
      <c r="FG183" s="61"/>
      <c r="FH183" s="61"/>
      <c r="FI183" s="61"/>
      <c r="FJ183" s="61"/>
      <c r="FK183" s="61"/>
      <c r="FL183" s="61"/>
      <c r="FM183" s="61"/>
      <c r="FN183" s="61"/>
      <c r="FO183" s="61"/>
      <c r="FP183" s="61"/>
      <c r="FQ183" s="61"/>
      <c r="FR183" s="61"/>
      <c r="FS183" s="61"/>
      <c r="FT183" s="61"/>
      <c r="FU183" s="61"/>
      <c r="FV183" s="61"/>
      <c r="FW183" s="61"/>
      <c r="FX183" s="61"/>
      <c r="FY183" s="61"/>
      <c r="FZ183" s="61"/>
      <c r="GA183" s="61"/>
      <c r="GB183" s="61"/>
      <c r="GC183" s="61"/>
      <c r="GD183" s="61"/>
      <c r="GE183" s="61"/>
      <c r="GF183" s="61"/>
      <c r="GG183" s="61"/>
      <c r="GH183" s="61"/>
      <c r="GI183" s="61"/>
      <c r="GJ183" s="61"/>
      <c r="GK183" s="61"/>
      <c r="GL183" s="61"/>
      <c r="GM183" s="61"/>
      <c r="GN183" s="61"/>
      <c r="GO183" s="61"/>
      <c r="GP183" s="61"/>
      <c r="GQ183" s="61"/>
      <c r="GR183" s="61"/>
      <c r="GS183" s="61"/>
      <c r="GT183" s="61"/>
      <c r="GU183" s="61"/>
      <c r="GV183" s="61"/>
      <c r="GW183" s="61"/>
      <c r="GX183" s="61"/>
      <c r="GY183" s="61"/>
      <c r="GZ183" s="61"/>
      <c r="HA183" s="61"/>
      <c r="HB183" s="61"/>
      <c r="HC183" s="61"/>
      <c r="HD183" s="61"/>
      <c r="HE183" s="61"/>
      <c r="HF183" s="61"/>
      <c r="HG183" s="61"/>
      <c r="HH183" s="61"/>
      <c r="HI183" s="61"/>
      <c r="HJ183" s="61"/>
      <c r="HK183" s="61"/>
      <c r="HL183" s="61"/>
      <c r="HM183" s="61"/>
      <c r="HN183" s="61"/>
      <c r="HO183" s="61"/>
      <c r="HP183" s="61"/>
      <c r="HQ183" s="61"/>
      <c r="HR183" s="61"/>
      <c r="HS183" s="61"/>
      <c r="HT183" s="61"/>
      <c r="HU183" s="61"/>
      <c r="HV183" s="61"/>
      <c r="HW183" s="61"/>
      <c r="HX183" s="61"/>
      <c r="HY183" s="61"/>
      <c r="HZ183" s="61"/>
      <c r="IA183" s="61"/>
      <c r="IB183" s="61"/>
      <c r="IC183" s="61"/>
    </row>
    <row r="184" spans="2:237" ht="20.100000000000001" customHeight="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c r="CS184" s="61"/>
      <c r="CT184" s="61"/>
      <c r="CU184" s="61"/>
      <c r="CV184" s="61"/>
      <c r="CW184" s="61"/>
      <c r="CX184" s="61"/>
      <c r="CY184" s="61"/>
      <c r="CZ184" s="61"/>
      <c r="DA184" s="61"/>
      <c r="DB184" s="61"/>
      <c r="DC184" s="61"/>
      <c r="DD184" s="61"/>
      <c r="DE184" s="61"/>
      <c r="DF184" s="61"/>
      <c r="DG184" s="61"/>
      <c r="DH184" s="61"/>
      <c r="DI184" s="61"/>
      <c r="DJ184" s="61"/>
      <c r="DK184" s="61"/>
      <c r="DL184" s="61"/>
      <c r="DM184" s="61"/>
      <c r="DN184" s="61"/>
      <c r="DO184" s="61"/>
      <c r="DP184" s="61"/>
      <c r="DQ184" s="61"/>
      <c r="DR184" s="61"/>
      <c r="DS184" s="61"/>
      <c r="DT184" s="61"/>
      <c r="DU184" s="61"/>
      <c r="DV184" s="61"/>
      <c r="DW184" s="61"/>
      <c r="DX184" s="61"/>
      <c r="DY184" s="61"/>
      <c r="DZ184" s="61"/>
      <c r="EA184" s="61"/>
      <c r="EB184" s="61"/>
      <c r="EC184" s="61"/>
      <c r="ED184" s="61"/>
      <c r="EE184" s="61"/>
      <c r="EF184" s="61"/>
      <c r="EG184" s="61"/>
      <c r="EH184" s="61"/>
      <c r="EI184" s="61"/>
      <c r="EJ184" s="61"/>
      <c r="EK184" s="61"/>
      <c r="EL184" s="61"/>
      <c r="EM184" s="61"/>
      <c r="EN184" s="61"/>
      <c r="EO184" s="61"/>
      <c r="EP184" s="61"/>
      <c r="EQ184" s="61"/>
      <c r="ER184" s="61"/>
      <c r="ES184" s="61"/>
      <c r="ET184" s="61"/>
      <c r="EU184" s="61"/>
      <c r="EV184" s="61"/>
      <c r="EW184" s="61"/>
      <c r="EX184" s="61"/>
      <c r="EY184" s="61"/>
      <c r="EZ184" s="61"/>
      <c r="FA184" s="61"/>
      <c r="FB184" s="61"/>
      <c r="FC184" s="61"/>
      <c r="FD184" s="61"/>
      <c r="FE184" s="61"/>
      <c r="FF184" s="61"/>
      <c r="FG184" s="61"/>
      <c r="FH184" s="61"/>
      <c r="FI184" s="61"/>
      <c r="FJ184" s="61"/>
      <c r="FK184" s="61"/>
      <c r="FL184" s="61"/>
      <c r="FM184" s="61"/>
      <c r="FN184" s="61"/>
      <c r="FO184" s="61"/>
      <c r="FP184" s="61"/>
      <c r="FQ184" s="61"/>
      <c r="FR184" s="61"/>
      <c r="FS184" s="61"/>
      <c r="FT184" s="61"/>
      <c r="FU184" s="61"/>
      <c r="FV184" s="61"/>
      <c r="FW184" s="61"/>
      <c r="FX184" s="61"/>
      <c r="FY184" s="61"/>
      <c r="FZ184" s="61"/>
      <c r="GA184" s="61"/>
      <c r="GB184" s="61"/>
      <c r="GC184" s="61"/>
      <c r="GD184" s="61"/>
      <c r="GE184" s="61"/>
      <c r="GF184" s="61"/>
      <c r="GG184" s="61"/>
      <c r="GH184" s="61"/>
      <c r="GI184" s="61"/>
      <c r="GJ184" s="61"/>
      <c r="GK184" s="61"/>
      <c r="GL184" s="61"/>
      <c r="GM184" s="61"/>
      <c r="GN184" s="61"/>
      <c r="GO184" s="61"/>
      <c r="GP184" s="61"/>
      <c r="GQ184" s="61"/>
      <c r="GR184" s="61"/>
      <c r="GS184" s="61"/>
      <c r="GT184" s="61"/>
      <c r="GU184" s="61"/>
      <c r="GV184" s="61"/>
      <c r="GW184" s="61"/>
      <c r="GX184" s="61"/>
      <c r="GY184" s="61"/>
      <c r="GZ184" s="61"/>
      <c r="HA184" s="61"/>
      <c r="HB184" s="61"/>
      <c r="HC184" s="61"/>
      <c r="HD184" s="61"/>
      <c r="HE184" s="61"/>
      <c r="HF184" s="61"/>
      <c r="HG184" s="61"/>
      <c r="HH184" s="61"/>
      <c r="HI184" s="61"/>
      <c r="HJ184" s="61"/>
      <c r="HK184" s="61"/>
      <c r="HL184" s="61"/>
      <c r="HM184" s="61"/>
      <c r="HN184" s="61"/>
      <c r="HO184" s="61"/>
      <c r="HP184" s="61"/>
      <c r="HQ184" s="61"/>
      <c r="HR184" s="61"/>
      <c r="HS184" s="61"/>
      <c r="HT184" s="61"/>
      <c r="HU184" s="61"/>
      <c r="HV184" s="61"/>
      <c r="HW184" s="61"/>
      <c r="HX184" s="61"/>
      <c r="HY184" s="61"/>
      <c r="HZ184" s="61"/>
      <c r="IA184" s="61"/>
      <c r="IB184" s="61"/>
      <c r="IC184" s="61"/>
    </row>
    <row r="185" spans="2:237" ht="20.100000000000001" customHeight="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c r="CS185" s="61"/>
      <c r="CT185" s="61"/>
      <c r="CU185" s="61"/>
      <c r="CV185" s="61"/>
      <c r="CW185" s="61"/>
      <c r="CX185" s="61"/>
      <c r="CY185" s="61"/>
      <c r="CZ185" s="61"/>
      <c r="DA185" s="61"/>
      <c r="DB185" s="61"/>
      <c r="DC185" s="61"/>
      <c r="DD185" s="61"/>
      <c r="DE185" s="61"/>
      <c r="DF185" s="61"/>
      <c r="DG185" s="61"/>
      <c r="DH185" s="61"/>
      <c r="DI185" s="61"/>
      <c r="DJ185" s="61"/>
      <c r="DK185" s="61"/>
      <c r="DL185" s="61"/>
      <c r="DM185" s="61"/>
      <c r="DN185" s="61"/>
      <c r="DO185" s="61"/>
      <c r="DP185" s="61"/>
      <c r="DQ185" s="61"/>
      <c r="DR185" s="61"/>
      <c r="DS185" s="61"/>
      <c r="DT185" s="61"/>
      <c r="DU185" s="61"/>
      <c r="DV185" s="61"/>
      <c r="DW185" s="61"/>
      <c r="DX185" s="61"/>
      <c r="DY185" s="61"/>
      <c r="DZ185" s="61"/>
      <c r="EA185" s="61"/>
      <c r="EB185" s="61"/>
      <c r="EC185" s="61"/>
      <c r="ED185" s="61"/>
      <c r="EE185" s="61"/>
      <c r="EF185" s="61"/>
      <c r="EG185" s="61"/>
      <c r="EH185" s="61"/>
      <c r="EI185" s="61"/>
      <c r="EJ185" s="61"/>
      <c r="EK185" s="61"/>
      <c r="EL185" s="61"/>
      <c r="EM185" s="61"/>
      <c r="EN185" s="61"/>
      <c r="EO185" s="61"/>
      <c r="EP185" s="61"/>
      <c r="EQ185" s="61"/>
      <c r="ER185" s="61"/>
      <c r="ES185" s="61"/>
      <c r="ET185" s="61"/>
      <c r="EU185" s="61"/>
      <c r="EV185" s="61"/>
      <c r="EW185" s="61"/>
      <c r="EX185" s="61"/>
      <c r="EY185" s="61"/>
      <c r="EZ185" s="61"/>
      <c r="FA185" s="61"/>
      <c r="FB185" s="61"/>
      <c r="FC185" s="61"/>
      <c r="FD185" s="61"/>
      <c r="FE185" s="61"/>
      <c r="FF185" s="61"/>
      <c r="FG185" s="61"/>
      <c r="FH185" s="61"/>
      <c r="FI185" s="61"/>
      <c r="FJ185" s="61"/>
      <c r="FK185" s="61"/>
      <c r="FL185" s="61"/>
      <c r="FM185" s="61"/>
      <c r="FN185" s="61"/>
      <c r="FO185" s="61"/>
      <c r="FP185" s="61"/>
      <c r="FQ185" s="61"/>
      <c r="FR185" s="61"/>
      <c r="FS185" s="61"/>
      <c r="FT185" s="61"/>
      <c r="FU185" s="61"/>
      <c r="FV185" s="61"/>
      <c r="FW185" s="61"/>
      <c r="FX185" s="61"/>
      <c r="FY185" s="61"/>
      <c r="FZ185" s="61"/>
      <c r="GA185" s="61"/>
      <c r="GB185" s="61"/>
      <c r="GC185" s="61"/>
      <c r="GD185" s="61"/>
      <c r="GE185" s="61"/>
      <c r="GF185" s="61"/>
      <c r="GG185" s="61"/>
      <c r="GH185" s="61"/>
      <c r="GI185" s="61"/>
      <c r="GJ185" s="61"/>
      <c r="GK185" s="61"/>
      <c r="GL185" s="61"/>
      <c r="GM185" s="61"/>
      <c r="GN185" s="61"/>
      <c r="GO185" s="61"/>
      <c r="GP185" s="61"/>
      <c r="GQ185" s="61"/>
      <c r="GR185" s="61"/>
      <c r="GS185" s="61"/>
      <c r="GT185" s="61"/>
      <c r="GU185" s="61"/>
      <c r="GV185" s="61"/>
      <c r="GW185" s="61"/>
      <c r="GX185" s="61"/>
      <c r="GY185" s="61"/>
      <c r="GZ185" s="61"/>
      <c r="HA185" s="61"/>
      <c r="HB185" s="61"/>
      <c r="HC185" s="61"/>
      <c r="HD185" s="61"/>
      <c r="HE185" s="61"/>
      <c r="HF185" s="61"/>
      <c r="HG185" s="61"/>
      <c r="HH185" s="61"/>
      <c r="HI185" s="61"/>
      <c r="HJ185" s="61"/>
      <c r="HK185" s="61"/>
      <c r="HL185" s="61"/>
      <c r="HM185" s="61"/>
      <c r="HN185" s="61"/>
      <c r="HO185" s="61"/>
      <c r="HP185" s="61"/>
      <c r="HQ185" s="61"/>
      <c r="HR185" s="61"/>
      <c r="HS185" s="61"/>
      <c r="HT185" s="61"/>
      <c r="HU185" s="61"/>
      <c r="HV185" s="61"/>
      <c r="HW185" s="61"/>
      <c r="HX185" s="61"/>
      <c r="HY185" s="61"/>
      <c r="HZ185" s="61"/>
      <c r="IA185" s="61"/>
      <c r="IB185" s="61"/>
      <c r="IC185" s="61"/>
    </row>
    <row r="186" spans="2:237" ht="20.100000000000001" customHeight="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c r="CS186" s="61"/>
      <c r="CT186" s="61"/>
      <c r="CU186" s="61"/>
      <c r="CV186" s="61"/>
      <c r="CW186" s="61"/>
      <c r="CX186" s="61"/>
      <c r="CY186" s="61"/>
      <c r="CZ186" s="61"/>
      <c r="DA186" s="61"/>
      <c r="DB186" s="61"/>
      <c r="DC186" s="61"/>
      <c r="DD186" s="61"/>
      <c r="DE186" s="61"/>
      <c r="DF186" s="61"/>
      <c r="DG186" s="61"/>
      <c r="DH186" s="61"/>
      <c r="DI186" s="61"/>
      <c r="DJ186" s="61"/>
      <c r="DK186" s="61"/>
      <c r="DL186" s="61"/>
      <c r="DM186" s="61"/>
      <c r="DN186" s="61"/>
      <c r="DO186" s="61"/>
      <c r="DP186" s="61"/>
      <c r="DQ186" s="61"/>
      <c r="DR186" s="61"/>
      <c r="DS186" s="61"/>
      <c r="DT186" s="61"/>
      <c r="DU186" s="61"/>
      <c r="DV186" s="61"/>
      <c r="DW186" s="61"/>
      <c r="DX186" s="61"/>
      <c r="DY186" s="61"/>
      <c r="DZ186" s="61"/>
      <c r="EA186" s="61"/>
      <c r="EB186" s="61"/>
      <c r="EC186" s="61"/>
      <c r="ED186" s="61"/>
      <c r="EE186" s="61"/>
      <c r="EF186" s="61"/>
      <c r="EG186" s="61"/>
      <c r="EH186" s="61"/>
      <c r="EI186" s="61"/>
      <c r="EJ186" s="61"/>
      <c r="EK186" s="61"/>
      <c r="EL186" s="61"/>
      <c r="EM186" s="61"/>
      <c r="EN186" s="61"/>
      <c r="EO186" s="61"/>
      <c r="EP186" s="61"/>
      <c r="EQ186" s="61"/>
      <c r="ER186" s="61"/>
      <c r="ES186" s="61"/>
      <c r="ET186" s="61"/>
      <c r="EU186" s="61"/>
      <c r="EV186" s="61"/>
      <c r="EW186" s="61"/>
      <c r="EX186" s="61"/>
      <c r="EY186" s="61"/>
      <c r="EZ186" s="61"/>
      <c r="FA186" s="61"/>
      <c r="FB186" s="61"/>
      <c r="FC186" s="61"/>
      <c r="FD186" s="61"/>
      <c r="FE186" s="61"/>
      <c r="FF186" s="61"/>
      <c r="FG186" s="61"/>
      <c r="FH186" s="61"/>
      <c r="FI186" s="61"/>
      <c r="FJ186" s="61"/>
      <c r="FK186" s="61"/>
      <c r="FL186" s="61"/>
      <c r="FM186" s="61"/>
      <c r="FN186" s="61"/>
      <c r="FO186" s="61"/>
      <c r="FP186" s="61"/>
      <c r="FQ186" s="61"/>
      <c r="FR186" s="61"/>
      <c r="FS186" s="61"/>
      <c r="FT186" s="61"/>
      <c r="FU186" s="61"/>
      <c r="FV186" s="61"/>
      <c r="FW186" s="61"/>
      <c r="FX186" s="61"/>
      <c r="FY186" s="61"/>
      <c r="FZ186" s="61"/>
      <c r="GA186" s="61"/>
      <c r="GB186" s="61"/>
      <c r="GC186" s="61"/>
      <c r="GD186" s="61"/>
      <c r="GE186" s="61"/>
      <c r="GF186" s="61"/>
      <c r="GG186" s="61"/>
      <c r="GH186" s="61"/>
      <c r="GI186" s="61"/>
      <c r="GJ186" s="61"/>
      <c r="GK186" s="61"/>
      <c r="GL186" s="61"/>
      <c r="GM186" s="61"/>
      <c r="GN186" s="61"/>
      <c r="GO186" s="61"/>
      <c r="GP186" s="61"/>
      <c r="GQ186" s="61"/>
      <c r="GR186" s="61"/>
      <c r="GS186" s="61"/>
      <c r="GT186" s="61"/>
      <c r="GU186" s="61"/>
      <c r="GV186" s="61"/>
      <c r="GW186" s="61"/>
      <c r="GX186" s="61"/>
      <c r="GY186" s="61"/>
      <c r="GZ186" s="61"/>
      <c r="HA186" s="61"/>
      <c r="HB186" s="61"/>
      <c r="HC186" s="61"/>
      <c r="HD186" s="61"/>
      <c r="HE186" s="61"/>
      <c r="HF186" s="61"/>
      <c r="HG186" s="61"/>
      <c r="HH186" s="61"/>
      <c r="HI186" s="61"/>
      <c r="HJ186" s="61"/>
      <c r="HK186" s="61"/>
      <c r="HL186" s="61"/>
      <c r="HM186" s="61"/>
      <c r="HN186" s="61"/>
      <c r="HO186" s="61"/>
      <c r="HP186" s="61"/>
      <c r="HQ186" s="61"/>
      <c r="HR186" s="61"/>
      <c r="HS186" s="61"/>
      <c r="HT186" s="61"/>
      <c r="HU186" s="61"/>
      <c r="HV186" s="61"/>
      <c r="HW186" s="61"/>
      <c r="HX186" s="61"/>
      <c r="HY186" s="61"/>
      <c r="HZ186" s="61"/>
      <c r="IA186" s="61"/>
      <c r="IB186" s="61"/>
      <c r="IC186" s="61"/>
    </row>
    <row r="187" spans="2:237" ht="20.100000000000001" customHeight="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c r="CS187" s="61"/>
      <c r="CT187" s="61"/>
      <c r="CU187" s="61"/>
      <c r="CV187" s="61"/>
      <c r="CW187" s="61"/>
      <c r="CX187" s="61"/>
      <c r="CY187" s="61"/>
      <c r="CZ187" s="61"/>
      <c r="DA187" s="61"/>
      <c r="DB187" s="61"/>
      <c r="DC187" s="61"/>
      <c r="DD187" s="61"/>
      <c r="DE187" s="61"/>
      <c r="DF187" s="61"/>
      <c r="DG187" s="61"/>
      <c r="DH187" s="61"/>
      <c r="DI187" s="61"/>
      <c r="DJ187" s="61"/>
      <c r="DK187" s="61"/>
      <c r="DL187" s="61"/>
      <c r="DM187" s="61"/>
      <c r="DN187" s="61"/>
      <c r="DO187" s="61"/>
      <c r="DP187" s="61"/>
      <c r="DQ187" s="61"/>
      <c r="DR187" s="61"/>
      <c r="DS187" s="61"/>
      <c r="DT187" s="61"/>
      <c r="DU187" s="61"/>
      <c r="DV187" s="61"/>
      <c r="DW187" s="61"/>
      <c r="DX187" s="61"/>
      <c r="DY187" s="61"/>
      <c r="DZ187" s="61"/>
      <c r="EA187" s="61"/>
      <c r="EB187" s="61"/>
      <c r="EC187" s="61"/>
      <c r="ED187" s="61"/>
      <c r="EE187" s="61"/>
      <c r="EF187" s="61"/>
      <c r="EG187" s="61"/>
      <c r="EH187" s="61"/>
      <c r="EI187" s="61"/>
      <c r="EJ187" s="61"/>
      <c r="EK187" s="61"/>
      <c r="EL187" s="61"/>
      <c r="EM187" s="61"/>
      <c r="EN187" s="61"/>
      <c r="EO187" s="61"/>
      <c r="EP187" s="61"/>
      <c r="EQ187" s="61"/>
      <c r="ER187" s="61"/>
      <c r="ES187" s="61"/>
      <c r="ET187" s="61"/>
      <c r="EU187" s="61"/>
      <c r="EV187" s="61"/>
      <c r="EW187" s="61"/>
      <c r="EX187" s="61"/>
      <c r="EY187" s="61"/>
      <c r="EZ187" s="61"/>
      <c r="FA187" s="61"/>
      <c r="FB187" s="61"/>
      <c r="FC187" s="61"/>
      <c r="FD187" s="61"/>
      <c r="FE187" s="61"/>
      <c r="FF187" s="61"/>
      <c r="FG187" s="61"/>
      <c r="FH187" s="61"/>
      <c r="FI187" s="61"/>
      <c r="FJ187" s="61"/>
      <c r="FK187" s="61"/>
      <c r="FL187" s="61"/>
      <c r="FM187" s="61"/>
      <c r="FN187" s="61"/>
      <c r="FO187" s="61"/>
      <c r="FP187" s="61"/>
      <c r="FQ187" s="61"/>
      <c r="FR187" s="61"/>
      <c r="FS187" s="61"/>
      <c r="FT187" s="61"/>
      <c r="FU187" s="61"/>
      <c r="FV187" s="61"/>
      <c r="FW187" s="61"/>
      <c r="FX187" s="61"/>
      <c r="FY187" s="61"/>
      <c r="FZ187" s="61"/>
      <c r="GA187" s="61"/>
      <c r="GB187" s="61"/>
      <c r="GC187" s="61"/>
      <c r="GD187" s="61"/>
      <c r="GE187" s="61"/>
      <c r="GF187" s="61"/>
      <c r="GG187" s="61"/>
      <c r="GH187" s="61"/>
      <c r="GI187" s="61"/>
      <c r="GJ187" s="61"/>
      <c r="GK187" s="61"/>
      <c r="GL187" s="61"/>
      <c r="GM187" s="61"/>
      <c r="GN187" s="61"/>
      <c r="GO187" s="61"/>
      <c r="GP187" s="61"/>
      <c r="GQ187" s="61"/>
      <c r="GR187" s="61"/>
      <c r="GS187" s="61"/>
      <c r="GT187" s="61"/>
      <c r="GU187" s="61"/>
      <c r="GV187" s="61"/>
      <c r="GW187" s="61"/>
      <c r="GX187" s="61"/>
      <c r="GY187" s="61"/>
      <c r="GZ187" s="61"/>
      <c r="HA187" s="61"/>
      <c r="HB187" s="61"/>
      <c r="HC187" s="61"/>
      <c r="HD187" s="61"/>
      <c r="HE187" s="61"/>
      <c r="HF187" s="61"/>
      <c r="HG187" s="61"/>
      <c r="HH187" s="61"/>
      <c r="HI187" s="61"/>
      <c r="HJ187" s="61"/>
      <c r="HK187" s="61"/>
      <c r="HL187" s="61"/>
      <c r="HM187" s="61"/>
      <c r="HN187" s="61"/>
      <c r="HO187" s="61"/>
      <c r="HP187" s="61"/>
      <c r="HQ187" s="61"/>
      <c r="HR187" s="61"/>
      <c r="HS187" s="61"/>
      <c r="HT187" s="61"/>
      <c r="HU187" s="61"/>
      <c r="HV187" s="61"/>
      <c r="HW187" s="61"/>
      <c r="HX187" s="61"/>
      <c r="HY187" s="61"/>
      <c r="HZ187" s="61"/>
      <c r="IA187" s="61"/>
      <c r="IB187" s="61"/>
      <c r="IC187" s="61"/>
    </row>
    <row r="188" spans="2:237" ht="20.100000000000001" customHeight="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c r="CS188" s="61"/>
      <c r="CT188" s="61"/>
      <c r="CU188" s="61"/>
      <c r="CV188" s="61"/>
      <c r="CW188" s="61"/>
      <c r="CX188" s="61"/>
      <c r="CY188" s="61"/>
      <c r="CZ188" s="61"/>
      <c r="DA188" s="61"/>
      <c r="DB188" s="61"/>
      <c r="DC188" s="61"/>
      <c r="DD188" s="61"/>
      <c r="DE188" s="61"/>
      <c r="DF188" s="61"/>
      <c r="DG188" s="61"/>
      <c r="DH188" s="61"/>
      <c r="DI188" s="61"/>
      <c r="DJ188" s="61"/>
      <c r="DK188" s="61"/>
      <c r="DL188" s="61"/>
      <c r="DM188" s="61"/>
      <c r="DN188" s="61"/>
      <c r="DO188" s="61"/>
      <c r="DP188" s="61"/>
      <c r="DQ188" s="61"/>
      <c r="DR188" s="61"/>
      <c r="DS188" s="61"/>
      <c r="DT188" s="61"/>
      <c r="DU188" s="61"/>
      <c r="DV188" s="61"/>
      <c r="DW188" s="61"/>
      <c r="DX188" s="61"/>
      <c r="DY188" s="61"/>
      <c r="DZ188" s="61"/>
      <c r="EA188" s="61"/>
      <c r="EB188" s="61"/>
      <c r="EC188" s="61"/>
      <c r="ED188" s="61"/>
      <c r="EE188" s="61"/>
      <c r="EF188" s="61"/>
      <c r="EG188" s="61"/>
      <c r="EH188" s="61"/>
      <c r="EI188" s="61"/>
      <c r="EJ188" s="61"/>
      <c r="EK188" s="61"/>
      <c r="EL188" s="61"/>
      <c r="EM188" s="61"/>
      <c r="EN188" s="61"/>
      <c r="EO188" s="61"/>
      <c r="EP188" s="61"/>
      <c r="EQ188" s="61"/>
      <c r="ER188" s="61"/>
      <c r="ES188" s="61"/>
      <c r="ET188" s="61"/>
      <c r="EU188" s="61"/>
      <c r="EV188" s="61"/>
      <c r="EW188" s="61"/>
      <c r="EX188" s="61"/>
      <c r="EY188" s="61"/>
      <c r="EZ188" s="61"/>
      <c r="FA188" s="61"/>
      <c r="FB188" s="61"/>
      <c r="FC188" s="61"/>
      <c r="FD188" s="61"/>
      <c r="FE188" s="61"/>
      <c r="FF188" s="61"/>
      <c r="FG188" s="61"/>
      <c r="FH188" s="61"/>
      <c r="FI188" s="61"/>
      <c r="FJ188" s="61"/>
      <c r="FK188" s="61"/>
      <c r="FL188" s="61"/>
      <c r="FM188" s="61"/>
      <c r="FN188" s="61"/>
      <c r="FO188" s="61"/>
      <c r="FP188" s="61"/>
      <c r="FQ188" s="61"/>
      <c r="FR188" s="61"/>
      <c r="FS188" s="61"/>
      <c r="FT188" s="61"/>
      <c r="FU188" s="61"/>
      <c r="FV188" s="61"/>
      <c r="FW188" s="61"/>
      <c r="FX188" s="61"/>
      <c r="FY188" s="61"/>
      <c r="FZ188" s="61"/>
      <c r="GA188" s="61"/>
      <c r="GB188" s="61"/>
      <c r="GC188" s="61"/>
      <c r="GD188" s="61"/>
      <c r="GE188" s="61"/>
      <c r="GF188" s="61"/>
      <c r="GG188" s="61"/>
      <c r="GH188" s="61"/>
      <c r="GI188" s="61"/>
      <c r="GJ188" s="61"/>
      <c r="GK188" s="61"/>
      <c r="GL188" s="61"/>
      <c r="GM188" s="61"/>
      <c r="GN188" s="61"/>
      <c r="GO188" s="61"/>
      <c r="GP188" s="61"/>
      <c r="GQ188" s="61"/>
      <c r="GR188" s="61"/>
      <c r="GS188" s="61"/>
      <c r="GT188" s="61"/>
      <c r="GU188" s="61"/>
      <c r="GV188" s="61"/>
      <c r="GW188" s="61"/>
      <c r="GX188" s="61"/>
      <c r="GY188" s="61"/>
      <c r="GZ188" s="61"/>
      <c r="HA188" s="61"/>
      <c r="HB188" s="61"/>
      <c r="HC188" s="61"/>
      <c r="HD188" s="61"/>
      <c r="HE188" s="61"/>
      <c r="HF188" s="61"/>
      <c r="HG188" s="61"/>
      <c r="HH188" s="61"/>
      <c r="HI188" s="61"/>
      <c r="HJ188" s="61"/>
      <c r="HK188" s="61"/>
      <c r="HL188" s="61"/>
      <c r="HM188" s="61"/>
      <c r="HN188" s="61"/>
      <c r="HO188" s="61"/>
      <c r="HP188" s="61"/>
      <c r="HQ188" s="61"/>
      <c r="HR188" s="61"/>
      <c r="HS188" s="61"/>
      <c r="HT188" s="61"/>
      <c r="HU188" s="61"/>
      <c r="HV188" s="61"/>
      <c r="HW188" s="61"/>
      <c r="HX188" s="61"/>
      <c r="HY188" s="61"/>
      <c r="HZ188" s="61"/>
      <c r="IA188" s="61"/>
      <c r="IB188" s="61"/>
      <c r="IC188" s="61"/>
    </row>
    <row r="189" spans="2:237" ht="20.100000000000001" customHeight="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c r="CS189" s="61"/>
      <c r="CT189" s="61"/>
      <c r="CU189" s="61"/>
      <c r="CV189" s="61"/>
      <c r="CW189" s="61"/>
      <c r="CX189" s="61"/>
      <c r="CY189" s="61"/>
      <c r="CZ189" s="61"/>
      <c r="DA189" s="61"/>
      <c r="DB189" s="61"/>
      <c r="DC189" s="61"/>
      <c r="DD189" s="61"/>
      <c r="DE189" s="61"/>
      <c r="DF189" s="61"/>
      <c r="DG189" s="61"/>
      <c r="DH189" s="61"/>
      <c r="DI189" s="61"/>
      <c r="DJ189" s="61"/>
      <c r="DK189" s="61"/>
      <c r="DL189" s="61"/>
      <c r="DM189" s="61"/>
      <c r="DN189" s="61"/>
      <c r="DO189" s="61"/>
      <c r="DP189" s="61"/>
      <c r="DQ189" s="61"/>
      <c r="DR189" s="61"/>
      <c r="DS189" s="61"/>
      <c r="DT189" s="61"/>
      <c r="DU189" s="61"/>
      <c r="DV189" s="61"/>
      <c r="DW189" s="61"/>
      <c r="DX189" s="61"/>
      <c r="DY189" s="61"/>
      <c r="DZ189" s="61"/>
      <c r="EA189" s="61"/>
      <c r="EB189" s="61"/>
      <c r="EC189" s="61"/>
      <c r="ED189" s="61"/>
      <c r="EE189" s="61"/>
      <c r="EF189" s="61"/>
      <c r="EG189" s="61"/>
      <c r="EH189" s="61"/>
      <c r="EI189" s="61"/>
      <c r="EJ189" s="61"/>
      <c r="EK189" s="61"/>
      <c r="EL189" s="61"/>
      <c r="EM189" s="61"/>
      <c r="EN189" s="61"/>
      <c r="EO189" s="61"/>
      <c r="EP189" s="61"/>
      <c r="EQ189" s="61"/>
      <c r="ER189" s="61"/>
      <c r="ES189" s="61"/>
      <c r="ET189" s="61"/>
      <c r="EU189" s="61"/>
      <c r="EV189" s="61"/>
      <c r="EW189" s="61"/>
      <c r="EX189" s="61"/>
      <c r="EY189" s="61"/>
      <c r="EZ189" s="61"/>
      <c r="FA189" s="61"/>
      <c r="FB189" s="61"/>
      <c r="FC189" s="61"/>
      <c r="FD189" s="61"/>
      <c r="FE189" s="61"/>
      <c r="FF189" s="61"/>
      <c r="FG189" s="61"/>
      <c r="FH189" s="61"/>
      <c r="FI189" s="61"/>
      <c r="FJ189" s="61"/>
      <c r="FK189" s="61"/>
      <c r="FL189" s="61"/>
      <c r="FM189" s="61"/>
      <c r="FN189" s="61"/>
      <c r="FO189" s="61"/>
      <c r="FP189" s="61"/>
      <c r="FQ189" s="61"/>
      <c r="FR189" s="61"/>
      <c r="FS189" s="61"/>
      <c r="FT189" s="61"/>
      <c r="FU189" s="61"/>
      <c r="FV189" s="61"/>
      <c r="FW189" s="61"/>
      <c r="FX189" s="61"/>
      <c r="FY189" s="61"/>
      <c r="FZ189" s="61"/>
      <c r="GA189" s="61"/>
      <c r="GB189" s="61"/>
      <c r="GC189" s="61"/>
      <c r="GD189" s="61"/>
      <c r="GE189" s="61"/>
      <c r="GF189" s="61"/>
      <c r="GG189" s="61"/>
      <c r="GH189" s="61"/>
      <c r="GI189" s="61"/>
      <c r="GJ189" s="61"/>
      <c r="GK189" s="61"/>
      <c r="GL189" s="61"/>
      <c r="GM189" s="61"/>
      <c r="GN189" s="61"/>
      <c r="GO189" s="61"/>
      <c r="GP189" s="61"/>
      <c r="GQ189" s="61"/>
      <c r="GR189" s="61"/>
      <c r="GS189" s="61"/>
      <c r="GT189" s="61"/>
      <c r="GU189" s="61"/>
      <c r="GV189" s="61"/>
      <c r="GW189" s="61"/>
      <c r="GX189" s="61"/>
      <c r="GY189" s="61"/>
      <c r="GZ189" s="61"/>
      <c r="HA189" s="61"/>
      <c r="HB189" s="61"/>
      <c r="HC189" s="61"/>
      <c r="HD189" s="61"/>
      <c r="HE189" s="61"/>
      <c r="HF189" s="61"/>
      <c r="HG189" s="61"/>
      <c r="HH189" s="61"/>
      <c r="HI189" s="61"/>
      <c r="HJ189" s="61"/>
      <c r="HK189" s="61"/>
      <c r="HL189" s="61"/>
      <c r="HM189" s="61"/>
      <c r="HN189" s="61"/>
      <c r="HO189" s="61"/>
      <c r="HP189" s="61"/>
      <c r="HQ189" s="61"/>
      <c r="HR189" s="61"/>
      <c r="HS189" s="61"/>
      <c r="HT189" s="61"/>
      <c r="HU189" s="61"/>
      <c r="HV189" s="61"/>
      <c r="HW189" s="61"/>
      <c r="HX189" s="61"/>
      <c r="HY189" s="61"/>
      <c r="HZ189" s="61"/>
      <c r="IA189" s="61"/>
      <c r="IB189" s="61"/>
      <c r="IC189" s="61"/>
    </row>
    <row r="190" spans="2:237" ht="20.100000000000001" customHeight="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c r="CS190" s="61"/>
      <c r="CT190" s="61"/>
      <c r="CU190" s="61"/>
      <c r="CV190" s="61"/>
      <c r="CW190" s="61"/>
      <c r="CX190" s="61"/>
      <c r="CY190" s="61"/>
      <c r="CZ190" s="61"/>
      <c r="DA190" s="61"/>
      <c r="DB190" s="61"/>
      <c r="DC190" s="61"/>
      <c r="DD190" s="61"/>
      <c r="DE190" s="61"/>
      <c r="DF190" s="61"/>
      <c r="DG190" s="61"/>
      <c r="DH190" s="61"/>
      <c r="DI190" s="61"/>
      <c r="DJ190" s="61"/>
      <c r="DK190" s="61"/>
      <c r="DL190" s="61"/>
      <c r="DM190" s="61"/>
      <c r="DN190" s="61"/>
      <c r="DO190" s="61"/>
      <c r="DP190" s="61"/>
      <c r="DQ190" s="61"/>
      <c r="DR190" s="61"/>
      <c r="DS190" s="61"/>
      <c r="DT190" s="61"/>
      <c r="DU190" s="61"/>
      <c r="DV190" s="61"/>
      <c r="DW190" s="61"/>
      <c r="DX190" s="61"/>
      <c r="DY190" s="61"/>
      <c r="DZ190" s="61"/>
      <c r="EA190" s="61"/>
      <c r="EB190" s="61"/>
      <c r="EC190" s="61"/>
      <c r="ED190" s="61"/>
      <c r="EE190" s="61"/>
      <c r="EF190" s="61"/>
      <c r="EG190" s="61"/>
      <c r="EH190" s="61"/>
      <c r="EI190" s="61"/>
      <c r="EJ190" s="61"/>
      <c r="EK190" s="61"/>
      <c r="EL190" s="61"/>
      <c r="EM190" s="61"/>
      <c r="EN190" s="61"/>
      <c r="EO190" s="61"/>
      <c r="EP190" s="61"/>
      <c r="EQ190" s="61"/>
      <c r="ER190" s="61"/>
      <c r="ES190" s="61"/>
      <c r="ET190" s="61"/>
      <c r="EU190" s="61"/>
      <c r="EV190" s="61"/>
      <c r="EW190" s="61"/>
      <c r="EX190" s="61"/>
      <c r="EY190" s="61"/>
      <c r="EZ190" s="61"/>
      <c r="FA190" s="61"/>
      <c r="FB190" s="61"/>
      <c r="FC190" s="61"/>
      <c r="FD190" s="61"/>
      <c r="FE190" s="61"/>
      <c r="FF190" s="61"/>
      <c r="FG190" s="61"/>
      <c r="FH190" s="61"/>
      <c r="FI190" s="61"/>
      <c r="FJ190" s="61"/>
      <c r="FK190" s="61"/>
      <c r="FL190" s="61"/>
      <c r="FM190" s="61"/>
      <c r="FN190" s="61"/>
      <c r="FO190" s="61"/>
      <c r="FP190" s="61"/>
      <c r="FQ190" s="61"/>
      <c r="FR190" s="61"/>
      <c r="FS190" s="61"/>
      <c r="FT190" s="61"/>
      <c r="FU190" s="61"/>
      <c r="FV190" s="61"/>
      <c r="FW190" s="61"/>
      <c r="FX190" s="61"/>
      <c r="FY190" s="61"/>
      <c r="FZ190" s="61"/>
      <c r="GA190" s="61"/>
      <c r="GB190" s="61"/>
      <c r="GC190" s="61"/>
      <c r="GD190" s="61"/>
      <c r="GE190" s="61"/>
      <c r="GF190" s="61"/>
      <c r="GG190" s="61"/>
      <c r="GH190" s="61"/>
      <c r="GI190" s="61"/>
      <c r="GJ190" s="61"/>
      <c r="GK190" s="61"/>
      <c r="GL190" s="61"/>
      <c r="GM190" s="61"/>
      <c r="GN190" s="61"/>
      <c r="GO190" s="61"/>
      <c r="GP190" s="61"/>
      <c r="GQ190" s="61"/>
      <c r="GR190" s="61"/>
      <c r="GS190" s="61"/>
      <c r="GT190" s="61"/>
      <c r="GU190" s="61"/>
      <c r="GV190" s="61"/>
      <c r="GW190" s="61"/>
      <c r="GX190" s="61"/>
      <c r="GY190" s="61"/>
      <c r="GZ190" s="61"/>
      <c r="HA190" s="61"/>
      <c r="HB190" s="61"/>
      <c r="HC190" s="61"/>
      <c r="HD190" s="61"/>
      <c r="HE190" s="61"/>
      <c r="HF190" s="61"/>
      <c r="HG190" s="61"/>
      <c r="HH190" s="61"/>
      <c r="HI190" s="61"/>
      <c r="HJ190" s="61"/>
      <c r="HK190" s="61"/>
      <c r="HL190" s="61"/>
      <c r="HM190" s="61"/>
      <c r="HN190" s="61"/>
      <c r="HO190" s="61"/>
      <c r="HP190" s="61"/>
      <c r="HQ190" s="61"/>
      <c r="HR190" s="61"/>
      <c r="HS190" s="61"/>
      <c r="HT190" s="61"/>
      <c r="HU190" s="61"/>
      <c r="HV190" s="61"/>
      <c r="HW190" s="61"/>
      <c r="HX190" s="61"/>
      <c r="HY190" s="61"/>
      <c r="HZ190" s="61"/>
      <c r="IA190" s="61"/>
      <c r="IB190" s="61"/>
      <c r="IC190" s="61"/>
    </row>
    <row r="191" spans="2:237" ht="20.100000000000001" customHeight="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c r="CS191" s="61"/>
      <c r="CT191" s="61"/>
      <c r="CU191" s="61"/>
      <c r="CV191" s="61"/>
      <c r="CW191" s="61"/>
      <c r="CX191" s="61"/>
      <c r="CY191" s="61"/>
      <c r="CZ191" s="61"/>
      <c r="DA191" s="61"/>
      <c r="DB191" s="61"/>
      <c r="DC191" s="61"/>
      <c r="DD191" s="61"/>
      <c r="DE191" s="61"/>
      <c r="DF191" s="61"/>
      <c r="DG191" s="61"/>
      <c r="DH191" s="61"/>
      <c r="DI191" s="61"/>
      <c r="DJ191" s="61"/>
      <c r="DK191" s="61"/>
      <c r="DL191" s="61"/>
      <c r="DM191" s="61"/>
      <c r="DN191" s="61"/>
      <c r="DO191" s="61"/>
      <c r="DP191" s="61"/>
      <c r="DQ191" s="61"/>
      <c r="DR191" s="61"/>
      <c r="DS191" s="61"/>
      <c r="DT191" s="61"/>
      <c r="DU191" s="61"/>
      <c r="DV191" s="61"/>
      <c r="DW191" s="61"/>
      <c r="DX191" s="61"/>
      <c r="DY191" s="61"/>
      <c r="DZ191" s="61"/>
      <c r="EA191" s="61"/>
      <c r="EB191" s="61"/>
      <c r="EC191" s="61"/>
      <c r="ED191" s="61"/>
      <c r="EE191" s="61"/>
      <c r="EF191" s="61"/>
      <c r="EG191" s="61"/>
      <c r="EH191" s="61"/>
      <c r="EI191" s="61"/>
      <c r="EJ191" s="61"/>
      <c r="EK191" s="61"/>
      <c r="EL191" s="61"/>
      <c r="EM191" s="61"/>
      <c r="EN191" s="61"/>
      <c r="EO191" s="61"/>
      <c r="EP191" s="61"/>
      <c r="EQ191" s="61"/>
      <c r="ER191" s="61"/>
      <c r="ES191" s="61"/>
      <c r="ET191" s="61"/>
      <c r="EU191" s="61"/>
      <c r="EV191" s="61"/>
      <c r="EW191" s="61"/>
      <c r="EX191" s="61"/>
      <c r="EY191" s="61"/>
      <c r="EZ191" s="61"/>
      <c r="FA191" s="61"/>
      <c r="FB191" s="61"/>
      <c r="FC191" s="61"/>
      <c r="FD191" s="61"/>
      <c r="FE191" s="61"/>
      <c r="FF191" s="61"/>
      <c r="FG191" s="61"/>
      <c r="FH191" s="61"/>
      <c r="FI191" s="61"/>
      <c r="FJ191" s="61"/>
      <c r="FK191" s="61"/>
      <c r="FL191" s="61"/>
      <c r="FM191" s="61"/>
      <c r="FN191" s="61"/>
      <c r="FO191" s="61"/>
      <c r="FP191" s="61"/>
      <c r="FQ191" s="61"/>
      <c r="FR191" s="61"/>
      <c r="FS191" s="61"/>
      <c r="FT191" s="61"/>
      <c r="FU191" s="61"/>
      <c r="FV191" s="61"/>
      <c r="FW191" s="61"/>
      <c r="FX191" s="61"/>
      <c r="FY191" s="61"/>
      <c r="FZ191" s="61"/>
      <c r="GA191" s="61"/>
      <c r="GB191" s="61"/>
      <c r="GC191" s="61"/>
      <c r="GD191" s="61"/>
      <c r="GE191" s="61"/>
      <c r="GF191" s="61"/>
      <c r="GG191" s="61"/>
      <c r="GH191" s="61"/>
      <c r="GI191" s="61"/>
      <c r="GJ191" s="61"/>
      <c r="GK191" s="61"/>
      <c r="GL191" s="61"/>
      <c r="GM191" s="61"/>
      <c r="GN191" s="61"/>
      <c r="GO191" s="61"/>
      <c r="GP191" s="61"/>
      <c r="GQ191" s="61"/>
      <c r="GR191" s="61"/>
      <c r="GS191" s="61"/>
      <c r="GT191" s="61"/>
      <c r="GU191" s="61"/>
      <c r="GV191" s="61"/>
      <c r="GW191" s="61"/>
      <c r="GX191" s="61"/>
      <c r="GY191" s="61"/>
      <c r="GZ191" s="61"/>
      <c r="HA191" s="61"/>
      <c r="HB191" s="61"/>
      <c r="HC191" s="61"/>
      <c r="HD191" s="61"/>
      <c r="HE191" s="61"/>
      <c r="HF191" s="61"/>
      <c r="HG191" s="61"/>
      <c r="HH191" s="61"/>
      <c r="HI191" s="61"/>
      <c r="HJ191" s="61"/>
      <c r="HK191" s="61"/>
      <c r="HL191" s="61"/>
      <c r="HM191" s="61"/>
      <c r="HN191" s="61"/>
      <c r="HO191" s="61"/>
      <c r="HP191" s="61"/>
      <c r="HQ191" s="61"/>
      <c r="HR191" s="61"/>
      <c r="HS191" s="61"/>
      <c r="HT191" s="61"/>
      <c r="HU191" s="61"/>
      <c r="HV191" s="61"/>
      <c r="HW191" s="61"/>
      <c r="HX191" s="61"/>
      <c r="HY191" s="61"/>
      <c r="HZ191" s="61"/>
      <c r="IA191" s="61"/>
      <c r="IB191" s="61"/>
      <c r="IC191" s="61"/>
    </row>
    <row r="192" spans="2:237" ht="20.100000000000001" customHeight="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c r="CS192" s="61"/>
      <c r="CT192" s="61"/>
      <c r="CU192" s="61"/>
      <c r="CV192" s="61"/>
      <c r="CW192" s="61"/>
      <c r="CX192" s="61"/>
      <c r="CY192" s="61"/>
      <c r="CZ192" s="61"/>
      <c r="DA192" s="61"/>
      <c r="DB192" s="61"/>
      <c r="DC192" s="61"/>
      <c r="DD192" s="61"/>
      <c r="DE192" s="61"/>
      <c r="DF192" s="61"/>
      <c r="DG192" s="61"/>
      <c r="DH192" s="61"/>
      <c r="DI192" s="61"/>
      <c r="DJ192" s="61"/>
      <c r="DK192" s="61"/>
      <c r="DL192" s="61"/>
      <c r="DM192" s="61"/>
      <c r="DN192" s="61"/>
      <c r="DO192" s="61"/>
      <c r="DP192" s="61"/>
      <c r="DQ192" s="61"/>
      <c r="DR192" s="61"/>
      <c r="DS192" s="61"/>
      <c r="DT192" s="61"/>
      <c r="DU192" s="61"/>
      <c r="DV192" s="61"/>
      <c r="DW192" s="61"/>
      <c r="DX192" s="61"/>
      <c r="DY192" s="61"/>
      <c r="DZ192" s="61"/>
      <c r="EA192" s="61"/>
      <c r="EB192" s="61"/>
      <c r="EC192" s="61"/>
      <c r="ED192" s="61"/>
      <c r="EE192" s="61"/>
      <c r="EF192" s="61"/>
      <c r="EG192" s="61"/>
      <c r="EH192" s="61"/>
      <c r="EI192" s="61"/>
      <c r="EJ192" s="61"/>
      <c r="EK192" s="61"/>
      <c r="EL192" s="61"/>
      <c r="EM192" s="61"/>
      <c r="EN192" s="61"/>
      <c r="EO192" s="61"/>
      <c r="EP192" s="61"/>
      <c r="EQ192" s="61"/>
      <c r="ER192" s="61"/>
      <c r="ES192" s="61"/>
      <c r="ET192" s="61"/>
      <c r="EU192" s="61"/>
      <c r="EV192" s="61"/>
      <c r="EW192" s="61"/>
      <c r="EX192" s="61"/>
      <c r="EY192" s="61"/>
      <c r="EZ192" s="61"/>
      <c r="FA192" s="61"/>
      <c r="FB192" s="61"/>
      <c r="FC192" s="61"/>
      <c r="FD192" s="61"/>
      <c r="FE192" s="61"/>
      <c r="FF192" s="61"/>
      <c r="FG192" s="61"/>
      <c r="FH192" s="61"/>
      <c r="FI192" s="61"/>
      <c r="FJ192" s="61"/>
      <c r="FK192" s="61"/>
      <c r="FL192" s="61"/>
      <c r="FM192" s="61"/>
      <c r="FN192" s="61"/>
      <c r="FO192" s="61"/>
      <c r="FP192" s="61"/>
      <c r="FQ192" s="61"/>
      <c r="FR192" s="61"/>
      <c r="FS192" s="61"/>
      <c r="FT192" s="61"/>
      <c r="FU192" s="61"/>
      <c r="FV192" s="61"/>
      <c r="FW192" s="61"/>
      <c r="FX192" s="61"/>
      <c r="FY192" s="61"/>
      <c r="FZ192" s="61"/>
      <c r="GA192" s="61"/>
      <c r="GB192" s="61"/>
      <c r="GC192" s="61"/>
      <c r="GD192" s="61"/>
      <c r="GE192" s="61"/>
      <c r="GF192" s="61"/>
      <c r="GG192" s="61"/>
      <c r="GH192" s="61"/>
      <c r="GI192" s="61"/>
      <c r="GJ192" s="61"/>
      <c r="GK192" s="61"/>
      <c r="GL192" s="61"/>
      <c r="GM192" s="61"/>
      <c r="GN192" s="61"/>
      <c r="GO192" s="61"/>
      <c r="GP192" s="61"/>
      <c r="GQ192" s="61"/>
      <c r="GR192" s="61"/>
      <c r="GS192" s="61"/>
      <c r="GT192" s="61"/>
      <c r="GU192" s="61"/>
      <c r="GV192" s="61"/>
      <c r="GW192" s="61"/>
      <c r="GX192" s="61"/>
      <c r="GY192" s="61"/>
      <c r="GZ192" s="61"/>
      <c r="HA192" s="61"/>
      <c r="HB192" s="61"/>
      <c r="HC192" s="61"/>
      <c r="HD192" s="61"/>
      <c r="HE192" s="61"/>
      <c r="HF192" s="61"/>
      <c r="HG192" s="61"/>
      <c r="HH192" s="61"/>
      <c r="HI192" s="61"/>
      <c r="HJ192" s="61"/>
      <c r="HK192" s="61"/>
      <c r="HL192" s="61"/>
      <c r="HM192" s="61"/>
      <c r="HN192" s="61"/>
      <c r="HO192" s="61"/>
      <c r="HP192" s="61"/>
      <c r="HQ192" s="61"/>
      <c r="HR192" s="61"/>
      <c r="HS192" s="61"/>
      <c r="HT192" s="61"/>
      <c r="HU192" s="61"/>
      <c r="HV192" s="61"/>
      <c r="HW192" s="61"/>
      <c r="HX192" s="61"/>
      <c r="HY192" s="61"/>
      <c r="HZ192" s="61"/>
      <c r="IA192" s="61"/>
      <c r="IB192" s="61"/>
      <c r="IC192" s="61"/>
    </row>
    <row r="193" spans="2:237" ht="20.100000000000001" customHeight="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c r="CS193" s="61"/>
      <c r="CT193" s="61"/>
      <c r="CU193" s="61"/>
      <c r="CV193" s="61"/>
      <c r="CW193" s="61"/>
      <c r="CX193" s="61"/>
      <c r="CY193" s="61"/>
      <c r="CZ193" s="61"/>
      <c r="DA193" s="61"/>
      <c r="DB193" s="61"/>
      <c r="DC193" s="61"/>
      <c r="DD193" s="61"/>
      <c r="DE193" s="61"/>
      <c r="DF193" s="61"/>
      <c r="DG193" s="61"/>
      <c r="DH193" s="61"/>
      <c r="DI193" s="61"/>
      <c r="DJ193" s="61"/>
      <c r="DK193" s="61"/>
      <c r="DL193" s="61"/>
      <c r="DM193" s="61"/>
      <c r="DN193" s="61"/>
      <c r="DO193" s="61"/>
      <c r="DP193" s="61"/>
      <c r="DQ193" s="61"/>
      <c r="DR193" s="61"/>
      <c r="DS193" s="61"/>
      <c r="DT193" s="61"/>
      <c r="DU193" s="61"/>
      <c r="DV193" s="61"/>
      <c r="DW193" s="61"/>
      <c r="DX193" s="61"/>
      <c r="DY193" s="61"/>
      <c r="DZ193" s="61"/>
      <c r="EA193" s="61"/>
      <c r="EB193" s="61"/>
      <c r="EC193" s="61"/>
      <c r="ED193" s="61"/>
      <c r="EE193" s="61"/>
      <c r="EF193" s="61"/>
      <c r="EG193" s="61"/>
      <c r="EH193" s="61"/>
      <c r="EI193" s="61"/>
      <c r="EJ193" s="61"/>
      <c r="EK193" s="61"/>
      <c r="EL193" s="61"/>
      <c r="EM193" s="61"/>
      <c r="EN193" s="61"/>
      <c r="EO193" s="61"/>
      <c r="EP193" s="61"/>
      <c r="EQ193" s="61"/>
      <c r="ER193" s="61"/>
      <c r="ES193" s="61"/>
      <c r="ET193" s="61"/>
      <c r="EU193" s="61"/>
      <c r="EV193" s="61"/>
      <c r="EW193" s="61"/>
      <c r="EX193" s="61"/>
      <c r="EY193" s="61"/>
      <c r="EZ193" s="61"/>
      <c r="FA193" s="61"/>
      <c r="FB193" s="61"/>
      <c r="FC193" s="61"/>
      <c r="FD193" s="61"/>
      <c r="FE193" s="61"/>
      <c r="FF193" s="61"/>
      <c r="FG193" s="61"/>
      <c r="FH193" s="61"/>
      <c r="FI193" s="61"/>
      <c r="FJ193" s="61"/>
      <c r="FK193" s="61"/>
      <c r="FL193" s="61"/>
      <c r="FM193" s="61"/>
      <c r="FN193" s="61"/>
      <c r="FO193" s="61"/>
      <c r="FP193" s="61"/>
      <c r="FQ193" s="61"/>
      <c r="FR193" s="61"/>
      <c r="FS193" s="61"/>
      <c r="FT193" s="61"/>
      <c r="FU193" s="61"/>
      <c r="FV193" s="61"/>
      <c r="FW193" s="61"/>
      <c r="FX193" s="61"/>
      <c r="FY193" s="61"/>
      <c r="FZ193" s="61"/>
      <c r="GA193" s="61"/>
      <c r="GB193" s="61"/>
      <c r="GC193" s="61"/>
      <c r="GD193" s="61"/>
      <c r="GE193" s="61"/>
      <c r="GF193" s="61"/>
      <c r="GG193" s="61"/>
      <c r="GH193" s="61"/>
      <c r="GI193" s="61"/>
      <c r="GJ193" s="61"/>
      <c r="GK193" s="61"/>
      <c r="GL193" s="61"/>
      <c r="GM193" s="61"/>
      <c r="GN193" s="61"/>
      <c r="GO193" s="61"/>
      <c r="GP193" s="61"/>
      <c r="GQ193" s="61"/>
      <c r="GR193" s="61"/>
      <c r="GS193" s="61"/>
      <c r="GT193" s="61"/>
      <c r="GU193" s="61"/>
      <c r="GV193" s="61"/>
      <c r="GW193" s="61"/>
      <c r="GX193" s="61"/>
      <c r="GY193" s="61"/>
      <c r="GZ193" s="61"/>
      <c r="HA193" s="61"/>
      <c r="HB193" s="61"/>
      <c r="HC193" s="61"/>
      <c r="HD193" s="61"/>
      <c r="HE193" s="61"/>
      <c r="HF193" s="61"/>
      <c r="HG193" s="61"/>
      <c r="HH193" s="61"/>
      <c r="HI193" s="61"/>
      <c r="HJ193" s="61"/>
      <c r="HK193" s="61"/>
      <c r="HL193" s="61"/>
      <c r="HM193" s="61"/>
      <c r="HN193" s="61"/>
      <c r="HO193" s="61"/>
      <c r="HP193" s="61"/>
      <c r="HQ193" s="61"/>
      <c r="HR193" s="61"/>
      <c r="HS193" s="61"/>
      <c r="HT193" s="61"/>
      <c r="HU193" s="61"/>
      <c r="HV193" s="61"/>
      <c r="HW193" s="61"/>
      <c r="HX193" s="61"/>
      <c r="HY193" s="61"/>
      <c r="HZ193" s="61"/>
      <c r="IA193" s="61"/>
      <c r="IB193" s="61"/>
      <c r="IC193" s="61"/>
    </row>
    <row r="194" spans="2:237" ht="20.100000000000001" customHeight="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c r="CS194" s="61"/>
      <c r="CT194" s="61"/>
      <c r="CU194" s="61"/>
      <c r="CV194" s="61"/>
      <c r="CW194" s="61"/>
      <c r="CX194" s="61"/>
      <c r="CY194" s="61"/>
      <c r="CZ194" s="61"/>
      <c r="DA194" s="61"/>
      <c r="DB194" s="61"/>
      <c r="DC194" s="61"/>
      <c r="DD194" s="61"/>
      <c r="DE194" s="61"/>
      <c r="DF194" s="61"/>
      <c r="DG194" s="61"/>
      <c r="DH194" s="61"/>
      <c r="DI194" s="61"/>
      <c r="DJ194" s="61"/>
      <c r="DK194" s="61"/>
      <c r="DL194" s="61"/>
      <c r="DM194" s="61"/>
      <c r="DN194" s="61"/>
      <c r="DO194" s="61"/>
      <c r="DP194" s="61"/>
      <c r="DQ194" s="61"/>
      <c r="DR194" s="61"/>
      <c r="DS194" s="61"/>
      <c r="DT194" s="61"/>
      <c r="DU194" s="61"/>
      <c r="DV194" s="61"/>
      <c r="DW194" s="61"/>
      <c r="DX194" s="61"/>
      <c r="DY194" s="61"/>
      <c r="DZ194" s="61"/>
      <c r="EA194" s="61"/>
      <c r="EB194" s="61"/>
      <c r="EC194" s="61"/>
      <c r="ED194" s="61"/>
      <c r="EE194" s="61"/>
      <c r="EF194" s="61"/>
      <c r="EG194" s="61"/>
      <c r="EH194" s="61"/>
      <c r="EI194" s="61"/>
      <c r="EJ194" s="61"/>
      <c r="EK194" s="61"/>
      <c r="EL194" s="61"/>
      <c r="EM194" s="61"/>
      <c r="EN194" s="61"/>
      <c r="EO194" s="61"/>
      <c r="EP194" s="61"/>
      <c r="EQ194" s="61"/>
      <c r="ER194" s="61"/>
      <c r="ES194" s="61"/>
      <c r="ET194" s="61"/>
      <c r="EU194" s="61"/>
      <c r="EV194" s="61"/>
      <c r="EW194" s="61"/>
      <c r="EX194" s="61"/>
      <c r="EY194" s="61"/>
      <c r="EZ194" s="61"/>
      <c r="FA194" s="61"/>
      <c r="FB194" s="61"/>
      <c r="FC194" s="61"/>
      <c r="FD194" s="61"/>
      <c r="FE194" s="61"/>
      <c r="FF194" s="61"/>
      <c r="FG194" s="61"/>
      <c r="FH194" s="61"/>
      <c r="FI194" s="61"/>
      <c r="FJ194" s="61"/>
      <c r="FK194" s="61"/>
      <c r="FL194" s="61"/>
      <c r="FM194" s="61"/>
      <c r="FN194" s="61"/>
      <c r="FO194" s="61"/>
      <c r="FP194" s="61"/>
      <c r="FQ194" s="61"/>
      <c r="FR194" s="61"/>
      <c r="FS194" s="61"/>
      <c r="FT194" s="61"/>
      <c r="FU194" s="61"/>
      <c r="FV194" s="61"/>
      <c r="FW194" s="61"/>
      <c r="FX194" s="61"/>
      <c r="FY194" s="61"/>
      <c r="FZ194" s="61"/>
      <c r="GA194" s="61"/>
      <c r="GB194" s="61"/>
      <c r="GC194" s="61"/>
      <c r="GD194" s="61"/>
      <c r="GE194" s="61"/>
      <c r="GF194" s="61"/>
      <c r="GG194" s="61"/>
      <c r="GH194" s="61"/>
      <c r="GI194" s="61"/>
      <c r="GJ194" s="61"/>
      <c r="GK194" s="61"/>
      <c r="GL194" s="61"/>
      <c r="GM194" s="61"/>
      <c r="GN194" s="61"/>
      <c r="GO194" s="61"/>
      <c r="GP194" s="61"/>
      <c r="GQ194" s="61"/>
      <c r="GR194" s="61"/>
      <c r="GS194" s="61"/>
      <c r="GT194" s="61"/>
      <c r="GU194" s="61"/>
      <c r="GV194" s="61"/>
      <c r="GW194" s="61"/>
      <c r="GX194" s="61"/>
      <c r="GY194" s="61"/>
      <c r="GZ194" s="61"/>
      <c r="HA194" s="61"/>
      <c r="HB194" s="61"/>
      <c r="HC194" s="61"/>
      <c r="HD194" s="61"/>
      <c r="HE194" s="61"/>
      <c r="HF194" s="61"/>
      <c r="HG194" s="61"/>
      <c r="HH194" s="61"/>
      <c r="HI194" s="61"/>
      <c r="HJ194" s="61"/>
      <c r="HK194" s="61"/>
      <c r="HL194" s="61"/>
      <c r="HM194" s="61"/>
      <c r="HN194" s="61"/>
      <c r="HO194" s="61"/>
      <c r="HP194" s="61"/>
      <c r="HQ194" s="61"/>
      <c r="HR194" s="61"/>
      <c r="HS194" s="61"/>
      <c r="HT194" s="61"/>
      <c r="HU194" s="61"/>
      <c r="HV194" s="61"/>
      <c r="HW194" s="61"/>
      <c r="HX194" s="61"/>
      <c r="HY194" s="61"/>
      <c r="HZ194" s="61"/>
      <c r="IA194" s="61"/>
      <c r="IB194" s="61"/>
      <c r="IC194" s="61"/>
    </row>
    <row r="195" spans="2:237" ht="20.100000000000001" customHeight="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c r="CS195" s="61"/>
      <c r="CT195" s="61"/>
      <c r="CU195" s="61"/>
      <c r="CV195" s="61"/>
      <c r="CW195" s="61"/>
      <c r="CX195" s="61"/>
      <c r="CY195" s="61"/>
      <c r="CZ195" s="61"/>
      <c r="DA195" s="61"/>
      <c r="DB195" s="61"/>
      <c r="DC195" s="61"/>
      <c r="DD195" s="61"/>
      <c r="DE195" s="61"/>
      <c r="DF195" s="61"/>
      <c r="DG195" s="61"/>
      <c r="DH195" s="61"/>
      <c r="DI195" s="61"/>
      <c r="DJ195" s="61"/>
      <c r="DK195" s="61"/>
      <c r="DL195" s="61"/>
      <c r="DM195" s="61"/>
      <c r="DN195" s="61"/>
      <c r="DO195" s="61"/>
      <c r="DP195" s="61"/>
      <c r="DQ195" s="61"/>
      <c r="DR195" s="61"/>
      <c r="DS195" s="61"/>
      <c r="DT195" s="61"/>
      <c r="DU195" s="61"/>
      <c r="DV195" s="61"/>
      <c r="DW195" s="61"/>
      <c r="DX195" s="61"/>
      <c r="DY195" s="61"/>
      <c r="DZ195" s="61"/>
      <c r="EA195" s="61"/>
      <c r="EB195" s="61"/>
      <c r="EC195" s="61"/>
      <c r="ED195" s="61"/>
      <c r="EE195" s="61"/>
      <c r="EF195" s="61"/>
      <c r="EG195" s="61"/>
      <c r="EH195" s="61"/>
      <c r="EI195" s="61"/>
      <c r="EJ195" s="61"/>
      <c r="EK195" s="61"/>
      <c r="EL195" s="61"/>
      <c r="EM195" s="61"/>
      <c r="EN195" s="61"/>
      <c r="EO195" s="61"/>
      <c r="EP195" s="61"/>
      <c r="EQ195" s="61"/>
      <c r="ER195" s="61"/>
      <c r="ES195" s="61"/>
      <c r="ET195" s="61"/>
      <c r="EU195" s="61"/>
      <c r="EV195" s="61"/>
      <c r="EW195" s="61"/>
      <c r="EX195" s="61"/>
      <c r="EY195" s="61"/>
      <c r="EZ195" s="61"/>
      <c r="FA195" s="61"/>
      <c r="FB195" s="61"/>
      <c r="FC195" s="61"/>
      <c r="FD195" s="61"/>
      <c r="FE195" s="61"/>
      <c r="FF195" s="61"/>
      <c r="FG195" s="61"/>
      <c r="FH195" s="61"/>
      <c r="FI195" s="61"/>
      <c r="FJ195" s="61"/>
      <c r="FK195" s="61"/>
      <c r="FL195" s="61"/>
      <c r="FM195" s="61"/>
      <c r="FN195" s="61"/>
      <c r="FO195" s="61"/>
      <c r="FP195" s="61"/>
      <c r="FQ195" s="61"/>
      <c r="FR195" s="61"/>
      <c r="FS195" s="61"/>
      <c r="FT195" s="61"/>
      <c r="FU195" s="61"/>
      <c r="FV195" s="61"/>
      <c r="FW195" s="61"/>
      <c r="FX195" s="61"/>
      <c r="FY195" s="61"/>
      <c r="FZ195" s="61"/>
      <c r="GA195" s="61"/>
      <c r="GB195" s="61"/>
      <c r="GC195" s="61"/>
      <c r="GD195" s="61"/>
      <c r="GE195" s="61"/>
      <c r="GF195" s="61"/>
      <c r="GG195" s="61"/>
      <c r="GH195" s="61"/>
      <c r="GI195" s="61"/>
      <c r="GJ195" s="61"/>
      <c r="GK195" s="61"/>
      <c r="GL195" s="61"/>
      <c r="GM195" s="61"/>
      <c r="GN195" s="61"/>
      <c r="GO195" s="61"/>
      <c r="GP195" s="61"/>
      <c r="GQ195" s="61"/>
      <c r="GR195" s="61"/>
      <c r="GS195" s="61"/>
      <c r="GT195" s="61"/>
      <c r="GU195" s="61"/>
      <c r="GV195" s="61"/>
      <c r="GW195" s="61"/>
      <c r="GX195" s="61"/>
      <c r="GY195" s="61"/>
      <c r="GZ195" s="61"/>
      <c r="HA195" s="61"/>
      <c r="HB195" s="61"/>
      <c r="HC195" s="61"/>
      <c r="HD195" s="61"/>
      <c r="HE195" s="61"/>
      <c r="HF195" s="61"/>
      <c r="HG195" s="61"/>
      <c r="HH195" s="61"/>
      <c r="HI195" s="61"/>
      <c r="HJ195" s="61"/>
      <c r="HK195" s="61"/>
      <c r="HL195" s="61"/>
      <c r="HM195" s="61"/>
      <c r="HN195" s="61"/>
      <c r="HO195" s="61"/>
      <c r="HP195" s="61"/>
      <c r="HQ195" s="61"/>
      <c r="HR195" s="61"/>
      <c r="HS195" s="61"/>
      <c r="HT195" s="61"/>
      <c r="HU195" s="61"/>
      <c r="HV195" s="61"/>
      <c r="HW195" s="61"/>
      <c r="HX195" s="61"/>
      <c r="HY195" s="61"/>
      <c r="HZ195" s="61"/>
      <c r="IA195" s="61"/>
      <c r="IB195" s="61"/>
      <c r="IC195" s="61"/>
    </row>
    <row r="196" spans="2:237" ht="20.100000000000001" customHeight="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c r="CS196" s="61"/>
      <c r="CT196" s="61"/>
      <c r="CU196" s="61"/>
      <c r="CV196" s="61"/>
      <c r="CW196" s="61"/>
      <c r="CX196" s="61"/>
      <c r="CY196" s="61"/>
      <c r="CZ196" s="61"/>
      <c r="DA196" s="61"/>
      <c r="DB196" s="61"/>
      <c r="DC196" s="61"/>
      <c r="DD196" s="61"/>
      <c r="DE196" s="61"/>
      <c r="DF196" s="61"/>
      <c r="DG196" s="61"/>
      <c r="DH196" s="61"/>
      <c r="DI196" s="61"/>
      <c r="DJ196" s="61"/>
      <c r="DK196" s="61"/>
      <c r="DL196" s="61"/>
      <c r="DM196" s="61"/>
      <c r="DN196" s="61"/>
      <c r="DO196" s="61"/>
      <c r="DP196" s="61"/>
      <c r="DQ196" s="61"/>
      <c r="DR196" s="61"/>
      <c r="DS196" s="61"/>
      <c r="DT196" s="61"/>
      <c r="DU196" s="61"/>
      <c r="DV196" s="61"/>
      <c r="DW196" s="61"/>
      <c r="DX196" s="61"/>
      <c r="DY196" s="61"/>
      <c r="DZ196" s="61"/>
      <c r="EA196" s="61"/>
      <c r="EB196" s="61"/>
      <c r="EC196" s="61"/>
      <c r="ED196" s="61"/>
      <c r="EE196" s="61"/>
      <c r="EF196" s="61"/>
      <c r="EG196" s="61"/>
      <c r="EH196" s="61"/>
      <c r="EI196" s="61"/>
      <c r="EJ196" s="61"/>
      <c r="EK196" s="61"/>
      <c r="EL196" s="61"/>
      <c r="EM196" s="61"/>
      <c r="EN196" s="61"/>
      <c r="EO196" s="61"/>
      <c r="EP196" s="61"/>
      <c r="EQ196" s="61"/>
      <c r="ER196" s="61"/>
      <c r="ES196" s="61"/>
      <c r="ET196" s="61"/>
      <c r="EU196" s="61"/>
      <c r="EV196" s="61"/>
      <c r="EW196" s="61"/>
      <c r="EX196" s="61"/>
      <c r="EY196" s="61"/>
      <c r="EZ196" s="61"/>
      <c r="FA196" s="61"/>
      <c r="FB196" s="61"/>
      <c r="FC196" s="61"/>
      <c r="FD196" s="61"/>
      <c r="FE196" s="61"/>
      <c r="FF196" s="61"/>
      <c r="FG196" s="61"/>
      <c r="FH196" s="61"/>
      <c r="FI196" s="61"/>
      <c r="FJ196" s="61"/>
      <c r="FK196" s="61"/>
      <c r="FL196" s="61"/>
      <c r="FM196" s="61"/>
      <c r="FN196" s="61"/>
      <c r="FO196" s="61"/>
      <c r="FP196" s="61"/>
      <c r="FQ196" s="61"/>
      <c r="FR196" s="61"/>
      <c r="FS196" s="61"/>
      <c r="FT196" s="61"/>
      <c r="FU196" s="61"/>
      <c r="FV196" s="61"/>
      <c r="FW196" s="61"/>
      <c r="FX196" s="61"/>
      <c r="FY196" s="61"/>
      <c r="FZ196" s="61"/>
      <c r="GA196" s="61"/>
      <c r="GB196" s="61"/>
      <c r="GC196" s="61"/>
      <c r="GD196" s="61"/>
      <c r="GE196" s="61"/>
      <c r="GF196" s="61"/>
      <c r="GG196" s="61"/>
      <c r="GH196" s="61"/>
      <c r="GI196" s="61"/>
      <c r="GJ196" s="61"/>
      <c r="GK196" s="61"/>
      <c r="GL196" s="61"/>
      <c r="GM196" s="61"/>
      <c r="GN196" s="61"/>
      <c r="GO196" s="61"/>
      <c r="GP196" s="61"/>
      <c r="GQ196" s="61"/>
      <c r="GR196" s="61"/>
      <c r="GS196" s="61"/>
      <c r="GT196" s="61"/>
      <c r="GU196" s="61"/>
      <c r="GV196" s="61"/>
      <c r="GW196" s="61"/>
      <c r="GX196" s="61"/>
      <c r="GY196" s="61"/>
      <c r="GZ196" s="61"/>
      <c r="HA196" s="61"/>
      <c r="HB196" s="61"/>
      <c r="HC196" s="61"/>
      <c r="HD196" s="61"/>
      <c r="HE196" s="61"/>
      <c r="HF196" s="61"/>
      <c r="HG196" s="61"/>
      <c r="HH196" s="61"/>
      <c r="HI196" s="61"/>
      <c r="HJ196" s="61"/>
      <c r="HK196" s="61"/>
      <c r="HL196" s="61"/>
      <c r="HM196" s="61"/>
      <c r="HN196" s="61"/>
      <c r="HO196" s="61"/>
      <c r="HP196" s="61"/>
      <c r="HQ196" s="61"/>
      <c r="HR196" s="61"/>
      <c r="HS196" s="61"/>
      <c r="HT196" s="61"/>
      <c r="HU196" s="61"/>
      <c r="HV196" s="61"/>
      <c r="HW196" s="61"/>
      <c r="HX196" s="61"/>
      <c r="HY196" s="61"/>
      <c r="HZ196" s="61"/>
      <c r="IA196" s="61"/>
      <c r="IB196" s="61"/>
      <c r="IC196" s="61"/>
    </row>
    <row r="197" spans="2:237" ht="20.100000000000001" customHeight="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c r="CS197" s="61"/>
      <c r="CT197" s="61"/>
      <c r="CU197" s="61"/>
      <c r="CV197" s="61"/>
      <c r="CW197" s="61"/>
      <c r="CX197" s="61"/>
      <c r="CY197" s="61"/>
      <c r="CZ197" s="61"/>
      <c r="DA197" s="61"/>
      <c r="DB197" s="61"/>
      <c r="DC197" s="61"/>
      <c r="DD197" s="61"/>
      <c r="DE197" s="61"/>
      <c r="DF197" s="61"/>
      <c r="DG197" s="61"/>
      <c r="DH197" s="61"/>
      <c r="DI197" s="61"/>
      <c r="DJ197" s="61"/>
      <c r="DK197" s="61"/>
      <c r="DL197" s="61"/>
      <c r="DM197" s="61"/>
      <c r="DN197" s="61"/>
      <c r="DO197" s="61"/>
      <c r="DP197" s="61"/>
      <c r="DQ197" s="61"/>
      <c r="DR197" s="61"/>
      <c r="DS197" s="61"/>
      <c r="DT197" s="61"/>
      <c r="DU197" s="61"/>
      <c r="DV197" s="61"/>
      <c r="DW197" s="61"/>
      <c r="DX197" s="61"/>
      <c r="DY197" s="61"/>
      <c r="DZ197" s="61"/>
      <c r="EA197" s="61"/>
      <c r="EB197" s="61"/>
      <c r="EC197" s="61"/>
      <c r="ED197" s="61"/>
      <c r="EE197" s="61"/>
      <c r="EF197" s="61"/>
      <c r="EG197" s="61"/>
      <c r="EH197" s="61"/>
      <c r="EI197" s="61"/>
      <c r="EJ197" s="61"/>
      <c r="EK197" s="61"/>
      <c r="EL197" s="61"/>
      <c r="EM197" s="61"/>
      <c r="EN197" s="61"/>
      <c r="EO197" s="61"/>
      <c r="EP197" s="61"/>
      <c r="EQ197" s="61"/>
      <c r="ER197" s="61"/>
      <c r="ES197" s="61"/>
      <c r="ET197" s="61"/>
      <c r="EU197" s="61"/>
      <c r="EV197" s="61"/>
      <c r="EW197" s="61"/>
      <c r="EX197" s="61"/>
      <c r="EY197" s="61"/>
      <c r="EZ197" s="61"/>
      <c r="FA197" s="61"/>
      <c r="FB197" s="61"/>
      <c r="FC197" s="61"/>
      <c r="FD197" s="61"/>
      <c r="FE197" s="61"/>
      <c r="FF197" s="61"/>
      <c r="FG197" s="61"/>
      <c r="FH197" s="61"/>
      <c r="FI197" s="61"/>
      <c r="FJ197" s="61"/>
      <c r="FK197" s="61"/>
      <c r="FL197" s="61"/>
      <c r="FM197" s="61"/>
      <c r="FN197" s="61"/>
      <c r="FO197" s="61"/>
      <c r="FP197" s="61"/>
      <c r="FQ197" s="61"/>
      <c r="FR197" s="61"/>
      <c r="FS197" s="61"/>
      <c r="FT197" s="61"/>
      <c r="FU197" s="61"/>
      <c r="FV197" s="61"/>
      <c r="FW197" s="61"/>
      <c r="FX197" s="61"/>
      <c r="FY197" s="61"/>
      <c r="FZ197" s="61"/>
      <c r="GA197" s="61"/>
      <c r="GB197" s="61"/>
      <c r="GC197" s="61"/>
      <c r="GD197" s="61"/>
      <c r="GE197" s="61"/>
      <c r="GF197" s="61"/>
      <c r="GG197" s="61"/>
      <c r="GH197" s="61"/>
      <c r="GI197" s="61"/>
      <c r="GJ197" s="61"/>
      <c r="GK197" s="61"/>
      <c r="GL197" s="61"/>
      <c r="GM197" s="61"/>
      <c r="GN197" s="61"/>
      <c r="GO197" s="61"/>
      <c r="GP197" s="61"/>
      <c r="GQ197" s="61"/>
      <c r="GR197" s="61"/>
      <c r="GS197" s="61"/>
      <c r="GT197" s="61"/>
      <c r="GU197" s="61"/>
      <c r="GV197" s="61"/>
      <c r="GW197" s="61"/>
      <c r="GX197" s="61"/>
      <c r="GY197" s="61"/>
      <c r="GZ197" s="61"/>
      <c r="HA197" s="61"/>
      <c r="HB197" s="61"/>
      <c r="HC197" s="61"/>
      <c r="HD197" s="61"/>
      <c r="HE197" s="61"/>
      <c r="HF197" s="61"/>
      <c r="HG197" s="61"/>
      <c r="HH197" s="61"/>
      <c r="HI197" s="61"/>
      <c r="HJ197" s="61"/>
      <c r="HK197" s="61"/>
      <c r="HL197" s="61"/>
      <c r="HM197" s="61"/>
      <c r="HN197" s="61"/>
      <c r="HO197" s="61"/>
      <c r="HP197" s="61"/>
      <c r="HQ197" s="61"/>
      <c r="HR197" s="61"/>
      <c r="HS197" s="61"/>
      <c r="HT197" s="61"/>
      <c r="HU197" s="61"/>
      <c r="HV197" s="61"/>
      <c r="HW197" s="61"/>
      <c r="HX197" s="61"/>
      <c r="HY197" s="61"/>
      <c r="HZ197" s="61"/>
      <c r="IA197" s="61"/>
      <c r="IB197" s="61"/>
      <c r="IC197" s="61"/>
    </row>
    <row r="198" spans="2:237" ht="20.100000000000001" customHeight="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c r="CS198" s="61"/>
      <c r="CT198" s="61"/>
      <c r="CU198" s="61"/>
      <c r="CV198" s="61"/>
      <c r="CW198" s="61"/>
      <c r="CX198" s="61"/>
      <c r="CY198" s="61"/>
      <c r="CZ198" s="61"/>
      <c r="DA198" s="61"/>
      <c r="DB198" s="61"/>
      <c r="DC198" s="61"/>
      <c r="DD198" s="61"/>
      <c r="DE198" s="61"/>
      <c r="DF198" s="61"/>
      <c r="DG198" s="61"/>
      <c r="DH198" s="61"/>
      <c r="DI198" s="61"/>
      <c r="DJ198" s="61"/>
      <c r="DK198" s="61"/>
      <c r="DL198" s="61"/>
      <c r="DM198" s="61"/>
      <c r="DN198" s="61"/>
      <c r="DO198" s="61"/>
      <c r="DP198" s="61"/>
      <c r="DQ198" s="61"/>
      <c r="DR198" s="61"/>
      <c r="DS198" s="61"/>
      <c r="DT198" s="61"/>
      <c r="DU198" s="61"/>
      <c r="DV198" s="61"/>
      <c r="DW198" s="61"/>
      <c r="DX198" s="61"/>
      <c r="DY198" s="61"/>
      <c r="DZ198" s="61"/>
      <c r="EA198" s="61"/>
      <c r="EB198" s="61"/>
      <c r="EC198" s="61"/>
      <c r="ED198" s="61"/>
      <c r="EE198" s="61"/>
      <c r="EF198" s="61"/>
      <c r="EG198" s="61"/>
      <c r="EH198" s="61"/>
      <c r="EI198" s="61"/>
      <c r="EJ198" s="61"/>
      <c r="EK198" s="61"/>
      <c r="EL198" s="61"/>
      <c r="EM198" s="61"/>
      <c r="EN198" s="61"/>
      <c r="EO198" s="61"/>
      <c r="EP198" s="61"/>
      <c r="EQ198" s="61"/>
      <c r="ER198" s="61"/>
      <c r="ES198" s="61"/>
      <c r="ET198" s="61"/>
      <c r="EU198" s="61"/>
      <c r="EV198" s="61"/>
      <c r="EW198" s="61"/>
      <c r="EX198" s="61"/>
      <c r="EY198" s="61"/>
      <c r="EZ198" s="61"/>
      <c r="FA198" s="61"/>
      <c r="FB198" s="61"/>
      <c r="FC198" s="61"/>
      <c r="FD198" s="61"/>
      <c r="FE198" s="61"/>
      <c r="FF198" s="61"/>
      <c r="FG198" s="61"/>
      <c r="FH198" s="61"/>
      <c r="FI198" s="61"/>
      <c r="FJ198" s="61"/>
      <c r="FK198" s="61"/>
      <c r="FL198" s="61"/>
      <c r="FM198" s="61"/>
      <c r="FN198" s="61"/>
      <c r="FO198" s="61"/>
      <c r="FP198" s="61"/>
      <c r="FQ198" s="61"/>
      <c r="FR198" s="61"/>
      <c r="FS198" s="61"/>
      <c r="FT198" s="61"/>
      <c r="FU198" s="61"/>
      <c r="FV198" s="61"/>
      <c r="FW198" s="61"/>
      <c r="FX198" s="61"/>
      <c r="FY198" s="61"/>
      <c r="FZ198" s="61"/>
      <c r="GA198" s="61"/>
      <c r="GB198" s="61"/>
      <c r="GC198" s="61"/>
      <c r="GD198" s="61"/>
      <c r="GE198" s="61"/>
      <c r="GF198" s="61"/>
      <c r="GG198" s="61"/>
      <c r="GH198" s="61"/>
      <c r="GI198" s="61"/>
      <c r="GJ198" s="61"/>
      <c r="GK198" s="61"/>
      <c r="GL198" s="61"/>
      <c r="GM198" s="61"/>
      <c r="GN198" s="61"/>
      <c r="GO198" s="61"/>
      <c r="GP198" s="61"/>
      <c r="GQ198" s="61"/>
      <c r="GR198" s="61"/>
      <c r="GS198" s="61"/>
      <c r="GT198" s="61"/>
      <c r="GU198" s="61"/>
      <c r="GV198" s="61"/>
      <c r="GW198" s="61"/>
      <c r="GX198" s="61"/>
      <c r="GY198" s="61"/>
      <c r="GZ198" s="61"/>
      <c r="HA198" s="61"/>
      <c r="HB198" s="61"/>
      <c r="HC198" s="61"/>
      <c r="HD198" s="61"/>
      <c r="HE198" s="61"/>
      <c r="HF198" s="61"/>
      <c r="HG198" s="61"/>
      <c r="HH198" s="61"/>
      <c r="HI198" s="61"/>
      <c r="HJ198" s="61"/>
      <c r="HK198" s="61"/>
      <c r="HL198" s="61"/>
      <c r="HM198" s="61"/>
      <c r="HN198" s="61"/>
      <c r="HO198" s="61"/>
      <c r="HP198" s="61"/>
      <c r="HQ198" s="61"/>
      <c r="HR198" s="61"/>
      <c r="HS198" s="61"/>
      <c r="HT198" s="61"/>
      <c r="HU198" s="61"/>
      <c r="HV198" s="61"/>
      <c r="HW198" s="61"/>
      <c r="HX198" s="61"/>
      <c r="HY198" s="61"/>
      <c r="HZ198" s="61"/>
      <c r="IA198" s="61"/>
      <c r="IB198" s="61"/>
      <c r="IC198" s="61"/>
    </row>
    <row r="199" spans="2:237" ht="20.100000000000001" customHeight="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c r="CS199" s="61"/>
      <c r="CT199" s="61"/>
      <c r="CU199" s="61"/>
      <c r="CV199" s="61"/>
      <c r="CW199" s="61"/>
      <c r="CX199" s="61"/>
      <c r="CY199" s="61"/>
      <c r="CZ199" s="61"/>
      <c r="DA199" s="61"/>
      <c r="DB199" s="61"/>
      <c r="DC199" s="61"/>
      <c r="DD199" s="61"/>
      <c r="DE199" s="61"/>
      <c r="DF199" s="61"/>
      <c r="DG199" s="61"/>
      <c r="DH199" s="61"/>
      <c r="DI199" s="61"/>
      <c r="DJ199" s="61"/>
      <c r="DK199" s="61"/>
      <c r="DL199" s="61"/>
      <c r="DM199" s="61"/>
      <c r="DN199" s="61"/>
      <c r="DO199" s="61"/>
      <c r="DP199" s="61"/>
      <c r="DQ199" s="61"/>
      <c r="DR199" s="61"/>
      <c r="DS199" s="61"/>
      <c r="DT199" s="61"/>
      <c r="DU199" s="61"/>
      <c r="DV199" s="61"/>
      <c r="DW199" s="61"/>
      <c r="DX199" s="61"/>
      <c r="DY199" s="61"/>
      <c r="DZ199" s="61"/>
      <c r="EA199" s="61"/>
      <c r="EB199" s="61"/>
      <c r="EC199" s="61"/>
      <c r="ED199" s="61"/>
      <c r="EE199" s="61"/>
      <c r="EF199" s="61"/>
      <c r="EG199" s="61"/>
      <c r="EH199" s="61"/>
      <c r="EI199" s="61"/>
      <c r="EJ199" s="61"/>
      <c r="EK199" s="61"/>
      <c r="EL199" s="61"/>
      <c r="EM199" s="61"/>
      <c r="EN199" s="61"/>
      <c r="EO199" s="61"/>
      <c r="EP199" s="61"/>
      <c r="EQ199" s="61"/>
      <c r="ER199" s="61"/>
      <c r="ES199" s="61"/>
      <c r="ET199" s="61"/>
      <c r="EU199" s="61"/>
      <c r="EV199" s="61"/>
      <c r="EW199" s="61"/>
      <c r="EX199" s="61"/>
      <c r="EY199" s="61"/>
      <c r="EZ199" s="61"/>
      <c r="FA199" s="61"/>
      <c r="FB199" s="61"/>
      <c r="FC199" s="61"/>
      <c r="FD199" s="61"/>
      <c r="FE199" s="61"/>
      <c r="FF199" s="61"/>
      <c r="FG199" s="61"/>
      <c r="FH199" s="61"/>
      <c r="FI199" s="61"/>
      <c r="FJ199" s="61"/>
      <c r="FK199" s="61"/>
      <c r="FL199" s="61"/>
      <c r="FM199" s="61"/>
      <c r="FN199" s="61"/>
      <c r="FO199" s="61"/>
      <c r="FP199" s="61"/>
      <c r="FQ199" s="61"/>
      <c r="FR199" s="61"/>
      <c r="FS199" s="61"/>
      <c r="FT199" s="61"/>
      <c r="FU199" s="61"/>
      <c r="FV199" s="61"/>
      <c r="FW199" s="61"/>
      <c r="FX199" s="61"/>
      <c r="FY199" s="61"/>
      <c r="FZ199" s="61"/>
      <c r="GA199" s="61"/>
      <c r="GB199" s="61"/>
      <c r="GC199" s="61"/>
      <c r="GD199" s="61"/>
      <c r="GE199" s="61"/>
      <c r="GF199" s="61"/>
      <c r="GG199" s="61"/>
      <c r="GH199" s="61"/>
      <c r="GI199" s="61"/>
      <c r="GJ199" s="61"/>
      <c r="GK199" s="61"/>
      <c r="GL199" s="61"/>
      <c r="GM199" s="61"/>
      <c r="GN199" s="61"/>
      <c r="GO199" s="61"/>
      <c r="GP199" s="61"/>
      <c r="GQ199" s="61"/>
      <c r="GR199" s="61"/>
      <c r="GS199" s="61"/>
      <c r="GT199" s="61"/>
      <c r="GU199" s="61"/>
      <c r="GV199" s="61"/>
      <c r="GW199" s="61"/>
      <c r="GX199" s="61"/>
      <c r="GY199" s="61"/>
      <c r="GZ199" s="61"/>
      <c r="HA199" s="61"/>
      <c r="HB199" s="61"/>
      <c r="HC199" s="61"/>
      <c r="HD199" s="61"/>
      <c r="HE199" s="61"/>
      <c r="HF199" s="61"/>
      <c r="HG199" s="61"/>
      <c r="HH199" s="61"/>
      <c r="HI199" s="61"/>
      <c r="HJ199" s="61"/>
      <c r="HK199" s="61"/>
      <c r="HL199" s="61"/>
      <c r="HM199" s="61"/>
      <c r="HN199" s="61"/>
      <c r="HO199" s="61"/>
      <c r="HP199" s="61"/>
      <c r="HQ199" s="61"/>
      <c r="HR199" s="61"/>
      <c r="HS199" s="61"/>
      <c r="HT199" s="61"/>
      <c r="HU199" s="61"/>
      <c r="HV199" s="61"/>
      <c r="HW199" s="61"/>
      <c r="HX199" s="61"/>
      <c r="HY199" s="61"/>
      <c r="HZ199" s="61"/>
      <c r="IA199" s="61"/>
      <c r="IB199" s="61"/>
      <c r="IC199" s="61"/>
    </row>
    <row r="200" spans="2:237" ht="20.100000000000001" customHeight="1">
      <c r="B200" s="61"/>
      <c r="C200" s="61"/>
      <c r="D200" s="61"/>
      <c r="E200" s="61"/>
      <c r="F200" s="61"/>
      <c r="G200" s="61"/>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c r="CS200" s="61"/>
      <c r="CT200" s="61"/>
      <c r="CU200" s="61"/>
      <c r="CV200" s="61"/>
      <c r="CW200" s="61"/>
      <c r="CX200" s="61"/>
      <c r="CY200" s="61"/>
      <c r="CZ200" s="61"/>
      <c r="DA200" s="61"/>
      <c r="DB200" s="61"/>
      <c r="DC200" s="61"/>
      <c r="DD200" s="61"/>
      <c r="DE200" s="61"/>
      <c r="DF200" s="61"/>
      <c r="DG200" s="61"/>
      <c r="DH200" s="61"/>
      <c r="DI200" s="61"/>
      <c r="DJ200" s="61"/>
      <c r="DK200" s="61"/>
      <c r="DL200" s="61"/>
      <c r="DM200" s="61"/>
      <c r="DN200" s="61"/>
      <c r="DO200" s="61"/>
      <c r="DP200" s="61"/>
      <c r="DQ200" s="61"/>
      <c r="DR200" s="61"/>
      <c r="DS200" s="61"/>
      <c r="DT200" s="61"/>
      <c r="DU200" s="61"/>
      <c r="DV200" s="61"/>
      <c r="DW200" s="61"/>
      <c r="DX200" s="61"/>
      <c r="DY200" s="61"/>
      <c r="DZ200" s="61"/>
      <c r="EA200" s="61"/>
      <c r="EB200" s="61"/>
      <c r="EC200" s="61"/>
      <c r="ED200" s="61"/>
      <c r="EE200" s="61"/>
      <c r="EF200" s="61"/>
      <c r="EG200" s="61"/>
      <c r="EH200" s="61"/>
      <c r="EI200" s="61"/>
      <c r="EJ200" s="61"/>
      <c r="EK200" s="61"/>
      <c r="EL200" s="61"/>
      <c r="EM200" s="61"/>
      <c r="EN200" s="61"/>
      <c r="EO200" s="61"/>
      <c r="EP200" s="61"/>
      <c r="EQ200" s="61"/>
      <c r="ER200" s="61"/>
      <c r="ES200" s="61"/>
      <c r="ET200" s="61"/>
      <c r="EU200" s="61"/>
      <c r="EV200" s="61"/>
      <c r="EW200" s="61"/>
      <c r="EX200" s="61"/>
      <c r="EY200" s="61"/>
      <c r="EZ200" s="61"/>
      <c r="FA200" s="61"/>
      <c r="FB200" s="61"/>
      <c r="FC200" s="61"/>
      <c r="FD200" s="61"/>
      <c r="FE200" s="61"/>
      <c r="FF200" s="61"/>
      <c r="FG200" s="61"/>
      <c r="FH200" s="61"/>
      <c r="FI200" s="61"/>
      <c r="FJ200" s="61"/>
      <c r="FK200" s="61"/>
      <c r="FL200" s="61"/>
      <c r="FM200" s="61"/>
      <c r="FN200" s="61"/>
      <c r="FO200" s="61"/>
      <c r="FP200" s="61"/>
      <c r="FQ200" s="61"/>
      <c r="FR200" s="61"/>
      <c r="FS200" s="61"/>
      <c r="FT200" s="61"/>
      <c r="FU200" s="61"/>
      <c r="FV200" s="61"/>
      <c r="FW200" s="61"/>
      <c r="FX200" s="61"/>
      <c r="FY200" s="61"/>
      <c r="FZ200" s="61"/>
      <c r="GA200" s="61"/>
      <c r="GB200" s="61"/>
      <c r="GC200" s="61"/>
      <c r="GD200" s="61"/>
      <c r="GE200" s="61"/>
      <c r="GF200" s="61"/>
      <c r="GG200" s="61"/>
      <c r="GH200" s="61"/>
      <c r="GI200" s="61"/>
      <c r="GJ200" s="61"/>
      <c r="GK200" s="61"/>
      <c r="GL200" s="61"/>
      <c r="GM200" s="61"/>
      <c r="GN200" s="61"/>
      <c r="GO200" s="61"/>
      <c r="GP200" s="61"/>
      <c r="GQ200" s="61"/>
      <c r="GR200" s="61"/>
      <c r="GS200" s="61"/>
      <c r="GT200" s="61"/>
      <c r="GU200" s="61"/>
      <c r="GV200" s="61"/>
      <c r="GW200" s="61"/>
      <c r="GX200" s="61"/>
      <c r="GY200" s="61"/>
      <c r="GZ200" s="61"/>
      <c r="HA200" s="61"/>
      <c r="HB200" s="61"/>
      <c r="HC200" s="61"/>
      <c r="HD200" s="61"/>
      <c r="HE200" s="61"/>
      <c r="HF200" s="61"/>
      <c r="HG200" s="61"/>
      <c r="HH200" s="61"/>
      <c r="HI200" s="61"/>
      <c r="HJ200" s="61"/>
      <c r="HK200" s="61"/>
      <c r="HL200" s="61"/>
      <c r="HM200" s="61"/>
      <c r="HN200" s="61"/>
      <c r="HO200" s="61"/>
      <c r="HP200" s="61"/>
      <c r="HQ200" s="61"/>
      <c r="HR200" s="61"/>
      <c r="HS200" s="61"/>
      <c r="HT200" s="61"/>
      <c r="HU200" s="61"/>
      <c r="HV200" s="61"/>
      <c r="HW200" s="61"/>
      <c r="HX200" s="61"/>
      <c r="HY200" s="61"/>
      <c r="HZ200" s="61"/>
      <c r="IA200" s="61"/>
      <c r="IB200" s="61"/>
      <c r="IC200" s="61"/>
    </row>
  </sheetData>
  <mergeCells count="5">
    <mergeCell ref="D3:I3"/>
    <mergeCell ref="B9:B13"/>
    <mergeCell ref="A3:A4"/>
    <mergeCell ref="B3:B4"/>
    <mergeCell ref="C3:C4"/>
  </mergeCells>
  <phoneticPr fontId="29" type="noConversion"/>
  <dataValidations count="2">
    <dataValidation type="list" allowBlank="1" showInputMessage="1" showErrorMessage="1" sqref="D5:G5 D6:I13">
      <formula1>$BK$13:$BK$15</formula1>
    </dataValidation>
    <dataValidation type="list" allowBlank="1" showInputMessage="1" showErrorMessage="1" sqref="A5:A13">
      <formula1>$BB$2:$BB$45</formula1>
    </dataValidation>
  </dataValidations>
  <pageMargins left="0.78749999999999998" right="0.78749999999999998" top="1.0631944444444446" bottom="1.0631944444444446" header="0.51180555555555551" footer="0.51180555555555551"/>
  <pageSetup paperSize="9" scale="50" orientation="portrait" useFirstPageNumber="1" horizontalDpi="300" verticalDpi="300"/>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[3]Custom_lists!#REF!</xm:f>
          </x14:formula1>
          <xm:sqref>A5:A13</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92D050"/>
    <pageSetUpPr fitToPage="1"/>
  </sheetPr>
  <dimension ref="A1:CH208"/>
  <sheetViews>
    <sheetView zoomScale="90" zoomScaleNormal="90" zoomScaleSheetLayoutView="100" zoomScalePageLayoutView="90" workbookViewId="0">
      <selection activeCell="A4" sqref="A4"/>
    </sheetView>
  </sheetViews>
  <sheetFormatPr defaultColWidth="11.42578125" defaultRowHeight="12.75"/>
  <cols>
    <col min="1" max="1" width="11.42578125" style="61" customWidth="1"/>
    <col min="2" max="2" width="32.7109375" style="61" customWidth="1"/>
    <col min="3" max="3" width="41.5703125" style="61" bestFit="1" customWidth="1"/>
    <col min="4" max="4" width="13.7109375" style="61" customWidth="1"/>
    <col min="5" max="8" width="11.42578125" style="61" customWidth="1"/>
    <col min="9" max="9" width="13.140625" style="61" customWidth="1"/>
    <col min="10" max="10" width="17.28515625" style="61" customWidth="1"/>
    <col min="11" max="12" width="11.42578125" style="61" customWidth="1"/>
    <col min="13" max="13" width="12.42578125" style="61" customWidth="1"/>
    <col min="14" max="14" width="26.85546875" style="61" bestFit="1" customWidth="1"/>
    <col min="15" max="15" width="25.5703125" style="61" bestFit="1" customWidth="1"/>
    <col min="16" max="52" width="11.42578125" style="61" customWidth="1"/>
    <col min="53" max="16384" width="11.42578125" style="61"/>
  </cols>
  <sheetData>
    <row r="1" spans="1:81" ht="25.35" customHeight="1" thickBot="1">
      <c r="A1" s="70" t="s">
        <v>34</v>
      </c>
      <c r="B1" s="70"/>
      <c r="C1" s="70"/>
      <c r="D1" s="70"/>
      <c r="E1" s="70"/>
      <c r="F1" s="70"/>
      <c r="G1" s="70"/>
      <c r="H1" s="15"/>
      <c r="I1"/>
      <c r="J1"/>
      <c r="L1" s="167"/>
      <c r="M1" s="168"/>
      <c r="N1" s="81" t="s">
        <v>0</v>
      </c>
      <c r="O1" s="82" t="s">
        <v>961</v>
      </c>
      <c r="BA1" s="158" t="s">
        <v>422</v>
      </c>
      <c r="BB1" s="292" t="s">
        <v>835</v>
      </c>
      <c r="BD1" s="157" t="s">
        <v>434</v>
      </c>
      <c r="BE1" s="159"/>
      <c r="BF1" s="159"/>
      <c r="BH1" s="61" t="s">
        <v>469</v>
      </c>
      <c r="BM1" s="157" t="s">
        <v>649</v>
      </c>
      <c r="BO1" s="61" t="s">
        <v>672</v>
      </c>
      <c r="BU1" s="157" t="s">
        <v>709</v>
      </c>
      <c r="BZ1" s="61" t="s">
        <v>726</v>
      </c>
      <c r="CC1" s="61" t="s">
        <v>754</v>
      </c>
    </row>
    <row r="2" spans="1:81" ht="26.85" customHeight="1" thickBot="1">
      <c r="A2" s="73"/>
      <c r="B2" s="73"/>
      <c r="C2" s="73"/>
      <c r="D2" s="73"/>
      <c r="E2" s="74"/>
      <c r="F2" s="73"/>
      <c r="G2" s="73"/>
      <c r="H2" s="17"/>
      <c r="I2"/>
      <c r="J2"/>
      <c r="L2" s="169"/>
      <c r="M2" s="168"/>
      <c r="N2" s="771" t="s">
        <v>256</v>
      </c>
      <c r="O2" s="772">
        <v>2015</v>
      </c>
      <c r="BA2" s="160" t="s">
        <v>343</v>
      </c>
      <c r="BB2" s="160" t="s">
        <v>344</v>
      </c>
      <c r="BD2" s="61" t="s">
        <v>439</v>
      </c>
      <c r="BE2" s="159"/>
      <c r="BF2" s="159"/>
      <c r="BH2" s="61" t="s">
        <v>468</v>
      </c>
      <c r="BM2" s="161" t="s">
        <v>481</v>
      </c>
      <c r="BO2" s="61" t="s">
        <v>118</v>
      </c>
      <c r="BU2" s="56" t="s">
        <v>712</v>
      </c>
      <c r="BV2" s="56"/>
      <c r="BW2" s="56"/>
      <c r="BX2" s="56"/>
      <c r="BY2" s="56"/>
      <c r="BZ2" s="56" t="s">
        <v>181</v>
      </c>
      <c r="CA2" s="56"/>
      <c r="CB2" s="56"/>
      <c r="CC2" s="61" t="s">
        <v>271</v>
      </c>
    </row>
    <row r="3" spans="1:81" ht="88.35" customHeight="1" thickBot="1">
      <c r="A3" s="773" t="s">
        <v>1</v>
      </c>
      <c r="B3" s="774" t="s">
        <v>35</v>
      </c>
      <c r="C3" s="775" t="s">
        <v>321</v>
      </c>
      <c r="D3" s="776" t="s">
        <v>322</v>
      </c>
      <c r="E3" s="735" t="s">
        <v>209</v>
      </c>
      <c r="F3" s="735" t="s">
        <v>207</v>
      </c>
      <c r="G3" s="735" t="s">
        <v>248</v>
      </c>
      <c r="H3" s="735" t="s">
        <v>258</v>
      </c>
      <c r="I3" s="735" t="s">
        <v>259</v>
      </c>
      <c r="J3" s="735" t="s">
        <v>218</v>
      </c>
      <c r="K3" s="154" t="s">
        <v>36</v>
      </c>
      <c r="L3" s="154" t="s">
        <v>37</v>
      </c>
      <c r="M3" s="192" t="s">
        <v>38</v>
      </c>
      <c r="N3" s="243" t="s">
        <v>249</v>
      </c>
      <c r="O3" s="126" t="s">
        <v>308</v>
      </c>
      <c r="BA3" s="160" t="s">
        <v>345</v>
      </c>
      <c r="BB3" s="160" t="s">
        <v>346</v>
      </c>
      <c r="BD3" s="61" t="s">
        <v>223</v>
      </c>
      <c r="BE3" s="159"/>
      <c r="BF3" s="159"/>
      <c r="BH3" s="61" t="s">
        <v>470</v>
      </c>
      <c r="BM3" s="161" t="s">
        <v>482</v>
      </c>
      <c r="BO3" s="61" t="s">
        <v>120</v>
      </c>
      <c r="BU3" s="56" t="s">
        <v>713</v>
      </c>
      <c r="BV3" s="56"/>
      <c r="BW3" s="56"/>
      <c r="BX3" s="56"/>
      <c r="BY3" s="56"/>
      <c r="BZ3" s="56" t="s">
        <v>738</v>
      </c>
      <c r="CA3" s="56"/>
      <c r="CB3" s="56"/>
      <c r="CC3" s="61" t="s">
        <v>272</v>
      </c>
    </row>
    <row r="4" spans="1:81" ht="28.5" customHeight="1">
      <c r="A4" s="769" t="s">
        <v>338</v>
      </c>
      <c r="B4" s="291" t="s">
        <v>40</v>
      </c>
      <c r="C4" s="777" t="s">
        <v>224</v>
      </c>
      <c r="D4" s="290" t="s">
        <v>1604</v>
      </c>
      <c r="E4" s="740">
        <v>2014</v>
      </c>
      <c r="F4" s="740">
        <v>11</v>
      </c>
      <c r="G4" s="286">
        <v>4</v>
      </c>
      <c r="H4" s="286">
        <v>2</v>
      </c>
      <c r="I4" s="778">
        <f>H4/G4</f>
        <v>0.5</v>
      </c>
      <c r="J4" s="279" t="s">
        <v>466</v>
      </c>
      <c r="K4" s="779">
        <v>1</v>
      </c>
      <c r="L4" s="780">
        <f>K4/G4</f>
        <v>0.25</v>
      </c>
      <c r="M4" s="780">
        <f>K4/H4</f>
        <v>0.5</v>
      </c>
      <c r="N4" s="781" t="s">
        <v>1605</v>
      </c>
      <c r="O4" s="782" t="s">
        <v>1606</v>
      </c>
      <c r="BA4" s="160" t="s">
        <v>347</v>
      </c>
      <c r="BB4" s="160" t="s">
        <v>348</v>
      </c>
      <c r="BD4" s="61" t="s">
        <v>440</v>
      </c>
      <c r="BE4" s="159"/>
      <c r="BF4" s="159"/>
      <c r="BH4" s="61" t="s">
        <v>475</v>
      </c>
      <c r="BM4" s="161" t="s">
        <v>483</v>
      </c>
      <c r="BO4" s="61" t="s">
        <v>124</v>
      </c>
      <c r="BU4" s="56" t="s">
        <v>714</v>
      </c>
      <c r="BV4" s="56"/>
      <c r="BW4" s="56"/>
      <c r="BX4" s="56"/>
      <c r="BY4" s="56"/>
      <c r="BZ4" s="56" t="s">
        <v>56</v>
      </c>
      <c r="CA4" s="56"/>
      <c r="CB4" s="56"/>
      <c r="CC4" s="61" t="s">
        <v>273</v>
      </c>
    </row>
    <row r="5" spans="1:81" ht="31.5" customHeight="1">
      <c r="A5" s="273" t="s">
        <v>338</v>
      </c>
      <c r="B5" s="291" t="s">
        <v>40</v>
      </c>
      <c r="C5" s="783" t="s">
        <v>1607</v>
      </c>
      <c r="D5" s="290" t="s">
        <v>1604</v>
      </c>
      <c r="E5" s="740">
        <v>2014</v>
      </c>
      <c r="F5" s="740">
        <v>808</v>
      </c>
      <c r="G5" s="286">
        <v>92</v>
      </c>
      <c r="H5" s="286">
        <v>22</v>
      </c>
      <c r="I5" s="778">
        <f>H5/G5</f>
        <v>0.2391304347826087</v>
      </c>
      <c r="J5" s="279" t="s">
        <v>466</v>
      </c>
      <c r="K5" s="779">
        <v>22</v>
      </c>
      <c r="L5" s="780">
        <f t="shared" ref="L5:L28" si="0">K5/G5</f>
        <v>0.2391304347826087</v>
      </c>
      <c r="M5" s="780">
        <f t="shared" ref="M5:M28" si="1">K5/H5</f>
        <v>1</v>
      </c>
      <c r="N5" s="781" t="s">
        <v>1605</v>
      </c>
      <c r="O5" s="782" t="s">
        <v>1606</v>
      </c>
      <c r="BA5" s="160" t="s">
        <v>351</v>
      </c>
      <c r="BB5" s="160" t="s">
        <v>352</v>
      </c>
      <c r="BD5" s="61" t="s">
        <v>227</v>
      </c>
      <c r="BE5" s="159"/>
      <c r="BF5" s="159"/>
      <c r="BH5" s="61" t="s">
        <v>467</v>
      </c>
      <c r="BM5" s="162" t="s">
        <v>484</v>
      </c>
      <c r="BU5" s="56" t="s">
        <v>688</v>
      </c>
      <c r="BV5" s="56"/>
      <c r="BW5" s="56"/>
      <c r="BX5" s="56"/>
      <c r="BY5" s="56"/>
      <c r="BZ5" s="56" t="s">
        <v>739</v>
      </c>
      <c r="CA5" s="56"/>
      <c r="CB5" s="56"/>
      <c r="CC5" s="61" t="s">
        <v>274</v>
      </c>
    </row>
    <row r="6" spans="1:81" ht="30" customHeight="1">
      <c r="A6" s="273" t="s">
        <v>338</v>
      </c>
      <c r="B6" s="291" t="s">
        <v>40</v>
      </c>
      <c r="C6" s="783" t="s">
        <v>239</v>
      </c>
      <c r="D6" s="290" t="s">
        <v>1604</v>
      </c>
      <c r="E6" s="740">
        <v>2014</v>
      </c>
      <c r="F6" s="740">
        <v>110</v>
      </c>
      <c r="G6" s="286">
        <v>20</v>
      </c>
      <c r="H6" s="286">
        <v>6</v>
      </c>
      <c r="I6" s="778">
        <f t="shared" ref="I6:I28" si="2">H6/G6</f>
        <v>0.3</v>
      </c>
      <c r="J6" s="279" t="s">
        <v>466</v>
      </c>
      <c r="K6" s="779">
        <v>6</v>
      </c>
      <c r="L6" s="780">
        <f t="shared" si="0"/>
        <v>0.3</v>
      </c>
      <c r="M6" s="780">
        <f t="shared" si="1"/>
        <v>1</v>
      </c>
      <c r="N6" s="781" t="s">
        <v>1605</v>
      </c>
      <c r="O6" s="782" t="s">
        <v>1606</v>
      </c>
      <c r="BA6" s="160" t="s">
        <v>353</v>
      </c>
      <c r="BB6" s="160" t="s">
        <v>354</v>
      </c>
      <c r="BD6" s="61" t="s">
        <v>435</v>
      </c>
      <c r="BE6" s="159"/>
      <c r="BF6" s="159"/>
      <c r="BH6" s="61" t="s">
        <v>471</v>
      </c>
      <c r="BM6" s="161" t="s">
        <v>659</v>
      </c>
      <c r="BU6" s="56" t="s">
        <v>689</v>
      </c>
      <c r="BV6" s="56"/>
      <c r="BW6" s="56"/>
      <c r="BX6" s="56"/>
      <c r="BY6" s="56"/>
      <c r="BZ6" s="56" t="s">
        <v>737</v>
      </c>
      <c r="CA6" s="56"/>
      <c r="CB6" s="56"/>
      <c r="CC6" s="61" t="s">
        <v>751</v>
      </c>
    </row>
    <row r="7" spans="1:81" ht="31.5" customHeight="1">
      <c r="A7" s="273" t="s">
        <v>338</v>
      </c>
      <c r="B7" s="291" t="s">
        <v>40</v>
      </c>
      <c r="C7" s="783" t="s">
        <v>230</v>
      </c>
      <c r="D7" s="290" t="s">
        <v>1608</v>
      </c>
      <c r="E7" s="740">
        <v>2014</v>
      </c>
      <c r="F7" s="740">
        <v>19</v>
      </c>
      <c r="G7" s="286">
        <v>17</v>
      </c>
      <c r="H7" s="286">
        <v>6</v>
      </c>
      <c r="I7" s="778">
        <f t="shared" si="2"/>
        <v>0.35294117647058826</v>
      </c>
      <c r="J7" s="279" t="s">
        <v>466</v>
      </c>
      <c r="K7" s="779">
        <v>6</v>
      </c>
      <c r="L7" s="780">
        <f t="shared" si="0"/>
        <v>0.35294117647058826</v>
      </c>
      <c r="M7" s="780">
        <f t="shared" si="1"/>
        <v>1</v>
      </c>
      <c r="N7" s="781" t="s">
        <v>1605</v>
      </c>
      <c r="O7" s="782" t="s">
        <v>1606</v>
      </c>
      <c r="BA7" s="160" t="s">
        <v>360</v>
      </c>
      <c r="BB7" s="160" t="s">
        <v>342</v>
      </c>
      <c r="BD7" s="61" t="s">
        <v>436</v>
      </c>
      <c r="BE7" s="159"/>
      <c r="BF7" s="159"/>
      <c r="BH7" s="61" t="s">
        <v>472</v>
      </c>
      <c r="BM7" s="161" t="s">
        <v>485</v>
      </c>
      <c r="BO7" s="61" t="s">
        <v>673</v>
      </c>
      <c r="BU7" s="56" t="s">
        <v>715</v>
      </c>
      <c r="BV7" s="56"/>
      <c r="BW7" s="56"/>
      <c r="BX7" s="56"/>
      <c r="BY7" s="56"/>
      <c r="BZ7" s="56" t="s">
        <v>183</v>
      </c>
      <c r="CA7" s="56"/>
      <c r="CB7" s="56"/>
      <c r="CC7" s="61" t="s">
        <v>752</v>
      </c>
    </row>
    <row r="8" spans="1:81" ht="28.5" customHeight="1">
      <c r="A8" s="273" t="s">
        <v>338</v>
      </c>
      <c r="B8" s="291" t="s">
        <v>40</v>
      </c>
      <c r="C8" s="783" t="s">
        <v>1609</v>
      </c>
      <c r="D8" s="290" t="s">
        <v>1608</v>
      </c>
      <c r="E8" s="740">
        <v>2014</v>
      </c>
      <c r="F8" s="740">
        <v>10</v>
      </c>
      <c r="G8" s="286">
        <v>7</v>
      </c>
      <c r="H8" s="287">
        <v>3</v>
      </c>
      <c r="I8" s="778">
        <f t="shared" si="2"/>
        <v>0.42857142857142855</v>
      </c>
      <c r="J8" s="279" t="s">
        <v>466</v>
      </c>
      <c r="K8" s="779">
        <v>3</v>
      </c>
      <c r="L8" s="780">
        <f t="shared" si="0"/>
        <v>0.42857142857142855</v>
      </c>
      <c r="M8" s="780">
        <f t="shared" si="1"/>
        <v>1</v>
      </c>
      <c r="N8" s="781" t="s">
        <v>1605</v>
      </c>
      <c r="O8" s="782" t="s">
        <v>1606</v>
      </c>
      <c r="BA8" s="160" t="s">
        <v>355</v>
      </c>
      <c r="BB8" s="160" t="s">
        <v>338</v>
      </c>
      <c r="BD8" s="61" t="s">
        <v>437</v>
      </c>
      <c r="BE8" s="159"/>
      <c r="BF8" s="159"/>
      <c r="BH8" s="61" t="s">
        <v>473</v>
      </c>
      <c r="BM8" s="161" t="s">
        <v>486</v>
      </c>
      <c r="BO8" s="61" t="s">
        <v>119</v>
      </c>
      <c r="BU8" s="56" t="s">
        <v>690</v>
      </c>
      <c r="BV8" s="56"/>
      <c r="BW8" s="56"/>
      <c r="BX8" s="56"/>
      <c r="BY8" s="56"/>
      <c r="BZ8" s="56" t="s">
        <v>727</v>
      </c>
      <c r="CA8" s="56"/>
      <c r="CB8" s="56"/>
      <c r="CC8" s="61" t="s">
        <v>753</v>
      </c>
    </row>
    <row r="9" spans="1:81" ht="25.5">
      <c r="A9" s="273" t="s">
        <v>338</v>
      </c>
      <c r="B9" s="291" t="s">
        <v>40</v>
      </c>
      <c r="C9" s="783" t="s">
        <v>1607</v>
      </c>
      <c r="D9" s="290" t="s">
        <v>1608</v>
      </c>
      <c r="E9" s="740">
        <v>2014</v>
      </c>
      <c r="F9" s="740">
        <v>53</v>
      </c>
      <c r="G9" s="286">
        <v>37</v>
      </c>
      <c r="H9" s="286">
        <v>19</v>
      </c>
      <c r="I9" s="778">
        <f t="shared" si="2"/>
        <v>0.51351351351351349</v>
      </c>
      <c r="J9" s="279" t="s">
        <v>466</v>
      </c>
      <c r="K9" s="779">
        <v>19</v>
      </c>
      <c r="L9" s="780">
        <f t="shared" si="0"/>
        <v>0.51351351351351349</v>
      </c>
      <c r="M9" s="780">
        <f t="shared" si="1"/>
        <v>1</v>
      </c>
      <c r="N9" s="781" t="s">
        <v>1605</v>
      </c>
      <c r="O9" s="782" t="s">
        <v>1606</v>
      </c>
      <c r="BA9" s="160" t="s">
        <v>385</v>
      </c>
      <c r="BB9" s="160" t="s">
        <v>39</v>
      </c>
      <c r="BD9" s="61" t="s">
        <v>438</v>
      </c>
      <c r="BE9" s="159"/>
      <c r="BF9" s="159"/>
      <c r="BH9" s="61" t="s">
        <v>474</v>
      </c>
      <c r="BM9" s="161" t="s">
        <v>660</v>
      </c>
      <c r="BO9" s="61" t="s">
        <v>676</v>
      </c>
      <c r="BU9" s="56" t="s">
        <v>140</v>
      </c>
      <c r="BV9" s="56"/>
      <c r="BW9" s="56"/>
      <c r="BX9" s="56"/>
      <c r="BY9" s="56"/>
      <c r="BZ9" s="56" t="s">
        <v>728</v>
      </c>
      <c r="CA9" s="56"/>
      <c r="CB9" s="56"/>
      <c r="CC9" s="61" t="s">
        <v>203</v>
      </c>
    </row>
    <row r="10" spans="1:81" ht="28.5" customHeight="1">
      <c r="A10" s="273" t="s">
        <v>338</v>
      </c>
      <c r="B10" s="291" t="s">
        <v>40</v>
      </c>
      <c r="C10" s="783" t="s">
        <v>239</v>
      </c>
      <c r="D10" s="290" t="s">
        <v>1608</v>
      </c>
      <c r="E10" s="740">
        <v>2014</v>
      </c>
      <c r="F10" s="740">
        <v>33</v>
      </c>
      <c r="G10" s="286">
        <v>19</v>
      </c>
      <c r="H10" s="286">
        <v>10</v>
      </c>
      <c r="I10" s="778">
        <f t="shared" si="2"/>
        <v>0.52631578947368418</v>
      </c>
      <c r="J10" s="279" t="s">
        <v>466</v>
      </c>
      <c r="K10" s="779">
        <v>9</v>
      </c>
      <c r="L10" s="780">
        <f t="shared" si="0"/>
        <v>0.47368421052631576</v>
      </c>
      <c r="M10" s="780">
        <f t="shared" si="1"/>
        <v>0.9</v>
      </c>
      <c r="N10" s="781" t="s">
        <v>1605</v>
      </c>
      <c r="O10" s="782" t="s">
        <v>1606</v>
      </c>
      <c r="BA10" s="160"/>
      <c r="BB10" s="160"/>
      <c r="BE10" s="159"/>
      <c r="BF10" s="159"/>
      <c r="BM10" s="161"/>
      <c r="BU10" s="56"/>
      <c r="BV10" s="56"/>
      <c r="BW10" s="56"/>
      <c r="BX10" s="56"/>
      <c r="BY10" s="56"/>
      <c r="BZ10" s="56"/>
      <c r="CA10" s="56"/>
      <c r="CB10" s="56"/>
    </row>
    <row r="11" spans="1:81" ht="28.5" customHeight="1">
      <c r="A11" s="273" t="s">
        <v>338</v>
      </c>
      <c r="B11" s="291" t="s">
        <v>40</v>
      </c>
      <c r="C11" s="783" t="s">
        <v>230</v>
      </c>
      <c r="D11" s="290" t="s">
        <v>1610</v>
      </c>
      <c r="E11" s="740">
        <v>2014</v>
      </c>
      <c r="F11" s="740">
        <v>25</v>
      </c>
      <c r="G11" s="286">
        <v>25</v>
      </c>
      <c r="H11" s="286">
        <v>7</v>
      </c>
      <c r="I11" s="778">
        <f t="shared" si="2"/>
        <v>0.28000000000000003</v>
      </c>
      <c r="J11" s="279" t="s">
        <v>466</v>
      </c>
      <c r="K11" s="779">
        <v>3</v>
      </c>
      <c r="L11" s="780">
        <f t="shared" si="0"/>
        <v>0.12</v>
      </c>
      <c r="M11" s="780">
        <f t="shared" si="1"/>
        <v>0.42857142857142855</v>
      </c>
      <c r="N11" s="781" t="s">
        <v>1605</v>
      </c>
      <c r="O11" s="782" t="s">
        <v>1606</v>
      </c>
      <c r="BA11" s="160"/>
      <c r="BB11" s="160"/>
      <c r="BE11" s="159"/>
      <c r="BF11" s="159"/>
      <c r="BM11" s="161"/>
      <c r="BU11" s="56"/>
      <c r="BV11" s="56"/>
      <c r="BW11" s="56"/>
      <c r="BX11" s="56"/>
      <c r="BY11" s="56"/>
      <c r="BZ11" s="56"/>
      <c r="CA11" s="56"/>
      <c r="CB11" s="56"/>
    </row>
    <row r="12" spans="1:81" ht="28.5" customHeight="1">
      <c r="A12" s="273" t="s">
        <v>338</v>
      </c>
      <c r="B12" s="291" t="s">
        <v>40</v>
      </c>
      <c r="C12" s="783" t="s">
        <v>224</v>
      </c>
      <c r="D12" s="290" t="s">
        <v>1610</v>
      </c>
      <c r="E12" s="740">
        <v>2014</v>
      </c>
      <c r="F12" s="740">
        <v>119</v>
      </c>
      <c r="G12" s="286">
        <v>114</v>
      </c>
      <c r="H12" s="286">
        <v>56</v>
      </c>
      <c r="I12" s="778">
        <f t="shared" si="2"/>
        <v>0.49122807017543857</v>
      </c>
      <c r="J12" s="279" t="s">
        <v>466</v>
      </c>
      <c r="K12" s="779">
        <v>56</v>
      </c>
      <c r="L12" s="780">
        <f t="shared" si="0"/>
        <v>0.49122807017543857</v>
      </c>
      <c r="M12" s="780">
        <f t="shared" si="1"/>
        <v>1</v>
      </c>
      <c r="N12" s="781" t="s">
        <v>1605</v>
      </c>
      <c r="O12" s="782" t="s">
        <v>1606</v>
      </c>
      <c r="BA12" s="160"/>
      <c r="BB12" s="160"/>
      <c r="BE12" s="159"/>
      <c r="BF12" s="159"/>
      <c r="BM12" s="161"/>
      <c r="BU12" s="56"/>
      <c r="BV12" s="56"/>
      <c r="BW12" s="56"/>
      <c r="BX12" s="56"/>
      <c r="BY12" s="56"/>
      <c r="BZ12" s="56"/>
      <c r="CA12" s="56"/>
      <c r="CB12" s="56"/>
    </row>
    <row r="13" spans="1:81" ht="28.5" customHeight="1">
      <c r="A13" s="273" t="s">
        <v>338</v>
      </c>
      <c r="B13" s="291" t="s">
        <v>40</v>
      </c>
      <c r="C13" s="783" t="s">
        <v>1607</v>
      </c>
      <c r="D13" s="290" t="s">
        <v>1610</v>
      </c>
      <c r="E13" s="740">
        <v>2014</v>
      </c>
      <c r="F13" s="740">
        <v>33</v>
      </c>
      <c r="G13" s="286">
        <v>30</v>
      </c>
      <c r="H13" s="287">
        <v>13</v>
      </c>
      <c r="I13" s="778">
        <f t="shared" si="2"/>
        <v>0.43333333333333335</v>
      </c>
      <c r="J13" s="279" t="s">
        <v>466</v>
      </c>
      <c r="K13" s="779">
        <v>12</v>
      </c>
      <c r="L13" s="780">
        <f t="shared" si="0"/>
        <v>0.4</v>
      </c>
      <c r="M13" s="780">
        <f t="shared" si="1"/>
        <v>0.92307692307692313</v>
      </c>
      <c r="N13" s="781" t="s">
        <v>1605</v>
      </c>
      <c r="O13" s="782" t="s">
        <v>1606</v>
      </c>
      <c r="BA13" s="160"/>
      <c r="BB13" s="160"/>
      <c r="BE13" s="159"/>
      <c r="BF13" s="159"/>
      <c r="BM13" s="161"/>
      <c r="BU13" s="56"/>
      <c r="BV13" s="56"/>
      <c r="BW13" s="56"/>
      <c r="BX13" s="56"/>
      <c r="BY13" s="56"/>
      <c r="BZ13" s="56"/>
      <c r="CA13" s="56"/>
      <c r="CB13" s="56"/>
    </row>
    <row r="14" spans="1:81" ht="28.5" customHeight="1">
      <c r="A14" s="273" t="s">
        <v>338</v>
      </c>
      <c r="B14" s="291" t="s">
        <v>40</v>
      </c>
      <c r="C14" s="783" t="s">
        <v>239</v>
      </c>
      <c r="D14" s="290" t="s">
        <v>1610</v>
      </c>
      <c r="E14" s="740">
        <v>2014</v>
      </c>
      <c r="F14" s="740">
        <v>34</v>
      </c>
      <c r="G14" s="286">
        <v>31</v>
      </c>
      <c r="H14" s="286">
        <v>16</v>
      </c>
      <c r="I14" s="778">
        <f t="shared" si="2"/>
        <v>0.5161290322580645</v>
      </c>
      <c r="J14" s="279" t="s">
        <v>466</v>
      </c>
      <c r="K14" s="779">
        <v>16</v>
      </c>
      <c r="L14" s="780">
        <f t="shared" si="0"/>
        <v>0.5161290322580645</v>
      </c>
      <c r="M14" s="780">
        <f t="shared" si="1"/>
        <v>1</v>
      </c>
      <c r="N14" s="781" t="s">
        <v>1605</v>
      </c>
      <c r="O14" s="782" t="s">
        <v>1606</v>
      </c>
      <c r="BA14" s="160"/>
      <c r="BB14" s="160"/>
      <c r="BE14" s="159"/>
      <c r="BF14" s="159"/>
      <c r="BM14" s="161"/>
      <c r="BU14" s="56"/>
      <c r="BV14" s="56"/>
      <c r="BW14" s="56"/>
      <c r="BX14" s="56"/>
      <c r="BY14" s="56"/>
      <c r="BZ14" s="56"/>
      <c r="CA14" s="56"/>
      <c r="CB14" s="56"/>
    </row>
    <row r="15" spans="1:81" ht="28.5" customHeight="1">
      <c r="A15" s="273" t="s">
        <v>338</v>
      </c>
      <c r="B15" s="291" t="s">
        <v>40</v>
      </c>
      <c r="C15" s="783" t="s">
        <v>222</v>
      </c>
      <c r="D15" s="290" t="s">
        <v>1610</v>
      </c>
      <c r="E15" s="740">
        <v>2014</v>
      </c>
      <c r="F15" s="740">
        <v>12</v>
      </c>
      <c r="G15" s="286">
        <v>11</v>
      </c>
      <c r="H15" s="286">
        <v>6</v>
      </c>
      <c r="I15" s="778">
        <f t="shared" si="2"/>
        <v>0.54545454545454541</v>
      </c>
      <c r="J15" s="279" t="s">
        <v>466</v>
      </c>
      <c r="K15" s="779">
        <v>6</v>
      </c>
      <c r="L15" s="780">
        <f t="shared" si="0"/>
        <v>0.54545454545454541</v>
      </c>
      <c r="M15" s="780">
        <f t="shared" si="1"/>
        <v>1</v>
      </c>
      <c r="N15" s="781" t="s">
        <v>1605</v>
      </c>
      <c r="O15" s="782" t="s">
        <v>1606</v>
      </c>
      <c r="BA15" s="160"/>
      <c r="BB15" s="160"/>
      <c r="BE15" s="159"/>
      <c r="BF15" s="159"/>
      <c r="BM15" s="161"/>
      <c r="BU15" s="56"/>
      <c r="BV15" s="56"/>
      <c r="BW15" s="56"/>
      <c r="BX15" s="56"/>
      <c r="BY15" s="56"/>
      <c r="BZ15" s="56"/>
      <c r="CA15" s="56"/>
      <c r="CB15" s="56"/>
    </row>
    <row r="16" spans="1:81" ht="28.5" customHeight="1">
      <c r="A16" s="273" t="s">
        <v>338</v>
      </c>
      <c r="B16" s="291" t="s">
        <v>40</v>
      </c>
      <c r="C16" s="783" t="s">
        <v>226</v>
      </c>
      <c r="D16" s="290" t="s">
        <v>1610</v>
      </c>
      <c r="E16" s="740">
        <v>2014</v>
      </c>
      <c r="F16" s="740">
        <v>18</v>
      </c>
      <c r="G16" s="286">
        <v>18</v>
      </c>
      <c r="H16" s="286">
        <v>11</v>
      </c>
      <c r="I16" s="778">
        <f t="shared" si="2"/>
        <v>0.61111111111111116</v>
      </c>
      <c r="J16" s="279" t="s">
        <v>466</v>
      </c>
      <c r="K16" s="779">
        <v>11</v>
      </c>
      <c r="L16" s="780">
        <f t="shared" si="0"/>
        <v>0.61111111111111116</v>
      </c>
      <c r="M16" s="780">
        <f t="shared" si="1"/>
        <v>1</v>
      </c>
      <c r="N16" s="781" t="s">
        <v>1605</v>
      </c>
      <c r="O16" s="782" t="s">
        <v>1606</v>
      </c>
      <c r="BA16" s="160"/>
      <c r="BB16" s="160"/>
      <c r="BE16" s="159"/>
      <c r="BF16" s="159"/>
      <c r="BM16" s="161"/>
      <c r="BU16" s="56"/>
      <c r="BV16" s="56"/>
      <c r="BW16" s="56"/>
      <c r="BX16" s="56"/>
      <c r="BY16" s="56"/>
      <c r="BZ16" s="56"/>
      <c r="CA16" s="56"/>
      <c r="CB16" s="56"/>
    </row>
    <row r="17" spans="1:81" ht="28.5" customHeight="1">
      <c r="A17" s="273" t="s">
        <v>338</v>
      </c>
      <c r="B17" s="291" t="s">
        <v>40</v>
      </c>
      <c r="C17" s="783" t="s">
        <v>1609</v>
      </c>
      <c r="D17" s="290" t="s">
        <v>1611</v>
      </c>
      <c r="E17" s="740">
        <v>2014</v>
      </c>
      <c r="F17" s="740">
        <v>55</v>
      </c>
      <c r="G17" s="286">
        <v>55</v>
      </c>
      <c r="H17" s="286">
        <v>42</v>
      </c>
      <c r="I17" s="778">
        <f t="shared" si="2"/>
        <v>0.76363636363636367</v>
      </c>
      <c r="J17" s="279" t="s">
        <v>466</v>
      </c>
      <c r="K17" s="779">
        <v>41</v>
      </c>
      <c r="L17" s="780">
        <f t="shared" si="0"/>
        <v>0.74545454545454548</v>
      </c>
      <c r="M17" s="780">
        <f t="shared" si="1"/>
        <v>0.97619047619047616</v>
      </c>
      <c r="N17" s="781" t="s">
        <v>1605</v>
      </c>
      <c r="O17" s="782" t="s">
        <v>1606</v>
      </c>
      <c r="BA17" s="160"/>
      <c r="BB17" s="160"/>
      <c r="BE17" s="159"/>
      <c r="BF17" s="159"/>
      <c r="BM17" s="161"/>
      <c r="BU17" s="56"/>
      <c r="BV17" s="56"/>
      <c r="BW17" s="56"/>
      <c r="BX17" s="56"/>
      <c r="BY17" s="56"/>
      <c r="BZ17" s="56"/>
      <c r="CA17" s="56"/>
      <c r="CB17" s="56"/>
    </row>
    <row r="18" spans="1:81" ht="28.5" customHeight="1">
      <c r="A18" s="273" t="s">
        <v>338</v>
      </c>
      <c r="B18" s="291" t="s">
        <v>40</v>
      </c>
      <c r="C18" s="783" t="s">
        <v>1612</v>
      </c>
      <c r="D18" s="290" t="s">
        <v>1611</v>
      </c>
      <c r="E18" s="740">
        <v>2014</v>
      </c>
      <c r="F18" s="740">
        <v>16</v>
      </c>
      <c r="G18" s="286">
        <v>16</v>
      </c>
      <c r="H18" s="286">
        <v>12</v>
      </c>
      <c r="I18" s="778">
        <f t="shared" si="2"/>
        <v>0.75</v>
      </c>
      <c r="J18" s="279" t="s">
        <v>466</v>
      </c>
      <c r="K18" s="779">
        <v>12</v>
      </c>
      <c r="L18" s="780">
        <f t="shared" si="0"/>
        <v>0.75</v>
      </c>
      <c r="M18" s="780">
        <f t="shared" si="1"/>
        <v>1</v>
      </c>
      <c r="N18" s="781" t="s">
        <v>1605</v>
      </c>
      <c r="O18" s="782" t="s">
        <v>1606</v>
      </c>
      <c r="BA18" s="160"/>
      <c r="BB18" s="160"/>
      <c r="BE18" s="159"/>
      <c r="BF18" s="159"/>
      <c r="BM18" s="161"/>
      <c r="BU18" s="56"/>
      <c r="BV18" s="56"/>
      <c r="BW18" s="56"/>
      <c r="BX18" s="56"/>
      <c r="BY18" s="56"/>
      <c r="BZ18" s="56"/>
      <c r="CA18" s="56"/>
      <c r="CB18" s="56"/>
    </row>
    <row r="19" spans="1:81" ht="28.5" customHeight="1">
      <c r="A19" s="273" t="s">
        <v>338</v>
      </c>
      <c r="B19" s="291" t="s">
        <v>40</v>
      </c>
      <c r="C19" s="783" t="s">
        <v>222</v>
      </c>
      <c r="D19" s="290" t="s">
        <v>1611</v>
      </c>
      <c r="E19" s="740">
        <v>2014</v>
      </c>
      <c r="F19" s="740">
        <v>18</v>
      </c>
      <c r="G19" s="286">
        <v>17</v>
      </c>
      <c r="H19" s="286">
        <v>12</v>
      </c>
      <c r="I19" s="778">
        <f t="shared" si="2"/>
        <v>0.70588235294117652</v>
      </c>
      <c r="J19" s="279" t="s">
        <v>466</v>
      </c>
      <c r="K19" s="779">
        <v>12</v>
      </c>
      <c r="L19" s="780">
        <f t="shared" si="0"/>
        <v>0.70588235294117652</v>
      </c>
      <c r="M19" s="780">
        <f t="shared" si="1"/>
        <v>1</v>
      </c>
      <c r="N19" s="781" t="s">
        <v>1605</v>
      </c>
      <c r="O19" s="782" t="s">
        <v>1606</v>
      </c>
      <c r="BA19" s="160"/>
      <c r="BB19" s="160"/>
      <c r="BE19" s="159"/>
      <c r="BF19" s="159"/>
      <c r="BM19" s="161"/>
      <c r="BU19" s="56"/>
      <c r="BV19" s="56"/>
      <c r="BW19" s="56"/>
      <c r="BX19" s="56"/>
      <c r="BY19" s="56"/>
      <c r="BZ19" s="56"/>
      <c r="CA19" s="56"/>
      <c r="CB19" s="56"/>
    </row>
    <row r="20" spans="1:81" ht="28.5" customHeight="1">
      <c r="A20" s="273" t="s">
        <v>338</v>
      </c>
      <c r="B20" s="291" t="s">
        <v>40</v>
      </c>
      <c r="C20" s="783" t="s">
        <v>1609</v>
      </c>
      <c r="D20" s="290" t="s">
        <v>1613</v>
      </c>
      <c r="E20" s="740">
        <v>2014</v>
      </c>
      <c r="F20" s="740">
        <v>33</v>
      </c>
      <c r="G20" s="286">
        <v>32</v>
      </c>
      <c r="H20" s="286">
        <v>27</v>
      </c>
      <c r="I20" s="778">
        <f t="shared" si="2"/>
        <v>0.84375</v>
      </c>
      <c r="J20" s="279" t="s">
        <v>466</v>
      </c>
      <c r="K20" s="779">
        <v>27</v>
      </c>
      <c r="L20" s="780">
        <f t="shared" si="0"/>
        <v>0.84375</v>
      </c>
      <c r="M20" s="780">
        <f t="shared" si="1"/>
        <v>1</v>
      </c>
      <c r="N20" s="781" t="s">
        <v>1605</v>
      </c>
      <c r="O20" s="782" t="s">
        <v>1606</v>
      </c>
      <c r="BA20" s="160"/>
      <c r="BB20" s="160"/>
      <c r="BE20" s="159"/>
      <c r="BF20" s="159"/>
      <c r="BM20" s="161"/>
      <c r="BU20" s="56"/>
      <c r="BV20" s="56"/>
      <c r="BW20" s="56"/>
      <c r="BX20" s="56"/>
      <c r="BY20" s="56"/>
      <c r="BZ20" s="56"/>
      <c r="CA20" s="56"/>
      <c r="CB20" s="56"/>
    </row>
    <row r="21" spans="1:81" ht="28.5" customHeight="1">
      <c r="A21" s="273" t="s">
        <v>338</v>
      </c>
      <c r="B21" s="291" t="s">
        <v>40</v>
      </c>
      <c r="C21" s="783" t="s">
        <v>1609</v>
      </c>
      <c r="D21" s="290" t="s">
        <v>1614</v>
      </c>
      <c r="E21" s="740">
        <v>2014</v>
      </c>
      <c r="F21" s="740">
        <v>15</v>
      </c>
      <c r="G21" s="286">
        <v>15</v>
      </c>
      <c r="H21" s="286">
        <v>14</v>
      </c>
      <c r="I21" s="778">
        <f t="shared" si="2"/>
        <v>0.93333333333333335</v>
      </c>
      <c r="J21" s="279" t="s">
        <v>466</v>
      </c>
      <c r="K21" s="779">
        <v>14</v>
      </c>
      <c r="L21" s="780">
        <f t="shared" si="0"/>
        <v>0.93333333333333335</v>
      </c>
      <c r="M21" s="780">
        <f t="shared" si="1"/>
        <v>1</v>
      </c>
      <c r="N21" s="781" t="s">
        <v>1605</v>
      </c>
      <c r="O21" s="782" t="s">
        <v>1606</v>
      </c>
      <c r="BA21" s="160"/>
      <c r="BB21" s="160"/>
      <c r="BE21" s="159"/>
      <c r="BF21" s="159"/>
      <c r="BM21" s="161"/>
      <c r="BU21" s="56"/>
      <c r="BV21" s="56"/>
      <c r="BW21" s="56"/>
      <c r="BX21" s="56"/>
      <c r="BY21" s="56"/>
      <c r="BZ21" s="56"/>
      <c r="CA21" s="56"/>
      <c r="CB21" s="56"/>
    </row>
    <row r="22" spans="1:81" ht="28.5" customHeight="1">
      <c r="A22" s="273" t="s">
        <v>338</v>
      </c>
      <c r="B22" s="291" t="s">
        <v>40</v>
      </c>
      <c r="C22" s="783" t="s">
        <v>226</v>
      </c>
      <c r="D22" s="290" t="s">
        <v>1614</v>
      </c>
      <c r="E22" s="740">
        <v>2014</v>
      </c>
      <c r="F22" s="740">
        <v>16</v>
      </c>
      <c r="G22" s="286">
        <v>16</v>
      </c>
      <c r="H22" s="286">
        <v>16</v>
      </c>
      <c r="I22" s="778">
        <f t="shared" si="2"/>
        <v>1</v>
      </c>
      <c r="J22" s="279" t="s">
        <v>466</v>
      </c>
      <c r="K22" s="779">
        <v>16</v>
      </c>
      <c r="L22" s="780">
        <f t="shared" si="0"/>
        <v>1</v>
      </c>
      <c r="M22" s="780">
        <f t="shared" si="1"/>
        <v>1</v>
      </c>
      <c r="N22" s="781" t="s">
        <v>1605</v>
      </c>
      <c r="O22" s="782" t="s">
        <v>1606</v>
      </c>
      <c r="BA22" s="160"/>
      <c r="BB22" s="160"/>
      <c r="BE22" s="159"/>
      <c r="BF22" s="159"/>
      <c r="BM22" s="161"/>
      <c r="BU22" s="56"/>
      <c r="BV22" s="56"/>
      <c r="BW22" s="56"/>
      <c r="BX22" s="56"/>
      <c r="BY22" s="56"/>
      <c r="BZ22" s="56"/>
      <c r="CA22" s="56"/>
      <c r="CB22" s="56"/>
    </row>
    <row r="23" spans="1:81" ht="28.5" customHeight="1">
      <c r="A23" s="273" t="s">
        <v>338</v>
      </c>
      <c r="B23" s="291" t="s">
        <v>40</v>
      </c>
      <c r="C23" s="783" t="s">
        <v>1615</v>
      </c>
      <c r="D23" s="290" t="s">
        <v>1604</v>
      </c>
      <c r="E23" s="740">
        <v>2014</v>
      </c>
      <c r="F23" s="740">
        <v>503</v>
      </c>
      <c r="G23" s="286">
        <v>503</v>
      </c>
      <c r="H23" s="286">
        <v>0</v>
      </c>
      <c r="I23" s="778">
        <f t="shared" si="2"/>
        <v>0</v>
      </c>
      <c r="J23" s="279" t="s">
        <v>466</v>
      </c>
      <c r="K23" s="779"/>
      <c r="L23" s="780">
        <f t="shared" si="0"/>
        <v>0</v>
      </c>
      <c r="M23" s="780" t="e">
        <f t="shared" si="1"/>
        <v>#DIV/0!</v>
      </c>
      <c r="N23" s="781" t="s">
        <v>1616</v>
      </c>
      <c r="O23" s="782" t="s">
        <v>1617</v>
      </c>
      <c r="BA23" s="160"/>
      <c r="BB23" s="160"/>
      <c r="BE23" s="159"/>
      <c r="BF23" s="159"/>
      <c r="BM23" s="161"/>
      <c r="BU23" s="56"/>
      <c r="BV23" s="56"/>
      <c r="BW23" s="56"/>
      <c r="BX23" s="56"/>
      <c r="BY23" s="56"/>
      <c r="BZ23" s="56"/>
      <c r="CA23" s="56"/>
      <c r="CB23" s="56"/>
    </row>
    <row r="24" spans="1:81" ht="28.5" customHeight="1">
      <c r="A24" s="273" t="s">
        <v>338</v>
      </c>
      <c r="B24" s="291" t="s">
        <v>40</v>
      </c>
      <c r="C24" s="783" t="s">
        <v>1615</v>
      </c>
      <c r="D24" s="290" t="s">
        <v>1608</v>
      </c>
      <c r="E24" s="740">
        <v>2014</v>
      </c>
      <c r="F24" s="740">
        <v>2</v>
      </c>
      <c r="G24" s="286">
        <v>2</v>
      </c>
      <c r="H24" s="286">
        <v>0</v>
      </c>
      <c r="I24" s="778">
        <f t="shared" si="2"/>
        <v>0</v>
      </c>
      <c r="J24" s="279" t="s">
        <v>466</v>
      </c>
      <c r="K24" s="779"/>
      <c r="L24" s="780">
        <f t="shared" si="0"/>
        <v>0</v>
      </c>
      <c r="M24" s="780" t="e">
        <f t="shared" si="1"/>
        <v>#DIV/0!</v>
      </c>
      <c r="N24" s="781" t="s">
        <v>1616</v>
      </c>
      <c r="O24" s="782" t="s">
        <v>1617</v>
      </c>
      <c r="BA24" s="160"/>
      <c r="BB24" s="160"/>
      <c r="BE24" s="159"/>
      <c r="BF24" s="159"/>
      <c r="BM24" s="161"/>
      <c r="BU24" s="56"/>
      <c r="BV24" s="56"/>
      <c r="BW24" s="56"/>
      <c r="BX24" s="56"/>
      <c r="BY24" s="56"/>
      <c r="BZ24" s="56"/>
      <c r="CA24" s="56"/>
      <c r="CB24" s="56"/>
    </row>
    <row r="25" spans="1:81" ht="28.5" customHeight="1">
      <c r="A25" s="273" t="s">
        <v>338</v>
      </c>
      <c r="B25" s="291" t="s">
        <v>40</v>
      </c>
      <c r="C25" s="783" t="s">
        <v>1615</v>
      </c>
      <c r="D25" s="290" t="s">
        <v>1610</v>
      </c>
      <c r="E25" s="740">
        <v>2014</v>
      </c>
      <c r="F25" s="740">
        <v>7</v>
      </c>
      <c r="G25" s="286">
        <v>7</v>
      </c>
      <c r="H25" s="286">
        <v>0</v>
      </c>
      <c r="I25" s="778">
        <f t="shared" si="2"/>
        <v>0</v>
      </c>
      <c r="J25" s="279" t="s">
        <v>466</v>
      </c>
      <c r="K25" s="779"/>
      <c r="L25" s="780">
        <f t="shared" si="0"/>
        <v>0</v>
      </c>
      <c r="M25" s="780" t="e">
        <f t="shared" si="1"/>
        <v>#DIV/0!</v>
      </c>
      <c r="N25" s="781" t="s">
        <v>1616</v>
      </c>
      <c r="O25" s="782" t="s">
        <v>1617</v>
      </c>
      <c r="BA25" s="160" t="s">
        <v>356</v>
      </c>
      <c r="BB25" s="160" t="s">
        <v>357</v>
      </c>
      <c r="BE25" s="159"/>
      <c r="BF25" s="159"/>
      <c r="BM25" s="161" t="s">
        <v>661</v>
      </c>
      <c r="BO25" s="61" t="s">
        <v>119</v>
      </c>
      <c r="BU25" s="56" t="s">
        <v>691</v>
      </c>
      <c r="BV25" s="56"/>
      <c r="BW25" s="56"/>
      <c r="BX25" s="56"/>
      <c r="BY25" s="56"/>
      <c r="BZ25" s="56" t="s">
        <v>729</v>
      </c>
      <c r="CA25" s="56"/>
      <c r="CB25" s="56"/>
      <c r="CC25" s="61" t="s">
        <v>204</v>
      </c>
    </row>
    <row r="26" spans="1:81" ht="28.5" customHeight="1">
      <c r="A26" s="273" t="s">
        <v>338</v>
      </c>
      <c r="B26" s="291" t="s">
        <v>40</v>
      </c>
      <c r="C26" s="783" t="s">
        <v>1615</v>
      </c>
      <c r="D26" s="290" t="s">
        <v>1611</v>
      </c>
      <c r="E26" s="740">
        <v>2014</v>
      </c>
      <c r="F26" s="740">
        <v>5</v>
      </c>
      <c r="G26" s="286">
        <v>5</v>
      </c>
      <c r="H26" s="286">
        <v>0</v>
      </c>
      <c r="I26" s="778">
        <f t="shared" si="2"/>
        <v>0</v>
      </c>
      <c r="J26" s="279" t="s">
        <v>466</v>
      </c>
      <c r="K26" s="779"/>
      <c r="L26" s="780">
        <f t="shared" si="0"/>
        <v>0</v>
      </c>
      <c r="M26" s="780" t="e">
        <f t="shared" si="1"/>
        <v>#DIV/0!</v>
      </c>
      <c r="N26" s="781" t="s">
        <v>1616</v>
      </c>
      <c r="O26" s="782" t="s">
        <v>1617</v>
      </c>
      <c r="BA26" s="160" t="s">
        <v>358</v>
      </c>
      <c r="BB26" s="160" t="s">
        <v>125</v>
      </c>
      <c r="BE26" s="159"/>
      <c r="BF26" s="159"/>
      <c r="BM26" s="161" t="s">
        <v>487</v>
      </c>
      <c r="BO26" s="61" t="s">
        <v>121</v>
      </c>
      <c r="BU26" s="56" t="s">
        <v>692</v>
      </c>
      <c r="BV26" s="56"/>
      <c r="BW26" s="56"/>
      <c r="BX26" s="56"/>
      <c r="BY26" s="56"/>
      <c r="BZ26" s="56" t="s">
        <v>194</v>
      </c>
      <c r="CA26" s="56"/>
      <c r="CB26" s="56"/>
    </row>
    <row r="27" spans="1:81" ht="28.5" customHeight="1">
      <c r="A27" s="273" t="s">
        <v>338</v>
      </c>
      <c r="B27" s="291" t="s">
        <v>40</v>
      </c>
      <c r="C27" s="783" t="s">
        <v>1615</v>
      </c>
      <c r="D27" s="290" t="s">
        <v>1613</v>
      </c>
      <c r="E27" s="740">
        <v>2014</v>
      </c>
      <c r="F27" s="740">
        <v>1</v>
      </c>
      <c r="G27" s="286">
        <v>1</v>
      </c>
      <c r="H27" s="286">
        <v>0</v>
      </c>
      <c r="I27" s="778">
        <f t="shared" si="2"/>
        <v>0</v>
      </c>
      <c r="J27" s="279" t="s">
        <v>466</v>
      </c>
      <c r="K27" s="779"/>
      <c r="L27" s="780">
        <f t="shared" si="0"/>
        <v>0</v>
      </c>
      <c r="M27" s="780" t="e">
        <f t="shared" si="1"/>
        <v>#DIV/0!</v>
      </c>
      <c r="N27" s="781" t="s">
        <v>1616</v>
      </c>
      <c r="O27" s="782" t="s">
        <v>1617</v>
      </c>
      <c r="BA27" s="160" t="s">
        <v>359</v>
      </c>
      <c r="BB27" s="160" t="s">
        <v>48</v>
      </c>
      <c r="BD27" s="157" t="s">
        <v>442</v>
      </c>
      <c r="BE27" s="159"/>
      <c r="BF27" s="159"/>
      <c r="BH27" s="157" t="s">
        <v>72</v>
      </c>
      <c r="BK27" s="157" t="s">
        <v>828</v>
      </c>
      <c r="BM27" s="161" t="s">
        <v>488</v>
      </c>
      <c r="BO27" s="61" t="s">
        <v>122</v>
      </c>
      <c r="BU27" s="56" t="s">
        <v>716</v>
      </c>
      <c r="BV27" s="56"/>
      <c r="BW27" s="56"/>
      <c r="BX27" s="56"/>
      <c r="BY27" s="56"/>
      <c r="BZ27" s="56" t="s">
        <v>730</v>
      </c>
      <c r="CA27" s="56"/>
      <c r="CB27" s="56"/>
    </row>
    <row r="28" spans="1:81" ht="28.5" customHeight="1">
      <c r="A28" s="273" t="s">
        <v>338</v>
      </c>
      <c r="B28" s="291" t="s">
        <v>40</v>
      </c>
      <c r="C28" s="783" t="s">
        <v>1615</v>
      </c>
      <c r="D28" s="290" t="s">
        <v>1618</v>
      </c>
      <c r="E28" s="740">
        <v>2014</v>
      </c>
      <c r="F28" s="740">
        <v>0</v>
      </c>
      <c r="G28" s="286">
        <v>0</v>
      </c>
      <c r="H28" s="286">
        <v>0</v>
      </c>
      <c r="I28" s="778" t="e">
        <f t="shared" si="2"/>
        <v>#DIV/0!</v>
      </c>
      <c r="J28" s="279" t="s">
        <v>466</v>
      </c>
      <c r="K28" s="779"/>
      <c r="L28" s="780" t="e">
        <f t="shared" si="0"/>
        <v>#DIV/0!</v>
      </c>
      <c r="M28" s="780" t="e">
        <f t="shared" si="1"/>
        <v>#DIV/0!</v>
      </c>
      <c r="N28" s="781" t="s">
        <v>1616</v>
      </c>
      <c r="O28" s="782" t="s">
        <v>1617</v>
      </c>
      <c r="BA28" s="160" t="s">
        <v>387</v>
      </c>
      <c r="BB28" s="160" t="s">
        <v>339</v>
      </c>
      <c r="BD28" s="61" t="s">
        <v>54</v>
      </c>
      <c r="BE28" s="159"/>
      <c r="BF28" s="159"/>
      <c r="BH28" s="61" t="s">
        <v>64</v>
      </c>
      <c r="BK28" t="s">
        <v>64</v>
      </c>
      <c r="BM28" s="161" t="s">
        <v>489</v>
      </c>
      <c r="BO28" s="61" t="s">
        <v>123</v>
      </c>
      <c r="BU28" s="56" t="s">
        <v>693</v>
      </c>
      <c r="BV28" s="56"/>
      <c r="BW28" s="56"/>
      <c r="BX28" s="56"/>
      <c r="BY28" s="56"/>
      <c r="BZ28" s="56" t="s">
        <v>740</v>
      </c>
      <c r="CA28" s="56"/>
      <c r="CB28" s="56"/>
    </row>
    <row r="29" spans="1:81" ht="28.5" customHeight="1">
      <c r="A29" s="784"/>
      <c r="B29" s="785"/>
      <c r="C29" s="786"/>
      <c r="D29" s="787"/>
      <c r="E29" s="788"/>
      <c r="F29" s="788"/>
      <c r="G29" s="788"/>
      <c r="H29" s="788"/>
      <c r="I29" s="789"/>
      <c r="J29" s="790"/>
      <c r="K29" s="791"/>
      <c r="L29" s="792"/>
      <c r="M29" s="792"/>
      <c r="N29" s="793"/>
      <c r="O29" s="793"/>
      <c r="BA29" s="160" t="s">
        <v>361</v>
      </c>
      <c r="BB29" s="160" t="s">
        <v>362</v>
      </c>
      <c r="BD29" s="61" t="s">
        <v>443</v>
      </c>
      <c r="BE29" s="159"/>
      <c r="BF29" s="159"/>
      <c r="BH29" s="61" t="s">
        <v>73</v>
      </c>
      <c r="BK29" t="s">
        <v>766</v>
      </c>
      <c r="BM29" s="161" t="s">
        <v>490</v>
      </c>
      <c r="BO29" s="61" t="s">
        <v>678</v>
      </c>
      <c r="BU29" s="56" t="s">
        <v>717</v>
      </c>
      <c r="BV29" s="56"/>
      <c r="BW29" s="56"/>
      <c r="BX29" s="56"/>
      <c r="BY29" s="56"/>
      <c r="BZ29" s="56" t="s">
        <v>731</v>
      </c>
      <c r="CA29" s="56"/>
      <c r="CB29" s="56"/>
    </row>
    <row r="30" spans="1:81" ht="23.25" customHeight="1">
      <c r="A30" s="966" t="s">
        <v>285</v>
      </c>
      <c r="B30" s="966"/>
      <c r="C30" s="966"/>
      <c r="D30" s="76"/>
      <c r="E30" s="127"/>
      <c r="F30" s="77"/>
      <c r="G30" s="77"/>
      <c r="H30" s="77"/>
      <c r="I30" s="127"/>
      <c r="J30" s="78"/>
      <c r="K30" s="78"/>
      <c r="L30" s="127"/>
      <c r="M30" s="15"/>
      <c r="N30" s="15"/>
      <c r="O30" s="45"/>
      <c r="P30" s="15"/>
      <c r="BA30" s="160" t="s">
        <v>349</v>
      </c>
      <c r="BB30" s="160" t="s">
        <v>350</v>
      </c>
      <c r="BD30" s="61" t="s">
        <v>183</v>
      </c>
      <c r="BE30" s="159"/>
      <c r="BF30" s="159"/>
      <c r="BH30" s="61" t="s">
        <v>756</v>
      </c>
      <c r="BM30" s="161" t="s">
        <v>491</v>
      </c>
      <c r="BO30" s="61" t="s">
        <v>677</v>
      </c>
      <c r="BU30" s="56" t="s">
        <v>694</v>
      </c>
      <c r="BV30" s="56"/>
      <c r="BW30" s="56"/>
      <c r="BX30" s="56"/>
      <c r="BY30" s="56"/>
      <c r="BZ30" s="56" t="s">
        <v>732</v>
      </c>
      <c r="CA30" s="56"/>
      <c r="CB30" s="56"/>
    </row>
    <row r="31" spans="1:81" ht="15" customHeight="1">
      <c r="A31" s="79" t="s">
        <v>260</v>
      </c>
      <c r="B31"/>
      <c r="C31" s="80"/>
      <c r="D31" s="80"/>
      <c r="E31" s="80"/>
      <c r="F31" s="80"/>
      <c r="G31" s="80"/>
      <c r="H31" s="80"/>
      <c r="I31" s="80"/>
      <c r="J31" s="80"/>
      <c r="K31" s="80"/>
      <c r="L31" s="80"/>
      <c r="M31" s="80"/>
      <c r="O31" s="45"/>
      <c r="BA31" s="160" t="s">
        <v>363</v>
      </c>
      <c r="BB31" s="160" t="s">
        <v>364</v>
      </c>
      <c r="BD31" s="61" t="s">
        <v>444</v>
      </c>
      <c r="BE31" s="159"/>
      <c r="BF31" s="159"/>
      <c r="BM31" s="161" t="s">
        <v>662</v>
      </c>
      <c r="BO31" s="61" t="s">
        <v>679</v>
      </c>
      <c r="BU31" s="56" t="s">
        <v>143</v>
      </c>
      <c r="BV31" s="56"/>
      <c r="BW31" s="56"/>
      <c r="BX31" s="56"/>
      <c r="BY31" s="56"/>
      <c r="BZ31" s="56" t="s">
        <v>743</v>
      </c>
      <c r="CA31" s="56"/>
      <c r="CB31" s="56"/>
    </row>
    <row r="32" spans="1:81" ht="15" customHeight="1">
      <c r="A32" s="79" t="s">
        <v>42</v>
      </c>
      <c r="B32"/>
      <c r="C32" s="80"/>
      <c r="D32" s="80"/>
      <c r="E32" s="80"/>
      <c r="F32" s="80"/>
      <c r="G32" s="80"/>
      <c r="H32" s="80"/>
      <c r="I32" s="80"/>
      <c r="J32" s="80"/>
      <c r="K32" s="80"/>
      <c r="L32" s="80"/>
      <c r="M32" s="80"/>
      <c r="BA32" s="160" t="s">
        <v>365</v>
      </c>
      <c r="BB32" s="160" t="s">
        <v>366</v>
      </c>
      <c r="BD32" s="61" t="s">
        <v>194</v>
      </c>
      <c r="BE32" s="159"/>
      <c r="BF32" s="159"/>
      <c r="BM32" s="161" t="s">
        <v>98</v>
      </c>
      <c r="BO32" s="61" t="s">
        <v>680</v>
      </c>
      <c r="BU32" s="56" t="s">
        <v>718</v>
      </c>
      <c r="BV32" s="56"/>
      <c r="BW32" s="56"/>
      <c r="BX32" s="56"/>
      <c r="BY32" s="56"/>
      <c r="BZ32" s="56" t="s">
        <v>733</v>
      </c>
      <c r="CA32" s="56"/>
      <c r="CB32" s="56"/>
    </row>
    <row r="33" spans="1:86">
      <c r="A33" s="79" t="s">
        <v>190</v>
      </c>
      <c r="B33"/>
      <c r="BA33" s="160" t="s">
        <v>367</v>
      </c>
      <c r="BB33" s="160" t="s">
        <v>97</v>
      </c>
      <c r="BD33" s="61" t="s">
        <v>445</v>
      </c>
      <c r="BE33" s="159"/>
      <c r="BF33" s="159"/>
      <c r="BM33" s="161" t="s">
        <v>492</v>
      </c>
      <c r="BO33" s="61" t="s">
        <v>681</v>
      </c>
      <c r="BU33" s="56" t="s">
        <v>747</v>
      </c>
      <c r="BV33" s="56"/>
      <c r="BW33" s="56"/>
      <c r="BX33" s="56"/>
      <c r="BY33" s="56"/>
      <c r="BZ33" s="56" t="s">
        <v>734</v>
      </c>
      <c r="CA33" s="56"/>
      <c r="CB33" s="56"/>
    </row>
    <row r="34" spans="1:86" ht="15" customHeight="1">
      <c r="A34" s="79" t="s">
        <v>253</v>
      </c>
      <c r="B34"/>
      <c r="C34" s="80"/>
      <c r="D34" s="80"/>
      <c r="E34" s="80"/>
      <c r="F34" s="80"/>
      <c r="G34" s="80"/>
      <c r="H34" s="80"/>
      <c r="I34" s="80"/>
      <c r="J34" s="80"/>
      <c r="BA34" s="160" t="s">
        <v>369</v>
      </c>
      <c r="BB34" s="160" t="s">
        <v>341</v>
      </c>
      <c r="BD34" s="61" t="s">
        <v>446</v>
      </c>
      <c r="BE34" s="159"/>
      <c r="BF34" s="159"/>
      <c r="BM34" s="161" t="s">
        <v>493</v>
      </c>
      <c r="BO34" s="61" t="s">
        <v>682</v>
      </c>
      <c r="BU34" s="56" t="s">
        <v>748</v>
      </c>
      <c r="BV34" s="56"/>
      <c r="BW34" s="56"/>
      <c r="BX34" s="56"/>
      <c r="BY34" s="56"/>
      <c r="BZ34" s="56" t="s">
        <v>742</v>
      </c>
      <c r="CA34" s="56"/>
      <c r="CB34" s="56"/>
    </row>
    <row r="35" spans="1:86">
      <c r="B35"/>
      <c r="C35" s="76"/>
      <c r="BA35" s="160" t="s">
        <v>370</v>
      </c>
      <c r="BB35" s="160" t="s">
        <v>371</v>
      </c>
      <c r="BD35" s="61" t="s">
        <v>447</v>
      </c>
      <c r="BE35" s="159"/>
      <c r="BF35" s="159"/>
      <c r="BM35" s="161" t="s">
        <v>494</v>
      </c>
      <c r="BO35" s="61" t="s">
        <v>683</v>
      </c>
      <c r="BU35" s="56" t="s">
        <v>749</v>
      </c>
      <c r="BV35" s="56"/>
      <c r="BW35" s="56"/>
      <c r="BX35" s="56"/>
      <c r="BY35" s="56"/>
      <c r="BZ35" s="56" t="s">
        <v>741</v>
      </c>
      <c r="CA35" s="56"/>
      <c r="CB35" s="56"/>
    </row>
    <row r="36" spans="1:86">
      <c r="C36" s="76"/>
      <c r="BA36" s="160" t="s">
        <v>368</v>
      </c>
      <c r="BB36" s="160" t="s">
        <v>337</v>
      </c>
      <c r="BD36" s="61" t="s">
        <v>448</v>
      </c>
      <c r="BE36" s="159"/>
      <c r="BF36" s="159"/>
      <c r="BH36" s="171" t="s">
        <v>762</v>
      </c>
      <c r="BI36" t="s">
        <v>817</v>
      </c>
      <c r="BM36" s="161" t="s">
        <v>495</v>
      </c>
      <c r="BO36" s="61" t="s">
        <v>684</v>
      </c>
      <c r="BU36" s="56" t="s">
        <v>750</v>
      </c>
      <c r="BV36" s="56"/>
      <c r="BW36" s="56"/>
      <c r="BX36" s="56"/>
      <c r="BY36" s="56"/>
      <c r="BZ36" s="56" t="s">
        <v>735</v>
      </c>
      <c r="CA36" s="56"/>
      <c r="CB36" s="56"/>
    </row>
    <row r="37" spans="1:86">
      <c r="C37" s="76"/>
      <c r="BA37" s="160" t="s">
        <v>372</v>
      </c>
      <c r="BB37" s="160" t="s">
        <v>373</v>
      </c>
      <c r="BD37" s="61" t="s">
        <v>120</v>
      </c>
      <c r="BE37" s="159"/>
      <c r="BF37" s="159"/>
      <c r="BM37" s="161" t="s">
        <v>496</v>
      </c>
      <c r="BO37" s="61" t="s">
        <v>685</v>
      </c>
      <c r="BU37" s="56" t="s">
        <v>695</v>
      </c>
      <c r="BV37" s="56"/>
      <c r="BW37" s="56"/>
      <c r="BX37" s="56"/>
      <c r="BY37" s="56"/>
      <c r="BZ37" s="56" t="s">
        <v>461</v>
      </c>
      <c r="CA37" s="56"/>
      <c r="CB37" s="56"/>
    </row>
    <row r="38" spans="1:86">
      <c r="C38" s="76"/>
      <c r="BA38" s="160" t="s">
        <v>374</v>
      </c>
      <c r="BB38" s="160" t="s">
        <v>340</v>
      </c>
      <c r="BD38" s="61" t="s">
        <v>449</v>
      </c>
      <c r="BE38" s="159"/>
      <c r="BF38" s="159"/>
      <c r="BM38" s="161" t="s">
        <v>497</v>
      </c>
      <c r="BO38" s="61" t="s">
        <v>686</v>
      </c>
      <c r="BU38" s="56" t="s">
        <v>696</v>
      </c>
      <c r="BV38" s="56"/>
      <c r="BW38" s="56"/>
      <c r="BX38" s="56"/>
      <c r="BY38" s="56"/>
      <c r="BZ38" s="56" t="s">
        <v>736</v>
      </c>
      <c r="CA38" s="56"/>
      <c r="CB38" s="56"/>
    </row>
    <row r="39" spans="1:86">
      <c r="C39" s="76"/>
      <c r="BA39" s="160" t="s">
        <v>375</v>
      </c>
      <c r="BB39" s="160" t="s">
        <v>376</v>
      </c>
      <c r="BE39" s="159"/>
      <c r="BF39" s="159"/>
      <c r="BM39" s="161" t="s">
        <v>498</v>
      </c>
      <c r="BO39" s="61" t="s">
        <v>674</v>
      </c>
      <c r="BU39" s="56" t="s">
        <v>697</v>
      </c>
      <c r="BV39" s="56"/>
      <c r="BW39" s="56"/>
      <c r="BX39" s="56"/>
      <c r="BY39" s="56"/>
      <c r="CA39" s="56"/>
      <c r="CB39" s="56"/>
    </row>
    <row r="40" spans="1:86">
      <c r="C40" s="15"/>
      <c r="BA40" s="160" t="s">
        <v>377</v>
      </c>
      <c r="BB40" s="160" t="s">
        <v>378</v>
      </c>
      <c r="BE40" s="159"/>
      <c r="BF40" s="159"/>
      <c r="BM40" s="161" t="s">
        <v>499</v>
      </c>
      <c r="BO40" s="61" t="s">
        <v>687</v>
      </c>
      <c r="BU40" s="56" t="s">
        <v>698</v>
      </c>
      <c r="BV40" s="56"/>
      <c r="BW40" s="56"/>
      <c r="BX40" s="56"/>
      <c r="BY40" s="56"/>
      <c r="BZ40" s="56"/>
      <c r="CA40" s="56"/>
      <c r="CB40" s="56"/>
    </row>
    <row r="41" spans="1:86">
      <c r="BA41" s="160" t="s">
        <v>379</v>
      </c>
      <c r="BB41" s="160" t="s">
        <v>380</v>
      </c>
      <c r="BD41" s="157" t="s">
        <v>441</v>
      </c>
      <c r="BE41" s="159"/>
      <c r="BF41" s="159"/>
      <c r="BH41" s="157" t="s">
        <v>480</v>
      </c>
      <c r="BM41" s="161" t="s">
        <v>500</v>
      </c>
      <c r="BO41" s="61" t="s">
        <v>675</v>
      </c>
      <c r="BU41" s="56" t="s">
        <v>719</v>
      </c>
      <c r="BV41" s="56"/>
      <c r="BW41" s="56"/>
      <c r="BX41" s="56"/>
      <c r="BY41" s="56"/>
      <c r="BZ41" s="56" t="s">
        <v>744</v>
      </c>
      <c r="CA41" s="56"/>
      <c r="CB41" s="56"/>
      <c r="CD41" s="53" t="s">
        <v>220</v>
      </c>
      <c r="CE41" s="54"/>
      <c r="CF41" s="53" t="s">
        <v>221</v>
      </c>
      <c r="CG41" s="85"/>
      <c r="CH41" s="85"/>
    </row>
    <row r="42" spans="1:86">
      <c r="BA42" s="160" t="s">
        <v>381</v>
      </c>
      <c r="BB42" s="160" t="s">
        <v>382</v>
      </c>
      <c r="BD42" s="61" t="s">
        <v>450</v>
      </c>
      <c r="BE42" s="159"/>
      <c r="BF42" s="159"/>
      <c r="BH42" s="61" t="s">
        <v>479</v>
      </c>
      <c r="BM42" s="161" t="s">
        <v>501</v>
      </c>
      <c r="BU42" s="56" t="s">
        <v>699</v>
      </c>
      <c r="BV42" s="56"/>
      <c r="BW42" s="56"/>
      <c r="BX42" s="56"/>
      <c r="BY42" s="56"/>
      <c r="BZ42" s="56" t="s">
        <v>181</v>
      </c>
      <c r="CA42" s="56"/>
      <c r="CB42" s="56"/>
      <c r="CD42" s="54" t="s">
        <v>222</v>
      </c>
      <c r="CE42" s="54"/>
      <c r="CF42" s="54" t="s">
        <v>223</v>
      </c>
      <c r="CG42" s="85"/>
      <c r="CH42" s="85"/>
    </row>
    <row r="43" spans="1:86">
      <c r="BA43" s="160" t="s">
        <v>383</v>
      </c>
      <c r="BB43" s="160" t="s">
        <v>384</v>
      </c>
      <c r="BD43" s="61" t="s">
        <v>451</v>
      </c>
      <c r="BE43" s="159"/>
      <c r="BF43" s="159"/>
      <c r="BH43" s="61" t="s">
        <v>282</v>
      </c>
      <c r="BM43" s="161" t="s">
        <v>502</v>
      </c>
      <c r="BU43" s="56" t="s">
        <v>700</v>
      </c>
      <c r="BV43" s="56"/>
      <c r="BW43" s="56"/>
      <c r="BX43" s="56"/>
      <c r="BY43" s="56"/>
      <c r="BZ43" s="56" t="s">
        <v>738</v>
      </c>
      <c r="CA43" s="56"/>
      <c r="CB43" s="56"/>
      <c r="CD43" s="54" t="s">
        <v>224</v>
      </c>
      <c r="CE43" s="54"/>
      <c r="CF43" s="54" t="s">
        <v>225</v>
      </c>
      <c r="CG43" s="85"/>
      <c r="CH43" s="85"/>
    </row>
    <row r="44" spans="1:86">
      <c r="BA44" s="160" t="s">
        <v>386</v>
      </c>
      <c r="BB44" s="160" t="s">
        <v>4</v>
      </c>
      <c r="BD44" s="61" t="s">
        <v>56</v>
      </c>
      <c r="BE44" s="159"/>
      <c r="BF44" s="159"/>
      <c r="BH44" s="61" t="s">
        <v>478</v>
      </c>
      <c r="BM44" s="161" t="s">
        <v>503</v>
      </c>
      <c r="BU44" s="56" t="s">
        <v>701</v>
      </c>
      <c r="BV44" s="56"/>
      <c r="BW44" s="56"/>
      <c r="BX44" s="56"/>
      <c r="BY44" s="56"/>
      <c r="BZ44" s="56" t="s">
        <v>56</v>
      </c>
      <c r="CA44" s="56"/>
      <c r="CB44" s="56"/>
      <c r="CD44" s="54" t="s">
        <v>226</v>
      </c>
      <c r="CE44" s="54"/>
      <c r="CF44" s="54" t="s">
        <v>227</v>
      </c>
      <c r="CG44" s="85"/>
      <c r="CH44" s="85"/>
    </row>
    <row r="45" spans="1:86">
      <c r="BD45" s="61" t="s">
        <v>452</v>
      </c>
      <c r="BH45" s="61" t="s">
        <v>476</v>
      </c>
      <c r="BM45" s="161" t="s">
        <v>504</v>
      </c>
      <c r="BU45" s="56" t="s">
        <v>702</v>
      </c>
      <c r="BV45" s="56"/>
      <c r="BW45" s="56"/>
      <c r="BX45" s="56"/>
      <c r="BY45" s="56"/>
      <c r="BZ45" s="56" t="s">
        <v>746</v>
      </c>
      <c r="CA45" s="56"/>
      <c r="CB45" s="56"/>
      <c r="CD45" s="54" t="s">
        <v>228</v>
      </c>
      <c r="CE45" s="54"/>
      <c r="CF45" s="54" t="s">
        <v>229</v>
      </c>
      <c r="CG45" s="85"/>
      <c r="CH45" s="85"/>
    </row>
    <row r="46" spans="1:86">
      <c r="BD46" s="61" t="s">
        <v>453</v>
      </c>
      <c r="BH46" s="61" t="s">
        <v>477</v>
      </c>
      <c r="BM46" s="161" t="s">
        <v>505</v>
      </c>
      <c r="BU46" s="56" t="s">
        <v>703</v>
      </c>
      <c r="BV46" s="56"/>
      <c r="BW46" s="56"/>
      <c r="BX46" s="56"/>
      <c r="BY46" s="56"/>
      <c r="BZ46" s="56" t="s">
        <v>737</v>
      </c>
      <c r="CA46" s="56"/>
      <c r="CB46" s="56"/>
      <c r="CD46" s="54" t="s">
        <v>230</v>
      </c>
      <c r="CE46" s="54"/>
      <c r="CF46" s="54" t="s">
        <v>216</v>
      </c>
      <c r="CG46" s="85"/>
      <c r="CH46" s="85"/>
    </row>
    <row r="47" spans="1:86">
      <c r="BA47" s="157" t="s">
        <v>432</v>
      </c>
      <c r="BD47" s="61" t="s">
        <v>183</v>
      </c>
      <c r="BH47" s="61" t="s">
        <v>283</v>
      </c>
      <c r="BM47" s="161" t="s">
        <v>506</v>
      </c>
      <c r="BU47" s="56" t="s">
        <v>720</v>
      </c>
      <c r="BV47" s="56"/>
      <c r="BW47" s="56"/>
      <c r="BX47" s="56"/>
      <c r="BY47" s="56"/>
      <c r="BZ47" s="56" t="s">
        <v>183</v>
      </c>
      <c r="CA47" s="56"/>
      <c r="CB47" s="56"/>
      <c r="CD47" s="54" t="s">
        <v>231</v>
      </c>
      <c r="CE47" s="54"/>
      <c r="CF47" s="54" t="s">
        <v>214</v>
      </c>
      <c r="CG47" s="85"/>
      <c r="CH47" s="85"/>
    </row>
    <row r="48" spans="1:86">
      <c r="BA48" s="61" t="s">
        <v>18</v>
      </c>
      <c r="BD48" s="61" t="s">
        <v>444</v>
      </c>
      <c r="BM48" s="161" t="s">
        <v>507</v>
      </c>
      <c r="BU48" s="56" t="s">
        <v>704</v>
      </c>
      <c r="BV48" s="56"/>
      <c r="BW48" s="56"/>
      <c r="BX48" s="56"/>
      <c r="BY48" s="56"/>
      <c r="BZ48" s="56" t="s">
        <v>745</v>
      </c>
      <c r="CA48" s="56"/>
      <c r="CB48" s="56"/>
      <c r="CD48" s="54" t="s">
        <v>232</v>
      </c>
      <c r="CE48" s="54"/>
      <c r="CF48" s="54" t="s">
        <v>233</v>
      </c>
      <c r="CG48" s="85"/>
      <c r="CH48" s="85"/>
    </row>
    <row r="49" spans="53:86">
      <c r="BA49" s="61" t="s">
        <v>20</v>
      </c>
      <c r="BD49" s="61" t="s">
        <v>454</v>
      </c>
      <c r="BM49" s="161" t="s">
        <v>508</v>
      </c>
      <c r="BU49" s="56" t="s">
        <v>721</v>
      </c>
      <c r="BV49" s="56"/>
      <c r="BW49" s="56"/>
      <c r="BX49" s="56"/>
      <c r="BY49" s="56"/>
      <c r="BZ49" s="56" t="s">
        <v>194</v>
      </c>
      <c r="CA49" s="56"/>
      <c r="CB49" s="56"/>
      <c r="CD49" s="54" t="s">
        <v>234</v>
      </c>
      <c r="CE49" s="54"/>
      <c r="CF49" s="54" t="s">
        <v>215</v>
      </c>
      <c r="CG49" s="85"/>
      <c r="CH49" s="85"/>
    </row>
    <row r="50" spans="53:86">
      <c r="BA50" s="61" t="s">
        <v>22</v>
      </c>
      <c r="BD50" s="61" t="s">
        <v>455</v>
      </c>
      <c r="BH50" s="157" t="s">
        <v>650</v>
      </c>
      <c r="BM50" s="161" t="s">
        <v>509</v>
      </c>
      <c r="BU50" s="56" t="s">
        <v>705</v>
      </c>
      <c r="BV50" s="56"/>
      <c r="BW50" s="56"/>
      <c r="BX50" s="56"/>
      <c r="BY50" s="56"/>
      <c r="BZ50" s="56" t="s">
        <v>730</v>
      </c>
      <c r="CA50" s="56"/>
      <c r="CB50" s="56"/>
      <c r="CD50" s="54" t="s">
        <v>235</v>
      </c>
      <c r="CE50" s="54"/>
      <c r="CF50" s="54"/>
      <c r="CG50" s="85"/>
      <c r="CH50" s="85"/>
    </row>
    <row r="51" spans="53:86">
      <c r="BA51" s="61" t="s">
        <v>24</v>
      </c>
      <c r="BD51" s="56" t="s">
        <v>457</v>
      </c>
      <c r="BH51" s="61" t="s">
        <v>757</v>
      </c>
      <c r="BM51" s="161" t="s">
        <v>510</v>
      </c>
      <c r="BU51" s="56" t="s">
        <v>722</v>
      </c>
      <c r="BV51" s="56"/>
      <c r="BW51" s="56"/>
      <c r="BX51" s="56"/>
      <c r="BY51" s="56"/>
      <c r="BZ51" s="56" t="s">
        <v>740</v>
      </c>
      <c r="CA51" s="56"/>
      <c r="CB51" s="56"/>
      <c r="CD51" s="54" t="s">
        <v>236</v>
      </c>
      <c r="CE51" s="54"/>
      <c r="CF51" s="54"/>
      <c r="CG51" s="85"/>
      <c r="CH51" s="85"/>
    </row>
    <row r="52" spans="53:86">
      <c r="BA52" s="61" t="s">
        <v>421</v>
      </c>
      <c r="BD52" s="56" t="s">
        <v>456</v>
      </c>
      <c r="BH52" s="61" t="s">
        <v>651</v>
      </c>
      <c r="BM52" s="161" t="s">
        <v>511</v>
      </c>
      <c r="BU52" s="56" t="s">
        <v>706</v>
      </c>
      <c r="BV52" s="56"/>
      <c r="BW52" s="56"/>
      <c r="BX52" s="56"/>
      <c r="BY52" s="56"/>
      <c r="BZ52" s="56" t="s">
        <v>731</v>
      </c>
      <c r="CA52" s="56"/>
      <c r="CB52" s="56"/>
      <c r="CD52" s="54" t="s">
        <v>237</v>
      </c>
      <c r="CE52" s="54"/>
      <c r="CF52" s="54"/>
      <c r="CG52" s="85"/>
      <c r="CH52" s="85"/>
    </row>
    <row r="53" spans="53:86">
      <c r="BD53" s="56" t="s">
        <v>458</v>
      </c>
      <c r="BH53" s="61" t="s">
        <v>652</v>
      </c>
      <c r="BM53" s="161" t="s">
        <v>512</v>
      </c>
      <c r="BU53" s="56" t="s">
        <v>723</v>
      </c>
      <c r="BV53" s="56"/>
      <c r="BW53" s="56"/>
      <c r="BX53" s="56"/>
      <c r="BY53" s="56"/>
      <c r="BZ53" s="56" t="s">
        <v>732</v>
      </c>
      <c r="CA53" s="56"/>
      <c r="CB53" s="56"/>
      <c r="CD53" s="54" t="s">
        <v>238</v>
      </c>
      <c r="CE53" s="54"/>
      <c r="CF53" s="54"/>
      <c r="CG53" s="85"/>
      <c r="CH53" s="85"/>
    </row>
    <row r="54" spans="53:86">
      <c r="BD54" s="56" t="s">
        <v>459</v>
      </c>
      <c r="BH54" s="61" t="s">
        <v>653</v>
      </c>
      <c r="BM54" s="161" t="s">
        <v>513</v>
      </c>
      <c r="BU54" s="56" t="s">
        <v>724</v>
      </c>
      <c r="BV54" s="56"/>
      <c r="BW54" s="56"/>
      <c r="BX54" s="56"/>
      <c r="BY54" s="56"/>
      <c r="BZ54" s="56" t="s">
        <v>743</v>
      </c>
      <c r="CA54" s="56"/>
      <c r="CB54" s="56"/>
      <c r="CD54" s="54" t="s">
        <v>239</v>
      </c>
      <c r="CE54" s="54"/>
      <c r="CF54" s="54"/>
      <c r="CG54" s="85"/>
      <c r="CH54" s="85"/>
    </row>
    <row r="55" spans="53:86">
      <c r="BA55" s="61" t="s">
        <v>433</v>
      </c>
      <c r="BD55" s="56" t="s">
        <v>460</v>
      </c>
      <c r="BH55" s="61" t="s">
        <v>654</v>
      </c>
      <c r="BM55" s="161" t="s">
        <v>514</v>
      </c>
      <c r="BU55" s="56" t="s">
        <v>725</v>
      </c>
      <c r="BV55" s="56"/>
      <c r="BW55" s="56"/>
      <c r="BX55" s="56"/>
      <c r="BY55" s="56"/>
      <c r="BZ55" s="56" t="s">
        <v>733</v>
      </c>
      <c r="CA55" s="56"/>
      <c r="CB55" s="56"/>
    </row>
    <row r="56" spans="53:86">
      <c r="BA56" s="61" t="s">
        <v>40</v>
      </c>
      <c r="BD56" s="56" t="s">
        <v>461</v>
      </c>
      <c r="BH56" s="61" t="s">
        <v>655</v>
      </c>
      <c r="BM56" s="161" t="s">
        <v>515</v>
      </c>
      <c r="BU56" s="56" t="s">
        <v>707</v>
      </c>
      <c r="BV56" s="56"/>
      <c r="BW56" s="56"/>
      <c r="BX56" s="56"/>
      <c r="BY56" s="56"/>
      <c r="BZ56" s="56" t="s">
        <v>735</v>
      </c>
      <c r="CA56" s="56"/>
      <c r="CB56" s="56"/>
    </row>
    <row r="57" spans="53:86">
      <c r="BA57" s="61" t="s">
        <v>24</v>
      </c>
      <c r="BD57" s="56" t="s">
        <v>462</v>
      </c>
      <c r="BH57" s="61" t="s">
        <v>656</v>
      </c>
      <c r="BM57" s="161" t="s">
        <v>516</v>
      </c>
      <c r="BU57" s="56" t="s">
        <v>708</v>
      </c>
      <c r="BV57" s="56"/>
      <c r="BW57" s="56"/>
      <c r="BX57" s="56"/>
      <c r="BY57" s="56"/>
      <c r="BZ57" s="56" t="s">
        <v>461</v>
      </c>
      <c r="CA57" s="56"/>
      <c r="CB57" s="56"/>
    </row>
    <row r="58" spans="53:86">
      <c r="BA58" s="61" t="s">
        <v>421</v>
      </c>
      <c r="BD58" s="56" t="s">
        <v>463</v>
      </c>
      <c r="BH58" s="61" t="s">
        <v>657</v>
      </c>
      <c r="BM58" s="161" t="s">
        <v>517</v>
      </c>
      <c r="BU58" s="56" t="s">
        <v>710</v>
      </c>
      <c r="BV58" s="56"/>
      <c r="BW58" s="56"/>
      <c r="BX58" s="56"/>
      <c r="BY58" s="56"/>
      <c r="BZ58" s="56" t="s">
        <v>736</v>
      </c>
      <c r="CA58" s="56"/>
      <c r="CB58" s="56"/>
    </row>
    <row r="59" spans="53:86">
      <c r="BD59" s="61" t="s">
        <v>449</v>
      </c>
      <c r="BH59" s="61" t="s">
        <v>658</v>
      </c>
      <c r="BM59" s="161" t="s">
        <v>518</v>
      </c>
      <c r="BU59" s="56" t="s">
        <v>711</v>
      </c>
      <c r="BV59" s="56"/>
      <c r="BW59" s="56"/>
      <c r="BX59" s="56"/>
      <c r="BY59" s="56"/>
      <c r="CA59" s="56"/>
      <c r="CB59" s="56"/>
    </row>
    <row r="60" spans="53:86">
      <c r="BH60" s="61" t="s">
        <v>114</v>
      </c>
      <c r="BM60" s="161" t="s">
        <v>519</v>
      </c>
      <c r="BV60" s="56"/>
      <c r="BW60" s="56"/>
      <c r="BX60" s="56"/>
      <c r="BY60" s="56"/>
      <c r="CA60" s="56"/>
      <c r="CB60" s="56"/>
    </row>
    <row r="61" spans="53:86">
      <c r="BA61" s="157" t="s">
        <v>305</v>
      </c>
      <c r="BH61" s="61" t="s">
        <v>115</v>
      </c>
      <c r="BM61" s="161" t="s">
        <v>520</v>
      </c>
      <c r="BV61" s="56"/>
      <c r="BW61" s="56"/>
      <c r="BX61" s="56"/>
      <c r="BY61" s="56"/>
      <c r="BZ61" s="56"/>
      <c r="CA61" s="56"/>
      <c r="CB61" s="56"/>
    </row>
    <row r="62" spans="53:86">
      <c r="BA62" s="61" t="s">
        <v>7</v>
      </c>
      <c r="BD62" s="157" t="s">
        <v>290</v>
      </c>
      <c r="BH62" s="61" t="s">
        <v>116</v>
      </c>
      <c r="BM62" s="161" t="s">
        <v>521</v>
      </c>
      <c r="BU62" s="56"/>
      <c r="BV62" s="56"/>
      <c r="BW62" s="56"/>
      <c r="BX62" s="56"/>
      <c r="BY62" s="56"/>
      <c r="BZ62" s="56"/>
      <c r="CA62" s="56"/>
      <c r="CB62" s="56"/>
    </row>
    <row r="63" spans="53:86">
      <c r="BA63" s="61" t="s">
        <v>99</v>
      </c>
      <c r="BD63" s="61" t="s">
        <v>464</v>
      </c>
      <c r="BM63" s="161" t="s">
        <v>522</v>
      </c>
      <c r="BV63" s="56"/>
      <c r="BW63" s="56"/>
      <c r="BX63" s="56"/>
      <c r="BY63" s="56"/>
      <c r="BZ63" s="56"/>
      <c r="CA63" s="56"/>
      <c r="CB63" s="56"/>
    </row>
    <row r="64" spans="53:86">
      <c r="BA64" s="61" t="s">
        <v>211</v>
      </c>
      <c r="BD64" s="61" t="s">
        <v>465</v>
      </c>
      <c r="BM64" s="161" t="s">
        <v>523</v>
      </c>
      <c r="BV64" s="56"/>
      <c r="BW64" s="56"/>
      <c r="BX64" s="56"/>
      <c r="BY64" s="56"/>
      <c r="BZ64" s="56"/>
      <c r="CA64" s="56"/>
      <c r="CB64" s="56"/>
    </row>
    <row r="65" spans="53:80">
      <c r="BA65" s="61" t="s">
        <v>423</v>
      </c>
      <c r="BD65" s="61" t="s">
        <v>466</v>
      </c>
      <c r="BM65" s="161" t="s">
        <v>524</v>
      </c>
      <c r="BV65" s="56"/>
      <c r="BW65" s="56"/>
      <c r="BX65" s="56"/>
      <c r="BY65" s="56"/>
      <c r="BZ65" s="56"/>
      <c r="CA65" s="56"/>
      <c r="CB65" s="56"/>
    </row>
    <row r="66" spans="53:80">
      <c r="BA66" s="61" t="s">
        <v>424</v>
      </c>
      <c r="BM66" s="161" t="s">
        <v>93</v>
      </c>
      <c r="BV66" s="56"/>
      <c r="BW66" s="56"/>
      <c r="BX66" s="56"/>
      <c r="BY66" s="56"/>
      <c r="BZ66" s="56"/>
      <c r="CA66" s="56"/>
      <c r="CB66" s="56"/>
    </row>
    <row r="67" spans="53:80">
      <c r="BA67" s="61" t="s">
        <v>276</v>
      </c>
      <c r="BM67" s="161" t="s">
        <v>525</v>
      </c>
    </row>
    <row r="68" spans="53:80">
      <c r="BA68" s="61" t="s">
        <v>425</v>
      </c>
      <c r="BM68" s="161" t="s">
        <v>526</v>
      </c>
    </row>
    <row r="69" spans="53:80">
      <c r="BA69" s="61" t="s">
        <v>426</v>
      </c>
      <c r="BM69" s="161" t="s">
        <v>527</v>
      </c>
    </row>
    <row r="70" spans="53:80">
      <c r="BA70" s="61" t="s">
        <v>427</v>
      </c>
      <c r="BM70" s="161" t="s">
        <v>528</v>
      </c>
    </row>
    <row r="71" spans="53:80">
      <c r="BA71" s="61" t="s">
        <v>428</v>
      </c>
      <c r="BM71" s="161" t="s">
        <v>529</v>
      </c>
    </row>
    <row r="72" spans="53:80">
      <c r="BA72" s="61" t="s">
        <v>429</v>
      </c>
      <c r="BM72" s="161" t="s">
        <v>530</v>
      </c>
    </row>
    <row r="73" spans="53:80">
      <c r="BA73" s="61" t="s">
        <v>430</v>
      </c>
      <c r="BM73" s="161" t="s">
        <v>531</v>
      </c>
    </row>
    <row r="74" spans="53:80">
      <c r="BA74" s="61" t="s">
        <v>431</v>
      </c>
      <c r="BM74" s="161" t="s">
        <v>532</v>
      </c>
    </row>
    <row r="75" spans="53:80">
      <c r="BM75" s="161" t="s">
        <v>533</v>
      </c>
    </row>
    <row r="76" spans="53:80">
      <c r="BM76" s="161" t="s">
        <v>534</v>
      </c>
    </row>
    <row r="77" spans="53:80">
      <c r="BA77" s="174" t="s">
        <v>767</v>
      </c>
      <c r="BM77" s="161" t="s">
        <v>663</v>
      </c>
    </row>
    <row r="78" spans="53:80" ht="15">
      <c r="BA78" s="175" t="s">
        <v>768</v>
      </c>
      <c r="BM78" s="162" t="s">
        <v>535</v>
      </c>
    </row>
    <row r="79" spans="53:80">
      <c r="BA79" s="692" t="s">
        <v>210</v>
      </c>
      <c r="BM79" s="161" t="s">
        <v>536</v>
      </c>
    </row>
    <row r="80" spans="53:80" ht="25.5">
      <c r="BA80" s="692" t="s">
        <v>825</v>
      </c>
      <c r="BM80" s="161" t="s">
        <v>537</v>
      </c>
    </row>
    <row r="81" spans="53:65">
      <c r="BA81" s="692" t="s">
        <v>826</v>
      </c>
      <c r="BM81" s="161" t="s">
        <v>538</v>
      </c>
    </row>
    <row r="82" spans="53:65">
      <c r="BA82" s="692" t="s">
        <v>63</v>
      </c>
      <c r="BM82" s="161" t="s">
        <v>539</v>
      </c>
    </row>
    <row r="83" spans="53:65">
      <c r="BA83" s="692" t="s">
        <v>827</v>
      </c>
      <c r="BM83" s="161" t="s">
        <v>540</v>
      </c>
    </row>
    <row r="84" spans="53:65" ht="15">
      <c r="BA84" s="175" t="s">
        <v>769</v>
      </c>
      <c r="BM84" s="161" t="s">
        <v>541</v>
      </c>
    </row>
    <row r="85" spans="53:65">
      <c r="BA85" t="s">
        <v>770</v>
      </c>
      <c r="BM85" s="161" t="s">
        <v>542</v>
      </c>
    </row>
    <row r="86" spans="53:65">
      <c r="BA86" t="s">
        <v>771</v>
      </c>
      <c r="BM86" s="161" t="s">
        <v>543</v>
      </c>
    </row>
    <row r="87" spans="53:65">
      <c r="BA87" t="s">
        <v>772</v>
      </c>
      <c r="BM87" s="161" t="s">
        <v>544</v>
      </c>
    </row>
    <row r="88" spans="53:65">
      <c r="BA88" t="s">
        <v>773</v>
      </c>
      <c r="BM88" s="161" t="s">
        <v>545</v>
      </c>
    </row>
    <row r="89" spans="53:65">
      <c r="BA89" t="s">
        <v>774</v>
      </c>
      <c r="BM89" s="161" t="s">
        <v>546</v>
      </c>
    </row>
    <row r="90" spans="53:65">
      <c r="BA90" t="s">
        <v>775</v>
      </c>
      <c r="BM90" s="161" t="s">
        <v>547</v>
      </c>
    </row>
    <row r="91" spans="53:65">
      <c r="BA91" t="s">
        <v>776</v>
      </c>
      <c r="BM91" s="161" t="s">
        <v>548</v>
      </c>
    </row>
    <row r="92" spans="53:65">
      <c r="BA92" t="s">
        <v>777</v>
      </c>
      <c r="BM92" s="161" t="s">
        <v>549</v>
      </c>
    </row>
    <row r="93" spans="53:65">
      <c r="BA93" t="s">
        <v>778</v>
      </c>
      <c r="BM93" s="161" t="s">
        <v>550</v>
      </c>
    </row>
    <row r="94" spans="53:65" ht="15">
      <c r="BA94" s="175" t="s">
        <v>821</v>
      </c>
      <c r="BM94" s="161"/>
    </row>
    <row r="95" spans="53:65">
      <c r="BA95" t="s">
        <v>818</v>
      </c>
      <c r="BM95" s="161"/>
    </row>
    <row r="96" spans="53:65">
      <c r="BA96" t="s">
        <v>819</v>
      </c>
      <c r="BM96" s="161"/>
    </row>
    <row r="97" spans="53:65">
      <c r="BA97" t="s">
        <v>820</v>
      </c>
      <c r="BM97" s="161"/>
    </row>
    <row r="98" spans="53:65" ht="15">
      <c r="BA98" s="175" t="s">
        <v>779</v>
      </c>
      <c r="BM98" s="162" t="s">
        <v>551</v>
      </c>
    </row>
    <row r="99" spans="53:65">
      <c r="BA99" t="s">
        <v>780</v>
      </c>
      <c r="BM99" s="161" t="s">
        <v>552</v>
      </c>
    </row>
    <row r="100" spans="53:65">
      <c r="BA100" t="s">
        <v>781</v>
      </c>
      <c r="BM100" s="161" t="s">
        <v>553</v>
      </c>
    </row>
    <row r="101" spans="53:65">
      <c r="BA101" t="s">
        <v>782</v>
      </c>
      <c r="BM101" s="161" t="s">
        <v>554</v>
      </c>
    </row>
    <row r="102" spans="53:65">
      <c r="BA102" t="s">
        <v>783</v>
      </c>
      <c r="BM102" s="161" t="s">
        <v>555</v>
      </c>
    </row>
    <row r="103" spans="53:65">
      <c r="BA103" t="s">
        <v>81</v>
      </c>
      <c r="BM103" s="161" t="s">
        <v>100</v>
      </c>
    </row>
    <row r="104" spans="53:65">
      <c r="BA104" t="s">
        <v>784</v>
      </c>
      <c r="BM104" s="161" t="s">
        <v>664</v>
      </c>
    </row>
    <row r="105" spans="53:65">
      <c r="BA105" t="s">
        <v>785</v>
      </c>
      <c r="BM105" s="161" t="s">
        <v>556</v>
      </c>
    </row>
    <row r="106" spans="53:65">
      <c r="BA106" t="s">
        <v>786</v>
      </c>
      <c r="BM106" s="161" t="s">
        <v>557</v>
      </c>
    </row>
    <row r="107" spans="53:65">
      <c r="BA107" t="s">
        <v>787</v>
      </c>
      <c r="BM107" s="161" t="s">
        <v>558</v>
      </c>
    </row>
    <row r="108" spans="53:65">
      <c r="BA108" t="s">
        <v>788</v>
      </c>
      <c r="BM108" s="161" t="s">
        <v>559</v>
      </c>
    </row>
    <row r="109" spans="53:65">
      <c r="BA109" t="s">
        <v>789</v>
      </c>
      <c r="BM109" s="161" t="s">
        <v>560</v>
      </c>
    </row>
    <row r="110" spans="53:65">
      <c r="BA110" t="s">
        <v>790</v>
      </c>
      <c r="BM110" s="162" t="s">
        <v>561</v>
      </c>
    </row>
    <row r="111" spans="53:65">
      <c r="BA111" t="s">
        <v>791</v>
      </c>
      <c r="BM111" s="161" t="s">
        <v>562</v>
      </c>
    </row>
    <row r="112" spans="53:65">
      <c r="BA112" t="s">
        <v>792</v>
      </c>
      <c r="BM112" s="161" t="s">
        <v>563</v>
      </c>
    </row>
    <row r="113" spans="53:65">
      <c r="BA113" t="s">
        <v>793</v>
      </c>
      <c r="BM113" s="161" t="s">
        <v>564</v>
      </c>
    </row>
    <row r="114" spans="53:65">
      <c r="BA114" t="s">
        <v>794</v>
      </c>
      <c r="BM114" s="161" t="s">
        <v>565</v>
      </c>
    </row>
    <row r="115" spans="53:65">
      <c r="BA115" t="s">
        <v>795</v>
      </c>
      <c r="BM115" s="161" t="s">
        <v>566</v>
      </c>
    </row>
    <row r="116" spans="53:65">
      <c r="BA116" t="s">
        <v>796</v>
      </c>
      <c r="BM116" s="161" t="s">
        <v>665</v>
      </c>
    </row>
    <row r="117" spans="53:65">
      <c r="BA117" t="s">
        <v>797</v>
      </c>
      <c r="BM117" s="161" t="s">
        <v>567</v>
      </c>
    </row>
    <row r="118" spans="53:65" ht="15">
      <c r="BA118" s="175" t="s">
        <v>798</v>
      </c>
      <c r="BM118" s="161" t="s">
        <v>96</v>
      </c>
    </row>
    <row r="119" spans="53:65">
      <c r="BA119" t="s">
        <v>822</v>
      </c>
      <c r="BM119" s="161" t="s">
        <v>568</v>
      </c>
    </row>
    <row r="120" spans="53:65">
      <c r="BA120" t="s">
        <v>823</v>
      </c>
      <c r="BM120" s="161" t="s">
        <v>569</v>
      </c>
    </row>
    <row r="121" spans="53:65">
      <c r="BA121" t="s">
        <v>824</v>
      </c>
      <c r="BM121" s="161" t="s">
        <v>570</v>
      </c>
    </row>
    <row r="122" spans="53:65" ht="15">
      <c r="BA122" s="175" t="s">
        <v>799</v>
      </c>
      <c r="BM122" s="161" t="s">
        <v>571</v>
      </c>
    </row>
    <row r="123" spans="53:65">
      <c r="BA123" t="s">
        <v>800</v>
      </c>
      <c r="BM123" s="161" t="s">
        <v>572</v>
      </c>
    </row>
    <row r="124" spans="53:65" ht="15">
      <c r="BA124" s="175" t="s">
        <v>801</v>
      </c>
      <c r="BM124" s="161" t="s">
        <v>573</v>
      </c>
    </row>
    <row r="125" spans="53:65">
      <c r="BA125" t="s">
        <v>802</v>
      </c>
      <c r="BM125" s="161" t="s">
        <v>666</v>
      </c>
    </row>
    <row r="126" spans="53:65">
      <c r="BA126" t="s">
        <v>803</v>
      </c>
      <c r="BM126" s="161" t="s">
        <v>82</v>
      </c>
    </row>
    <row r="127" spans="53:65">
      <c r="BA127" t="s">
        <v>804</v>
      </c>
      <c r="BM127" s="161" t="s">
        <v>574</v>
      </c>
    </row>
    <row r="128" spans="53:65">
      <c r="BA128" t="s">
        <v>805</v>
      </c>
      <c r="BM128" s="161" t="s">
        <v>575</v>
      </c>
    </row>
    <row r="129" spans="53:65" ht="15">
      <c r="BA129" s="175" t="s">
        <v>806</v>
      </c>
      <c r="BM129" s="161" t="s">
        <v>576</v>
      </c>
    </row>
    <row r="130" spans="53:65">
      <c r="BA130" t="s">
        <v>807</v>
      </c>
      <c r="BM130" s="161" t="s">
        <v>577</v>
      </c>
    </row>
    <row r="131" spans="53:65">
      <c r="BA131" t="s">
        <v>808</v>
      </c>
      <c r="BM131" s="161" t="s">
        <v>578</v>
      </c>
    </row>
    <row r="132" spans="53:65">
      <c r="BA132" t="s">
        <v>809</v>
      </c>
      <c r="BM132" s="161" t="s">
        <v>579</v>
      </c>
    </row>
    <row r="133" spans="53:65">
      <c r="BA133" t="s">
        <v>810</v>
      </c>
      <c r="BM133" s="161" t="s">
        <v>580</v>
      </c>
    </row>
    <row r="134" spans="53:65">
      <c r="BA134" t="s">
        <v>811</v>
      </c>
      <c r="BM134" s="161" t="s">
        <v>83</v>
      </c>
    </row>
    <row r="135" spans="53:65">
      <c r="BA135" t="s">
        <v>812</v>
      </c>
      <c r="BM135" s="161" t="s">
        <v>581</v>
      </c>
    </row>
    <row r="136" spans="53:65" ht="15">
      <c r="BA136" s="175" t="s">
        <v>813</v>
      </c>
      <c r="BM136" s="161" t="s">
        <v>582</v>
      </c>
    </row>
    <row r="137" spans="53:65">
      <c r="BA137" t="s">
        <v>814</v>
      </c>
      <c r="BM137" s="161" t="s">
        <v>583</v>
      </c>
    </row>
    <row r="138" spans="53:65" ht="15">
      <c r="BA138" s="175" t="s">
        <v>815</v>
      </c>
      <c r="BM138" s="161" t="s">
        <v>584</v>
      </c>
    </row>
    <row r="139" spans="53:65">
      <c r="BA139" t="s">
        <v>816</v>
      </c>
      <c r="BM139" s="161" t="s">
        <v>585</v>
      </c>
    </row>
    <row r="140" spans="53:65">
      <c r="BM140" s="161" t="s">
        <v>586</v>
      </c>
    </row>
    <row r="141" spans="53:65">
      <c r="BM141" s="161" t="s">
        <v>587</v>
      </c>
    </row>
    <row r="142" spans="53:65">
      <c r="BM142" s="161" t="s">
        <v>588</v>
      </c>
    </row>
    <row r="143" spans="53:65">
      <c r="BM143" s="161" t="s">
        <v>589</v>
      </c>
    </row>
    <row r="144" spans="53:65">
      <c r="BM144" s="161" t="s">
        <v>590</v>
      </c>
    </row>
    <row r="145" spans="65:65">
      <c r="BM145" s="161" t="s">
        <v>591</v>
      </c>
    </row>
    <row r="146" spans="65:65">
      <c r="BM146" s="161" t="s">
        <v>592</v>
      </c>
    </row>
    <row r="147" spans="65:65">
      <c r="BM147" s="161" t="s">
        <v>593</v>
      </c>
    </row>
    <row r="148" spans="65:65">
      <c r="BM148" s="161" t="s">
        <v>594</v>
      </c>
    </row>
    <row r="149" spans="65:65">
      <c r="BM149" s="161" t="s">
        <v>595</v>
      </c>
    </row>
    <row r="150" spans="65:65">
      <c r="BM150" s="161" t="s">
        <v>596</v>
      </c>
    </row>
    <row r="151" spans="65:65">
      <c r="BM151" s="161" t="s">
        <v>597</v>
      </c>
    </row>
    <row r="152" spans="65:65">
      <c r="BM152" s="161" t="s">
        <v>667</v>
      </c>
    </row>
    <row r="153" spans="65:65">
      <c r="BM153" s="161" t="s">
        <v>598</v>
      </c>
    </row>
    <row r="154" spans="65:65">
      <c r="BM154" s="162" t="s">
        <v>599</v>
      </c>
    </row>
    <row r="155" spans="65:65">
      <c r="BM155" s="161" t="s">
        <v>600</v>
      </c>
    </row>
    <row r="156" spans="65:65">
      <c r="BM156" s="161" t="s">
        <v>601</v>
      </c>
    </row>
    <row r="157" spans="65:65">
      <c r="BM157" s="161" t="s">
        <v>602</v>
      </c>
    </row>
    <row r="158" spans="65:65">
      <c r="BM158" s="161" t="s">
        <v>603</v>
      </c>
    </row>
    <row r="159" spans="65:65">
      <c r="BM159" s="161" t="s">
        <v>604</v>
      </c>
    </row>
    <row r="160" spans="65:65">
      <c r="BM160" s="161" t="s">
        <v>605</v>
      </c>
    </row>
    <row r="161" spans="65:65">
      <c r="BM161" s="161" t="s">
        <v>606</v>
      </c>
    </row>
    <row r="162" spans="65:65">
      <c r="BM162" s="161" t="s">
        <v>607</v>
      </c>
    </row>
    <row r="163" spans="65:65">
      <c r="BM163" s="161" t="s">
        <v>608</v>
      </c>
    </row>
    <row r="164" spans="65:65">
      <c r="BM164" s="161" t="s">
        <v>609</v>
      </c>
    </row>
    <row r="165" spans="65:65">
      <c r="BM165" s="161" t="s">
        <v>610</v>
      </c>
    </row>
    <row r="166" spans="65:65">
      <c r="BM166" s="161" t="s">
        <v>611</v>
      </c>
    </row>
    <row r="167" spans="65:65">
      <c r="BM167" s="161" t="s">
        <v>612</v>
      </c>
    </row>
    <row r="168" spans="65:65">
      <c r="BM168" s="161" t="s">
        <v>668</v>
      </c>
    </row>
    <row r="169" spans="65:65">
      <c r="BM169" s="161" t="s">
        <v>613</v>
      </c>
    </row>
    <row r="170" spans="65:65">
      <c r="BM170" s="161" t="s">
        <v>614</v>
      </c>
    </row>
    <row r="171" spans="65:65">
      <c r="BM171" s="161" t="s">
        <v>615</v>
      </c>
    </row>
    <row r="172" spans="65:65">
      <c r="BM172" s="161" t="s">
        <v>616</v>
      </c>
    </row>
    <row r="173" spans="65:65">
      <c r="BM173" s="161" t="s">
        <v>617</v>
      </c>
    </row>
    <row r="174" spans="65:65">
      <c r="BM174" s="161" t="s">
        <v>669</v>
      </c>
    </row>
    <row r="175" spans="65:65">
      <c r="BM175" s="161" t="s">
        <v>618</v>
      </c>
    </row>
    <row r="176" spans="65:65">
      <c r="BM176" s="161" t="s">
        <v>619</v>
      </c>
    </row>
    <row r="177" spans="65:65">
      <c r="BM177" s="162" t="s">
        <v>620</v>
      </c>
    </row>
    <row r="178" spans="65:65">
      <c r="BM178" s="161" t="s">
        <v>80</v>
      </c>
    </row>
    <row r="179" spans="65:65">
      <c r="BM179" s="162" t="s">
        <v>621</v>
      </c>
    </row>
    <row r="180" spans="65:65">
      <c r="BM180" s="161" t="s">
        <v>622</v>
      </c>
    </row>
    <row r="181" spans="65:65">
      <c r="BM181" s="161" t="s">
        <v>623</v>
      </c>
    </row>
    <row r="182" spans="65:65">
      <c r="BM182" s="161" t="s">
        <v>624</v>
      </c>
    </row>
    <row r="183" spans="65:65">
      <c r="BM183" s="161" t="s">
        <v>625</v>
      </c>
    </row>
    <row r="184" spans="65:65">
      <c r="BM184" s="161" t="s">
        <v>626</v>
      </c>
    </row>
    <row r="185" spans="65:65">
      <c r="BM185" s="161" t="s">
        <v>627</v>
      </c>
    </row>
    <row r="186" spans="65:65">
      <c r="BM186" s="161" t="s">
        <v>628</v>
      </c>
    </row>
    <row r="187" spans="65:65">
      <c r="BM187" s="162" t="s">
        <v>629</v>
      </c>
    </row>
    <row r="188" spans="65:65">
      <c r="BM188" s="161" t="s">
        <v>630</v>
      </c>
    </row>
    <row r="189" spans="65:65">
      <c r="BM189" s="161" t="s">
        <v>631</v>
      </c>
    </row>
    <row r="190" spans="65:65">
      <c r="BM190" s="161" t="s">
        <v>632</v>
      </c>
    </row>
    <row r="191" spans="65:65">
      <c r="BM191" s="161" t="s">
        <v>633</v>
      </c>
    </row>
    <row r="192" spans="65:65">
      <c r="BM192" s="161" t="s">
        <v>634</v>
      </c>
    </row>
    <row r="193" spans="65:65">
      <c r="BM193" s="161" t="s">
        <v>635</v>
      </c>
    </row>
    <row r="194" spans="65:65">
      <c r="BM194" s="161" t="s">
        <v>636</v>
      </c>
    </row>
    <row r="195" spans="65:65">
      <c r="BM195" s="161" t="s">
        <v>637</v>
      </c>
    </row>
    <row r="196" spans="65:65">
      <c r="BM196" s="161" t="s">
        <v>638</v>
      </c>
    </row>
    <row r="197" spans="65:65">
      <c r="BM197" s="161" t="s">
        <v>639</v>
      </c>
    </row>
    <row r="198" spans="65:65">
      <c r="BM198" s="161" t="s">
        <v>640</v>
      </c>
    </row>
    <row r="199" spans="65:65">
      <c r="BM199" s="161" t="s">
        <v>641</v>
      </c>
    </row>
    <row r="200" spans="65:65">
      <c r="BM200" s="161" t="s">
        <v>642</v>
      </c>
    </row>
    <row r="201" spans="65:65">
      <c r="BM201" s="161" t="s">
        <v>670</v>
      </c>
    </row>
    <row r="202" spans="65:65">
      <c r="BM202" s="161" t="s">
        <v>643</v>
      </c>
    </row>
    <row r="203" spans="65:65">
      <c r="BM203" s="161" t="s">
        <v>644</v>
      </c>
    </row>
    <row r="204" spans="65:65">
      <c r="BM204" s="161" t="s">
        <v>645</v>
      </c>
    </row>
    <row r="205" spans="65:65">
      <c r="BM205" s="161" t="s">
        <v>671</v>
      </c>
    </row>
    <row r="206" spans="65:65">
      <c r="BM206" s="162" t="s">
        <v>646</v>
      </c>
    </row>
    <row r="207" spans="65:65">
      <c r="BM207" s="161" t="s">
        <v>647</v>
      </c>
    </row>
    <row r="208" spans="65:65">
      <c r="BM208" s="161" t="s">
        <v>648</v>
      </c>
    </row>
  </sheetData>
  <mergeCells count="1">
    <mergeCell ref="A30:C30"/>
  </mergeCells>
  <dataValidations count="4">
    <dataValidation type="textLength" showInputMessage="1" showErrorMessage="1" sqref="O4:O31">
      <formula1>0</formula1>
      <formula2>150</formula2>
    </dataValidation>
    <dataValidation type="list" allowBlank="1" showInputMessage="1" showErrorMessage="1" sqref="J4:J28">
      <formula1>$BD$63:$BD$66</formula1>
    </dataValidation>
    <dataValidation type="list" allowBlank="1" showInputMessage="1" showErrorMessage="1" sqref="D4:D28">
      <formula1>$BD$2:$BD$25</formula1>
    </dataValidation>
    <dataValidation type="list" allowBlank="1" showInputMessage="1" showErrorMessage="1" sqref="A4:A28">
      <formula1>$BB$2:$BB$45</formula1>
    </dataValidation>
  </dataValidations>
  <pageMargins left="0.78740157480314965" right="0.78740157480314965" top="1.0629921259842521" bottom="1.0629921259842521" header="0.78740157480314965" footer="0.78740157480314965"/>
  <pageSetup paperSize="9" scale="59" firstPageNumber="0" orientation="landscape" horizontalDpi="300" verticalDpi="300"/>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[3]Custom_lists!#REF!</xm:f>
          </x14:formula1>
          <xm:sqref>J4:J28</xm:sqref>
        </x14:dataValidation>
        <x14:dataValidation type="list" allowBlank="1" showInputMessage="1" showErrorMessage="1">
          <x14:formula1>
            <xm:f>[3]Custom_lists!#REF!</xm:f>
          </x14:formula1>
          <xm:sqref>D4:D28</xm:sqref>
        </x14:dataValidation>
        <x14:dataValidation type="list" allowBlank="1" showInputMessage="1" showErrorMessage="1">
          <x14:formula1>
            <xm:f>[3]Custom_lists!#REF!</xm:f>
          </x14:formula1>
          <xm:sqref>B4:B28</xm:sqref>
        </x14:dataValidation>
        <x14:dataValidation type="list" allowBlank="1" showInputMessage="1" showErrorMessage="1">
          <x14:formula1>
            <xm:f>[3]Custom_lists!#REF!</xm:f>
          </x14:formula1>
          <xm:sqref>A4:A28</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92D050"/>
    <pageSetUpPr fitToPage="1"/>
  </sheetPr>
  <dimension ref="A1:CH185"/>
  <sheetViews>
    <sheetView zoomScaleSheetLayoutView="70" workbookViewId="0">
      <selection sqref="A1:XFD1048576"/>
    </sheetView>
  </sheetViews>
  <sheetFormatPr defaultColWidth="11.42578125" defaultRowHeight="12.75"/>
  <cols>
    <col min="1" max="1" width="6.7109375" style="61" customWidth="1"/>
    <col min="2" max="2" width="32.7109375" style="61" customWidth="1"/>
    <col min="3" max="3" width="10.7109375" style="61" customWidth="1"/>
    <col min="4" max="4" width="20.42578125" style="61" customWidth="1"/>
    <col min="5" max="5" width="22.42578125" style="61" customWidth="1"/>
    <col min="6" max="6" width="22.28515625" style="61" customWidth="1"/>
    <col min="7" max="7" width="20.42578125" style="61" customWidth="1"/>
    <col min="8" max="8" width="18.7109375" style="61" customWidth="1"/>
    <col min="9" max="9" width="30.7109375" style="61" customWidth="1"/>
    <col min="10" max="52" width="11.42578125" style="61" customWidth="1"/>
    <col min="53" max="16384" width="11.42578125" style="61"/>
  </cols>
  <sheetData>
    <row r="1" spans="1:81" ht="36" customHeight="1" thickBot="1">
      <c r="A1" s="70" t="s">
        <v>43</v>
      </c>
      <c r="B1" s="15"/>
      <c r="C1" s="70"/>
      <c r="D1" s="70"/>
      <c r="E1" s="70"/>
      <c r="F1" s="29"/>
      <c r="G1" s="165"/>
      <c r="H1" s="81" t="s">
        <v>0</v>
      </c>
      <c r="I1" s="82" t="s">
        <v>961</v>
      </c>
      <c r="BA1" s="158" t="s">
        <v>422</v>
      </c>
      <c r="BB1" s="292" t="s">
        <v>835</v>
      </c>
      <c r="BD1" s="157" t="s">
        <v>434</v>
      </c>
      <c r="BE1" s="159"/>
      <c r="BF1" s="159"/>
      <c r="BH1" s="61" t="s">
        <v>469</v>
      </c>
      <c r="BM1" s="157" t="s">
        <v>649</v>
      </c>
      <c r="BO1" s="61" t="s">
        <v>672</v>
      </c>
      <c r="BU1" s="157" t="s">
        <v>709</v>
      </c>
      <c r="BZ1" s="61" t="s">
        <v>726</v>
      </c>
      <c r="CC1" s="61" t="s">
        <v>754</v>
      </c>
    </row>
    <row r="2" spans="1:81" ht="41.25" customHeight="1" thickBot="1">
      <c r="A2" s="17"/>
      <c r="B2" s="73"/>
      <c r="C2" s="73"/>
      <c r="D2" s="122"/>
      <c r="E2" s="73"/>
      <c r="F2" s="122"/>
      <c r="G2" s="166"/>
      <c r="H2" s="794" t="s">
        <v>256</v>
      </c>
      <c r="I2" s="772">
        <v>2015</v>
      </c>
      <c r="BA2" s="160" t="s">
        <v>343</v>
      </c>
      <c r="BB2" s="160" t="s">
        <v>344</v>
      </c>
      <c r="BD2" s="61" t="s">
        <v>439</v>
      </c>
      <c r="BE2" s="159"/>
      <c r="BF2" s="159"/>
      <c r="BH2" s="61" t="s">
        <v>468</v>
      </c>
      <c r="BM2" s="161" t="s">
        <v>481</v>
      </c>
      <c r="BO2" s="61" t="s">
        <v>118</v>
      </c>
      <c r="BU2" s="56" t="s">
        <v>712</v>
      </c>
      <c r="BV2" s="56"/>
      <c r="BW2" s="56"/>
      <c r="BX2" s="56"/>
      <c r="BY2" s="56"/>
      <c r="BZ2" s="56" t="s">
        <v>181</v>
      </c>
      <c r="CA2" s="56"/>
      <c r="CB2" s="56"/>
      <c r="CC2" s="61" t="s">
        <v>271</v>
      </c>
    </row>
    <row r="3" spans="1:81" ht="63" customHeight="1" thickBot="1">
      <c r="A3" s="795" t="s">
        <v>1</v>
      </c>
      <c r="B3" s="795" t="s">
        <v>35</v>
      </c>
      <c r="C3" s="796" t="s">
        <v>209</v>
      </c>
      <c r="D3" s="797" t="s">
        <v>44</v>
      </c>
      <c r="E3" s="798" t="s">
        <v>45</v>
      </c>
      <c r="F3" s="799" t="s">
        <v>46</v>
      </c>
      <c r="G3" s="126" t="s">
        <v>47</v>
      </c>
      <c r="H3" s="128" t="s">
        <v>758</v>
      </c>
      <c r="I3" s="128" t="s">
        <v>308</v>
      </c>
      <c r="BA3" s="160" t="s">
        <v>345</v>
      </c>
      <c r="BB3" s="160" t="s">
        <v>346</v>
      </c>
      <c r="BD3" s="61" t="s">
        <v>223</v>
      </c>
      <c r="BE3" s="159"/>
      <c r="BF3" s="159"/>
      <c r="BH3" s="61" t="s">
        <v>470</v>
      </c>
      <c r="BM3" s="161" t="s">
        <v>482</v>
      </c>
      <c r="BO3" s="61" t="s">
        <v>120</v>
      </c>
      <c r="BU3" s="56" t="s">
        <v>713</v>
      </c>
      <c r="BV3" s="56"/>
      <c r="BW3" s="56"/>
      <c r="BX3" s="56"/>
      <c r="BY3" s="56"/>
      <c r="BZ3" s="56" t="s">
        <v>738</v>
      </c>
      <c r="CA3" s="56"/>
      <c r="CB3" s="56"/>
      <c r="CC3" s="61" t="s">
        <v>272</v>
      </c>
    </row>
    <row r="4" spans="1:81" ht="36" customHeight="1">
      <c r="A4" s="967" t="s">
        <v>338</v>
      </c>
      <c r="B4" s="968" t="s">
        <v>40</v>
      </c>
      <c r="C4" s="969">
        <v>2014</v>
      </c>
      <c r="D4" s="970" t="s">
        <v>1619</v>
      </c>
      <c r="E4" s="971">
        <v>10</v>
      </c>
      <c r="F4" s="800" t="s">
        <v>1620</v>
      </c>
      <c r="G4" s="801">
        <v>1</v>
      </c>
      <c r="H4" s="802"/>
      <c r="I4" s="712" t="s">
        <v>1621</v>
      </c>
      <c r="BA4" s="160" t="s">
        <v>347</v>
      </c>
      <c r="BB4" s="160" t="s">
        <v>348</v>
      </c>
      <c r="BD4" s="61" t="s">
        <v>440</v>
      </c>
      <c r="BE4" s="159"/>
      <c r="BF4" s="159"/>
      <c r="BH4" s="61" t="s">
        <v>475</v>
      </c>
      <c r="BM4" s="161" t="s">
        <v>483</v>
      </c>
      <c r="BO4" s="61" t="s">
        <v>124</v>
      </c>
      <c r="BU4" s="56" t="s">
        <v>714</v>
      </c>
      <c r="BV4" s="56"/>
      <c r="BW4" s="56"/>
      <c r="BX4" s="56"/>
      <c r="BY4" s="56"/>
      <c r="BZ4" s="56" t="s">
        <v>56</v>
      </c>
      <c r="CA4" s="56"/>
      <c r="CB4" s="56"/>
      <c r="CC4" s="61" t="s">
        <v>273</v>
      </c>
    </row>
    <row r="5" spans="1:81" ht="36" customHeight="1">
      <c r="A5" s="967"/>
      <c r="B5" s="968"/>
      <c r="C5" s="969"/>
      <c r="D5" s="969"/>
      <c r="E5" s="971"/>
      <c r="F5" s="803" t="s">
        <v>1622</v>
      </c>
      <c r="G5" s="801">
        <v>9</v>
      </c>
      <c r="H5" s="804" t="s">
        <v>1623</v>
      </c>
      <c r="I5" s="804"/>
      <c r="BA5" s="160" t="s">
        <v>351</v>
      </c>
      <c r="BB5" s="160" t="s">
        <v>352</v>
      </c>
      <c r="BD5" s="61" t="s">
        <v>227</v>
      </c>
      <c r="BE5" s="159"/>
      <c r="BF5" s="159"/>
      <c r="BH5" s="61" t="s">
        <v>467</v>
      </c>
      <c r="BM5" s="162" t="s">
        <v>484</v>
      </c>
      <c r="BU5" s="56" t="s">
        <v>688</v>
      </c>
      <c r="BV5" s="56"/>
      <c r="BW5" s="56"/>
      <c r="BX5" s="56"/>
      <c r="BY5" s="56"/>
      <c r="BZ5" s="56" t="s">
        <v>739</v>
      </c>
      <c r="CA5" s="56"/>
      <c r="CB5" s="56"/>
      <c r="CC5" s="61" t="s">
        <v>274</v>
      </c>
    </row>
    <row r="6" spans="1:81" ht="36" customHeight="1">
      <c r="A6" s="967" t="s">
        <v>338</v>
      </c>
      <c r="B6" s="968" t="s">
        <v>40</v>
      </c>
      <c r="C6" s="969">
        <v>2014</v>
      </c>
      <c r="D6" s="970" t="s">
        <v>1624</v>
      </c>
      <c r="E6" s="971">
        <v>55</v>
      </c>
      <c r="F6" s="800" t="s">
        <v>1625</v>
      </c>
      <c r="G6" s="801">
        <v>9</v>
      </c>
      <c r="H6" s="802"/>
      <c r="I6" s="712" t="s">
        <v>1621</v>
      </c>
      <c r="BA6" s="160" t="s">
        <v>353</v>
      </c>
      <c r="BB6" s="160" t="s">
        <v>354</v>
      </c>
      <c r="BD6" s="61" t="s">
        <v>435</v>
      </c>
      <c r="BE6" s="159"/>
      <c r="BF6" s="159"/>
      <c r="BH6" s="61" t="s">
        <v>471</v>
      </c>
      <c r="BM6" s="161" t="s">
        <v>659</v>
      </c>
      <c r="BU6" s="56" t="s">
        <v>689</v>
      </c>
      <c r="BV6" s="56"/>
      <c r="BW6" s="56"/>
      <c r="BX6" s="56"/>
      <c r="BY6" s="56"/>
      <c r="BZ6" s="56" t="s">
        <v>737</v>
      </c>
      <c r="CA6" s="56"/>
      <c r="CB6" s="56"/>
      <c r="CC6" s="61" t="s">
        <v>751</v>
      </c>
    </row>
    <row r="7" spans="1:81" ht="36" customHeight="1">
      <c r="A7" s="967"/>
      <c r="B7" s="968"/>
      <c r="C7" s="969"/>
      <c r="D7" s="969"/>
      <c r="E7" s="971"/>
      <c r="F7" s="803" t="s">
        <v>1626</v>
      </c>
      <c r="G7" s="801">
        <v>46</v>
      </c>
      <c r="H7" s="804" t="s">
        <v>1627</v>
      </c>
      <c r="I7" s="804"/>
      <c r="BA7" s="160" t="s">
        <v>360</v>
      </c>
      <c r="BB7" s="160" t="s">
        <v>342</v>
      </c>
      <c r="BD7" s="61" t="s">
        <v>436</v>
      </c>
      <c r="BE7" s="159"/>
      <c r="BF7" s="159"/>
      <c r="BH7" s="61" t="s">
        <v>472</v>
      </c>
      <c r="BM7" s="161" t="s">
        <v>485</v>
      </c>
      <c r="BO7" s="61" t="s">
        <v>673</v>
      </c>
      <c r="BU7" s="56" t="s">
        <v>715</v>
      </c>
      <c r="BV7" s="56"/>
      <c r="BW7" s="56"/>
      <c r="BX7" s="56"/>
      <c r="BY7" s="56"/>
      <c r="BZ7" s="56" t="s">
        <v>183</v>
      </c>
      <c r="CA7" s="56"/>
      <c r="CB7" s="56"/>
      <c r="CC7" s="61" t="s">
        <v>752</v>
      </c>
    </row>
    <row r="8" spans="1:81" ht="36" customHeight="1">
      <c r="A8" s="967" t="s">
        <v>338</v>
      </c>
      <c r="B8" s="968" t="s">
        <v>40</v>
      </c>
      <c r="C8" s="969">
        <v>2014</v>
      </c>
      <c r="D8" s="970" t="s">
        <v>1628</v>
      </c>
      <c r="E8" s="971">
        <v>16</v>
      </c>
      <c r="F8" s="800" t="s">
        <v>1629</v>
      </c>
      <c r="G8" s="801">
        <v>8</v>
      </c>
      <c r="H8" s="802"/>
      <c r="I8" s="712" t="s">
        <v>1621</v>
      </c>
      <c r="BA8" s="160" t="s">
        <v>355</v>
      </c>
      <c r="BB8" s="160" t="s">
        <v>338</v>
      </c>
      <c r="BD8" s="61" t="s">
        <v>437</v>
      </c>
      <c r="BE8" s="159"/>
      <c r="BF8" s="159"/>
      <c r="BH8" s="61" t="s">
        <v>473</v>
      </c>
      <c r="BM8" s="161" t="s">
        <v>486</v>
      </c>
      <c r="BO8" s="61" t="s">
        <v>119</v>
      </c>
      <c r="BU8" s="56" t="s">
        <v>690</v>
      </c>
      <c r="BV8" s="56"/>
      <c r="BW8" s="56"/>
      <c r="BX8" s="56"/>
      <c r="BY8" s="56"/>
      <c r="BZ8" s="56" t="s">
        <v>727</v>
      </c>
      <c r="CA8" s="56"/>
      <c r="CB8" s="56"/>
      <c r="CC8" s="61" t="s">
        <v>753</v>
      </c>
    </row>
    <row r="9" spans="1:81" ht="36" customHeight="1">
      <c r="A9" s="967"/>
      <c r="B9" s="968"/>
      <c r="C9" s="969"/>
      <c r="D9" s="969"/>
      <c r="E9" s="971"/>
      <c r="F9" s="803" t="s">
        <v>1630</v>
      </c>
      <c r="G9" s="801">
        <v>8</v>
      </c>
      <c r="H9" s="804" t="s">
        <v>1631</v>
      </c>
      <c r="I9" s="804"/>
      <c r="BA9" s="160" t="s">
        <v>385</v>
      </c>
      <c r="BB9" s="160" t="s">
        <v>39</v>
      </c>
      <c r="BD9" s="61" t="s">
        <v>438</v>
      </c>
      <c r="BE9" s="159"/>
      <c r="BF9" s="159"/>
      <c r="BH9" s="61" t="s">
        <v>474</v>
      </c>
      <c r="BM9" s="161" t="s">
        <v>660</v>
      </c>
      <c r="BO9" s="61" t="s">
        <v>676</v>
      </c>
      <c r="BU9" s="56" t="s">
        <v>140</v>
      </c>
      <c r="BV9" s="56"/>
      <c r="BW9" s="56"/>
      <c r="BX9" s="56"/>
      <c r="BY9" s="56"/>
      <c r="BZ9" s="56" t="s">
        <v>728</v>
      </c>
      <c r="CA9" s="56"/>
      <c r="CB9" s="56"/>
      <c r="CC9" s="61" t="s">
        <v>203</v>
      </c>
    </row>
    <row r="10" spans="1:81" ht="36" customHeight="1">
      <c r="A10" s="967" t="s">
        <v>338</v>
      </c>
      <c r="B10" s="968" t="s">
        <v>40</v>
      </c>
      <c r="C10" s="969">
        <v>2014</v>
      </c>
      <c r="D10" s="969" t="s">
        <v>1632</v>
      </c>
      <c r="E10" s="971">
        <v>33</v>
      </c>
      <c r="F10" s="800" t="s">
        <v>1633</v>
      </c>
      <c r="G10" s="801">
        <v>2</v>
      </c>
      <c r="H10" s="802"/>
      <c r="I10" s="712" t="s">
        <v>1621</v>
      </c>
      <c r="BA10" s="160" t="s">
        <v>356</v>
      </c>
      <c r="BB10" s="160" t="s">
        <v>357</v>
      </c>
      <c r="BE10" s="159"/>
      <c r="BF10" s="159"/>
      <c r="BM10" s="161" t="s">
        <v>661</v>
      </c>
      <c r="BO10" s="61" t="s">
        <v>119</v>
      </c>
      <c r="BU10" s="56" t="s">
        <v>691</v>
      </c>
      <c r="BV10" s="56"/>
      <c r="BW10" s="56"/>
      <c r="BX10" s="56"/>
      <c r="BY10" s="56"/>
      <c r="BZ10" s="56" t="s">
        <v>729</v>
      </c>
      <c r="CA10" s="56"/>
      <c r="CB10" s="56"/>
      <c r="CC10" s="61" t="s">
        <v>204</v>
      </c>
    </row>
    <row r="11" spans="1:81" ht="36" customHeight="1">
      <c r="A11" s="972"/>
      <c r="B11" s="973"/>
      <c r="C11" s="974"/>
      <c r="D11" s="975"/>
      <c r="E11" s="976"/>
      <c r="F11" s="648" t="s">
        <v>1634</v>
      </c>
      <c r="G11" s="649">
        <v>31</v>
      </c>
      <c r="H11" s="805" t="s">
        <v>1635</v>
      </c>
      <c r="I11" s="805"/>
      <c r="BA11" s="160" t="s">
        <v>358</v>
      </c>
      <c r="BB11" s="160" t="s">
        <v>125</v>
      </c>
      <c r="BE11" s="159"/>
      <c r="BF11" s="159"/>
      <c r="BM11" s="161" t="s">
        <v>487</v>
      </c>
      <c r="BO11" s="61" t="s">
        <v>121</v>
      </c>
      <c r="BU11" s="56" t="s">
        <v>692</v>
      </c>
      <c r="BV11" s="56"/>
      <c r="BW11" s="56"/>
      <c r="BX11" s="56"/>
      <c r="BY11" s="56"/>
      <c r="BZ11" s="56" t="s">
        <v>194</v>
      </c>
      <c r="CA11" s="56"/>
      <c r="CB11" s="56"/>
    </row>
    <row r="12" spans="1:81" ht="36" customHeight="1">
      <c r="A12" s="967" t="s">
        <v>338</v>
      </c>
      <c r="B12" s="968" t="s">
        <v>40</v>
      </c>
      <c r="C12" s="969">
        <v>2014</v>
      </c>
      <c r="D12" s="970" t="s">
        <v>1636</v>
      </c>
      <c r="E12" s="971">
        <v>16</v>
      </c>
      <c r="F12" s="709" t="s">
        <v>1637</v>
      </c>
      <c r="G12" s="649">
        <v>1</v>
      </c>
      <c r="H12" s="802"/>
      <c r="I12" s="712" t="s">
        <v>1621</v>
      </c>
      <c r="BA12" s="160" t="s">
        <v>359</v>
      </c>
      <c r="BB12" s="160" t="s">
        <v>48</v>
      </c>
      <c r="BD12" s="157" t="s">
        <v>442</v>
      </c>
      <c r="BE12" s="159"/>
      <c r="BF12" s="159"/>
      <c r="BH12" s="157" t="s">
        <v>72</v>
      </c>
      <c r="BK12" s="157" t="s">
        <v>828</v>
      </c>
      <c r="BM12" s="161" t="s">
        <v>488</v>
      </c>
      <c r="BO12" s="61" t="s">
        <v>122</v>
      </c>
      <c r="BU12" s="56" t="s">
        <v>716</v>
      </c>
      <c r="BV12" s="56"/>
      <c r="BW12" s="56"/>
      <c r="BX12" s="56"/>
      <c r="BY12" s="56"/>
      <c r="BZ12" s="56" t="s">
        <v>730</v>
      </c>
      <c r="CA12" s="56"/>
      <c r="CB12" s="56"/>
    </row>
    <row r="13" spans="1:81" s="56" customFormat="1" ht="36" customHeight="1">
      <c r="A13" s="967"/>
      <c r="B13" s="968"/>
      <c r="C13" s="969"/>
      <c r="D13" s="969"/>
      <c r="E13" s="971"/>
      <c r="F13" s="709" t="s">
        <v>1638</v>
      </c>
      <c r="G13" s="801">
        <v>15</v>
      </c>
      <c r="H13" s="802" t="s">
        <v>1639</v>
      </c>
      <c r="I13" s="805"/>
      <c r="BA13" s="246" t="s">
        <v>387</v>
      </c>
      <c r="BB13" s="246" t="s">
        <v>339</v>
      </c>
      <c r="BD13" s="56" t="s">
        <v>54</v>
      </c>
      <c r="BE13" s="210"/>
      <c r="BF13" s="210"/>
      <c r="BH13" s="56" t="s">
        <v>64</v>
      </c>
      <c r="BK13" s="214" t="s">
        <v>64</v>
      </c>
      <c r="BM13" s="212" t="s">
        <v>489</v>
      </c>
      <c r="BO13" s="56" t="s">
        <v>123</v>
      </c>
      <c r="BU13" s="56" t="s">
        <v>693</v>
      </c>
      <c r="BZ13" s="56" t="s">
        <v>740</v>
      </c>
    </row>
    <row r="14" spans="1:81">
      <c r="A14" s="786"/>
      <c r="B14" s="786"/>
      <c r="C14" s="786"/>
      <c r="D14" s="786"/>
      <c r="E14" s="793"/>
      <c r="F14" s="793"/>
      <c r="G14" s="793"/>
      <c r="H14" s="806"/>
      <c r="I14" s="786"/>
      <c r="BA14" s="160" t="s">
        <v>361</v>
      </c>
      <c r="BB14" s="160" t="s">
        <v>362</v>
      </c>
      <c r="BD14" s="61" t="s">
        <v>443</v>
      </c>
      <c r="BE14" s="159"/>
      <c r="BF14" s="159"/>
      <c r="BH14" s="61" t="s">
        <v>73</v>
      </c>
      <c r="BK14" t="s">
        <v>766</v>
      </c>
      <c r="BM14" s="161" t="s">
        <v>490</v>
      </c>
      <c r="BO14" s="61" t="s">
        <v>678</v>
      </c>
      <c r="BU14" s="56" t="s">
        <v>717</v>
      </c>
      <c r="BV14" s="56"/>
      <c r="BW14" s="56"/>
      <c r="BX14" s="56"/>
      <c r="BY14" s="56"/>
      <c r="BZ14" s="56" t="s">
        <v>731</v>
      </c>
      <c r="CA14" s="56"/>
      <c r="CB14" s="56"/>
    </row>
    <row r="15" spans="1:81">
      <c r="A15" s="786"/>
      <c r="B15" s="786"/>
      <c r="C15" s="786"/>
      <c r="D15" s="786"/>
      <c r="E15" s="793"/>
      <c r="F15" s="793"/>
      <c r="G15" s="793"/>
      <c r="H15" s="806"/>
      <c r="I15" s="786"/>
      <c r="BA15" s="160" t="s">
        <v>349</v>
      </c>
      <c r="BB15" s="160" t="s">
        <v>350</v>
      </c>
      <c r="BD15" s="61" t="s">
        <v>183</v>
      </c>
      <c r="BE15" s="159"/>
      <c r="BF15" s="159"/>
      <c r="BH15" s="61" t="s">
        <v>756</v>
      </c>
      <c r="BM15" s="161" t="s">
        <v>491</v>
      </c>
      <c r="BO15" s="61" t="s">
        <v>677</v>
      </c>
      <c r="BU15" s="56" t="s">
        <v>694</v>
      </c>
      <c r="BV15" s="56"/>
      <c r="BW15" s="56"/>
      <c r="BX15" s="56"/>
      <c r="BY15" s="56"/>
      <c r="BZ15" s="56" t="s">
        <v>732</v>
      </c>
      <c r="CA15" s="56"/>
      <c r="CB15" s="56"/>
    </row>
    <row r="16" spans="1:81">
      <c r="A16" s="786"/>
      <c r="B16" s="786"/>
      <c r="C16" s="786"/>
      <c r="D16" s="786"/>
      <c r="E16" s="793"/>
      <c r="F16" s="793"/>
      <c r="G16" s="793"/>
      <c r="H16" s="786"/>
      <c r="I16" s="786"/>
      <c r="BA16" s="160" t="s">
        <v>372</v>
      </c>
      <c r="BB16" s="160" t="s">
        <v>373</v>
      </c>
      <c r="BD16" s="61" t="s">
        <v>120</v>
      </c>
      <c r="BE16" s="159"/>
      <c r="BF16" s="159"/>
      <c r="BM16" s="161" t="s">
        <v>496</v>
      </c>
      <c r="BO16" s="61" t="s">
        <v>685</v>
      </c>
      <c r="BU16" s="56" t="s">
        <v>695</v>
      </c>
      <c r="BV16" s="56"/>
      <c r="BW16" s="56"/>
      <c r="BX16" s="56"/>
      <c r="BY16" s="56"/>
      <c r="BZ16" s="56" t="s">
        <v>461</v>
      </c>
      <c r="CA16" s="56"/>
      <c r="CB16" s="56"/>
    </row>
    <row r="17" spans="1:86">
      <c r="A17" s="786"/>
      <c r="B17" s="786"/>
      <c r="C17" s="786"/>
      <c r="D17" s="786"/>
      <c r="E17" s="793"/>
      <c r="F17" s="793"/>
      <c r="G17" s="793"/>
      <c r="H17" s="786"/>
      <c r="I17" s="786"/>
      <c r="BA17" s="160" t="s">
        <v>374</v>
      </c>
      <c r="BB17" s="160" t="s">
        <v>340</v>
      </c>
      <c r="BD17" s="61" t="s">
        <v>449</v>
      </c>
      <c r="BE17" s="159"/>
      <c r="BF17" s="159"/>
      <c r="BM17" s="161" t="s">
        <v>497</v>
      </c>
      <c r="BO17" s="61" t="s">
        <v>686</v>
      </c>
      <c r="BU17" s="56" t="s">
        <v>696</v>
      </c>
      <c r="BV17" s="56"/>
      <c r="BW17" s="56"/>
      <c r="BX17" s="56"/>
      <c r="BY17" s="56"/>
      <c r="BZ17" s="56" t="s">
        <v>736</v>
      </c>
      <c r="CA17" s="56"/>
      <c r="CB17" s="56"/>
    </row>
    <row r="18" spans="1:86">
      <c r="A18" s="786"/>
      <c r="B18" s="786"/>
      <c r="C18" s="786"/>
      <c r="D18" s="786"/>
      <c r="E18" s="793"/>
      <c r="F18" s="793"/>
      <c r="G18" s="793"/>
      <c r="H18" s="786"/>
      <c r="I18" s="786"/>
      <c r="BA18" s="160" t="s">
        <v>375</v>
      </c>
      <c r="BB18" s="160" t="s">
        <v>376</v>
      </c>
      <c r="BE18" s="159"/>
      <c r="BF18" s="159"/>
      <c r="BM18" s="161" t="s">
        <v>498</v>
      </c>
      <c r="BO18" s="61" t="s">
        <v>674</v>
      </c>
      <c r="BU18" s="56" t="s">
        <v>697</v>
      </c>
      <c r="BV18" s="56"/>
      <c r="BW18" s="56"/>
      <c r="BX18" s="56"/>
      <c r="BY18" s="56"/>
      <c r="CA18" s="56"/>
      <c r="CB18" s="56"/>
    </row>
    <row r="19" spans="1:86">
      <c r="A19" s="786"/>
      <c r="B19" s="786"/>
      <c r="C19" s="786"/>
      <c r="D19" s="786"/>
      <c r="E19" s="793"/>
      <c r="F19" s="793"/>
      <c r="G19" s="793"/>
      <c r="H19" s="786"/>
      <c r="I19" s="786"/>
      <c r="BA19" s="160" t="s">
        <v>377</v>
      </c>
      <c r="BB19" s="160" t="s">
        <v>378</v>
      </c>
      <c r="BE19" s="159"/>
      <c r="BF19" s="159"/>
      <c r="BM19" s="161" t="s">
        <v>499</v>
      </c>
      <c r="BO19" s="61" t="s">
        <v>687</v>
      </c>
      <c r="BU19" s="56" t="s">
        <v>698</v>
      </c>
      <c r="BV19" s="56"/>
      <c r="BW19" s="56"/>
      <c r="BX19" s="56"/>
      <c r="BY19" s="56"/>
      <c r="BZ19" s="56"/>
      <c r="CA19" s="56"/>
      <c r="CB19" s="56"/>
    </row>
    <row r="20" spans="1:86">
      <c r="A20" s="786"/>
      <c r="B20" s="786"/>
      <c r="C20" s="786"/>
      <c r="D20" s="786"/>
      <c r="E20" s="793"/>
      <c r="F20" s="793"/>
      <c r="G20" s="793"/>
      <c r="H20" s="786"/>
      <c r="I20" s="786"/>
      <c r="BA20" s="160" t="s">
        <v>379</v>
      </c>
      <c r="BB20" s="160" t="s">
        <v>380</v>
      </c>
      <c r="BD20" s="157" t="s">
        <v>441</v>
      </c>
      <c r="BE20" s="159"/>
      <c r="BF20" s="159"/>
      <c r="BH20" s="157" t="s">
        <v>480</v>
      </c>
      <c r="BM20" s="161" t="s">
        <v>500</v>
      </c>
      <c r="BO20" s="61" t="s">
        <v>675</v>
      </c>
      <c r="BU20" s="56" t="s">
        <v>719</v>
      </c>
      <c r="BV20" s="56"/>
      <c r="BW20" s="56"/>
      <c r="BX20" s="56"/>
      <c r="BY20" s="56"/>
      <c r="BZ20" s="56" t="s">
        <v>744</v>
      </c>
      <c r="CA20" s="56"/>
      <c r="CB20" s="56"/>
      <c r="CD20" s="53" t="s">
        <v>220</v>
      </c>
      <c r="CE20" s="54"/>
      <c r="CF20" s="53" t="s">
        <v>221</v>
      </c>
      <c r="CG20" s="85"/>
      <c r="CH20" s="85"/>
    </row>
    <row r="21" spans="1:86">
      <c r="A21" s="786"/>
      <c r="B21" s="786"/>
      <c r="C21" s="786"/>
      <c r="D21" s="786"/>
      <c r="E21" s="793"/>
      <c r="F21" s="793"/>
      <c r="G21" s="793"/>
      <c r="H21" s="786"/>
      <c r="I21" s="786"/>
      <c r="BA21" s="160" t="s">
        <v>386</v>
      </c>
      <c r="BB21" s="160" t="s">
        <v>4</v>
      </c>
      <c r="BD21" s="61" t="s">
        <v>56</v>
      </c>
      <c r="BE21" s="159"/>
      <c r="BF21" s="159"/>
      <c r="BH21" s="61" t="s">
        <v>478</v>
      </c>
      <c r="BM21" s="161" t="s">
        <v>503</v>
      </c>
      <c r="BU21" s="56" t="s">
        <v>701</v>
      </c>
      <c r="BV21" s="56"/>
      <c r="BW21" s="56"/>
      <c r="BX21" s="56"/>
      <c r="BY21" s="56"/>
      <c r="BZ21" s="56" t="s">
        <v>56</v>
      </c>
      <c r="CA21" s="56"/>
      <c r="CB21" s="56"/>
      <c r="CD21" s="54" t="s">
        <v>226</v>
      </c>
      <c r="CE21" s="54"/>
      <c r="CF21" s="54" t="s">
        <v>227</v>
      </c>
      <c r="CG21" s="85"/>
      <c r="CH21" s="85"/>
    </row>
    <row r="22" spans="1:86">
      <c r="E22" s="32"/>
      <c r="F22" s="32"/>
      <c r="G22" s="32"/>
      <c r="BD22" s="61" t="s">
        <v>452</v>
      </c>
      <c r="BH22" s="61" t="s">
        <v>476</v>
      </c>
      <c r="BM22" s="161" t="s">
        <v>504</v>
      </c>
      <c r="BU22" s="56" t="s">
        <v>702</v>
      </c>
      <c r="BV22" s="56"/>
      <c r="BW22" s="56"/>
      <c r="BX22" s="56"/>
      <c r="BY22" s="56"/>
      <c r="BZ22" s="56" t="s">
        <v>746</v>
      </c>
      <c r="CA22" s="56"/>
      <c r="CB22" s="56"/>
      <c r="CD22" s="54" t="s">
        <v>228</v>
      </c>
      <c r="CE22" s="54"/>
      <c r="CF22" s="54" t="s">
        <v>229</v>
      </c>
      <c r="CG22" s="85"/>
      <c r="CH22" s="85"/>
    </row>
    <row r="23" spans="1:86">
      <c r="BD23" s="61" t="s">
        <v>453</v>
      </c>
      <c r="BH23" s="61" t="s">
        <v>477</v>
      </c>
      <c r="BM23" s="161" t="s">
        <v>505</v>
      </c>
      <c r="BU23" s="56" t="s">
        <v>703</v>
      </c>
      <c r="BV23" s="56"/>
      <c r="BW23" s="56"/>
      <c r="BX23" s="56"/>
      <c r="BY23" s="56"/>
      <c r="BZ23" s="56" t="s">
        <v>737</v>
      </c>
      <c r="CA23" s="56"/>
      <c r="CB23" s="56"/>
      <c r="CD23" s="54" t="s">
        <v>230</v>
      </c>
      <c r="CE23" s="54"/>
      <c r="CF23" s="54" t="s">
        <v>216</v>
      </c>
      <c r="CG23" s="85"/>
      <c r="CH23" s="85"/>
    </row>
    <row r="24" spans="1:86">
      <c r="BA24" s="157" t="s">
        <v>432</v>
      </c>
      <c r="BD24" s="61" t="s">
        <v>183</v>
      </c>
      <c r="BH24" s="61" t="s">
        <v>283</v>
      </c>
      <c r="BM24" s="161" t="s">
        <v>506</v>
      </c>
      <c r="BU24" s="56" t="s">
        <v>720</v>
      </c>
      <c r="BV24" s="56"/>
      <c r="BW24" s="56"/>
      <c r="BX24" s="56"/>
      <c r="BY24" s="56"/>
      <c r="BZ24" s="56" t="s">
        <v>183</v>
      </c>
      <c r="CA24" s="56"/>
      <c r="CB24" s="56"/>
      <c r="CD24" s="54" t="s">
        <v>231</v>
      </c>
      <c r="CE24" s="54"/>
      <c r="CF24" s="54" t="s">
        <v>214</v>
      </c>
      <c r="CG24" s="85"/>
      <c r="CH24" s="85"/>
    </row>
    <row r="25" spans="1:86">
      <c r="BA25" s="61" t="s">
        <v>18</v>
      </c>
      <c r="BD25" s="61" t="s">
        <v>444</v>
      </c>
      <c r="BM25" s="161" t="s">
        <v>507</v>
      </c>
      <c r="BU25" s="56" t="s">
        <v>704</v>
      </c>
      <c r="BV25" s="56"/>
      <c r="BW25" s="56"/>
      <c r="BX25" s="56"/>
      <c r="BY25" s="56"/>
      <c r="BZ25" s="56" t="s">
        <v>745</v>
      </c>
      <c r="CA25" s="56"/>
      <c r="CB25" s="56"/>
      <c r="CD25" s="54" t="s">
        <v>232</v>
      </c>
      <c r="CE25" s="54"/>
      <c r="CF25" s="54" t="s">
        <v>233</v>
      </c>
      <c r="CG25" s="85"/>
      <c r="CH25" s="85"/>
    </row>
    <row r="26" spans="1:86">
      <c r="BA26" s="61" t="s">
        <v>20</v>
      </c>
      <c r="BD26" s="61" t="s">
        <v>454</v>
      </c>
      <c r="BM26" s="161" t="s">
        <v>508</v>
      </c>
      <c r="BU26" s="56" t="s">
        <v>721</v>
      </c>
      <c r="BV26" s="56"/>
      <c r="BW26" s="56"/>
      <c r="BX26" s="56"/>
      <c r="BY26" s="56"/>
      <c r="BZ26" s="56" t="s">
        <v>194</v>
      </c>
      <c r="CA26" s="56"/>
      <c r="CB26" s="56"/>
      <c r="CD26" s="54" t="s">
        <v>234</v>
      </c>
      <c r="CE26" s="54"/>
      <c r="CF26" s="54" t="s">
        <v>215</v>
      </c>
      <c r="CG26" s="85"/>
      <c r="CH26" s="85"/>
    </row>
    <row r="27" spans="1:86">
      <c r="BA27" s="61" t="s">
        <v>22</v>
      </c>
      <c r="BD27" s="61" t="s">
        <v>455</v>
      </c>
      <c r="BH27" s="157" t="s">
        <v>650</v>
      </c>
      <c r="BM27" s="161" t="s">
        <v>509</v>
      </c>
      <c r="BU27" s="56" t="s">
        <v>705</v>
      </c>
      <c r="BV27" s="56"/>
      <c r="BW27" s="56"/>
      <c r="BX27" s="56"/>
      <c r="BY27" s="56"/>
      <c r="BZ27" s="56" t="s">
        <v>730</v>
      </c>
      <c r="CA27" s="56"/>
      <c r="CB27" s="56"/>
      <c r="CD27" s="54" t="s">
        <v>235</v>
      </c>
      <c r="CE27" s="54"/>
      <c r="CF27" s="54"/>
      <c r="CG27" s="85"/>
      <c r="CH27" s="85"/>
    </row>
    <row r="28" spans="1:86">
      <c r="BA28" s="61" t="s">
        <v>24</v>
      </c>
      <c r="BD28" s="56" t="s">
        <v>457</v>
      </c>
      <c r="BH28" s="61" t="s">
        <v>757</v>
      </c>
      <c r="BM28" s="161" t="s">
        <v>510</v>
      </c>
      <c r="BU28" s="56" t="s">
        <v>722</v>
      </c>
      <c r="BV28" s="56"/>
      <c r="BW28" s="56"/>
      <c r="BX28" s="56"/>
      <c r="BY28" s="56"/>
      <c r="BZ28" s="56" t="s">
        <v>740</v>
      </c>
      <c r="CA28" s="56"/>
      <c r="CB28" s="56"/>
      <c r="CD28" s="54" t="s">
        <v>236</v>
      </c>
      <c r="CE28" s="54"/>
      <c r="CF28" s="54"/>
      <c r="CG28" s="85"/>
      <c r="CH28" s="85"/>
    </row>
    <row r="29" spans="1:86">
      <c r="BA29" s="61" t="s">
        <v>421</v>
      </c>
      <c r="BD29" s="56" t="s">
        <v>456</v>
      </c>
      <c r="BH29" s="61" t="s">
        <v>651</v>
      </c>
      <c r="BM29" s="161" t="s">
        <v>511</v>
      </c>
      <c r="BU29" s="56" t="s">
        <v>706</v>
      </c>
      <c r="BV29" s="56"/>
      <c r="BW29" s="56"/>
      <c r="BX29" s="56"/>
      <c r="BY29" s="56"/>
      <c r="BZ29" s="56" t="s">
        <v>731</v>
      </c>
      <c r="CA29" s="56"/>
      <c r="CB29" s="56"/>
      <c r="CD29" s="54" t="s">
        <v>237</v>
      </c>
      <c r="CE29" s="54"/>
      <c r="CF29" s="54"/>
      <c r="CG29" s="85"/>
      <c r="CH29" s="85"/>
    </row>
    <row r="30" spans="1:86">
      <c r="BD30" s="56" t="s">
        <v>458</v>
      </c>
      <c r="BH30" s="61" t="s">
        <v>652</v>
      </c>
      <c r="BM30" s="161" t="s">
        <v>512</v>
      </c>
      <c r="BU30" s="56" t="s">
        <v>723</v>
      </c>
      <c r="BV30" s="56"/>
      <c r="BW30" s="56"/>
      <c r="BX30" s="56"/>
      <c r="BY30" s="56"/>
      <c r="BZ30" s="56" t="s">
        <v>732</v>
      </c>
      <c r="CA30" s="56"/>
      <c r="CB30" s="56"/>
      <c r="CD30" s="54" t="s">
        <v>238</v>
      </c>
      <c r="CE30" s="54"/>
      <c r="CF30" s="54"/>
      <c r="CG30" s="85"/>
      <c r="CH30" s="85"/>
    </row>
    <row r="31" spans="1:86">
      <c r="BD31" s="56" t="s">
        <v>459</v>
      </c>
      <c r="BH31" s="61" t="s">
        <v>653</v>
      </c>
      <c r="BM31" s="161" t="s">
        <v>513</v>
      </c>
      <c r="BU31" s="56" t="s">
        <v>724</v>
      </c>
      <c r="BV31" s="56"/>
      <c r="BW31" s="56"/>
      <c r="BX31" s="56"/>
      <c r="BY31" s="56"/>
      <c r="BZ31" s="56" t="s">
        <v>743</v>
      </c>
      <c r="CA31" s="56"/>
      <c r="CB31" s="56"/>
      <c r="CD31" s="54" t="s">
        <v>239</v>
      </c>
      <c r="CE31" s="54"/>
      <c r="CF31" s="54"/>
      <c r="CG31" s="85"/>
      <c r="CH31" s="85"/>
    </row>
    <row r="32" spans="1:86">
      <c r="BA32" s="61" t="s">
        <v>433</v>
      </c>
      <c r="BD32" s="56" t="s">
        <v>460</v>
      </c>
      <c r="BH32" s="61" t="s">
        <v>654</v>
      </c>
      <c r="BM32" s="161" t="s">
        <v>514</v>
      </c>
      <c r="BU32" s="56" t="s">
        <v>725</v>
      </c>
      <c r="BV32" s="56"/>
      <c r="BW32" s="56"/>
      <c r="BX32" s="56"/>
      <c r="BY32" s="56"/>
      <c r="BZ32" s="56" t="s">
        <v>733</v>
      </c>
      <c r="CA32" s="56"/>
      <c r="CB32" s="56"/>
    </row>
    <row r="33" spans="53:80">
      <c r="BA33" s="61" t="s">
        <v>40</v>
      </c>
      <c r="BD33" s="56" t="s">
        <v>461</v>
      </c>
      <c r="BH33" s="61" t="s">
        <v>655</v>
      </c>
      <c r="BM33" s="161" t="s">
        <v>515</v>
      </c>
      <c r="BU33" s="56" t="s">
        <v>707</v>
      </c>
      <c r="BV33" s="56"/>
      <c r="BW33" s="56"/>
      <c r="BX33" s="56"/>
      <c r="BY33" s="56"/>
      <c r="BZ33" s="56" t="s">
        <v>735</v>
      </c>
      <c r="CA33" s="56"/>
      <c r="CB33" s="56"/>
    </row>
    <row r="34" spans="53:80">
      <c r="BA34" s="61" t="s">
        <v>24</v>
      </c>
      <c r="BD34" s="56" t="s">
        <v>462</v>
      </c>
      <c r="BH34" s="61" t="s">
        <v>656</v>
      </c>
      <c r="BM34" s="161" t="s">
        <v>516</v>
      </c>
      <c r="BU34" s="56" t="s">
        <v>708</v>
      </c>
      <c r="BV34" s="56"/>
      <c r="BW34" s="56"/>
      <c r="BX34" s="56"/>
      <c r="BY34" s="56"/>
      <c r="BZ34" s="56" t="s">
        <v>461</v>
      </c>
      <c r="CA34" s="56"/>
      <c r="CB34" s="56"/>
    </row>
    <row r="35" spans="53:80">
      <c r="BA35" s="61" t="s">
        <v>421</v>
      </c>
      <c r="BD35" s="56" t="s">
        <v>463</v>
      </c>
      <c r="BH35" s="61" t="s">
        <v>657</v>
      </c>
      <c r="BM35" s="161" t="s">
        <v>517</v>
      </c>
      <c r="BU35" s="56" t="s">
        <v>710</v>
      </c>
      <c r="BV35" s="56"/>
      <c r="BW35" s="56"/>
      <c r="BX35" s="56"/>
      <c r="BY35" s="56"/>
      <c r="BZ35" s="56" t="s">
        <v>736</v>
      </c>
      <c r="CA35" s="56"/>
      <c r="CB35" s="56"/>
    </row>
    <row r="36" spans="53:80">
      <c r="BD36" s="61" t="s">
        <v>449</v>
      </c>
      <c r="BH36" s="61" t="s">
        <v>658</v>
      </c>
      <c r="BM36" s="161" t="s">
        <v>518</v>
      </c>
      <c r="BU36" s="56" t="s">
        <v>711</v>
      </c>
      <c r="BV36" s="56"/>
      <c r="BW36" s="56"/>
      <c r="BX36" s="56"/>
      <c r="BY36" s="56"/>
      <c r="CA36" s="56"/>
      <c r="CB36" s="56"/>
    </row>
    <row r="37" spans="53:80">
      <c r="BH37" s="61" t="s">
        <v>114</v>
      </c>
      <c r="BM37" s="161" t="s">
        <v>519</v>
      </c>
      <c r="BV37" s="56"/>
      <c r="BW37" s="56"/>
      <c r="BX37" s="56"/>
      <c r="BY37" s="56"/>
      <c r="CA37" s="56"/>
      <c r="CB37" s="56"/>
    </row>
    <row r="38" spans="53:80">
      <c r="BA38" s="157" t="s">
        <v>305</v>
      </c>
      <c r="BH38" s="61" t="s">
        <v>115</v>
      </c>
      <c r="BM38" s="161" t="s">
        <v>520</v>
      </c>
      <c r="BV38" s="56"/>
      <c r="BW38" s="56"/>
      <c r="BX38" s="56"/>
      <c r="BY38" s="56"/>
      <c r="BZ38" s="56"/>
      <c r="CA38" s="56"/>
      <c r="CB38" s="56"/>
    </row>
    <row r="39" spans="53:80">
      <c r="BA39" s="61" t="s">
        <v>7</v>
      </c>
      <c r="BD39" s="157" t="s">
        <v>290</v>
      </c>
      <c r="BH39" s="61" t="s">
        <v>116</v>
      </c>
      <c r="BM39" s="161" t="s">
        <v>521</v>
      </c>
      <c r="BU39" s="56"/>
      <c r="BV39" s="56"/>
      <c r="BW39" s="56"/>
      <c r="BX39" s="56"/>
      <c r="BY39" s="56"/>
      <c r="BZ39" s="56"/>
      <c r="CA39" s="56"/>
      <c r="CB39" s="56"/>
    </row>
    <row r="40" spans="53:80">
      <c r="BA40" s="61" t="s">
        <v>99</v>
      </c>
      <c r="BD40" s="61" t="s">
        <v>464</v>
      </c>
      <c r="BM40" s="161" t="s">
        <v>522</v>
      </c>
      <c r="BV40" s="56"/>
      <c r="BW40" s="56"/>
      <c r="BX40" s="56"/>
      <c r="BY40" s="56"/>
      <c r="BZ40" s="56"/>
      <c r="CA40" s="56"/>
      <c r="CB40" s="56"/>
    </row>
    <row r="41" spans="53:80">
      <c r="BA41" s="61" t="s">
        <v>211</v>
      </c>
      <c r="BD41" s="61" t="s">
        <v>465</v>
      </c>
      <c r="BM41" s="161" t="s">
        <v>523</v>
      </c>
      <c r="BV41" s="56"/>
      <c r="BW41" s="56"/>
      <c r="BX41" s="56"/>
      <c r="BY41" s="56"/>
      <c r="BZ41" s="56"/>
      <c r="CA41" s="56"/>
      <c r="CB41" s="56"/>
    </row>
    <row r="42" spans="53:80">
      <c r="BA42" s="61" t="s">
        <v>423</v>
      </c>
      <c r="BD42" s="61" t="s">
        <v>466</v>
      </c>
      <c r="BM42" s="161" t="s">
        <v>524</v>
      </c>
      <c r="BV42" s="56"/>
      <c r="BW42" s="56"/>
      <c r="BX42" s="56"/>
      <c r="BY42" s="56"/>
      <c r="BZ42" s="56"/>
      <c r="CA42" s="56"/>
      <c r="CB42" s="56"/>
    </row>
    <row r="43" spans="53:80">
      <c r="BA43" s="61" t="s">
        <v>424</v>
      </c>
      <c r="BM43" s="161" t="s">
        <v>93</v>
      </c>
      <c r="BV43" s="56"/>
      <c r="BW43" s="56"/>
      <c r="BX43" s="56"/>
      <c r="BY43" s="56"/>
      <c r="BZ43" s="56"/>
      <c r="CA43" s="56"/>
      <c r="CB43" s="56"/>
    </row>
    <row r="44" spans="53:80">
      <c r="BA44" s="61" t="s">
        <v>276</v>
      </c>
      <c r="BM44" s="161" t="s">
        <v>525</v>
      </c>
    </row>
    <row r="45" spans="53:80">
      <c r="BA45" s="61" t="s">
        <v>425</v>
      </c>
      <c r="BM45" s="161" t="s">
        <v>526</v>
      </c>
    </row>
    <row r="46" spans="53:80">
      <c r="BA46" s="61" t="s">
        <v>426</v>
      </c>
      <c r="BM46" s="161" t="s">
        <v>527</v>
      </c>
    </row>
    <row r="47" spans="53:80">
      <c r="BA47" s="61" t="s">
        <v>427</v>
      </c>
      <c r="BM47" s="161" t="s">
        <v>528</v>
      </c>
    </row>
    <row r="48" spans="53:80">
      <c r="BA48" s="61" t="s">
        <v>428</v>
      </c>
      <c r="BM48" s="161" t="s">
        <v>529</v>
      </c>
    </row>
    <row r="49" spans="53:65">
      <c r="BA49" s="61" t="s">
        <v>429</v>
      </c>
      <c r="BM49" s="161" t="s">
        <v>530</v>
      </c>
    </row>
    <row r="50" spans="53:65">
      <c r="BA50" s="61" t="s">
        <v>430</v>
      </c>
      <c r="BM50" s="161" t="s">
        <v>531</v>
      </c>
    </row>
    <row r="51" spans="53:65">
      <c r="BA51" s="61" t="s">
        <v>431</v>
      </c>
      <c r="BM51" s="161" t="s">
        <v>532</v>
      </c>
    </row>
    <row r="52" spans="53:65">
      <c r="BM52" s="161" t="s">
        <v>533</v>
      </c>
    </row>
    <row r="53" spans="53:65">
      <c r="BM53" s="161" t="s">
        <v>534</v>
      </c>
    </row>
    <row r="54" spans="53:65">
      <c r="BA54" s="174" t="s">
        <v>767</v>
      </c>
      <c r="BM54" s="161" t="s">
        <v>663</v>
      </c>
    </row>
    <row r="55" spans="53:65" ht="15">
      <c r="BA55" s="175" t="s">
        <v>768</v>
      </c>
      <c r="BM55" s="162" t="s">
        <v>535</v>
      </c>
    </row>
    <row r="56" spans="53:65">
      <c r="BA56" s="692" t="s">
        <v>210</v>
      </c>
      <c r="BM56" s="161" t="s">
        <v>536</v>
      </c>
    </row>
    <row r="57" spans="53:65" ht="25.5">
      <c r="BA57" s="692" t="s">
        <v>825</v>
      </c>
      <c r="BM57" s="161" t="s">
        <v>537</v>
      </c>
    </row>
    <row r="58" spans="53:65">
      <c r="BA58" s="692" t="s">
        <v>826</v>
      </c>
      <c r="BM58" s="161" t="s">
        <v>538</v>
      </c>
    </row>
    <row r="59" spans="53:65">
      <c r="BA59" s="692" t="s">
        <v>63</v>
      </c>
      <c r="BM59" s="161" t="s">
        <v>539</v>
      </c>
    </row>
    <row r="60" spans="53:65">
      <c r="BA60" s="692" t="s">
        <v>827</v>
      </c>
      <c r="BM60" s="161" t="s">
        <v>540</v>
      </c>
    </row>
    <row r="61" spans="53:65" ht="15">
      <c r="BA61" s="175" t="s">
        <v>769</v>
      </c>
      <c r="BM61" s="161" t="s">
        <v>541</v>
      </c>
    </row>
    <row r="62" spans="53:65">
      <c r="BA62" t="s">
        <v>770</v>
      </c>
      <c r="BM62" s="161" t="s">
        <v>542</v>
      </c>
    </row>
    <row r="63" spans="53:65">
      <c r="BA63" t="s">
        <v>771</v>
      </c>
      <c r="BM63" s="161" t="s">
        <v>543</v>
      </c>
    </row>
    <row r="64" spans="53:65">
      <c r="BA64" t="s">
        <v>772</v>
      </c>
      <c r="BM64" s="161" t="s">
        <v>544</v>
      </c>
    </row>
    <row r="65" spans="53:65">
      <c r="BA65" t="s">
        <v>773</v>
      </c>
      <c r="BM65" s="161" t="s">
        <v>545</v>
      </c>
    </row>
    <row r="66" spans="53:65">
      <c r="BA66" t="s">
        <v>774</v>
      </c>
      <c r="BM66" s="161" t="s">
        <v>546</v>
      </c>
    </row>
    <row r="67" spans="53:65">
      <c r="BA67" t="s">
        <v>775</v>
      </c>
      <c r="BM67" s="161" t="s">
        <v>547</v>
      </c>
    </row>
    <row r="68" spans="53:65">
      <c r="BA68" t="s">
        <v>776</v>
      </c>
      <c r="BM68" s="161" t="s">
        <v>548</v>
      </c>
    </row>
    <row r="69" spans="53:65">
      <c r="BA69" t="s">
        <v>777</v>
      </c>
      <c r="BM69" s="161" t="s">
        <v>549</v>
      </c>
    </row>
    <row r="70" spans="53:65">
      <c r="BA70" t="s">
        <v>778</v>
      </c>
      <c r="BM70" s="161" t="s">
        <v>550</v>
      </c>
    </row>
    <row r="71" spans="53:65" ht="15">
      <c r="BA71" s="175" t="s">
        <v>821</v>
      </c>
      <c r="BM71" s="161"/>
    </row>
    <row r="72" spans="53:65">
      <c r="BA72" t="s">
        <v>818</v>
      </c>
      <c r="BM72" s="161"/>
    </row>
    <row r="73" spans="53:65">
      <c r="BA73" t="s">
        <v>819</v>
      </c>
      <c r="BM73" s="161"/>
    </row>
    <row r="74" spans="53:65">
      <c r="BA74" t="s">
        <v>820</v>
      </c>
      <c r="BM74" s="161"/>
    </row>
    <row r="75" spans="53:65" ht="15">
      <c r="BA75" s="175" t="s">
        <v>779</v>
      </c>
      <c r="BM75" s="162" t="s">
        <v>551</v>
      </c>
    </row>
    <row r="76" spans="53:65">
      <c r="BA76" t="s">
        <v>780</v>
      </c>
      <c r="BM76" s="161" t="s">
        <v>552</v>
      </c>
    </row>
    <row r="77" spans="53:65">
      <c r="BA77" t="s">
        <v>781</v>
      </c>
      <c r="BM77" s="161" t="s">
        <v>553</v>
      </c>
    </row>
    <row r="78" spans="53:65">
      <c r="BA78" t="s">
        <v>782</v>
      </c>
      <c r="BM78" s="161" t="s">
        <v>554</v>
      </c>
    </row>
    <row r="79" spans="53:65">
      <c r="BA79" t="s">
        <v>783</v>
      </c>
      <c r="BM79" s="161" t="s">
        <v>555</v>
      </c>
    </row>
    <row r="80" spans="53:65">
      <c r="BA80" t="s">
        <v>81</v>
      </c>
      <c r="BM80" s="161" t="s">
        <v>100</v>
      </c>
    </row>
    <row r="81" spans="53:65">
      <c r="BA81" t="s">
        <v>784</v>
      </c>
      <c r="BM81" s="161" t="s">
        <v>664</v>
      </c>
    </row>
    <row r="82" spans="53:65">
      <c r="BA82" t="s">
        <v>785</v>
      </c>
      <c r="BM82" s="161" t="s">
        <v>556</v>
      </c>
    </row>
    <row r="83" spans="53:65">
      <c r="BA83" t="s">
        <v>786</v>
      </c>
      <c r="BM83" s="161" t="s">
        <v>557</v>
      </c>
    </row>
    <row r="84" spans="53:65">
      <c r="BA84" t="s">
        <v>787</v>
      </c>
      <c r="BM84" s="161" t="s">
        <v>558</v>
      </c>
    </row>
    <row r="85" spans="53:65">
      <c r="BA85" t="s">
        <v>788</v>
      </c>
      <c r="BM85" s="161" t="s">
        <v>559</v>
      </c>
    </row>
    <row r="86" spans="53:65">
      <c r="BA86" t="s">
        <v>789</v>
      </c>
      <c r="BM86" s="161" t="s">
        <v>560</v>
      </c>
    </row>
    <row r="87" spans="53:65">
      <c r="BA87" t="s">
        <v>790</v>
      </c>
      <c r="BM87" s="162" t="s">
        <v>561</v>
      </c>
    </row>
    <row r="88" spans="53:65">
      <c r="BA88" t="s">
        <v>791</v>
      </c>
      <c r="BM88" s="161" t="s">
        <v>562</v>
      </c>
    </row>
    <row r="89" spans="53:65">
      <c r="BA89" t="s">
        <v>792</v>
      </c>
      <c r="BM89" s="161" t="s">
        <v>563</v>
      </c>
    </row>
    <row r="90" spans="53:65">
      <c r="BA90" t="s">
        <v>793</v>
      </c>
      <c r="BM90" s="161" t="s">
        <v>564</v>
      </c>
    </row>
    <row r="91" spans="53:65">
      <c r="BA91" t="s">
        <v>794</v>
      </c>
      <c r="BM91" s="161" t="s">
        <v>565</v>
      </c>
    </row>
    <row r="92" spans="53:65">
      <c r="BA92" t="s">
        <v>795</v>
      </c>
      <c r="BM92" s="161" t="s">
        <v>566</v>
      </c>
    </row>
    <row r="93" spans="53:65">
      <c r="BA93" t="s">
        <v>796</v>
      </c>
      <c r="BM93" s="161" t="s">
        <v>665</v>
      </c>
    </row>
    <row r="94" spans="53:65">
      <c r="BA94" t="s">
        <v>797</v>
      </c>
      <c r="BM94" s="161" t="s">
        <v>567</v>
      </c>
    </row>
    <row r="95" spans="53:65" ht="15">
      <c r="BA95" s="175" t="s">
        <v>798</v>
      </c>
      <c r="BM95" s="161" t="s">
        <v>96</v>
      </c>
    </row>
    <row r="96" spans="53:65">
      <c r="BA96" t="s">
        <v>822</v>
      </c>
      <c r="BM96" s="161" t="s">
        <v>568</v>
      </c>
    </row>
    <row r="97" spans="53:65">
      <c r="BA97" t="s">
        <v>823</v>
      </c>
      <c r="BM97" s="161" t="s">
        <v>569</v>
      </c>
    </row>
    <row r="98" spans="53:65">
      <c r="BA98" t="s">
        <v>824</v>
      </c>
      <c r="BM98" s="161" t="s">
        <v>570</v>
      </c>
    </row>
    <row r="99" spans="53:65" ht="15">
      <c r="BA99" s="175" t="s">
        <v>799</v>
      </c>
      <c r="BM99" s="161" t="s">
        <v>571</v>
      </c>
    </row>
    <row r="100" spans="53:65">
      <c r="BA100" t="s">
        <v>800</v>
      </c>
      <c r="BM100" s="161" t="s">
        <v>572</v>
      </c>
    </row>
    <row r="101" spans="53:65" ht="15">
      <c r="BA101" s="175" t="s">
        <v>801</v>
      </c>
      <c r="BM101" s="161" t="s">
        <v>573</v>
      </c>
    </row>
    <row r="102" spans="53:65">
      <c r="BA102" t="s">
        <v>802</v>
      </c>
      <c r="BM102" s="161" t="s">
        <v>666</v>
      </c>
    </row>
    <row r="103" spans="53:65">
      <c r="BA103" t="s">
        <v>803</v>
      </c>
      <c r="BM103" s="161" t="s">
        <v>82</v>
      </c>
    </row>
    <row r="104" spans="53:65">
      <c r="BA104" t="s">
        <v>804</v>
      </c>
      <c r="BM104" s="161" t="s">
        <v>574</v>
      </c>
    </row>
    <row r="105" spans="53:65">
      <c r="BA105" t="s">
        <v>805</v>
      </c>
      <c r="BM105" s="161" t="s">
        <v>575</v>
      </c>
    </row>
    <row r="106" spans="53:65" ht="15">
      <c r="BA106" s="175" t="s">
        <v>806</v>
      </c>
      <c r="BM106" s="161" t="s">
        <v>576</v>
      </c>
    </row>
    <row r="107" spans="53:65">
      <c r="BA107" t="s">
        <v>807</v>
      </c>
      <c r="BM107" s="161" t="s">
        <v>577</v>
      </c>
    </row>
    <row r="108" spans="53:65">
      <c r="BA108" t="s">
        <v>808</v>
      </c>
      <c r="BM108" s="161" t="s">
        <v>578</v>
      </c>
    </row>
    <row r="109" spans="53:65">
      <c r="BA109" t="s">
        <v>809</v>
      </c>
      <c r="BM109" s="161" t="s">
        <v>579</v>
      </c>
    </row>
    <row r="110" spans="53:65">
      <c r="BA110" t="s">
        <v>810</v>
      </c>
      <c r="BM110" s="161" t="s">
        <v>580</v>
      </c>
    </row>
    <row r="111" spans="53:65">
      <c r="BA111" t="s">
        <v>811</v>
      </c>
      <c r="BM111" s="161" t="s">
        <v>83</v>
      </c>
    </row>
    <row r="112" spans="53:65">
      <c r="BA112" t="s">
        <v>812</v>
      </c>
      <c r="BM112" s="161" t="s">
        <v>581</v>
      </c>
    </row>
    <row r="113" spans="53:65" ht="15">
      <c r="BA113" s="175" t="s">
        <v>813</v>
      </c>
      <c r="BM113" s="161" t="s">
        <v>582</v>
      </c>
    </row>
    <row r="114" spans="53:65">
      <c r="BA114" t="s">
        <v>814</v>
      </c>
      <c r="BM114" s="161" t="s">
        <v>583</v>
      </c>
    </row>
    <row r="115" spans="53:65" ht="15">
      <c r="BA115" s="175" t="s">
        <v>815</v>
      </c>
      <c r="BM115" s="161" t="s">
        <v>584</v>
      </c>
    </row>
    <row r="116" spans="53:65">
      <c r="BA116" t="s">
        <v>816</v>
      </c>
      <c r="BM116" s="161" t="s">
        <v>585</v>
      </c>
    </row>
    <row r="117" spans="53:65">
      <c r="BM117" s="161" t="s">
        <v>586</v>
      </c>
    </row>
    <row r="118" spans="53:65">
      <c r="BM118" s="161" t="s">
        <v>587</v>
      </c>
    </row>
    <row r="119" spans="53:65">
      <c r="BM119" s="161" t="s">
        <v>588</v>
      </c>
    </row>
    <row r="120" spans="53:65">
      <c r="BM120" s="161" t="s">
        <v>589</v>
      </c>
    </row>
    <row r="121" spans="53:65">
      <c r="BM121" s="161" t="s">
        <v>590</v>
      </c>
    </row>
    <row r="122" spans="53:65">
      <c r="BM122" s="161" t="s">
        <v>591</v>
      </c>
    </row>
    <row r="123" spans="53:65">
      <c r="BM123" s="161" t="s">
        <v>592</v>
      </c>
    </row>
    <row r="124" spans="53:65">
      <c r="BM124" s="161" t="s">
        <v>593</v>
      </c>
    </row>
    <row r="125" spans="53:65">
      <c r="BM125" s="161" t="s">
        <v>594</v>
      </c>
    </row>
    <row r="126" spans="53:65">
      <c r="BM126" s="161" t="s">
        <v>595</v>
      </c>
    </row>
    <row r="127" spans="53:65">
      <c r="BM127" s="161" t="s">
        <v>596</v>
      </c>
    </row>
    <row r="128" spans="53:65">
      <c r="BM128" s="161" t="s">
        <v>597</v>
      </c>
    </row>
    <row r="129" spans="65:65">
      <c r="BM129" s="161" t="s">
        <v>667</v>
      </c>
    </row>
    <row r="130" spans="65:65">
      <c r="BM130" s="161" t="s">
        <v>598</v>
      </c>
    </row>
    <row r="131" spans="65:65">
      <c r="BM131" s="162" t="s">
        <v>599</v>
      </c>
    </row>
    <row r="132" spans="65:65">
      <c r="BM132" s="161" t="s">
        <v>600</v>
      </c>
    </row>
    <row r="133" spans="65:65">
      <c r="BM133" s="161" t="s">
        <v>601</v>
      </c>
    </row>
    <row r="134" spans="65:65">
      <c r="BM134" s="161" t="s">
        <v>602</v>
      </c>
    </row>
    <row r="135" spans="65:65">
      <c r="BM135" s="161" t="s">
        <v>603</v>
      </c>
    </row>
    <row r="136" spans="65:65">
      <c r="BM136" s="161" t="s">
        <v>604</v>
      </c>
    </row>
    <row r="137" spans="65:65">
      <c r="BM137" s="161" t="s">
        <v>605</v>
      </c>
    </row>
    <row r="138" spans="65:65">
      <c r="BM138" s="161" t="s">
        <v>606</v>
      </c>
    </row>
    <row r="139" spans="65:65">
      <c r="BM139" s="161" t="s">
        <v>607</v>
      </c>
    </row>
    <row r="140" spans="65:65">
      <c r="BM140" s="161" t="s">
        <v>608</v>
      </c>
    </row>
    <row r="141" spans="65:65">
      <c r="BM141" s="161" t="s">
        <v>609</v>
      </c>
    </row>
    <row r="142" spans="65:65">
      <c r="BM142" s="161" t="s">
        <v>610</v>
      </c>
    </row>
    <row r="143" spans="65:65">
      <c r="BM143" s="161" t="s">
        <v>611</v>
      </c>
    </row>
    <row r="144" spans="65:65">
      <c r="BM144" s="161" t="s">
        <v>612</v>
      </c>
    </row>
    <row r="145" spans="65:65">
      <c r="BM145" s="161" t="s">
        <v>668</v>
      </c>
    </row>
    <row r="146" spans="65:65">
      <c r="BM146" s="161" t="s">
        <v>613</v>
      </c>
    </row>
    <row r="147" spans="65:65">
      <c r="BM147" s="161" t="s">
        <v>614</v>
      </c>
    </row>
    <row r="148" spans="65:65">
      <c r="BM148" s="161" t="s">
        <v>615</v>
      </c>
    </row>
    <row r="149" spans="65:65">
      <c r="BM149" s="161" t="s">
        <v>616</v>
      </c>
    </row>
    <row r="150" spans="65:65">
      <c r="BM150" s="161" t="s">
        <v>617</v>
      </c>
    </row>
    <row r="151" spans="65:65">
      <c r="BM151" s="161" t="s">
        <v>669</v>
      </c>
    </row>
    <row r="152" spans="65:65">
      <c r="BM152" s="161" t="s">
        <v>618</v>
      </c>
    </row>
    <row r="153" spans="65:65">
      <c r="BM153" s="161" t="s">
        <v>619</v>
      </c>
    </row>
    <row r="154" spans="65:65">
      <c r="BM154" s="162" t="s">
        <v>620</v>
      </c>
    </row>
    <row r="155" spans="65:65">
      <c r="BM155" s="161" t="s">
        <v>80</v>
      </c>
    </row>
    <row r="156" spans="65:65">
      <c r="BM156" s="162" t="s">
        <v>621</v>
      </c>
    </row>
    <row r="157" spans="65:65">
      <c r="BM157" s="161" t="s">
        <v>622</v>
      </c>
    </row>
    <row r="158" spans="65:65">
      <c r="BM158" s="161" t="s">
        <v>623</v>
      </c>
    </row>
    <row r="159" spans="65:65">
      <c r="BM159" s="161" t="s">
        <v>624</v>
      </c>
    </row>
    <row r="160" spans="65:65">
      <c r="BM160" s="161" t="s">
        <v>625</v>
      </c>
    </row>
    <row r="161" spans="65:65">
      <c r="BM161" s="161" t="s">
        <v>626</v>
      </c>
    </row>
    <row r="162" spans="65:65">
      <c r="BM162" s="161" t="s">
        <v>627</v>
      </c>
    </row>
    <row r="163" spans="65:65">
      <c r="BM163" s="161" t="s">
        <v>628</v>
      </c>
    </row>
    <row r="164" spans="65:65">
      <c r="BM164" s="162" t="s">
        <v>629</v>
      </c>
    </row>
    <row r="165" spans="65:65">
      <c r="BM165" s="161" t="s">
        <v>630</v>
      </c>
    </row>
    <row r="166" spans="65:65">
      <c r="BM166" s="161" t="s">
        <v>631</v>
      </c>
    </row>
    <row r="167" spans="65:65">
      <c r="BM167" s="161" t="s">
        <v>632</v>
      </c>
    </row>
    <row r="168" spans="65:65">
      <c r="BM168" s="161" t="s">
        <v>633</v>
      </c>
    </row>
    <row r="169" spans="65:65">
      <c r="BM169" s="161" t="s">
        <v>634</v>
      </c>
    </row>
    <row r="170" spans="65:65">
      <c r="BM170" s="161" t="s">
        <v>635</v>
      </c>
    </row>
    <row r="171" spans="65:65">
      <c r="BM171" s="161" t="s">
        <v>636</v>
      </c>
    </row>
    <row r="172" spans="65:65">
      <c r="BM172" s="161" t="s">
        <v>637</v>
      </c>
    </row>
    <row r="173" spans="65:65">
      <c r="BM173" s="161" t="s">
        <v>638</v>
      </c>
    </row>
    <row r="174" spans="65:65">
      <c r="BM174" s="161" t="s">
        <v>639</v>
      </c>
    </row>
    <row r="175" spans="65:65">
      <c r="BM175" s="161" t="s">
        <v>640</v>
      </c>
    </row>
    <row r="176" spans="65:65">
      <c r="BM176" s="161" t="s">
        <v>641</v>
      </c>
    </row>
    <row r="177" spans="65:65">
      <c r="BM177" s="161" t="s">
        <v>642</v>
      </c>
    </row>
    <row r="178" spans="65:65">
      <c r="BM178" s="161" t="s">
        <v>670</v>
      </c>
    </row>
    <row r="179" spans="65:65">
      <c r="BM179" s="161" t="s">
        <v>643</v>
      </c>
    </row>
    <row r="180" spans="65:65">
      <c r="BM180" s="161" t="s">
        <v>644</v>
      </c>
    </row>
    <row r="181" spans="65:65">
      <c r="BM181" s="161" t="s">
        <v>645</v>
      </c>
    </row>
    <row r="182" spans="65:65">
      <c r="BM182" s="161" t="s">
        <v>671</v>
      </c>
    </row>
    <row r="183" spans="65:65">
      <c r="BM183" s="162" t="s">
        <v>646</v>
      </c>
    </row>
    <row r="184" spans="65:65">
      <c r="BM184" s="161" t="s">
        <v>647</v>
      </c>
    </row>
    <row r="185" spans="65:65">
      <c r="BM185" s="161" t="s">
        <v>648</v>
      </c>
    </row>
  </sheetData>
  <mergeCells count="25">
    <mergeCell ref="A12:A13"/>
    <mergeCell ref="B12:B13"/>
    <mergeCell ref="C12:C13"/>
    <mergeCell ref="D12:D13"/>
    <mergeCell ref="E12:E13"/>
    <mergeCell ref="E4:E5"/>
    <mergeCell ref="A4:A5"/>
    <mergeCell ref="B4:B5"/>
    <mergeCell ref="C4:C5"/>
    <mergeCell ref="D4:D5"/>
    <mergeCell ref="A10:A11"/>
    <mergeCell ref="B10:B11"/>
    <mergeCell ref="C10:C11"/>
    <mergeCell ref="D10:D11"/>
    <mergeCell ref="E10:E11"/>
    <mergeCell ref="A8:A9"/>
    <mergeCell ref="B8:B9"/>
    <mergeCell ref="C8:C9"/>
    <mergeCell ref="D8:D9"/>
    <mergeCell ref="E8:E9"/>
    <mergeCell ref="A6:A7"/>
    <mergeCell ref="B6:B7"/>
    <mergeCell ref="C6:C7"/>
    <mergeCell ref="D6:D7"/>
    <mergeCell ref="E6:E7"/>
  </mergeCells>
  <dataValidations count="2">
    <dataValidation type="list" allowBlank="1" showInputMessage="1" showErrorMessage="1" sqref="A4:A13">
      <formula1>$BB$2:$BB$22</formula1>
    </dataValidation>
    <dataValidation type="list" allowBlank="1" showInputMessage="1" showErrorMessage="1" sqref="B4:B13">
      <formula1>$BA$33:$BA$36</formula1>
    </dataValidation>
  </dataValidations>
  <pageMargins left="0.70833333333333337" right="0.70833333333333337" top="0.78749999999999998" bottom="0.78749999999999998" header="0.51180555555555551" footer="0.51180555555555551"/>
  <pageSetup paperSize="9" scale="47" firstPageNumber="0" orientation="portrait" horizontalDpi="300" verticalDpi="300"/>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[3]Custom_lists!#REF!</xm:f>
          </x14:formula1>
          <xm:sqref>B4:B13</xm:sqref>
        </x14:dataValidation>
        <x14:dataValidation type="list" allowBlank="1" showInputMessage="1" showErrorMessage="1">
          <x14:formula1>
            <xm:f>[3]Custom_lists!#REF!</xm:f>
          </x14:formula1>
          <xm:sqref>A4:A13</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rgb="FF92D050"/>
    <pageSetUpPr fitToPage="1"/>
  </sheetPr>
  <dimension ref="A1:CH569"/>
  <sheetViews>
    <sheetView zoomScaleSheetLayoutView="100" workbookViewId="0">
      <selection sqref="A1:XFD1048576"/>
    </sheetView>
  </sheetViews>
  <sheetFormatPr defaultColWidth="11.42578125" defaultRowHeight="12.75"/>
  <cols>
    <col min="1" max="1" width="11.42578125" style="85" customWidth="1"/>
    <col min="2" max="2" width="32.7109375" style="85" customWidth="1"/>
    <col min="3" max="3" width="16.42578125" style="85" customWidth="1"/>
    <col min="4" max="4" width="26.28515625" style="85" customWidth="1"/>
    <col min="5" max="5" width="13.140625" style="85" customWidth="1"/>
    <col min="6" max="6" width="17.42578125" style="85" bestFit="1" customWidth="1"/>
    <col min="7" max="7" width="28" style="85" customWidth="1"/>
    <col min="8" max="8" width="19.28515625" style="85" customWidth="1"/>
    <col min="9" max="9" width="18" style="85" customWidth="1"/>
    <col min="10" max="10" width="15.42578125" style="85" customWidth="1"/>
    <col min="11" max="11" width="17.28515625" style="85" customWidth="1"/>
    <col min="12" max="12" width="12.28515625" style="92" customWidth="1"/>
    <col min="13" max="52" width="11.42578125" style="85" customWidth="1"/>
    <col min="53" max="16384" width="11.42578125" style="85"/>
  </cols>
  <sheetData>
    <row r="1" spans="1:86" ht="30.95" customHeight="1" thickBot="1">
      <c r="A1" s="84" t="s">
        <v>49</v>
      </c>
      <c r="B1" s="84"/>
      <c r="C1" s="84"/>
      <c r="D1" s="84"/>
      <c r="E1" s="84"/>
      <c r="F1" s="84"/>
      <c r="G1" s="84"/>
      <c r="H1" s="84"/>
      <c r="I1" s="84"/>
      <c r="K1" s="81" t="s">
        <v>0</v>
      </c>
      <c r="L1" s="82" t="s">
        <v>961</v>
      </c>
      <c r="BA1" s="158" t="s">
        <v>422</v>
      </c>
      <c r="BB1" s="292" t="s">
        <v>835</v>
      </c>
      <c r="BC1" s="61"/>
      <c r="BD1" s="157" t="s">
        <v>434</v>
      </c>
      <c r="BE1" s="159"/>
      <c r="BF1" s="159"/>
      <c r="BG1" s="61"/>
      <c r="BH1" s="61" t="s">
        <v>469</v>
      </c>
      <c r="BI1" s="61"/>
      <c r="BJ1" s="61"/>
      <c r="BK1" s="61"/>
      <c r="BL1" s="61"/>
      <c r="BM1" s="157" t="s">
        <v>649</v>
      </c>
      <c r="BN1" s="61"/>
      <c r="BO1" s="61" t="s">
        <v>672</v>
      </c>
      <c r="BP1" s="61"/>
      <c r="BQ1" s="61"/>
      <c r="BR1" s="61"/>
      <c r="BS1" s="61"/>
      <c r="BT1" s="61"/>
      <c r="BU1" s="157" t="s">
        <v>709</v>
      </c>
      <c r="BV1" s="61"/>
      <c r="BW1" s="61"/>
      <c r="BX1" s="61"/>
      <c r="BY1" s="61"/>
      <c r="BZ1" s="61" t="s">
        <v>726</v>
      </c>
      <c r="CA1" s="61"/>
      <c r="CB1" s="61"/>
      <c r="CC1" s="61" t="s">
        <v>754</v>
      </c>
      <c r="CD1" s="61"/>
      <c r="CE1" s="61"/>
      <c r="CF1" s="61"/>
      <c r="CG1" s="61"/>
      <c r="CH1" s="61"/>
    </row>
    <row r="2" spans="1:86" ht="30.95" customHeight="1" thickBot="1">
      <c r="A2" s="86"/>
      <c r="B2" s="86"/>
      <c r="C2" s="86"/>
      <c r="D2" s="86"/>
      <c r="E2" s="86"/>
      <c r="F2" s="86"/>
      <c r="G2" s="86"/>
      <c r="H2" s="86"/>
      <c r="I2" s="86"/>
      <c r="K2" s="794" t="s">
        <v>256</v>
      </c>
      <c r="L2" s="83" t="s">
        <v>961</v>
      </c>
      <c r="P2" s="53"/>
      <c r="Q2" s="54"/>
      <c r="R2" s="53"/>
      <c r="BA2" s="160" t="s">
        <v>343</v>
      </c>
      <c r="BB2" s="160" t="s">
        <v>344</v>
      </c>
      <c r="BC2" s="61"/>
      <c r="BD2" s="61" t="s">
        <v>439</v>
      </c>
      <c r="BE2" s="159"/>
      <c r="BF2" s="159"/>
      <c r="BG2" s="61"/>
      <c r="BH2" s="61" t="s">
        <v>468</v>
      </c>
      <c r="BI2" s="61"/>
      <c r="BJ2" s="61"/>
      <c r="BK2" s="61"/>
      <c r="BL2" s="61"/>
      <c r="BM2" s="161" t="s">
        <v>481</v>
      </c>
      <c r="BN2" s="61"/>
      <c r="BO2" s="61" t="s">
        <v>118</v>
      </c>
      <c r="BP2" s="61"/>
      <c r="BQ2" s="61"/>
      <c r="BR2" s="61"/>
      <c r="BS2" s="61"/>
      <c r="BT2" s="61"/>
      <c r="BU2" s="56" t="s">
        <v>712</v>
      </c>
      <c r="BV2" s="56"/>
      <c r="BW2" s="56"/>
      <c r="BX2" s="56"/>
      <c r="BY2" s="56"/>
      <c r="BZ2" s="56" t="s">
        <v>181</v>
      </c>
      <c r="CA2" s="56"/>
      <c r="CB2" s="56"/>
      <c r="CC2" s="61" t="s">
        <v>271</v>
      </c>
      <c r="CD2" s="61"/>
      <c r="CE2" s="61"/>
      <c r="CF2" s="61"/>
      <c r="CG2" s="61"/>
      <c r="CH2" s="61"/>
    </row>
    <row r="3" spans="1:86" ht="44.1" customHeight="1" thickBot="1">
      <c r="A3" s="807" t="s">
        <v>1</v>
      </c>
      <c r="B3" s="795" t="s">
        <v>35</v>
      </c>
      <c r="C3" s="807" t="s">
        <v>217</v>
      </c>
      <c r="D3" s="807" t="s">
        <v>52</v>
      </c>
      <c r="E3" s="807" t="s">
        <v>209</v>
      </c>
      <c r="F3" s="807" t="s">
        <v>53</v>
      </c>
      <c r="G3" s="776" t="s">
        <v>323</v>
      </c>
      <c r="H3" s="776" t="s">
        <v>324</v>
      </c>
      <c r="I3" s="807" t="s">
        <v>218</v>
      </c>
      <c r="J3" s="204" t="s">
        <v>250</v>
      </c>
      <c r="K3" s="205" t="s">
        <v>251</v>
      </c>
      <c r="L3" s="128" t="s">
        <v>308</v>
      </c>
      <c r="P3" s="53"/>
      <c r="Q3" s="54"/>
      <c r="R3" s="53"/>
      <c r="BA3" s="160" t="s">
        <v>345</v>
      </c>
      <c r="BB3" s="160" t="s">
        <v>346</v>
      </c>
      <c r="BC3" s="61"/>
      <c r="BD3" s="61" t="s">
        <v>223</v>
      </c>
      <c r="BE3" s="159"/>
      <c r="BF3" s="159"/>
      <c r="BG3" s="61"/>
      <c r="BH3" s="61" t="s">
        <v>470</v>
      </c>
      <c r="BI3" s="61"/>
      <c r="BJ3" s="61"/>
      <c r="BK3" s="61"/>
      <c r="BL3" s="61"/>
      <c r="BM3" s="161" t="s">
        <v>482</v>
      </c>
      <c r="BN3" s="61"/>
      <c r="BO3" s="61" t="s">
        <v>120</v>
      </c>
      <c r="BP3" s="61"/>
      <c r="BQ3" s="61"/>
      <c r="BR3" s="61"/>
      <c r="BS3" s="61"/>
      <c r="BT3" s="61"/>
      <c r="BU3" s="56" t="s">
        <v>713</v>
      </c>
      <c r="BV3" s="56"/>
      <c r="BW3" s="56"/>
      <c r="BX3" s="56"/>
      <c r="BY3" s="56"/>
      <c r="BZ3" s="56" t="s">
        <v>738</v>
      </c>
      <c r="CA3" s="56"/>
      <c r="CB3" s="56"/>
      <c r="CC3" s="61" t="s">
        <v>272</v>
      </c>
      <c r="CD3" s="61"/>
      <c r="CE3" s="61"/>
      <c r="CF3" s="61"/>
      <c r="CG3" s="61"/>
      <c r="CH3" s="61"/>
    </row>
    <row r="4" spans="1:86" ht="30.95" customHeight="1">
      <c r="A4" s="273" t="s">
        <v>338</v>
      </c>
      <c r="B4" s="808" t="s">
        <v>40</v>
      </c>
      <c r="C4" s="809" t="s">
        <v>1640</v>
      </c>
      <c r="D4" s="810" t="s">
        <v>1641</v>
      </c>
      <c r="E4" s="811">
        <v>2014</v>
      </c>
      <c r="F4" s="812" t="s">
        <v>1642</v>
      </c>
      <c r="G4" s="813" t="s">
        <v>224</v>
      </c>
      <c r="H4" s="814" t="s">
        <v>1604</v>
      </c>
      <c r="I4" s="812" t="s">
        <v>466</v>
      </c>
      <c r="J4" s="815">
        <f>ROUND([3]III_B_1!K4/[3]III_B_1!G4,2)</f>
        <v>0.25</v>
      </c>
      <c r="K4" s="815">
        <f>ROUND([3]III_B_1!K4/[3]III_B_1!H4,2)</f>
        <v>0.5</v>
      </c>
      <c r="L4" s="816"/>
      <c r="P4" s="54"/>
      <c r="Q4" s="54"/>
      <c r="R4" s="54"/>
      <c r="BA4" s="160" t="s">
        <v>347</v>
      </c>
      <c r="BB4" s="160" t="s">
        <v>348</v>
      </c>
      <c r="BC4" s="61"/>
      <c r="BD4" s="61" t="s">
        <v>440</v>
      </c>
      <c r="BE4" s="159"/>
      <c r="BF4" s="159"/>
      <c r="BG4" s="61"/>
      <c r="BH4" s="61" t="s">
        <v>475</v>
      </c>
      <c r="BI4" s="61"/>
      <c r="BJ4" s="61"/>
      <c r="BK4" s="61"/>
      <c r="BL4" s="61"/>
      <c r="BM4" s="161" t="s">
        <v>483</v>
      </c>
      <c r="BN4" s="61"/>
      <c r="BO4" s="61" t="s">
        <v>124</v>
      </c>
      <c r="BP4" s="61"/>
      <c r="BQ4" s="61"/>
      <c r="BR4" s="61"/>
      <c r="BS4" s="61"/>
      <c r="BT4" s="61"/>
      <c r="BU4" s="56" t="s">
        <v>714</v>
      </c>
      <c r="BV4" s="56"/>
      <c r="BW4" s="56"/>
      <c r="BX4" s="56"/>
      <c r="BY4" s="56"/>
      <c r="BZ4" s="56" t="s">
        <v>56</v>
      </c>
      <c r="CA4" s="56"/>
      <c r="CB4" s="56"/>
      <c r="CC4" s="61" t="s">
        <v>273</v>
      </c>
      <c r="CD4" s="61"/>
      <c r="CE4" s="61"/>
      <c r="CF4" s="61"/>
      <c r="CG4" s="61"/>
      <c r="CH4" s="61"/>
    </row>
    <row r="5" spans="1:86" ht="30.95" customHeight="1">
      <c r="A5" s="273" t="s">
        <v>338</v>
      </c>
      <c r="B5" s="808" t="s">
        <v>40</v>
      </c>
      <c r="C5" s="809" t="s">
        <v>1640</v>
      </c>
      <c r="D5" s="810" t="s">
        <v>1641</v>
      </c>
      <c r="E5" s="811">
        <v>2014</v>
      </c>
      <c r="F5" s="812" t="s">
        <v>1642</v>
      </c>
      <c r="G5" s="813" t="s">
        <v>1607</v>
      </c>
      <c r="H5" s="814" t="s">
        <v>1604</v>
      </c>
      <c r="I5" s="812" t="s">
        <v>466</v>
      </c>
      <c r="J5" s="815">
        <f>ROUND([3]III_B_1!K5/[3]III_B_1!G5,2)</f>
        <v>0.24</v>
      </c>
      <c r="K5" s="815">
        <f>ROUND([3]III_B_1!K5/[3]III_B_1!H5,2)</f>
        <v>1</v>
      </c>
      <c r="L5" s="817"/>
      <c r="P5" s="54"/>
      <c r="Q5" s="54"/>
      <c r="R5" s="54"/>
      <c r="BA5" s="160" t="s">
        <v>351</v>
      </c>
      <c r="BB5" s="160" t="s">
        <v>352</v>
      </c>
      <c r="BC5" s="61"/>
      <c r="BD5" s="61" t="s">
        <v>227</v>
      </c>
      <c r="BE5" s="159"/>
      <c r="BF5" s="159"/>
      <c r="BG5" s="61"/>
      <c r="BH5" s="61" t="s">
        <v>467</v>
      </c>
      <c r="BI5" s="61"/>
      <c r="BJ5" s="61"/>
      <c r="BK5" s="61"/>
      <c r="BL5" s="61"/>
      <c r="BM5" s="162" t="s">
        <v>484</v>
      </c>
      <c r="BN5" s="61"/>
      <c r="BO5" s="61"/>
      <c r="BP5" s="61"/>
      <c r="BQ5" s="61"/>
      <c r="BR5" s="61"/>
      <c r="BS5" s="61"/>
      <c r="BT5" s="61"/>
      <c r="BU5" s="56" t="s">
        <v>688</v>
      </c>
      <c r="BV5" s="56"/>
      <c r="BW5" s="56"/>
      <c r="BX5" s="56"/>
      <c r="BY5" s="56"/>
      <c r="BZ5" s="56" t="s">
        <v>739</v>
      </c>
      <c r="CA5" s="56"/>
      <c r="CB5" s="56"/>
      <c r="CC5" s="61" t="s">
        <v>274</v>
      </c>
      <c r="CD5" s="61"/>
      <c r="CE5" s="61"/>
      <c r="CF5" s="61"/>
      <c r="CG5" s="61"/>
      <c r="CH5" s="61"/>
    </row>
    <row r="6" spans="1:86" ht="30.95" customHeight="1">
      <c r="A6" s="273" t="s">
        <v>338</v>
      </c>
      <c r="B6" s="808" t="s">
        <v>40</v>
      </c>
      <c r="C6" s="809" t="s">
        <v>1640</v>
      </c>
      <c r="D6" s="810" t="s">
        <v>1641</v>
      </c>
      <c r="E6" s="811">
        <v>2014</v>
      </c>
      <c r="F6" s="812" t="s">
        <v>1642</v>
      </c>
      <c r="G6" s="813" t="s">
        <v>239</v>
      </c>
      <c r="H6" s="814" t="s">
        <v>1604</v>
      </c>
      <c r="I6" s="812" t="s">
        <v>466</v>
      </c>
      <c r="J6" s="815">
        <f>ROUND([3]III_B_1!K6/[3]III_B_1!G6,2)</f>
        <v>0.3</v>
      </c>
      <c r="K6" s="815">
        <f>ROUND([3]III_B_1!K6/[3]III_B_1!H6,2)</f>
        <v>1</v>
      </c>
      <c r="L6" s="817"/>
      <c r="P6" s="54"/>
      <c r="Q6" s="54"/>
      <c r="R6" s="54"/>
      <c r="BA6" s="160" t="s">
        <v>353</v>
      </c>
      <c r="BB6" s="160" t="s">
        <v>354</v>
      </c>
      <c r="BC6" s="61"/>
      <c r="BD6" s="61" t="s">
        <v>435</v>
      </c>
      <c r="BE6" s="159"/>
      <c r="BF6" s="159"/>
      <c r="BG6" s="61"/>
      <c r="BH6" s="61" t="s">
        <v>471</v>
      </c>
      <c r="BI6" s="61"/>
      <c r="BJ6" s="61"/>
      <c r="BK6" s="61"/>
      <c r="BL6" s="61"/>
      <c r="BM6" s="161" t="s">
        <v>659</v>
      </c>
      <c r="BN6" s="61"/>
      <c r="BO6" s="61"/>
      <c r="BP6" s="61"/>
      <c r="BQ6" s="61"/>
      <c r="BR6" s="61"/>
      <c r="BS6" s="61"/>
      <c r="BT6" s="61"/>
      <c r="BU6" s="56" t="s">
        <v>689</v>
      </c>
      <c r="BV6" s="56"/>
      <c r="BW6" s="56"/>
      <c r="BX6" s="56"/>
      <c r="BY6" s="56"/>
      <c r="BZ6" s="56" t="s">
        <v>737</v>
      </c>
      <c r="CA6" s="56"/>
      <c r="CB6" s="56"/>
      <c r="CC6" s="61" t="s">
        <v>751</v>
      </c>
      <c r="CD6" s="61"/>
      <c r="CE6" s="61"/>
      <c r="CF6" s="61"/>
      <c r="CG6" s="61"/>
      <c r="CH6" s="61"/>
    </row>
    <row r="7" spans="1:86" ht="30.95" customHeight="1">
      <c r="A7" s="273" t="s">
        <v>338</v>
      </c>
      <c r="B7" s="808" t="s">
        <v>40</v>
      </c>
      <c r="C7" s="809" t="s">
        <v>1640</v>
      </c>
      <c r="D7" s="810" t="s">
        <v>1641</v>
      </c>
      <c r="E7" s="811">
        <v>2014</v>
      </c>
      <c r="F7" s="812" t="s">
        <v>1642</v>
      </c>
      <c r="G7" s="813" t="s">
        <v>230</v>
      </c>
      <c r="H7" s="814" t="s">
        <v>1608</v>
      </c>
      <c r="I7" s="812" t="s">
        <v>466</v>
      </c>
      <c r="J7" s="815">
        <f>ROUND([3]III_B_1!K7/[3]III_B_1!G7,2)</f>
        <v>0.35</v>
      </c>
      <c r="K7" s="815">
        <f>ROUND([3]III_B_1!K7/[3]III_B_1!H7,2)</f>
        <v>1</v>
      </c>
      <c r="L7" s="817"/>
      <c r="P7" s="54"/>
      <c r="Q7" s="54"/>
      <c r="R7" s="54"/>
      <c r="BA7" s="160" t="s">
        <v>360</v>
      </c>
      <c r="BB7" s="160" t="s">
        <v>342</v>
      </c>
      <c r="BC7" s="61"/>
      <c r="BD7" s="61" t="s">
        <v>436</v>
      </c>
      <c r="BE7" s="159"/>
      <c r="BF7" s="159"/>
      <c r="BG7" s="61"/>
      <c r="BH7" s="61" t="s">
        <v>472</v>
      </c>
      <c r="BI7" s="61"/>
      <c r="BJ7" s="61"/>
      <c r="BK7" s="61"/>
      <c r="BL7" s="61"/>
      <c r="BM7" s="161" t="s">
        <v>485</v>
      </c>
      <c r="BN7" s="61"/>
      <c r="BO7" s="61" t="s">
        <v>673</v>
      </c>
      <c r="BP7" s="61"/>
      <c r="BQ7" s="61"/>
      <c r="BR7" s="61"/>
      <c r="BS7" s="61"/>
      <c r="BT7" s="61"/>
      <c r="BU7" s="56" t="s">
        <v>715</v>
      </c>
      <c r="BV7" s="56"/>
      <c r="BW7" s="56"/>
      <c r="BX7" s="56"/>
      <c r="BY7" s="56"/>
      <c r="BZ7" s="56" t="s">
        <v>183</v>
      </c>
      <c r="CA7" s="56"/>
      <c r="CB7" s="56"/>
      <c r="CC7" s="61" t="s">
        <v>752</v>
      </c>
      <c r="CD7" s="61"/>
      <c r="CE7" s="61"/>
      <c r="CF7" s="61"/>
      <c r="CG7" s="61"/>
      <c r="CH7" s="61"/>
    </row>
    <row r="8" spans="1:86" ht="30.95" customHeight="1">
      <c r="A8" s="273" t="s">
        <v>338</v>
      </c>
      <c r="B8" s="808" t="s">
        <v>40</v>
      </c>
      <c r="C8" s="809" t="s">
        <v>1640</v>
      </c>
      <c r="D8" s="810" t="s">
        <v>1641</v>
      </c>
      <c r="E8" s="811">
        <v>2014</v>
      </c>
      <c r="F8" s="812" t="s">
        <v>1642</v>
      </c>
      <c r="G8" s="813" t="s">
        <v>1609</v>
      </c>
      <c r="H8" s="814" t="s">
        <v>1608</v>
      </c>
      <c r="I8" s="812" t="s">
        <v>466</v>
      </c>
      <c r="J8" s="815">
        <f>ROUND([3]III_B_1!K8/[3]III_B_1!G8,2)</f>
        <v>0.43</v>
      </c>
      <c r="K8" s="815">
        <f>ROUND([3]III_B_1!K8/[3]III_B_1!H8,2)</f>
        <v>1</v>
      </c>
      <c r="L8" s="817"/>
      <c r="P8" s="54"/>
      <c r="Q8" s="54"/>
      <c r="R8" s="54"/>
      <c r="BA8" s="160"/>
      <c r="BB8" s="160"/>
      <c r="BC8" s="61"/>
      <c r="BD8" s="61"/>
      <c r="BE8" s="159"/>
      <c r="BF8" s="159"/>
      <c r="BG8" s="61"/>
      <c r="BH8" s="61"/>
      <c r="BI8" s="61"/>
      <c r="BJ8" s="61"/>
      <c r="BK8" s="61"/>
      <c r="BL8" s="61"/>
      <c r="BM8" s="161"/>
      <c r="BN8" s="61"/>
      <c r="BO8" s="61"/>
      <c r="BP8" s="61"/>
      <c r="BQ8" s="61"/>
      <c r="BR8" s="61"/>
      <c r="BS8" s="61"/>
      <c r="BT8" s="61"/>
      <c r="BU8" s="56"/>
      <c r="BV8" s="56"/>
      <c r="BW8" s="56"/>
      <c r="BX8" s="56"/>
      <c r="BY8" s="56"/>
      <c r="BZ8" s="56"/>
      <c r="CA8" s="56"/>
      <c r="CB8" s="56"/>
      <c r="CC8" s="61"/>
      <c r="CD8" s="61"/>
      <c r="CE8" s="61"/>
      <c r="CF8" s="61"/>
      <c r="CG8" s="61"/>
      <c r="CH8" s="61"/>
    </row>
    <row r="9" spans="1:86" ht="30.95" customHeight="1">
      <c r="A9" s="273" t="s">
        <v>338</v>
      </c>
      <c r="B9" s="808" t="s">
        <v>40</v>
      </c>
      <c r="C9" s="809" t="s">
        <v>1640</v>
      </c>
      <c r="D9" s="810" t="s">
        <v>1641</v>
      </c>
      <c r="E9" s="811">
        <v>2014</v>
      </c>
      <c r="F9" s="812" t="s">
        <v>1642</v>
      </c>
      <c r="G9" s="813" t="s">
        <v>1607</v>
      </c>
      <c r="H9" s="814" t="s">
        <v>1608</v>
      </c>
      <c r="I9" s="812" t="s">
        <v>466</v>
      </c>
      <c r="J9" s="815">
        <f>ROUND([3]III_B_1!K9/[3]III_B_1!G9,2)</f>
        <v>0.51</v>
      </c>
      <c r="K9" s="815">
        <f>ROUND([3]III_B_1!K9/[3]III_B_1!H9,2)</f>
        <v>1</v>
      </c>
      <c r="L9" s="817"/>
      <c r="P9" s="54"/>
      <c r="Q9" s="54"/>
      <c r="R9" s="54"/>
      <c r="BA9" s="160"/>
      <c r="BB9" s="160"/>
      <c r="BC9" s="61"/>
      <c r="BD9" s="61"/>
      <c r="BE9" s="159"/>
      <c r="BF9" s="159"/>
      <c r="BG9" s="61"/>
      <c r="BH9" s="61"/>
      <c r="BI9" s="61"/>
      <c r="BJ9" s="61"/>
      <c r="BK9" s="61"/>
      <c r="BL9" s="61"/>
      <c r="BM9" s="161"/>
      <c r="BN9" s="61"/>
      <c r="BO9" s="61"/>
      <c r="BP9" s="61"/>
      <c r="BQ9" s="61"/>
      <c r="BR9" s="61"/>
      <c r="BS9" s="61"/>
      <c r="BT9" s="61"/>
      <c r="BU9" s="56"/>
      <c r="BV9" s="56"/>
      <c r="BW9" s="56"/>
      <c r="BX9" s="56"/>
      <c r="BY9" s="56"/>
      <c r="BZ9" s="56"/>
      <c r="CA9" s="56"/>
      <c r="CB9" s="56"/>
      <c r="CC9" s="61"/>
      <c r="CD9" s="61"/>
      <c r="CE9" s="61"/>
      <c r="CF9" s="61"/>
      <c r="CG9" s="61"/>
      <c r="CH9" s="61"/>
    </row>
    <row r="10" spans="1:86" ht="30.95" customHeight="1">
      <c r="A10" s="273" t="s">
        <v>338</v>
      </c>
      <c r="B10" s="808" t="s">
        <v>40</v>
      </c>
      <c r="C10" s="809" t="s">
        <v>1640</v>
      </c>
      <c r="D10" s="810" t="s">
        <v>1641</v>
      </c>
      <c r="E10" s="811">
        <v>2014</v>
      </c>
      <c r="F10" s="812" t="s">
        <v>1642</v>
      </c>
      <c r="G10" s="813" t="s">
        <v>239</v>
      </c>
      <c r="H10" s="814" t="s">
        <v>1608</v>
      </c>
      <c r="I10" s="812" t="s">
        <v>466</v>
      </c>
      <c r="J10" s="815">
        <f>ROUND([3]III_B_1!K10/[3]III_B_1!G10,2)</f>
        <v>0.47</v>
      </c>
      <c r="K10" s="815">
        <f>ROUND([3]III_B_1!K10/[3]III_B_1!H10,2)</f>
        <v>0.9</v>
      </c>
      <c r="L10" s="817"/>
      <c r="P10" s="54"/>
      <c r="Q10" s="54"/>
      <c r="R10" s="54"/>
      <c r="BA10" s="160"/>
      <c r="BB10" s="160"/>
      <c r="BC10" s="61"/>
      <c r="BD10" s="61"/>
      <c r="BE10" s="159"/>
      <c r="BF10" s="159"/>
      <c r="BG10" s="61"/>
      <c r="BH10" s="61"/>
      <c r="BI10" s="61"/>
      <c r="BJ10" s="61"/>
      <c r="BK10" s="61"/>
      <c r="BL10" s="61"/>
      <c r="BM10" s="161"/>
      <c r="BN10" s="61"/>
      <c r="BO10" s="61"/>
      <c r="BP10" s="61"/>
      <c r="BQ10" s="61"/>
      <c r="BR10" s="61"/>
      <c r="BS10" s="61"/>
      <c r="BT10" s="61"/>
      <c r="BU10" s="56"/>
      <c r="BV10" s="56"/>
      <c r="BW10" s="56"/>
      <c r="BX10" s="56"/>
      <c r="BY10" s="56"/>
      <c r="BZ10" s="56"/>
      <c r="CA10" s="56"/>
      <c r="CB10" s="56"/>
      <c r="CC10" s="61"/>
      <c r="CD10" s="61"/>
      <c r="CE10" s="61"/>
      <c r="CF10" s="61"/>
      <c r="CG10" s="61"/>
      <c r="CH10" s="61"/>
    </row>
    <row r="11" spans="1:86" ht="30.95" customHeight="1">
      <c r="A11" s="273" t="s">
        <v>338</v>
      </c>
      <c r="B11" s="808" t="s">
        <v>40</v>
      </c>
      <c r="C11" s="809" t="s">
        <v>1640</v>
      </c>
      <c r="D11" s="810" t="s">
        <v>1641</v>
      </c>
      <c r="E11" s="811">
        <v>2014</v>
      </c>
      <c r="F11" s="812" t="s">
        <v>1642</v>
      </c>
      <c r="G11" s="813" t="s">
        <v>230</v>
      </c>
      <c r="H11" s="814" t="s">
        <v>1610</v>
      </c>
      <c r="I11" s="812" t="s">
        <v>466</v>
      </c>
      <c r="J11" s="815">
        <f>ROUND([3]III_B_1!K11/[3]III_B_1!G11,2)</f>
        <v>0.12</v>
      </c>
      <c r="K11" s="815">
        <f>ROUND([3]III_B_1!K11/[3]III_B_1!H11,2)</f>
        <v>0.43</v>
      </c>
      <c r="L11" s="817"/>
      <c r="P11" s="54"/>
      <c r="Q11" s="54"/>
      <c r="R11" s="54"/>
      <c r="BA11" s="160"/>
      <c r="BB11" s="160"/>
      <c r="BC11" s="61"/>
      <c r="BD11" s="61"/>
      <c r="BE11" s="159"/>
      <c r="BF11" s="159"/>
      <c r="BG11" s="61"/>
      <c r="BH11" s="61"/>
      <c r="BI11" s="61"/>
      <c r="BJ11" s="61"/>
      <c r="BK11" s="61"/>
      <c r="BL11" s="61"/>
      <c r="BM11" s="161"/>
      <c r="BN11" s="61"/>
      <c r="BO11" s="61"/>
      <c r="BP11" s="61"/>
      <c r="BQ11" s="61"/>
      <c r="BR11" s="61"/>
      <c r="BS11" s="61"/>
      <c r="BT11" s="61"/>
      <c r="BU11" s="56"/>
      <c r="BV11" s="56"/>
      <c r="BW11" s="56"/>
      <c r="BX11" s="56"/>
      <c r="BY11" s="56"/>
      <c r="BZ11" s="56"/>
      <c r="CA11" s="56"/>
      <c r="CB11" s="56"/>
      <c r="CC11" s="61"/>
      <c r="CD11" s="61"/>
      <c r="CE11" s="61"/>
      <c r="CF11" s="61"/>
      <c r="CG11" s="61"/>
      <c r="CH11" s="61"/>
    </row>
    <row r="12" spans="1:86" ht="30.95" customHeight="1">
      <c r="A12" s="273" t="s">
        <v>338</v>
      </c>
      <c r="B12" s="808" t="s">
        <v>40</v>
      </c>
      <c r="C12" s="809" t="s">
        <v>1640</v>
      </c>
      <c r="D12" s="810" t="s">
        <v>1641</v>
      </c>
      <c r="E12" s="811">
        <v>2014</v>
      </c>
      <c r="F12" s="812" t="s">
        <v>1642</v>
      </c>
      <c r="G12" s="813" t="s">
        <v>224</v>
      </c>
      <c r="H12" s="814" t="s">
        <v>1610</v>
      </c>
      <c r="I12" s="812" t="s">
        <v>466</v>
      </c>
      <c r="J12" s="815">
        <f>ROUND([3]III_B_1!K12/[3]III_B_1!G12,2)</f>
        <v>0.49</v>
      </c>
      <c r="K12" s="815">
        <f>ROUND([3]III_B_1!K12/[3]III_B_1!H12,2)</f>
        <v>1</v>
      </c>
      <c r="L12" s="817"/>
      <c r="P12" s="54"/>
      <c r="Q12" s="54"/>
      <c r="R12" s="54"/>
      <c r="BA12" s="160"/>
      <c r="BB12" s="160"/>
      <c r="BC12" s="61"/>
      <c r="BD12" s="61"/>
      <c r="BE12" s="159"/>
      <c r="BF12" s="159"/>
      <c r="BG12" s="61"/>
      <c r="BH12" s="61"/>
      <c r="BI12" s="61"/>
      <c r="BJ12" s="61"/>
      <c r="BK12" s="61"/>
      <c r="BL12" s="61"/>
      <c r="BM12" s="161"/>
      <c r="BN12" s="61"/>
      <c r="BO12" s="61"/>
      <c r="BP12" s="61"/>
      <c r="BQ12" s="61"/>
      <c r="BR12" s="61"/>
      <c r="BS12" s="61"/>
      <c r="BT12" s="61"/>
      <c r="BU12" s="56"/>
      <c r="BV12" s="56"/>
      <c r="BW12" s="56"/>
      <c r="BX12" s="56"/>
      <c r="BY12" s="56"/>
      <c r="BZ12" s="56"/>
      <c r="CA12" s="56"/>
      <c r="CB12" s="56"/>
      <c r="CC12" s="61"/>
      <c r="CD12" s="61"/>
      <c r="CE12" s="61"/>
      <c r="CF12" s="61"/>
      <c r="CG12" s="61"/>
      <c r="CH12" s="61"/>
    </row>
    <row r="13" spans="1:86" ht="30.95" customHeight="1">
      <c r="A13" s="273" t="s">
        <v>338</v>
      </c>
      <c r="B13" s="808" t="s">
        <v>40</v>
      </c>
      <c r="C13" s="809" t="s">
        <v>1640</v>
      </c>
      <c r="D13" s="810" t="s">
        <v>1641</v>
      </c>
      <c r="E13" s="811">
        <v>2014</v>
      </c>
      <c r="F13" s="812" t="s">
        <v>1642</v>
      </c>
      <c r="G13" s="813" t="s">
        <v>1607</v>
      </c>
      <c r="H13" s="814" t="s">
        <v>1610</v>
      </c>
      <c r="I13" s="812" t="s">
        <v>466</v>
      </c>
      <c r="J13" s="815">
        <f>ROUND([3]III_B_1!K13/[3]III_B_1!G13,2)</f>
        <v>0.4</v>
      </c>
      <c r="K13" s="815">
        <f>ROUND([3]III_B_1!K13/[3]III_B_1!H13,2)</f>
        <v>0.92</v>
      </c>
      <c r="L13" s="817"/>
      <c r="P13" s="54"/>
      <c r="Q13" s="54"/>
      <c r="R13" s="54"/>
      <c r="BA13" s="160"/>
      <c r="BB13" s="160"/>
      <c r="BC13" s="61"/>
      <c r="BD13" s="61"/>
      <c r="BE13" s="159"/>
      <c r="BF13" s="159"/>
      <c r="BG13" s="61"/>
      <c r="BH13" s="61"/>
      <c r="BI13" s="61"/>
      <c r="BJ13" s="61"/>
      <c r="BK13" s="61"/>
      <c r="BL13" s="61"/>
      <c r="BM13" s="161"/>
      <c r="BN13" s="61"/>
      <c r="BO13" s="61"/>
      <c r="BP13" s="61"/>
      <c r="BQ13" s="61"/>
      <c r="BR13" s="61"/>
      <c r="BS13" s="61"/>
      <c r="BT13" s="61"/>
      <c r="BU13" s="56"/>
      <c r="BV13" s="56"/>
      <c r="BW13" s="56"/>
      <c r="BX13" s="56"/>
      <c r="BY13" s="56"/>
      <c r="BZ13" s="56"/>
      <c r="CA13" s="56"/>
      <c r="CB13" s="56"/>
      <c r="CC13" s="61"/>
      <c r="CD13" s="61"/>
      <c r="CE13" s="61"/>
      <c r="CF13" s="61"/>
      <c r="CG13" s="61"/>
      <c r="CH13" s="61"/>
    </row>
    <row r="14" spans="1:86" ht="30.95" customHeight="1">
      <c r="A14" s="273" t="s">
        <v>338</v>
      </c>
      <c r="B14" s="808" t="s">
        <v>40</v>
      </c>
      <c r="C14" s="809" t="s">
        <v>1640</v>
      </c>
      <c r="D14" s="810" t="s">
        <v>1641</v>
      </c>
      <c r="E14" s="811">
        <v>2014</v>
      </c>
      <c r="F14" s="812" t="s">
        <v>1642</v>
      </c>
      <c r="G14" s="813" t="s">
        <v>239</v>
      </c>
      <c r="H14" s="814" t="s">
        <v>1610</v>
      </c>
      <c r="I14" s="812" t="s">
        <v>466</v>
      </c>
      <c r="J14" s="815">
        <f>ROUND([3]III_B_1!K14/[3]III_B_1!G14,2)</f>
        <v>0.52</v>
      </c>
      <c r="K14" s="815">
        <f>ROUND([3]III_B_1!K14/[3]III_B_1!H14,2)</f>
        <v>1</v>
      </c>
      <c r="L14" s="817"/>
      <c r="P14" s="54"/>
      <c r="Q14" s="54"/>
      <c r="R14" s="54"/>
      <c r="BA14" s="160"/>
      <c r="BB14" s="160"/>
      <c r="BC14" s="61"/>
      <c r="BD14" s="61"/>
      <c r="BE14" s="159"/>
      <c r="BF14" s="159"/>
      <c r="BG14" s="61"/>
      <c r="BH14" s="61"/>
      <c r="BI14" s="61"/>
      <c r="BJ14" s="61"/>
      <c r="BK14" s="61"/>
      <c r="BL14" s="61"/>
      <c r="BM14" s="161"/>
      <c r="BN14" s="61"/>
      <c r="BO14" s="61"/>
      <c r="BP14" s="61"/>
      <c r="BQ14" s="61"/>
      <c r="BR14" s="61"/>
      <c r="BS14" s="61"/>
      <c r="BT14" s="61"/>
      <c r="BU14" s="56"/>
      <c r="BV14" s="56"/>
      <c r="BW14" s="56"/>
      <c r="BX14" s="56"/>
      <c r="BY14" s="56"/>
      <c r="BZ14" s="56"/>
      <c r="CA14" s="56"/>
      <c r="CB14" s="56"/>
      <c r="CC14" s="61"/>
      <c r="CD14" s="61"/>
      <c r="CE14" s="61"/>
      <c r="CF14" s="61"/>
      <c r="CG14" s="61"/>
      <c r="CH14" s="61"/>
    </row>
    <row r="15" spans="1:86" ht="30.95" customHeight="1">
      <c r="A15" s="273" t="s">
        <v>338</v>
      </c>
      <c r="B15" s="808" t="s">
        <v>40</v>
      </c>
      <c r="C15" s="809" t="s">
        <v>1640</v>
      </c>
      <c r="D15" s="810" t="s">
        <v>1641</v>
      </c>
      <c r="E15" s="811">
        <v>2014</v>
      </c>
      <c r="F15" s="812" t="s">
        <v>1642</v>
      </c>
      <c r="G15" s="813" t="s">
        <v>222</v>
      </c>
      <c r="H15" s="814" t="s">
        <v>1610</v>
      </c>
      <c r="I15" s="812" t="s">
        <v>466</v>
      </c>
      <c r="J15" s="815">
        <f>ROUND([3]III_B_1!K15/[3]III_B_1!G15,2)</f>
        <v>0.55000000000000004</v>
      </c>
      <c r="K15" s="815">
        <f>ROUND([3]III_B_1!K15/[3]III_B_1!H15,2)</f>
        <v>1</v>
      </c>
      <c r="L15" s="817"/>
      <c r="P15" s="54"/>
      <c r="Q15" s="54"/>
      <c r="R15" s="54"/>
      <c r="BA15" s="160"/>
      <c r="BB15" s="160"/>
      <c r="BC15" s="61"/>
      <c r="BD15" s="61"/>
      <c r="BE15" s="159"/>
      <c r="BF15" s="159"/>
      <c r="BG15" s="61"/>
      <c r="BH15" s="61"/>
      <c r="BI15" s="61"/>
      <c r="BJ15" s="61"/>
      <c r="BK15" s="61"/>
      <c r="BL15" s="61"/>
      <c r="BM15" s="161"/>
      <c r="BN15" s="61"/>
      <c r="BO15" s="61"/>
      <c r="BP15" s="61"/>
      <c r="BQ15" s="61"/>
      <c r="BR15" s="61"/>
      <c r="BS15" s="61"/>
      <c r="BT15" s="61"/>
      <c r="BU15" s="56"/>
      <c r="BV15" s="56"/>
      <c r="BW15" s="56"/>
      <c r="BX15" s="56"/>
      <c r="BY15" s="56"/>
      <c r="BZ15" s="56"/>
      <c r="CA15" s="56"/>
      <c r="CB15" s="56"/>
      <c r="CC15" s="61"/>
      <c r="CD15" s="61"/>
      <c r="CE15" s="61"/>
      <c r="CF15" s="61"/>
      <c r="CG15" s="61"/>
      <c r="CH15" s="61"/>
    </row>
    <row r="16" spans="1:86" ht="30.95" customHeight="1">
      <c r="A16" s="273" t="s">
        <v>338</v>
      </c>
      <c r="B16" s="808" t="s">
        <v>40</v>
      </c>
      <c r="C16" s="809" t="s">
        <v>1640</v>
      </c>
      <c r="D16" s="810" t="s">
        <v>1641</v>
      </c>
      <c r="E16" s="811">
        <v>2014</v>
      </c>
      <c r="F16" s="812" t="s">
        <v>1642</v>
      </c>
      <c r="G16" s="813" t="s">
        <v>226</v>
      </c>
      <c r="H16" s="814" t="s">
        <v>1610</v>
      </c>
      <c r="I16" s="812" t="s">
        <v>466</v>
      </c>
      <c r="J16" s="815">
        <f>ROUND([3]III_B_1!K16/[3]III_B_1!G16,2)</f>
        <v>0.61</v>
      </c>
      <c r="K16" s="815">
        <f>ROUND([3]III_B_1!K16/[3]III_B_1!H16,2)</f>
        <v>1</v>
      </c>
      <c r="L16" s="817"/>
      <c r="P16" s="54"/>
      <c r="Q16" s="54"/>
      <c r="R16" s="54"/>
      <c r="BA16" s="160"/>
      <c r="BB16" s="160"/>
      <c r="BC16" s="61"/>
      <c r="BD16" s="61"/>
      <c r="BE16" s="159"/>
      <c r="BF16" s="159"/>
      <c r="BG16" s="61"/>
      <c r="BH16" s="61"/>
      <c r="BI16" s="61"/>
      <c r="BJ16" s="61"/>
      <c r="BK16" s="61"/>
      <c r="BL16" s="61"/>
      <c r="BM16" s="161"/>
      <c r="BN16" s="61"/>
      <c r="BO16" s="61"/>
      <c r="BP16" s="61"/>
      <c r="BQ16" s="61"/>
      <c r="BR16" s="61"/>
      <c r="BS16" s="61"/>
      <c r="BT16" s="61"/>
      <c r="BU16" s="56"/>
      <c r="BV16" s="56"/>
      <c r="BW16" s="56"/>
      <c r="BX16" s="56"/>
      <c r="BY16" s="56"/>
      <c r="BZ16" s="56"/>
      <c r="CA16" s="56"/>
      <c r="CB16" s="56"/>
      <c r="CC16" s="61"/>
      <c r="CD16" s="61"/>
      <c r="CE16" s="61"/>
      <c r="CF16" s="61"/>
      <c r="CG16" s="61"/>
      <c r="CH16" s="61"/>
    </row>
    <row r="17" spans="1:86" ht="30.95" customHeight="1">
      <c r="A17" s="273" t="s">
        <v>338</v>
      </c>
      <c r="B17" s="808" t="s">
        <v>40</v>
      </c>
      <c r="C17" s="809" t="s">
        <v>1640</v>
      </c>
      <c r="D17" s="810" t="s">
        <v>1641</v>
      </c>
      <c r="E17" s="811">
        <v>2014</v>
      </c>
      <c r="F17" s="812" t="s">
        <v>1642</v>
      </c>
      <c r="G17" s="813" t="s">
        <v>1609</v>
      </c>
      <c r="H17" s="814" t="s">
        <v>1611</v>
      </c>
      <c r="I17" s="812" t="s">
        <v>466</v>
      </c>
      <c r="J17" s="815">
        <f>ROUND([3]III_B_1!K17/[3]III_B_1!G17,2)</f>
        <v>0.75</v>
      </c>
      <c r="K17" s="815">
        <f>ROUND([3]III_B_1!K17/[3]III_B_1!H17,2)</f>
        <v>0.98</v>
      </c>
      <c r="L17" s="817"/>
      <c r="P17" s="54"/>
      <c r="Q17" s="54"/>
      <c r="R17" s="54"/>
      <c r="BA17" s="160"/>
      <c r="BB17" s="160"/>
      <c r="BC17" s="61"/>
      <c r="BD17" s="61"/>
      <c r="BE17" s="159"/>
      <c r="BF17" s="159"/>
      <c r="BG17" s="61"/>
      <c r="BH17" s="61"/>
      <c r="BI17" s="61"/>
      <c r="BJ17" s="61"/>
      <c r="BK17" s="61"/>
      <c r="BL17" s="61"/>
      <c r="BM17" s="161"/>
      <c r="BN17" s="61"/>
      <c r="BO17" s="61"/>
      <c r="BP17" s="61"/>
      <c r="BQ17" s="61"/>
      <c r="BR17" s="61"/>
      <c r="BS17" s="61"/>
      <c r="BT17" s="61"/>
      <c r="BU17" s="56"/>
      <c r="BV17" s="56"/>
      <c r="BW17" s="56"/>
      <c r="BX17" s="56"/>
      <c r="BY17" s="56"/>
      <c r="BZ17" s="56"/>
      <c r="CA17" s="56"/>
      <c r="CB17" s="56"/>
      <c r="CC17" s="61"/>
      <c r="CD17" s="61"/>
      <c r="CE17" s="61"/>
      <c r="CF17" s="61"/>
      <c r="CG17" s="61"/>
      <c r="CH17" s="61"/>
    </row>
    <row r="18" spans="1:86" ht="30.95" customHeight="1">
      <c r="A18" s="273" t="s">
        <v>338</v>
      </c>
      <c r="B18" s="808" t="s">
        <v>40</v>
      </c>
      <c r="C18" s="809" t="s">
        <v>1640</v>
      </c>
      <c r="D18" s="810" t="s">
        <v>1641</v>
      </c>
      <c r="E18" s="811">
        <v>2014</v>
      </c>
      <c r="F18" s="812" t="s">
        <v>1642</v>
      </c>
      <c r="G18" s="813" t="s">
        <v>1612</v>
      </c>
      <c r="H18" s="814" t="s">
        <v>1611</v>
      </c>
      <c r="I18" s="812" t="s">
        <v>466</v>
      </c>
      <c r="J18" s="815">
        <f>ROUND([3]III_B_1!K18/[3]III_B_1!G18,2)</f>
        <v>0.75</v>
      </c>
      <c r="K18" s="815">
        <f>ROUND([3]III_B_1!K18/[3]III_B_1!H18,2)</f>
        <v>1</v>
      </c>
      <c r="L18" s="817"/>
      <c r="P18" s="54"/>
      <c r="Q18" s="54"/>
      <c r="R18" s="54"/>
      <c r="BA18" s="160"/>
      <c r="BB18" s="160"/>
      <c r="BC18" s="61"/>
      <c r="BD18" s="61"/>
      <c r="BE18" s="159"/>
      <c r="BF18" s="159"/>
      <c r="BG18" s="61"/>
      <c r="BH18" s="61"/>
      <c r="BI18" s="61"/>
      <c r="BJ18" s="61"/>
      <c r="BK18" s="61"/>
      <c r="BL18" s="61"/>
      <c r="BM18" s="161"/>
      <c r="BN18" s="61"/>
      <c r="BO18" s="61"/>
      <c r="BP18" s="61"/>
      <c r="BQ18" s="61"/>
      <c r="BR18" s="61"/>
      <c r="BS18" s="61"/>
      <c r="BT18" s="61"/>
      <c r="BU18" s="56"/>
      <c r="BV18" s="56"/>
      <c r="BW18" s="56"/>
      <c r="BX18" s="56"/>
      <c r="BY18" s="56"/>
      <c r="BZ18" s="56"/>
      <c r="CA18" s="56"/>
      <c r="CB18" s="56"/>
      <c r="CC18" s="61"/>
      <c r="CD18" s="61"/>
      <c r="CE18" s="61"/>
      <c r="CF18" s="61"/>
      <c r="CG18" s="61"/>
      <c r="CH18" s="61"/>
    </row>
    <row r="19" spans="1:86" ht="30.95" customHeight="1">
      <c r="A19" s="273" t="s">
        <v>338</v>
      </c>
      <c r="B19" s="808" t="s">
        <v>40</v>
      </c>
      <c r="C19" s="809" t="s">
        <v>1640</v>
      </c>
      <c r="D19" s="810" t="s">
        <v>1641</v>
      </c>
      <c r="E19" s="811">
        <v>2014</v>
      </c>
      <c r="F19" s="812" t="s">
        <v>1642</v>
      </c>
      <c r="G19" s="813" t="s">
        <v>222</v>
      </c>
      <c r="H19" s="814" t="s">
        <v>1611</v>
      </c>
      <c r="I19" s="812" t="s">
        <v>466</v>
      </c>
      <c r="J19" s="815">
        <f>ROUND([3]III_B_1!K19/[3]III_B_1!G19,2)</f>
        <v>0.71</v>
      </c>
      <c r="K19" s="815">
        <f>ROUND([3]III_B_1!K19/[3]III_B_1!H19,2)</f>
        <v>1</v>
      </c>
      <c r="L19" s="817"/>
      <c r="P19" s="54"/>
      <c r="Q19" s="54"/>
      <c r="R19" s="54"/>
      <c r="BA19" s="160"/>
      <c r="BB19" s="160"/>
      <c r="BC19" s="61"/>
      <c r="BD19" s="61"/>
      <c r="BE19" s="159"/>
      <c r="BF19" s="159"/>
      <c r="BG19" s="61"/>
      <c r="BH19" s="61"/>
      <c r="BI19" s="61"/>
      <c r="BJ19" s="61"/>
      <c r="BK19" s="61"/>
      <c r="BL19" s="61"/>
      <c r="BM19" s="161"/>
      <c r="BN19" s="61"/>
      <c r="BO19" s="61"/>
      <c r="BP19" s="61"/>
      <c r="BQ19" s="61"/>
      <c r="BR19" s="61"/>
      <c r="BS19" s="61"/>
      <c r="BT19" s="61"/>
      <c r="BU19" s="56"/>
      <c r="BV19" s="56"/>
      <c r="BW19" s="56"/>
      <c r="BX19" s="56"/>
      <c r="BY19" s="56"/>
      <c r="BZ19" s="56"/>
      <c r="CA19" s="56"/>
      <c r="CB19" s="56"/>
      <c r="CC19" s="61"/>
      <c r="CD19" s="61"/>
      <c r="CE19" s="61"/>
      <c r="CF19" s="61"/>
      <c r="CG19" s="61"/>
      <c r="CH19" s="61"/>
    </row>
    <row r="20" spans="1:86" ht="30.95" customHeight="1">
      <c r="A20" s="273" t="s">
        <v>338</v>
      </c>
      <c r="B20" s="808" t="s">
        <v>40</v>
      </c>
      <c r="C20" s="809" t="s">
        <v>1640</v>
      </c>
      <c r="D20" s="810" t="s">
        <v>1641</v>
      </c>
      <c r="E20" s="811">
        <v>2014</v>
      </c>
      <c r="F20" s="812" t="s">
        <v>1642</v>
      </c>
      <c r="G20" s="813" t="s">
        <v>1609</v>
      </c>
      <c r="H20" s="814" t="s">
        <v>1613</v>
      </c>
      <c r="I20" s="812" t="s">
        <v>466</v>
      </c>
      <c r="J20" s="815">
        <f>ROUND([3]III_B_1!K20/[3]III_B_1!G20,2)</f>
        <v>0.84</v>
      </c>
      <c r="K20" s="815">
        <f>ROUND([3]III_B_1!K20/[3]III_B_1!H20,2)</f>
        <v>1</v>
      </c>
      <c r="L20" s="817"/>
      <c r="P20" s="54"/>
      <c r="Q20" s="54"/>
      <c r="R20" s="54"/>
      <c r="BA20" s="160"/>
      <c r="BB20" s="160"/>
      <c r="BC20" s="61"/>
      <c r="BD20" s="61"/>
      <c r="BE20" s="159"/>
      <c r="BF20" s="159"/>
      <c r="BG20" s="61"/>
      <c r="BH20" s="61"/>
      <c r="BI20" s="61"/>
      <c r="BJ20" s="61"/>
      <c r="BK20" s="61"/>
      <c r="BL20" s="61"/>
      <c r="BM20" s="161"/>
      <c r="BN20" s="61"/>
      <c r="BO20" s="61"/>
      <c r="BP20" s="61"/>
      <c r="BQ20" s="61"/>
      <c r="BR20" s="61"/>
      <c r="BS20" s="61"/>
      <c r="BT20" s="61"/>
      <c r="BU20" s="56"/>
      <c r="BV20" s="56"/>
      <c r="BW20" s="56"/>
      <c r="BX20" s="56"/>
      <c r="BY20" s="56"/>
      <c r="BZ20" s="56"/>
      <c r="CA20" s="56"/>
      <c r="CB20" s="56"/>
      <c r="CC20" s="61"/>
      <c r="CD20" s="61"/>
      <c r="CE20" s="61"/>
      <c r="CF20" s="61"/>
      <c r="CG20" s="61"/>
      <c r="CH20" s="61"/>
    </row>
    <row r="21" spans="1:86" ht="30.95" customHeight="1">
      <c r="A21" s="273" t="s">
        <v>338</v>
      </c>
      <c r="B21" s="808" t="s">
        <v>40</v>
      </c>
      <c r="C21" s="809" t="s">
        <v>1640</v>
      </c>
      <c r="D21" s="810" t="s">
        <v>1641</v>
      </c>
      <c r="E21" s="811">
        <v>2014</v>
      </c>
      <c r="F21" s="812" t="s">
        <v>1642</v>
      </c>
      <c r="G21" s="813" t="s">
        <v>1609</v>
      </c>
      <c r="H21" s="814" t="s">
        <v>1614</v>
      </c>
      <c r="I21" s="812" t="s">
        <v>466</v>
      </c>
      <c r="J21" s="815">
        <f>ROUND([3]III_B_1!K21/[3]III_B_1!G21,2)</f>
        <v>0.93</v>
      </c>
      <c r="K21" s="815">
        <f>ROUND([3]III_B_1!K21/[3]III_B_1!H21,2)</f>
        <v>1</v>
      </c>
      <c r="L21" s="817"/>
      <c r="P21" s="54"/>
      <c r="Q21" s="54"/>
      <c r="R21" s="54"/>
      <c r="BA21" s="160"/>
      <c r="BB21" s="160"/>
      <c r="BC21" s="61"/>
      <c r="BD21" s="61"/>
      <c r="BE21" s="159"/>
      <c r="BF21" s="159"/>
      <c r="BG21" s="61"/>
      <c r="BH21" s="61"/>
      <c r="BI21" s="61"/>
      <c r="BJ21" s="61"/>
      <c r="BK21" s="61"/>
      <c r="BL21" s="61"/>
      <c r="BM21" s="161"/>
      <c r="BN21" s="61"/>
      <c r="BO21" s="61"/>
      <c r="BP21" s="61"/>
      <c r="BQ21" s="61"/>
      <c r="BR21" s="61"/>
      <c r="BS21" s="61"/>
      <c r="BT21" s="61"/>
      <c r="BU21" s="56"/>
      <c r="BV21" s="56"/>
      <c r="BW21" s="56"/>
      <c r="BX21" s="56"/>
      <c r="BY21" s="56"/>
      <c r="BZ21" s="56"/>
      <c r="CA21" s="56"/>
      <c r="CB21" s="56"/>
      <c r="CC21" s="61"/>
      <c r="CD21" s="61"/>
      <c r="CE21" s="61"/>
      <c r="CF21" s="61"/>
      <c r="CG21" s="61"/>
      <c r="CH21" s="61"/>
    </row>
    <row r="22" spans="1:86" ht="30.95" customHeight="1">
      <c r="A22" s="273" t="s">
        <v>338</v>
      </c>
      <c r="B22" s="808" t="s">
        <v>40</v>
      </c>
      <c r="C22" s="809" t="s">
        <v>1640</v>
      </c>
      <c r="D22" s="810" t="s">
        <v>1641</v>
      </c>
      <c r="E22" s="811">
        <v>2014</v>
      </c>
      <c r="F22" s="812" t="s">
        <v>1642</v>
      </c>
      <c r="G22" s="813" t="s">
        <v>226</v>
      </c>
      <c r="H22" s="814" t="s">
        <v>1614</v>
      </c>
      <c r="I22" s="812" t="s">
        <v>466</v>
      </c>
      <c r="J22" s="815">
        <f>ROUND([3]III_B_1!K22/[3]III_B_1!G22,2)</f>
        <v>1</v>
      </c>
      <c r="K22" s="815">
        <f>ROUND([3]III_B_1!K22/[3]III_B_1!H22,2)</f>
        <v>1</v>
      </c>
      <c r="L22" s="817"/>
      <c r="P22" s="54"/>
      <c r="Q22" s="54"/>
      <c r="R22" s="54"/>
      <c r="BA22" s="160"/>
      <c r="BB22" s="160"/>
      <c r="BC22" s="61"/>
      <c r="BD22" s="61"/>
      <c r="BE22" s="159"/>
      <c r="BF22" s="159"/>
      <c r="BG22" s="61"/>
      <c r="BH22" s="61"/>
      <c r="BI22" s="61"/>
      <c r="BJ22" s="61"/>
      <c r="BK22" s="61"/>
      <c r="BL22" s="61"/>
      <c r="BM22" s="161"/>
      <c r="BN22" s="61"/>
      <c r="BO22" s="61"/>
      <c r="BP22" s="61"/>
      <c r="BQ22" s="61"/>
      <c r="BR22" s="61"/>
      <c r="BS22" s="61"/>
      <c r="BT22" s="61"/>
      <c r="BU22" s="56"/>
      <c r="BV22" s="56"/>
      <c r="BW22" s="56"/>
      <c r="BX22" s="56"/>
      <c r="BY22" s="56"/>
      <c r="BZ22" s="56"/>
      <c r="CA22" s="56"/>
      <c r="CB22" s="56"/>
      <c r="CC22" s="61"/>
      <c r="CD22" s="61"/>
      <c r="CE22" s="61"/>
      <c r="CF22" s="61"/>
      <c r="CG22" s="61"/>
      <c r="CH22" s="61"/>
    </row>
    <row r="23" spans="1:86" ht="30.95" customHeight="1">
      <c r="A23" s="273" t="s">
        <v>338</v>
      </c>
      <c r="B23" s="808" t="s">
        <v>40</v>
      </c>
      <c r="C23" s="809" t="s">
        <v>1640</v>
      </c>
      <c r="D23" s="810" t="s">
        <v>1643</v>
      </c>
      <c r="E23" s="811">
        <v>2014</v>
      </c>
      <c r="F23" s="812" t="s">
        <v>1642</v>
      </c>
      <c r="G23" s="813" t="s">
        <v>224</v>
      </c>
      <c r="H23" s="814" t="s">
        <v>1604</v>
      </c>
      <c r="I23" s="812" t="s">
        <v>466</v>
      </c>
      <c r="J23" s="815">
        <v>0.25</v>
      </c>
      <c r="K23" s="815">
        <v>0.5</v>
      </c>
      <c r="L23" s="817"/>
      <c r="P23" s="54"/>
      <c r="Q23" s="54"/>
      <c r="R23" s="54"/>
      <c r="BA23" s="160"/>
      <c r="BB23" s="160"/>
      <c r="BC23" s="61"/>
      <c r="BD23" s="61"/>
      <c r="BE23" s="159"/>
      <c r="BF23" s="159"/>
      <c r="BG23" s="61"/>
      <c r="BH23" s="61"/>
      <c r="BI23" s="61"/>
      <c r="BJ23" s="61"/>
      <c r="BK23" s="61"/>
      <c r="BL23" s="61"/>
      <c r="BM23" s="161"/>
      <c r="BN23" s="61"/>
      <c r="BO23" s="61"/>
      <c r="BP23" s="61"/>
      <c r="BQ23" s="61"/>
      <c r="BR23" s="61"/>
      <c r="BS23" s="61"/>
      <c r="BT23" s="61"/>
      <c r="BU23" s="56"/>
      <c r="BV23" s="56"/>
      <c r="BW23" s="56"/>
      <c r="BX23" s="56"/>
      <c r="BY23" s="56"/>
      <c r="BZ23" s="56"/>
      <c r="CA23" s="56"/>
      <c r="CB23" s="56"/>
      <c r="CC23" s="61"/>
      <c r="CD23" s="61"/>
      <c r="CE23" s="61"/>
      <c r="CF23" s="61"/>
      <c r="CG23" s="61"/>
      <c r="CH23" s="61"/>
    </row>
    <row r="24" spans="1:86" ht="30.95" customHeight="1">
      <c r="A24" s="273" t="s">
        <v>338</v>
      </c>
      <c r="B24" s="808" t="s">
        <v>40</v>
      </c>
      <c r="C24" s="809" t="s">
        <v>1640</v>
      </c>
      <c r="D24" s="810" t="s">
        <v>1643</v>
      </c>
      <c r="E24" s="811">
        <v>2014</v>
      </c>
      <c r="F24" s="812" t="s">
        <v>1642</v>
      </c>
      <c r="G24" s="813" t="s">
        <v>1607</v>
      </c>
      <c r="H24" s="814" t="s">
        <v>1604</v>
      </c>
      <c r="I24" s="812" t="s">
        <v>466</v>
      </c>
      <c r="J24" s="815">
        <v>0.24</v>
      </c>
      <c r="K24" s="815">
        <v>1</v>
      </c>
      <c r="L24" s="817"/>
      <c r="P24" s="54"/>
      <c r="Q24" s="54"/>
      <c r="R24" s="54"/>
      <c r="BA24" s="160"/>
      <c r="BB24" s="160"/>
      <c r="BC24" s="61"/>
      <c r="BD24" s="61"/>
      <c r="BE24" s="159"/>
      <c r="BF24" s="159"/>
      <c r="BG24" s="61"/>
      <c r="BH24" s="61"/>
      <c r="BI24" s="61"/>
      <c r="BJ24" s="61"/>
      <c r="BK24" s="61"/>
      <c r="BL24" s="61"/>
      <c r="BM24" s="161"/>
      <c r="BN24" s="61"/>
      <c r="BO24" s="61"/>
      <c r="BP24" s="61"/>
      <c r="BQ24" s="61"/>
      <c r="BR24" s="61"/>
      <c r="BS24" s="61"/>
      <c r="BT24" s="61"/>
      <c r="BU24" s="56"/>
      <c r="BV24" s="56"/>
      <c r="BW24" s="56"/>
      <c r="BX24" s="56"/>
      <c r="BY24" s="56"/>
      <c r="BZ24" s="56"/>
      <c r="CA24" s="56"/>
      <c r="CB24" s="56"/>
      <c r="CC24" s="61"/>
      <c r="CD24" s="61"/>
      <c r="CE24" s="61"/>
      <c r="CF24" s="61"/>
      <c r="CG24" s="61"/>
      <c r="CH24" s="61"/>
    </row>
    <row r="25" spans="1:86" ht="30.95" customHeight="1">
      <c r="A25" s="273" t="s">
        <v>338</v>
      </c>
      <c r="B25" s="808" t="s">
        <v>40</v>
      </c>
      <c r="C25" s="809" t="s">
        <v>1640</v>
      </c>
      <c r="D25" s="810" t="s">
        <v>1643</v>
      </c>
      <c r="E25" s="811">
        <v>2014</v>
      </c>
      <c r="F25" s="812" t="s">
        <v>1642</v>
      </c>
      <c r="G25" s="813" t="s">
        <v>239</v>
      </c>
      <c r="H25" s="814" t="s">
        <v>1604</v>
      </c>
      <c r="I25" s="812" t="s">
        <v>466</v>
      </c>
      <c r="J25" s="815">
        <v>0.3</v>
      </c>
      <c r="K25" s="815">
        <v>1</v>
      </c>
      <c r="L25" s="817"/>
      <c r="P25" s="54"/>
      <c r="Q25" s="54"/>
      <c r="R25" s="54"/>
      <c r="BA25" s="160"/>
      <c r="BB25" s="160"/>
      <c r="BC25" s="61"/>
      <c r="BD25" s="61"/>
      <c r="BE25" s="159"/>
      <c r="BF25" s="159"/>
      <c r="BG25" s="61"/>
      <c r="BH25" s="61"/>
      <c r="BI25" s="61"/>
      <c r="BJ25" s="61"/>
      <c r="BK25" s="61"/>
      <c r="BL25" s="61"/>
      <c r="BM25" s="161"/>
      <c r="BN25" s="61"/>
      <c r="BO25" s="61"/>
      <c r="BP25" s="61"/>
      <c r="BQ25" s="61"/>
      <c r="BR25" s="61"/>
      <c r="BS25" s="61"/>
      <c r="BT25" s="61"/>
      <c r="BU25" s="56"/>
      <c r="BV25" s="56"/>
      <c r="BW25" s="56"/>
      <c r="BX25" s="56"/>
      <c r="BY25" s="56"/>
      <c r="BZ25" s="56"/>
      <c r="CA25" s="56"/>
      <c r="CB25" s="56"/>
      <c r="CC25" s="61"/>
      <c r="CD25" s="61"/>
      <c r="CE25" s="61"/>
      <c r="CF25" s="61"/>
      <c r="CG25" s="61"/>
      <c r="CH25" s="61"/>
    </row>
    <row r="26" spans="1:86" ht="30.95" customHeight="1">
      <c r="A26" s="273" t="s">
        <v>338</v>
      </c>
      <c r="B26" s="808" t="s">
        <v>40</v>
      </c>
      <c r="C26" s="809" t="s">
        <v>1640</v>
      </c>
      <c r="D26" s="810" t="s">
        <v>1643</v>
      </c>
      <c r="E26" s="811">
        <v>2014</v>
      </c>
      <c r="F26" s="812" t="s">
        <v>1642</v>
      </c>
      <c r="G26" s="813" t="s">
        <v>230</v>
      </c>
      <c r="H26" s="814" t="s">
        <v>1608</v>
      </c>
      <c r="I26" s="812" t="s">
        <v>466</v>
      </c>
      <c r="J26" s="815">
        <v>0.35</v>
      </c>
      <c r="K26" s="815">
        <v>1</v>
      </c>
      <c r="L26" s="817"/>
      <c r="P26" s="54"/>
      <c r="Q26" s="54"/>
      <c r="R26" s="54"/>
      <c r="BA26" s="160"/>
      <c r="BB26" s="160"/>
      <c r="BC26" s="61"/>
      <c r="BD26" s="61"/>
      <c r="BE26" s="159"/>
      <c r="BF26" s="159"/>
      <c r="BG26" s="61"/>
      <c r="BH26" s="61"/>
      <c r="BI26" s="61"/>
      <c r="BJ26" s="61"/>
      <c r="BK26" s="61"/>
      <c r="BL26" s="61"/>
      <c r="BM26" s="161"/>
      <c r="BN26" s="61"/>
      <c r="BO26" s="61"/>
      <c r="BP26" s="61"/>
      <c r="BQ26" s="61"/>
      <c r="BR26" s="61"/>
      <c r="BS26" s="61"/>
      <c r="BT26" s="61"/>
      <c r="BU26" s="56"/>
      <c r="BV26" s="56"/>
      <c r="BW26" s="56"/>
      <c r="BX26" s="56"/>
      <c r="BY26" s="56"/>
      <c r="BZ26" s="56"/>
      <c r="CA26" s="56"/>
      <c r="CB26" s="56"/>
      <c r="CC26" s="61"/>
      <c r="CD26" s="61"/>
      <c r="CE26" s="61"/>
      <c r="CF26" s="61"/>
      <c r="CG26" s="61"/>
      <c r="CH26" s="61"/>
    </row>
    <row r="27" spans="1:86" ht="30.95" customHeight="1">
      <c r="A27" s="273" t="s">
        <v>338</v>
      </c>
      <c r="B27" s="808" t="s">
        <v>40</v>
      </c>
      <c r="C27" s="809" t="s">
        <v>1640</v>
      </c>
      <c r="D27" s="810" t="s">
        <v>1643</v>
      </c>
      <c r="E27" s="811">
        <v>2014</v>
      </c>
      <c r="F27" s="812" t="s">
        <v>1642</v>
      </c>
      <c r="G27" s="813" t="s">
        <v>1609</v>
      </c>
      <c r="H27" s="814" t="s">
        <v>1608</v>
      </c>
      <c r="I27" s="812" t="s">
        <v>466</v>
      </c>
      <c r="J27" s="815">
        <v>0.43</v>
      </c>
      <c r="K27" s="815">
        <v>1</v>
      </c>
      <c r="L27" s="817"/>
      <c r="P27" s="54"/>
      <c r="Q27" s="54"/>
      <c r="R27" s="54"/>
      <c r="BA27" s="160"/>
      <c r="BB27" s="160"/>
      <c r="BC27" s="61"/>
      <c r="BD27" s="61"/>
      <c r="BE27" s="159"/>
      <c r="BF27" s="159"/>
      <c r="BG27" s="61"/>
      <c r="BH27" s="61"/>
      <c r="BI27" s="61"/>
      <c r="BJ27" s="61"/>
      <c r="BK27" s="61"/>
      <c r="BL27" s="61"/>
      <c r="BM27" s="161"/>
      <c r="BN27" s="61"/>
      <c r="BO27" s="61"/>
      <c r="BP27" s="61"/>
      <c r="BQ27" s="61"/>
      <c r="BR27" s="61"/>
      <c r="BS27" s="61"/>
      <c r="BT27" s="61"/>
      <c r="BU27" s="56"/>
      <c r="BV27" s="56"/>
      <c r="BW27" s="56"/>
      <c r="BX27" s="56"/>
      <c r="BY27" s="56"/>
      <c r="BZ27" s="56"/>
      <c r="CA27" s="56"/>
      <c r="CB27" s="56"/>
      <c r="CC27" s="61"/>
      <c r="CD27" s="61"/>
      <c r="CE27" s="61"/>
      <c r="CF27" s="61"/>
      <c r="CG27" s="61"/>
      <c r="CH27" s="61"/>
    </row>
    <row r="28" spans="1:86" ht="30.95" customHeight="1">
      <c r="A28" s="273" t="s">
        <v>338</v>
      </c>
      <c r="B28" s="808" t="s">
        <v>40</v>
      </c>
      <c r="C28" s="809" t="s">
        <v>1640</v>
      </c>
      <c r="D28" s="810" t="s">
        <v>1643</v>
      </c>
      <c r="E28" s="811">
        <v>2014</v>
      </c>
      <c r="F28" s="812" t="s">
        <v>1642</v>
      </c>
      <c r="G28" s="813" t="s">
        <v>1607</v>
      </c>
      <c r="H28" s="814" t="s">
        <v>1608</v>
      </c>
      <c r="I28" s="812" t="s">
        <v>466</v>
      </c>
      <c r="J28" s="815">
        <v>0.51</v>
      </c>
      <c r="K28" s="815">
        <v>1</v>
      </c>
      <c r="L28" s="817"/>
      <c r="P28" s="54"/>
      <c r="Q28" s="54"/>
      <c r="R28" s="54"/>
      <c r="BA28" s="160"/>
      <c r="BB28" s="160"/>
      <c r="BC28" s="61"/>
      <c r="BD28" s="61"/>
      <c r="BE28" s="159"/>
      <c r="BF28" s="159"/>
      <c r="BG28" s="61"/>
      <c r="BH28" s="61"/>
      <c r="BI28" s="61"/>
      <c r="BJ28" s="61"/>
      <c r="BK28" s="61"/>
      <c r="BL28" s="61"/>
      <c r="BM28" s="161"/>
      <c r="BN28" s="61"/>
      <c r="BO28" s="61"/>
      <c r="BP28" s="61"/>
      <c r="BQ28" s="61"/>
      <c r="BR28" s="61"/>
      <c r="BS28" s="61"/>
      <c r="BT28" s="61"/>
      <c r="BU28" s="56"/>
      <c r="BV28" s="56"/>
      <c r="BW28" s="56"/>
      <c r="BX28" s="56"/>
      <c r="BY28" s="56"/>
      <c r="BZ28" s="56"/>
      <c r="CA28" s="56"/>
      <c r="CB28" s="56"/>
      <c r="CC28" s="61"/>
      <c r="CD28" s="61"/>
      <c r="CE28" s="61"/>
      <c r="CF28" s="61"/>
      <c r="CG28" s="61"/>
      <c r="CH28" s="61"/>
    </row>
    <row r="29" spans="1:86" ht="30.95" customHeight="1">
      <c r="A29" s="273" t="s">
        <v>338</v>
      </c>
      <c r="B29" s="808" t="s">
        <v>40</v>
      </c>
      <c r="C29" s="809" t="s">
        <v>1640</v>
      </c>
      <c r="D29" s="810" t="s">
        <v>1643</v>
      </c>
      <c r="E29" s="811">
        <v>2014</v>
      </c>
      <c r="F29" s="812" t="s">
        <v>1642</v>
      </c>
      <c r="G29" s="813" t="s">
        <v>239</v>
      </c>
      <c r="H29" s="814" t="s">
        <v>1608</v>
      </c>
      <c r="I29" s="812" t="s">
        <v>466</v>
      </c>
      <c r="J29" s="815">
        <v>0.47</v>
      </c>
      <c r="K29" s="815">
        <v>0.9</v>
      </c>
      <c r="L29" s="817"/>
      <c r="P29" s="54"/>
      <c r="Q29" s="54"/>
      <c r="R29" s="54"/>
      <c r="BA29" s="160"/>
      <c r="BB29" s="160"/>
      <c r="BC29" s="61"/>
      <c r="BD29" s="61"/>
      <c r="BE29" s="159"/>
      <c r="BF29" s="159"/>
      <c r="BG29" s="61"/>
      <c r="BH29" s="61"/>
      <c r="BI29" s="61"/>
      <c r="BJ29" s="61"/>
      <c r="BK29" s="61"/>
      <c r="BL29" s="61"/>
      <c r="BM29" s="161"/>
      <c r="BN29" s="61"/>
      <c r="BO29" s="61"/>
      <c r="BP29" s="61"/>
      <c r="BQ29" s="61"/>
      <c r="BR29" s="61"/>
      <c r="BS29" s="61"/>
      <c r="BT29" s="61"/>
      <c r="BU29" s="56"/>
      <c r="BV29" s="56"/>
      <c r="BW29" s="56"/>
      <c r="BX29" s="56"/>
      <c r="BY29" s="56"/>
      <c r="BZ29" s="56"/>
      <c r="CA29" s="56"/>
      <c r="CB29" s="56"/>
      <c r="CC29" s="61"/>
      <c r="CD29" s="61"/>
      <c r="CE29" s="61"/>
      <c r="CF29" s="61"/>
      <c r="CG29" s="61"/>
      <c r="CH29" s="61"/>
    </row>
    <row r="30" spans="1:86" ht="30.95" customHeight="1">
      <c r="A30" s="273" t="s">
        <v>338</v>
      </c>
      <c r="B30" s="808" t="s">
        <v>40</v>
      </c>
      <c r="C30" s="809" t="s">
        <v>1640</v>
      </c>
      <c r="D30" s="810" t="s">
        <v>1643</v>
      </c>
      <c r="E30" s="811">
        <v>2014</v>
      </c>
      <c r="F30" s="812" t="s">
        <v>1642</v>
      </c>
      <c r="G30" s="813" t="s">
        <v>230</v>
      </c>
      <c r="H30" s="814" t="s">
        <v>1610</v>
      </c>
      <c r="I30" s="812" t="s">
        <v>466</v>
      </c>
      <c r="J30" s="815">
        <v>0.12</v>
      </c>
      <c r="K30" s="815">
        <v>0.43</v>
      </c>
      <c r="L30" s="817"/>
      <c r="P30" s="54"/>
      <c r="Q30" s="54"/>
      <c r="R30" s="54"/>
      <c r="BA30" s="160"/>
      <c r="BB30" s="160"/>
      <c r="BC30" s="61"/>
      <c r="BD30" s="61"/>
      <c r="BE30" s="159"/>
      <c r="BF30" s="159"/>
      <c r="BG30" s="61"/>
      <c r="BH30" s="61"/>
      <c r="BI30" s="61"/>
      <c r="BJ30" s="61"/>
      <c r="BK30" s="61"/>
      <c r="BL30" s="61"/>
      <c r="BM30" s="161"/>
      <c r="BN30" s="61"/>
      <c r="BO30" s="61"/>
      <c r="BP30" s="61"/>
      <c r="BQ30" s="61"/>
      <c r="BR30" s="61"/>
      <c r="BS30" s="61"/>
      <c r="BT30" s="61"/>
      <c r="BU30" s="56"/>
      <c r="BV30" s="56"/>
      <c r="BW30" s="56"/>
      <c r="BX30" s="56"/>
      <c r="BY30" s="56"/>
      <c r="BZ30" s="56"/>
      <c r="CA30" s="56"/>
      <c r="CB30" s="56"/>
      <c r="CC30" s="61"/>
      <c r="CD30" s="61"/>
      <c r="CE30" s="61"/>
      <c r="CF30" s="61"/>
      <c r="CG30" s="61"/>
      <c r="CH30" s="61"/>
    </row>
    <row r="31" spans="1:86" ht="30.95" customHeight="1">
      <c r="A31" s="273" t="s">
        <v>338</v>
      </c>
      <c r="B31" s="808" t="s">
        <v>40</v>
      </c>
      <c r="C31" s="809" t="s">
        <v>1640</v>
      </c>
      <c r="D31" s="810" t="s">
        <v>1643</v>
      </c>
      <c r="E31" s="811">
        <v>2014</v>
      </c>
      <c r="F31" s="812" t="s">
        <v>1642</v>
      </c>
      <c r="G31" s="813" t="s">
        <v>224</v>
      </c>
      <c r="H31" s="814" t="s">
        <v>1610</v>
      </c>
      <c r="I31" s="812" t="s">
        <v>466</v>
      </c>
      <c r="J31" s="815">
        <v>0.49</v>
      </c>
      <c r="K31" s="815">
        <v>1</v>
      </c>
      <c r="L31" s="817"/>
      <c r="P31" s="54"/>
      <c r="Q31" s="54"/>
      <c r="R31" s="54"/>
      <c r="BA31" s="160"/>
      <c r="BB31" s="160"/>
      <c r="BC31" s="61"/>
      <c r="BD31" s="61"/>
      <c r="BE31" s="159"/>
      <c r="BF31" s="159"/>
      <c r="BG31" s="61"/>
      <c r="BH31" s="61"/>
      <c r="BI31" s="61"/>
      <c r="BJ31" s="61"/>
      <c r="BK31" s="61"/>
      <c r="BL31" s="61"/>
      <c r="BM31" s="161"/>
      <c r="BN31" s="61"/>
      <c r="BO31" s="61"/>
      <c r="BP31" s="61"/>
      <c r="BQ31" s="61"/>
      <c r="BR31" s="61"/>
      <c r="BS31" s="61"/>
      <c r="BT31" s="61"/>
      <c r="BU31" s="56"/>
      <c r="BV31" s="56"/>
      <c r="BW31" s="56"/>
      <c r="BX31" s="56"/>
      <c r="BY31" s="56"/>
      <c r="BZ31" s="56"/>
      <c r="CA31" s="56"/>
      <c r="CB31" s="56"/>
      <c r="CC31" s="61"/>
      <c r="CD31" s="61"/>
      <c r="CE31" s="61"/>
      <c r="CF31" s="61"/>
      <c r="CG31" s="61"/>
      <c r="CH31" s="61"/>
    </row>
    <row r="32" spans="1:86" ht="30.95" customHeight="1">
      <c r="A32" s="273" t="s">
        <v>338</v>
      </c>
      <c r="B32" s="808" t="s">
        <v>40</v>
      </c>
      <c r="C32" s="809" t="s">
        <v>1640</v>
      </c>
      <c r="D32" s="810" t="s">
        <v>1643</v>
      </c>
      <c r="E32" s="811">
        <v>2014</v>
      </c>
      <c r="F32" s="812" t="s">
        <v>1642</v>
      </c>
      <c r="G32" s="813" t="s">
        <v>1607</v>
      </c>
      <c r="H32" s="814" t="s">
        <v>1610</v>
      </c>
      <c r="I32" s="812" t="s">
        <v>466</v>
      </c>
      <c r="J32" s="815">
        <v>0.4</v>
      </c>
      <c r="K32" s="815">
        <v>0.92</v>
      </c>
      <c r="L32" s="817"/>
      <c r="P32" s="54"/>
      <c r="Q32" s="54"/>
      <c r="R32" s="54"/>
      <c r="BA32" s="160"/>
      <c r="BB32" s="160"/>
      <c r="BC32" s="61"/>
      <c r="BD32" s="61"/>
      <c r="BE32" s="159"/>
      <c r="BF32" s="159"/>
      <c r="BG32" s="61"/>
      <c r="BH32" s="61"/>
      <c r="BI32" s="61"/>
      <c r="BJ32" s="61"/>
      <c r="BK32" s="61"/>
      <c r="BL32" s="61"/>
      <c r="BM32" s="161"/>
      <c r="BN32" s="61"/>
      <c r="BO32" s="61"/>
      <c r="BP32" s="61"/>
      <c r="BQ32" s="61"/>
      <c r="BR32" s="61"/>
      <c r="BS32" s="61"/>
      <c r="BT32" s="61"/>
      <c r="BU32" s="56"/>
      <c r="BV32" s="56"/>
      <c r="BW32" s="56"/>
      <c r="BX32" s="56"/>
      <c r="BY32" s="56"/>
      <c r="BZ32" s="56"/>
      <c r="CA32" s="56"/>
      <c r="CB32" s="56"/>
      <c r="CC32" s="61"/>
      <c r="CD32" s="61"/>
      <c r="CE32" s="61"/>
      <c r="CF32" s="61"/>
      <c r="CG32" s="61"/>
      <c r="CH32" s="61"/>
    </row>
    <row r="33" spans="1:86" ht="30.95" customHeight="1">
      <c r="A33" s="273" t="s">
        <v>338</v>
      </c>
      <c r="B33" s="808" t="s">
        <v>40</v>
      </c>
      <c r="C33" s="809" t="s">
        <v>1640</v>
      </c>
      <c r="D33" s="810" t="s">
        <v>1643</v>
      </c>
      <c r="E33" s="811">
        <v>2014</v>
      </c>
      <c r="F33" s="812" t="s">
        <v>1642</v>
      </c>
      <c r="G33" s="813" t="s">
        <v>239</v>
      </c>
      <c r="H33" s="814" t="s">
        <v>1610</v>
      </c>
      <c r="I33" s="812" t="s">
        <v>466</v>
      </c>
      <c r="J33" s="815">
        <v>0.52</v>
      </c>
      <c r="K33" s="815">
        <v>1</v>
      </c>
      <c r="L33" s="817"/>
      <c r="P33" s="54"/>
      <c r="Q33" s="54"/>
      <c r="R33" s="54"/>
      <c r="BA33" s="160"/>
      <c r="BB33" s="160"/>
      <c r="BC33" s="61"/>
      <c r="BD33" s="61"/>
      <c r="BE33" s="159"/>
      <c r="BF33" s="159"/>
      <c r="BG33" s="61"/>
      <c r="BH33" s="61"/>
      <c r="BI33" s="61"/>
      <c r="BJ33" s="61"/>
      <c r="BK33" s="61"/>
      <c r="BL33" s="61"/>
      <c r="BM33" s="161"/>
      <c r="BN33" s="61"/>
      <c r="BO33" s="61"/>
      <c r="BP33" s="61"/>
      <c r="BQ33" s="61"/>
      <c r="BR33" s="61"/>
      <c r="BS33" s="61"/>
      <c r="BT33" s="61"/>
      <c r="BU33" s="56"/>
      <c r="BV33" s="56"/>
      <c r="BW33" s="56"/>
      <c r="BX33" s="56"/>
      <c r="BY33" s="56"/>
      <c r="BZ33" s="56"/>
      <c r="CA33" s="56"/>
      <c r="CB33" s="56"/>
      <c r="CC33" s="61"/>
      <c r="CD33" s="61"/>
      <c r="CE33" s="61"/>
      <c r="CF33" s="61"/>
      <c r="CG33" s="61"/>
      <c r="CH33" s="61"/>
    </row>
    <row r="34" spans="1:86" ht="30.95" customHeight="1">
      <c r="A34" s="273" t="s">
        <v>338</v>
      </c>
      <c r="B34" s="808" t="s">
        <v>40</v>
      </c>
      <c r="C34" s="809" t="s">
        <v>1640</v>
      </c>
      <c r="D34" s="810" t="s">
        <v>1643</v>
      </c>
      <c r="E34" s="811">
        <v>2014</v>
      </c>
      <c r="F34" s="812" t="s">
        <v>1642</v>
      </c>
      <c r="G34" s="813" t="s">
        <v>222</v>
      </c>
      <c r="H34" s="814" t="s">
        <v>1610</v>
      </c>
      <c r="I34" s="812" t="s">
        <v>466</v>
      </c>
      <c r="J34" s="815">
        <v>0.55000000000000004</v>
      </c>
      <c r="K34" s="815">
        <v>1</v>
      </c>
      <c r="L34" s="817"/>
      <c r="P34" s="54"/>
      <c r="Q34" s="54"/>
      <c r="R34" s="54"/>
      <c r="BA34" s="160"/>
      <c r="BB34" s="160"/>
      <c r="BC34" s="61"/>
      <c r="BD34" s="61"/>
      <c r="BE34" s="159"/>
      <c r="BF34" s="159"/>
      <c r="BG34" s="61"/>
      <c r="BH34" s="61"/>
      <c r="BI34" s="61"/>
      <c r="BJ34" s="61"/>
      <c r="BK34" s="61"/>
      <c r="BL34" s="61"/>
      <c r="BM34" s="161"/>
      <c r="BN34" s="61"/>
      <c r="BO34" s="61"/>
      <c r="BP34" s="61"/>
      <c r="BQ34" s="61"/>
      <c r="BR34" s="61"/>
      <c r="BS34" s="61"/>
      <c r="BT34" s="61"/>
      <c r="BU34" s="56"/>
      <c r="BV34" s="56"/>
      <c r="BW34" s="56"/>
      <c r="BX34" s="56"/>
      <c r="BY34" s="56"/>
      <c r="BZ34" s="56"/>
      <c r="CA34" s="56"/>
      <c r="CB34" s="56"/>
      <c r="CC34" s="61"/>
      <c r="CD34" s="61"/>
      <c r="CE34" s="61"/>
      <c r="CF34" s="61"/>
      <c r="CG34" s="61"/>
      <c r="CH34" s="61"/>
    </row>
    <row r="35" spans="1:86" ht="30.95" customHeight="1">
      <c r="A35" s="273" t="s">
        <v>338</v>
      </c>
      <c r="B35" s="808" t="s">
        <v>40</v>
      </c>
      <c r="C35" s="809" t="s">
        <v>1640</v>
      </c>
      <c r="D35" s="810" t="s">
        <v>1643</v>
      </c>
      <c r="E35" s="811">
        <v>2014</v>
      </c>
      <c r="F35" s="812" t="s">
        <v>1642</v>
      </c>
      <c r="G35" s="813" t="s">
        <v>226</v>
      </c>
      <c r="H35" s="814" t="s">
        <v>1610</v>
      </c>
      <c r="I35" s="812" t="s">
        <v>466</v>
      </c>
      <c r="J35" s="815">
        <v>0.61</v>
      </c>
      <c r="K35" s="815">
        <v>1</v>
      </c>
      <c r="L35" s="817"/>
      <c r="P35" s="54"/>
      <c r="Q35" s="54"/>
      <c r="R35" s="54"/>
      <c r="BA35" s="160"/>
      <c r="BB35" s="160"/>
      <c r="BC35" s="61"/>
      <c r="BD35" s="61"/>
      <c r="BE35" s="159"/>
      <c r="BF35" s="159"/>
      <c r="BG35" s="61"/>
      <c r="BH35" s="61"/>
      <c r="BI35" s="61"/>
      <c r="BJ35" s="61"/>
      <c r="BK35" s="61"/>
      <c r="BL35" s="61"/>
      <c r="BM35" s="161"/>
      <c r="BN35" s="61"/>
      <c r="BO35" s="61"/>
      <c r="BP35" s="61"/>
      <c r="BQ35" s="61"/>
      <c r="BR35" s="61"/>
      <c r="BS35" s="61"/>
      <c r="BT35" s="61"/>
      <c r="BU35" s="56"/>
      <c r="BV35" s="56"/>
      <c r="BW35" s="56"/>
      <c r="BX35" s="56"/>
      <c r="BY35" s="56"/>
      <c r="BZ35" s="56"/>
      <c r="CA35" s="56"/>
      <c r="CB35" s="56"/>
      <c r="CC35" s="61"/>
      <c r="CD35" s="61"/>
      <c r="CE35" s="61"/>
      <c r="CF35" s="61"/>
      <c r="CG35" s="61"/>
      <c r="CH35" s="61"/>
    </row>
    <row r="36" spans="1:86" ht="30.95" customHeight="1">
      <c r="A36" s="273" t="s">
        <v>338</v>
      </c>
      <c r="B36" s="808" t="s">
        <v>40</v>
      </c>
      <c r="C36" s="809" t="s">
        <v>1640</v>
      </c>
      <c r="D36" s="810" t="s">
        <v>1643</v>
      </c>
      <c r="E36" s="811">
        <v>2014</v>
      </c>
      <c r="F36" s="812" t="s">
        <v>1642</v>
      </c>
      <c r="G36" s="813" t="s">
        <v>1609</v>
      </c>
      <c r="H36" s="814" t="s">
        <v>1611</v>
      </c>
      <c r="I36" s="812" t="s">
        <v>466</v>
      </c>
      <c r="J36" s="815">
        <v>0.75</v>
      </c>
      <c r="K36" s="815">
        <v>0.98</v>
      </c>
      <c r="L36" s="817"/>
      <c r="P36" s="54"/>
      <c r="Q36" s="54"/>
      <c r="R36" s="54"/>
      <c r="BA36" s="160"/>
      <c r="BB36" s="160"/>
      <c r="BC36" s="61"/>
      <c r="BD36" s="61"/>
      <c r="BE36" s="159"/>
      <c r="BF36" s="159"/>
      <c r="BG36" s="61"/>
      <c r="BH36" s="61"/>
      <c r="BI36" s="61"/>
      <c r="BJ36" s="61"/>
      <c r="BK36" s="61"/>
      <c r="BL36" s="61"/>
      <c r="BM36" s="161"/>
      <c r="BN36" s="61"/>
      <c r="BO36" s="61"/>
      <c r="BP36" s="61"/>
      <c r="BQ36" s="61"/>
      <c r="BR36" s="61"/>
      <c r="BS36" s="61"/>
      <c r="BT36" s="61"/>
      <c r="BU36" s="56"/>
      <c r="BV36" s="56"/>
      <c r="BW36" s="56"/>
      <c r="BX36" s="56"/>
      <c r="BY36" s="56"/>
      <c r="BZ36" s="56"/>
      <c r="CA36" s="56"/>
      <c r="CB36" s="56"/>
      <c r="CC36" s="61"/>
      <c r="CD36" s="61"/>
      <c r="CE36" s="61"/>
      <c r="CF36" s="61"/>
      <c r="CG36" s="61"/>
      <c r="CH36" s="61"/>
    </row>
    <row r="37" spans="1:86" ht="30.95" customHeight="1">
      <c r="A37" s="273" t="s">
        <v>338</v>
      </c>
      <c r="B37" s="808" t="s">
        <v>40</v>
      </c>
      <c r="C37" s="809" t="s">
        <v>1640</v>
      </c>
      <c r="D37" s="810" t="s">
        <v>1643</v>
      </c>
      <c r="E37" s="811">
        <v>2014</v>
      </c>
      <c r="F37" s="812" t="s">
        <v>1642</v>
      </c>
      <c r="G37" s="813" t="s">
        <v>1612</v>
      </c>
      <c r="H37" s="814" t="s">
        <v>1611</v>
      </c>
      <c r="I37" s="812" t="s">
        <v>466</v>
      </c>
      <c r="J37" s="815">
        <v>0.75</v>
      </c>
      <c r="K37" s="815">
        <v>1</v>
      </c>
      <c r="L37" s="817"/>
      <c r="P37" s="54"/>
      <c r="Q37" s="54"/>
      <c r="R37" s="54"/>
      <c r="BA37" s="160"/>
      <c r="BB37" s="160"/>
      <c r="BC37" s="61"/>
      <c r="BD37" s="61"/>
      <c r="BE37" s="159"/>
      <c r="BF37" s="159"/>
      <c r="BG37" s="61"/>
      <c r="BH37" s="61"/>
      <c r="BI37" s="61"/>
      <c r="BJ37" s="61"/>
      <c r="BK37" s="61"/>
      <c r="BL37" s="61"/>
      <c r="BM37" s="161"/>
      <c r="BN37" s="61"/>
      <c r="BO37" s="61"/>
      <c r="BP37" s="61"/>
      <c r="BQ37" s="61"/>
      <c r="BR37" s="61"/>
      <c r="BS37" s="61"/>
      <c r="BT37" s="61"/>
      <c r="BU37" s="56"/>
      <c r="BV37" s="56"/>
      <c r="BW37" s="56"/>
      <c r="BX37" s="56"/>
      <c r="BY37" s="56"/>
      <c r="BZ37" s="56"/>
      <c r="CA37" s="56"/>
      <c r="CB37" s="56"/>
      <c r="CC37" s="61"/>
      <c r="CD37" s="61"/>
      <c r="CE37" s="61"/>
      <c r="CF37" s="61"/>
      <c r="CG37" s="61"/>
      <c r="CH37" s="61"/>
    </row>
    <row r="38" spans="1:86" ht="30.95" customHeight="1">
      <c r="A38" s="273" t="s">
        <v>338</v>
      </c>
      <c r="B38" s="808" t="s">
        <v>40</v>
      </c>
      <c r="C38" s="809" t="s">
        <v>1640</v>
      </c>
      <c r="D38" s="810" t="s">
        <v>1643</v>
      </c>
      <c r="E38" s="811">
        <v>2014</v>
      </c>
      <c r="F38" s="812" t="s">
        <v>1642</v>
      </c>
      <c r="G38" s="813" t="s">
        <v>222</v>
      </c>
      <c r="H38" s="814" t="s">
        <v>1611</v>
      </c>
      <c r="I38" s="812" t="s">
        <v>466</v>
      </c>
      <c r="J38" s="815">
        <v>0.71</v>
      </c>
      <c r="K38" s="815">
        <v>1</v>
      </c>
      <c r="L38" s="817"/>
      <c r="P38" s="54"/>
      <c r="Q38" s="54"/>
      <c r="R38" s="54"/>
      <c r="BA38" s="160"/>
      <c r="BB38" s="160"/>
      <c r="BC38" s="61"/>
      <c r="BD38" s="61"/>
      <c r="BE38" s="159"/>
      <c r="BF38" s="159"/>
      <c r="BG38" s="61"/>
      <c r="BH38" s="61"/>
      <c r="BI38" s="61"/>
      <c r="BJ38" s="61"/>
      <c r="BK38" s="61"/>
      <c r="BL38" s="61"/>
      <c r="BM38" s="161"/>
      <c r="BN38" s="61"/>
      <c r="BO38" s="61"/>
      <c r="BP38" s="61"/>
      <c r="BQ38" s="61"/>
      <c r="BR38" s="61"/>
      <c r="BS38" s="61"/>
      <c r="BT38" s="61"/>
      <c r="BU38" s="56"/>
      <c r="BV38" s="56"/>
      <c r="BW38" s="56"/>
      <c r="BX38" s="56"/>
      <c r="BY38" s="56"/>
      <c r="BZ38" s="56"/>
      <c r="CA38" s="56"/>
      <c r="CB38" s="56"/>
      <c r="CC38" s="61"/>
      <c r="CD38" s="61"/>
      <c r="CE38" s="61"/>
      <c r="CF38" s="61"/>
      <c r="CG38" s="61"/>
      <c r="CH38" s="61"/>
    </row>
    <row r="39" spans="1:86" ht="30.95" customHeight="1">
      <c r="A39" s="273" t="s">
        <v>338</v>
      </c>
      <c r="B39" s="808" t="s">
        <v>40</v>
      </c>
      <c r="C39" s="809" t="s">
        <v>1640</v>
      </c>
      <c r="D39" s="810" t="s">
        <v>1643</v>
      </c>
      <c r="E39" s="811">
        <v>2014</v>
      </c>
      <c r="F39" s="812" t="s">
        <v>1642</v>
      </c>
      <c r="G39" s="813" t="s">
        <v>1609</v>
      </c>
      <c r="H39" s="814" t="s">
        <v>1613</v>
      </c>
      <c r="I39" s="812" t="s">
        <v>466</v>
      </c>
      <c r="J39" s="815">
        <v>0.84</v>
      </c>
      <c r="K39" s="815">
        <v>1</v>
      </c>
      <c r="L39" s="817"/>
      <c r="P39" s="54"/>
      <c r="Q39" s="54"/>
      <c r="R39" s="54"/>
      <c r="BA39" s="160"/>
      <c r="BB39" s="160"/>
      <c r="BC39" s="61"/>
      <c r="BD39" s="61"/>
      <c r="BE39" s="159"/>
      <c r="BF39" s="159"/>
      <c r="BG39" s="61"/>
      <c r="BH39" s="61"/>
      <c r="BI39" s="61"/>
      <c r="BJ39" s="61"/>
      <c r="BK39" s="61"/>
      <c r="BL39" s="61"/>
      <c r="BM39" s="161"/>
      <c r="BN39" s="61"/>
      <c r="BO39" s="61"/>
      <c r="BP39" s="61"/>
      <c r="BQ39" s="61"/>
      <c r="BR39" s="61"/>
      <c r="BS39" s="61"/>
      <c r="BT39" s="61"/>
      <c r="BU39" s="56"/>
      <c r="BV39" s="56"/>
      <c r="BW39" s="56"/>
      <c r="BX39" s="56"/>
      <c r="BY39" s="56"/>
      <c r="BZ39" s="56"/>
      <c r="CA39" s="56"/>
      <c r="CB39" s="56"/>
      <c r="CC39" s="61"/>
      <c r="CD39" s="61"/>
      <c r="CE39" s="61"/>
      <c r="CF39" s="61"/>
      <c r="CG39" s="61"/>
      <c r="CH39" s="61"/>
    </row>
    <row r="40" spans="1:86" ht="30.95" customHeight="1">
      <c r="A40" s="273" t="s">
        <v>338</v>
      </c>
      <c r="B40" s="808" t="s">
        <v>40</v>
      </c>
      <c r="C40" s="809" t="s">
        <v>1640</v>
      </c>
      <c r="D40" s="810" t="s">
        <v>1643</v>
      </c>
      <c r="E40" s="811">
        <v>2014</v>
      </c>
      <c r="F40" s="812" t="s">
        <v>1642</v>
      </c>
      <c r="G40" s="813" t="s">
        <v>1609</v>
      </c>
      <c r="H40" s="814" t="s">
        <v>1614</v>
      </c>
      <c r="I40" s="812" t="s">
        <v>466</v>
      </c>
      <c r="J40" s="815">
        <v>0.93</v>
      </c>
      <c r="K40" s="815">
        <v>1</v>
      </c>
      <c r="L40" s="817"/>
      <c r="P40" s="54"/>
      <c r="Q40" s="54"/>
      <c r="R40" s="54"/>
      <c r="BA40" s="160"/>
      <c r="BB40" s="160"/>
      <c r="BC40" s="61"/>
      <c r="BD40" s="61"/>
      <c r="BE40" s="159"/>
      <c r="BF40" s="159"/>
      <c r="BG40" s="61"/>
      <c r="BH40" s="61"/>
      <c r="BI40" s="61"/>
      <c r="BJ40" s="61"/>
      <c r="BK40" s="61"/>
      <c r="BL40" s="61"/>
      <c r="BM40" s="161"/>
      <c r="BN40" s="61"/>
      <c r="BO40" s="61"/>
      <c r="BP40" s="61"/>
      <c r="BQ40" s="61"/>
      <c r="BR40" s="61"/>
      <c r="BS40" s="61"/>
      <c r="BT40" s="61"/>
      <c r="BU40" s="56"/>
      <c r="BV40" s="56"/>
      <c r="BW40" s="56"/>
      <c r="BX40" s="56"/>
      <c r="BY40" s="56"/>
      <c r="BZ40" s="56"/>
      <c r="CA40" s="56"/>
      <c r="CB40" s="56"/>
      <c r="CC40" s="61"/>
      <c r="CD40" s="61"/>
      <c r="CE40" s="61"/>
      <c r="CF40" s="61"/>
      <c r="CG40" s="61"/>
      <c r="CH40" s="61"/>
    </row>
    <row r="41" spans="1:86" ht="30.95" customHeight="1">
      <c r="A41" s="273" t="s">
        <v>338</v>
      </c>
      <c r="B41" s="808" t="s">
        <v>40</v>
      </c>
      <c r="C41" s="809" t="s">
        <v>1640</v>
      </c>
      <c r="D41" s="810" t="s">
        <v>1643</v>
      </c>
      <c r="E41" s="811">
        <v>2014</v>
      </c>
      <c r="F41" s="812" t="s">
        <v>1642</v>
      </c>
      <c r="G41" s="813" t="s">
        <v>226</v>
      </c>
      <c r="H41" s="814" t="s">
        <v>1614</v>
      </c>
      <c r="I41" s="812" t="s">
        <v>466</v>
      </c>
      <c r="J41" s="815">
        <v>1</v>
      </c>
      <c r="K41" s="815">
        <v>1</v>
      </c>
      <c r="L41" s="817"/>
      <c r="P41" s="54"/>
      <c r="Q41" s="54"/>
      <c r="R41" s="54"/>
      <c r="BA41" s="160"/>
      <c r="BB41" s="160"/>
      <c r="BC41" s="61"/>
      <c r="BD41" s="61"/>
      <c r="BE41" s="159"/>
      <c r="BF41" s="159"/>
      <c r="BG41" s="61"/>
      <c r="BH41" s="61"/>
      <c r="BI41" s="61"/>
      <c r="BJ41" s="61"/>
      <c r="BK41" s="61"/>
      <c r="BL41" s="61"/>
      <c r="BM41" s="161"/>
      <c r="BN41" s="61"/>
      <c r="BO41" s="61"/>
      <c r="BP41" s="61"/>
      <c r="BQ41" s="61"/>
      <c r="BR41" s="61"/>
      <c r="BS41" s="61"/>
      <c r="BT41" s="61"/>
      <c r="BU41" s="56"/>
      <c r="BV41" s="56"/>
      <c r="BW41" s="56"/>
      <c r="BX41" s="56"/>
      <c r="BY41" s="56"/>
      <c r="BZ41" s="56"/>
      <c r="CA41" s="56"/>
      <c r="CB41" s="56"/>
      <c r="CC41" s="61"/>
      <c r="CD41" s="61"/>
      <c r="CE41" s="61"/>
      <c r="CF41" s="61"/>
      <c r="CG41" s="61"/>
      <c r="CH41" s="61"/>
    </row>
    <row r="42" spans="1:86" ht="30.95" customHeight="1">
      <c r="A42" s="273" t="s">
        <v>338</v>
      </c>
      <c r="B42" s="808" t="s">
        <v>40</v>
      </c>
      <c r="C42" s="809" t="s">
        <v>1640</v>
      </c>
      <c r="D42" s="810" t="s">
        <v>1644</v>
      </c>
      <c r="E42" s="811">
        <v>2014</v>
      </c>
      <c r="F42" s="812" t="s">
        <v>1642</v>
      </c>
      <c r="G42" s="813" t="s">
        <v>224</v>
      </c>
      <c r="H42" s="814" t="s">
        <v>1604</v>
      </c>
      <c r="I42" s="812" t="s">
        <v>466</v>
      </c>
      <c r="J42" s="815">
        <v>0.25</v>
      </c>
      <c r="K42" s="815">
        <v>0.5</v>
      </c>
      <c r="L42" s="817"/>
      <c r="P42" s="54"/>
      <c r="Q42" s="54"/>
      <c r="R42" s="54"/>
      <c r="BA42" s="160"/>
      <c r="BB42" s="160"/>
      <c r="BC42" s="61"/>
      <c r="BD42" s="61"/>
      <c r="BE42" s="159"/>
      <c r="BF42" s="159"/>
      <c r="BG42" s="61"/>
      <c r="BH42" s="61"/>
      <c r="BI42" s="61"/>
      <c r="BJ42" s="61"/>
      <c r="BK42" s="61"/>
      <c r="BL42" s="61"/>
      <c r="BM42" s="161"/>
      <c r="BN42" s="61"/>
      <c r="BO42" s="61"/>
      <c r="BP42" s="61"/>
      <c r="BQ42" s="61"/>
      <c r="BR42" s="61"/>
      <c r="BS42" s="61"/>
      <c r="BT42" s="61"/>
      <c r="BU42" s="56"/>
      <c r="BV42" s="56"/>
      <c r="BW42" s="56"/>
      <c r="BX42" s="56"/>
      <c r="BY42" s="56"/>
      <c r="BZ42" s="56"/>
      <c r="CA42" s="56"/>
      <c r="CB42" s="56"/>
      <c r="CC42" s="61"/>
      <c r="CD42" s="61"/>
      <c r="CE42" s="61"/>
      <c r="CF42" s="61"/>
      <c r="CG42" s="61"/>
      <c r="CH42" s="61"/>
    </row>
    <row r="43" spans="1:86" ht="30.95" customHeight="1">
      <c r="A43" s="273" t="s">
        <v>338</v>
      </c>
      <c r="B43" s="808" t="s">
        <v>40</v>
      </c>
      <c r="C43" s="809" t="s">
        <v>1640</v>
      </c>
      <c r="D43" s="810" t="s">
        <v>1644</v>
      </c>
      <c r="E43" s="811">
        <v>2014</v>
      </c>
      <c r="F43" s="812" t="s">
        <v>1642</v>
      </c>
      <c r="G43" s="813" t="s">
        <v>1607</v>
      </c>
      <c r="H43" s="814" t="s">
        <v>1604</v>
      </c>
      <c r="I43" s="812" t="s">
        <v>466</v>
      </c>
      <c r="J43" s="815">
        <v>0.24</v>
      </c>
      <c r="K43" s="815">
        <v>1</v>
      </c>
      <c r="L43" s="817"/>
      <c r="P43" s="54"/>
      <c r="Q43" s="54"/>
      <c r="R43" s="54"/>
      <c r="BA43" s="160"/>
      <c r="BB43" s="160"/>
      <c r="BC43" s="61"/>
      <c r="BD43" s="61"/>
      <c r="BE43" s="159"/>
      <c r="BF43" s="159"/>
      <c r="BG43" s="61"/>
      <c r="BH43" s="61"/>
      <c r="BI43" s="61"/>
      <c r="BJ43" s="61"/>
      <c r="BK43" s="61"/>
      <c r="BL43" s="61"/>
      <c r="BM43" s="161"/>
      <c r="BN43" s="61"/>
      <c r="BO43" s="61"/>
      <c r="BP43" s="61"/>
      <c r="BQ43" s="61"/>
      <c r="BR43" s="61"/>
      <c r="BS43" s="61"/>
      <c r="BT43" s="61"/>
      <c r="BU43" s="56"/>
      <c r="BV43" s="56"/>
      <c r="BW43" s="56"/>
      <c r="BX43" s="56"/>
      <c r="BY43" s="56"/>
      <c r="BZ43" s="56"/>
      <c r="CA43" s="56"/>
      <c r="CB43" s="56"/>
      <c r="CC43" s="61"/>
      <c r="CD43" s="61"/>
      <c r="CE43" s="61"/>
      <c r="CF43" s="61"/>
      <c r="CG43" s="61"/>
      <c r="CH43" s="61"/>
    </row>
    <row r="44" spans="1:86" ht="30.95" customHeight="1">
      <c r="A44" s="273" t="s">
        <v>338</v>
      </c>
      <c r="B44" s="808" t="s">
        <v>40</v>
      </c>
      <c r="C44" s="809" t="s">
        <v>1640</v>
      </c>
      <c r="D44" s="810" t="s">
        <v>1644</v>
      </c>
      <c r="E44" s="811">
        <v>2014</v>
      </c>
      <c r="F44" s="812" t="s">
        <v>1642</v>
      </c>
      <c r="G44" s="813" t="s">
        <v>239</v>
      </c>
      <c r="H44" s="814" t="s">
        <v>1604</v>
      </c>
      <c r="I44" s="812" t="s">
        <v>466</v>
      </c>
      <c r="J44" s="815">
        <v>0.3</v>
      </c>
      <c r="K44" s="815">
        <v>1</v>
      </c>
      <c r="L44" s="817"/>
      <c r="P44" s="54"/>
      <c r="Q44" s="54"/>
      <c r="R44" s="54"/>
      <c r="BA44" s="160"/>
      <c r="BB44" s="160"/>
      <c r="BC44" s="61"/>
      <c r="BD44" s="61"/>
      <c r="BE44" s="159"/>
      <c r="BF44" s="159"/>
      <c r="BG44" s="61"/>
      <c r="BH44" s="61"/>
      <c r="BI44" s="61"/>
      <c r="BJ44" s="61"/>
      <c r="BK44" s="61"/>
      <c r="BL44" s="61"/>
      <c r="BM44" s="161"/>
      <c r="BN44" s="61"/>
      <c r="BO44" s="61"/>
      <c r="BP44" s="61"/>
      <c r="BQ44" s="61"/>
      <c r="BR44" s="61"/>
      <c r="BS44" s="61"/>
      <c r="BT44" s="61"/>
      <c r="BU44" s="56"/>
      <c r="BV44" s="56"/>
      <c r="BW44" s="56"/>
      <c r="BX44" s="56"/>
      <c r="BY44" s="56"/>
      <c r="BZ44" s="56"/>
      <c r="CA44" s="56"/>
      <c r="CB44" s="56"/>
      <c r="CC44" s="61"/>
      <c r="CD44" s="61"/>
      <c r="CE44" s="61"/>
      <c r="CF44" s="61"/>
      <c r="CG44" s="61"/>
      <c r="CH44" s="61"/>
    </row>
    <row r="45" spans="1:86" ht="30.95" customHeight="1">
      <c r="A45" s="273" t="s">
        <v>338</v>
      </c>
      <c r="B45" s="808" t="s">
        <v>40</v>
      </c>
      <c r="C45" s="809" t="s">
        <v>1640</v>
      </c>
      <c r="D45" s="810" t="s">
        <v>1644</v>
      </c>
      <c r="E45" s="811">
        <v>2014</v>
      </c>
      <c r="F45" s="812" t="s">
        <v>1642</v>
      </c>
      <c r="G45" s="813" t="s">
        <v>230</v>
      </c>
      <c r="H45" s="814" t="s">
        <v>1608</v>
      </c>
      <c r="I45" s="812" t="s">
        <v>466</v>
      </c>
      <c r="J45" s="815">
        <v>0.35</v>
      </c>
      <c r="K45" s="815">
        <v>1</v>
      </c>
      <c r="L45" s="817"/>
      <c r="P45" s="54"/>
      <c r="Q45" s="54"/>
      <c r="R45" s="54"/>
      <c r="BA45" s="160"/>
      <c r="BB45" s="160"/>
      <c r="BC45" s="61"/>
      <c r="BD45" s="61"/>
      <c r="BE45" s="159"/>
      <c r="BF45" s="159"/>
      <c r="BG45" s="61"/>
      <c r="BH45" s="61"/>
      <c r="BI45" s="61"/>
      <c r="BJ45" s="61"/>
      <c r="BK45" s="61"/>
      <c r="BL45" s="61"/>
      <c r="BM45" s="161"/>
      <c r="BN45" s="61"/>
      <c r="BO45" s="61"/>
      <c r="BP45" s="61"/>
      <c r="BQ45" s="61"/>
      <c r="BR45" s="61"/>
      <c r="BS45" s="61"/>
      <c r="BT45" s="61"/>
      <c r="BU45" s="56"/>
      <c r="BV45" s="56"/>
      <c r="BW45" s="56"/>
      <c r="BX45" s="56"/>
      <c r="BY45" s="56"/>
      <c r="BZ45" s="56"/>
      <c r="CA45" s="56"/>
      <c r="CB45" s="56"/>
      <c r="CC45" s="61"/>
      <c r="CD45" s="61"/>
      <c r="CE45" s="61"/>
      <c r="CF45" s="61"/>
      <c r="CG45" s="61"/>
      <c r="CH45" s="61"/>
    </row>
    <row r="46" spans="1:86" ht="30.95" customHeight="1">
      <c r="A46" s="273" t="s">
        <v>338</v>
      </c>
      <c r="B46" s="808" t="s">
        <v>40</v>
      </c>
      <c r="C46" s="809" t="s">
        <v>1640</v>
      </c>
      <c r="D46" s="810" t="s">
        <v>1644</v>
      </c>
      <c r="E46" s="811">
        <v>2014</v>
      </c>
      <c r="F46" s="812" t="s">
        <v>1642</v>
      </c>
      <c r="G46" s="813" t="s">
        <v>1609</v>
      </c>
      <c r="H46" s="814" t="s">
        <v>1608</v>
      </c>
      <c r="I46" s="812" t="s">
        <v>466</v>
      </c>
      <c r="J46" s="815">
        <v>0.43</v>
      </c>
      <c r="K46" s="815">
        <v>1</v>
      </c>
      <c r="L46" s="817"/>
      <c r="P46" s="54"/>
      <c r="Q46" s="54"/>
      <c r="R46" s="54"/>
      <c r="BA46" s="160"/>
      <c r="BB46" s="160"/>
      <c r="BC46" s="61"/>
      <c r="BD46" s="61"/>
      <c r="BE46" s="159"/>
      <c r="BF46" s="159"/>
      <c r="BG46" s="61"/>
      <c r="BH46" s="61"/>
      <c r="BI46" s="61"/>
      <c r="BJ46" s="61"/>
      <c r="BK46" s="61"/>
      <c r="BL46" s="61"/>
      <c r="BM46" s="161"/>
      <c r="BN46" s="61"/>
      <c r="BO46" s="61"/>
      <c r="BP46" s="61"/>
      <c r="BQ46" s="61"/>
      <c r="BR46" s="61"/>
      <c r="BS46" s="61"/>
      <c r="BT46" s="61"/>
      <c r="BU46" s="56"/>
      <c r="BV46" s="56"/>
      <c r="BW46" s="56"/>
      <c r="BX46" s="56"/>
      <c r="BY46" s="56"/>
      <c r="BZ46" s="56"/>
      <c r="CA46" s="56"/>
      <c r="CB46" s="56"/>
      <c r="CC46" s="61"/>
      <c r="CD46" s="61"/>
      <c r="CE46" s="61"/>
      <c r="CF46" s="61"/>
      <c r="CG46" s="61"/>
      <c r="CH46" s="61"/>
    </row>
    <row r="47" spans="1:86" ht="30.95" customHeight="1">
      <c r="A47" s="273" t="s">
        <v>338</v>
      </c>
      <c r="B47" s="808" t="s">
        <v>40</v>
      </c>
      <c r="C47" s="809" t="s">
        <v>1640</v>
      </c>
      <c r="D47" s="810" t="s">
        <v>1644</v>
      </c>
      <c r="E47" s="811">
        <v>2014</v>
      </c>
      <c r="F47" s="812" t="s">
        <v>1642</v>
      </c>
      <c r="G47" s="813" t="s">
        <v>1607</v>
      </c>
      <c r="H47" s="814" t="s">
        <v>1608</v>
      </c>
      <c r="I47" s="812" t="s">
        <v>466</v>
      </c>
      <c r="J47" s="815">
        <v>0.51</v>
      </c>
      <c r="K47" s="815">
        <v>1</v>
      </c>
      <c r="L47" s="817"/>
      <c r="P47" s="54"/>
      <c r="Q47" s="54"/>
      <c r="R47" s="54"/>
      <c r="BA47" s="160"/>
      <c r="BB47" s="160"/>
      <c r="BC47" s="61"/>
      <c r="BD47" s="61"/>
      <c r="BE47" s="159"/>
      <c r="BF47" s="159"/>
      <c r="BG47" s="61"/>
      <c r="BH47" s="61"/>
      <c r="BI47" s="61"/>
      <c r="BJ47" s="61"/>
      <c r="BK47" s="61"/>
      <c r="BL47" s="61"/>
      <c r="BM47" s="161"/>
      <c r="BN47" s="61"/>
      <c r="BO47" s="61"/>
      <c r="BP47" s="61"/>
      <c r="BQ47" s="61"/>
      <c r="BR47" s="61"/>
      <c r="BS47" s="61"/>
      <c r="BT47" s="61"/>
      <c r="BU47" s="56"/>
      <c r="BV47" s="56"/>
      <c r="BW47" s="56"/>
      <c r="BX47" s="56"/>
      <c r="BY47" s="56"/>
      <c r="BZ47" s="56"/>
      <c r="CA47" s="56"/>
      <c r="CB47" s="56"/>
      <c r="CC47" s="61"/>
      <c r="CD47" s="61"/>
      <c r="CE47" s="61"/>
      <c r="CF47" s="61"/>
      <c r="CG47" s="61"/>
      <c r="CH47" s="61"/>
    </row>
    <row r="48" spans="1:86" ht="30.95" customHeight="1">
      <c r="A48" s="273" t="s">
        <v>338</v>
      </c>
      <c r="B48" s="808" t="s">
        <v>40</v>
      </c>
      <c r="C48" s="809" t="s">
        <v>1640</v>
      </c>
      <c r="D48" s="810" t="s">
        <v>1644</v>
      </c>
      <c r="E48" s="811">
        <v>2014</v>
      </c>
      <c r="F48" s="812" t="s">
        <v>1642</v>
      </c>
      <c r="G48" s="813" t="s">
        <v>239</v>
      </c>
      <c r="H48" s="814" t="s">
        <v>1608</v>
      </c>
      <c r="I48" s="812" t="s">
        <v>466</v>
      </c>
      <c r="J48" s="815">
        <v>0.47</v>
      </c>
      <c r="K48" s="815">
        <v>0.9</v>
      </c>
      <c r="L48" s="817"/>
      <c r="P48" s="54"/>
      <c r="Q48" s="54"/>
      <c r="R48" s="54"/>
      <c r="BA48" s="160"/>
      <c r="BB48" s="160"/>
      <c r="BC48" s="61"/>
      <c r="BD48" s="61"/>
      <c r="BE48" s="159"/>
      <c r="BF48" s="159"/>
      <c r="BG48" s="61"/>
      <c r="BH48" s="61"/>
      <c r="BI48" s="61"/>
      <c r="BJ48" s="61"/>
      <c r="BK48" s="61"/>
      <c r="BL48" s="61"/>
      <c r="BM48" s="161"/>
      <c r="BN48" s="61"/>
      <c r="BO48" s="61"/>
      <c r="BP48" s="61"/>
      <c r="BQ48" s="61"/>
      <c r="BR48" s="61"/>
      <c r="BS48" s="61"/>
      <c r="BT48" s="61"/>
      <c r="BU48" s="56"/>
      <c r="BV48" s="56"/>
      <c r="BW48" s="56"/>
      <c r="BX48" s="56"/>
      <c r="BY48" s="56"/>
      <c r="BZ48" s="56"/>
      <c r="CA48" s="56"/>
      <c r="CB48" s="56"/>
      <c r="CC48" s="61"/>
      <c r="CD48" s="61"/>
      <c r="CE48" s="61"/>
      <c r="CF48" s="61"/>
      <c r="CG48" s="61"/>
      <c r="CH48" s="61"/>
    </row>
    <row r="49" spans="1:86" ht="30.95" customHeight="1">
      <c r="A49" s="273" t="s">
        <v>338</v>
      </c>
      <c r="B49" s="808" t="s">
        <v>40</v>
      </c>
      <c r="C49" s="809" t="s">
        <v>1640</v>
      </c>
      <c r="D49" s="810" t="s">
        <v>1644</v>
      </c>
      <c r="E49" s="811">
        <v>2014</v>
      </c>
      <c r="F49" s="812" t="s">
        <v>1642</v>
      </c>
      <c r="G49" s="813" t="s">
        <v>230</v>
      </c>
      <c r="H49" s="814" t="s">
        <v>1610</v>
      </c>
      <c r="I49" s="812" t="s">
        <v>466</v>
      </c>
      <c r="J49" s="815">
        <v>0.12</v>
      </c>
      <c r="K49" s="815">
        <v>0.43</v>
      </c>
      <c r="L49" s="817"/>
      <c r="P49" s="54"/>
      <c r="Q49" s="54"/>
      <c r="R49" s="54"/>
      <c r="BA49" s="160"/>
      <c r="BB49" s="160"/>
      <c r="BC49" s="61"/>
      <c r="BD49" s="61"/>
      <c r="BE49" s="159"/>
      <c r="BF49" s="159"/>
      <c r="BG49" s="61"/>
      <c r="BH49" s="61"/>
      <c r="BI49" s="61"/>
      <c r="BJ49" s="61"/>
      <c r="BK49" s="61"/>
      <c r="BL49" s="61"/>
      <c r="BM49" s="161"/>
      <c r="BN49" s="61"/>
      <c r="BO49" s="61"/>
      <c r="BP49" s="61"/>
      <c r="BQ49" s="61"/>
      <c r="BR49" s="61"/>
      <c r="BS49" s="61"/>
      <c r="BT49" s="61"/>
      <c r="BU49" s="56"/>
      <c r="BV49" s="56"/>
      <c r="BW49" s="56"/>
      <c r="BX49" s="56"/>
      <c r="BY49" s="56"/>
      <c r="BZ49" s="56"/>
      <c r="CA49" s="56"/>
      <c r="CB49" s="56"/>
      <c r="CC49" s="61"/>
      <c r="CD49" s="61"/>
      <c r="CE49" s="61"/>
      <c r="CF49" s="61"/>
      <c r="CG49" s="61"/>
      <c r="CH49" s="61"/>
    </row>
    <row r="50" spans="1:86" ht="30.95" customHeight="1">
      <c r="A50" s="273" t="s">
        <v>338</v>
      </c>
      <c r="B50" s="808" t="s">
        <v>40</v>
      </c>
      <c r="C50" s="809" t="s">
        <v>1640</v>
      </c>
      <c r="D50" s="810" t="s">
        <v>1644</v>
      </c>
      <c r="E50" s="811">
        <v>2014</v>
      </c>
      <c r="F50" s="812" t="s">
        <v>1642</v>
      </c>
      <c r="G50" s="813" t="s">
        <v>224</v>
      </c>
      <c r="H50" s="814" t="s">
        <v>1610</v>
      </c>
      <c r="I50" s="812" t="s">
        <v>466</v>
      </c>
      <c r="J50" s="815">
        <v>0.49</v>
      </c>
      <c r="K50" s="815">
        <v>1</v>
      </c>
      <c r="L50" s="817"/>
      <c r="P50" s="54"/>
      <c r="Q50" s="54"/>
      <c r="R50" s="54"/>
      <c r="BA50" s="160"/>
      <c r="BB50" s="160"/>
      <c r="BC50" s="61"/>
      <c r="BD50" s="61"/>
      <c r="BE50" s="159"/>
      <c r="BF50" s="159"/>
      <c r="BG50" s="61"/>
      <c r="BH50" s="61"/>
      <c r="BI50" s="61"/>
      <c r="BJ50" s="61"/>
      <c r="BK50" s="61"/>
      <c r="BL50" s="61"/>
      <c r="BM50" s="161"/>
      <c r="BN50" s="61"/>
      <c r="BO50" s="61"/>
      <c r="BP50" s="61"/>
      <c r="BQ50" s="61"/>
      <c r="BR50" s="61"/>
      <c r="BS50" s="61"/>
      <c r="BT50" s="61"/>
      <c r="BU50" s="56"/>
      <c r="BV50" s="56"/>
      <c r="BW50" s="56"/>
      <c r="BX50" s="56"/>
      <c r="BY50" s="56"/>
      <c r="BZ50" s="56"/>
      <c r="CA50" s="56"/>
      <c r="CB50" s="56"/>
      <c r="CC50" s="61"/>
      <c r="CD50" s="61"/>
      <c r="CE50" s="61"/>
      <c r="CF50" s="61"/>
      <c r="CG50" s="61"/>
      <c r="CH50" s="61"/>
    </row>
    <row r="51" spans="1:86" ht="30.95" customHeight="1">
      <c r="A51" s="273" t="s">
        <v>338</v>
      </c>
      <c r="B51" s="808" t="s">
        <v>40</v>
      </c>
      <c r="C51" s="809" t="s">
        <v>1640</v>
      </c>
      <c r="D51" s="810" t="s">
        <v>1644</v>
      </c>
      <c r="E51" s="811">
        <v>2014</v>
      </c>
      <c r="F51" s="812" t="s">
        <v>1642</v>
      </c>
      <c r="G51" s="813" t="s">
        <v>1607</v>
      </c>
      <c r="H51" s="814" t="s">
        <v>1610</v>
      </c>
      <c r="I51" s="812" t="s">
        <v>466</v>
      </c>
      <c r="J51" s="815">
        <v>0.4</v>
      </c>
      <c r="K51" s="815">
        <v>0.92</v>
      </c>
      <c r="L51" s="817"/>
      <c r="P51" s="54"/>
      <c r="Q51" s="54"/>
      <c r="R51" s="54"/>
      <c r="BA51" s="160"/>
      <c r="BB51" s="160"/>
      <c r="BC51" s="61"/>
      <c r="BD51" s="61"/>
      <c r="BE51" s="159"/>
      <c r="BF51" s="159"/>
      <c r="BG51" s="61"/>
      <c r="BH51" s="61"/>
      <c r="BI51" s="61"/>
      <c r="BJ51" s="61"/>
      <c r="BK51" s="61"/>
      <c r="BL51" s="61"/>
      <c r="BM51" s="161"/>
      <c r="BN51" s="61"/>
      <c r="BO51" s="61"/>
      <c r="BP51" s="61"/>
      <c r="BQ51" s="61"/>
      <c r="BR51" s="61"/>
      <c r="BS51" s="61"/>
      <c r="BT51" s="61"/>
      <c r="BU51" s="56"/>
      <c r="BV51" s="56"/>
      <c r="BW51" s="56"/>
      <c r="BX51" s="56"/>
      <c r="BY51" s="56"/>
      <c r="BZ51" s="56"/>
      <c r="CA51" s="56"/>
      <c r="CB51" s="56"/>
      <c r="CC51" s="61"/>
      <c r="CD51" s="61"/>
      <c r="CE51" s="61"/>
      <c r="CF51" s="61"/>
      <c r="CG51" s="61"/>
      <c r="CH51" s="61"/>
    </row>
    <row r="52" spans="1:86" ht="30.95" customHeight="1">
      <c r="A52" s="273" t="s">
        <v>338</v>
      </c>
      <c r="B52" s="808" t="s">
        <v>40</v>
      </c>
      <c r="C52" s="809" t="s">
        <v>1640</v>
      </c>
      <c r="D52" s="810" t="s">
        <v>1644</v>
      </c>
      <c r="E52" s="811">
        <v>2014</v>
      </c>
      <c r="F52" s="812" t="s">
        <v>1642</v>
      </c>
      <c r="G52" s="813" t="s">
        <v>239</v>
      </c>
      <c r="H52" s="814" t="s">
        <v>1610</v>
      </c>
      <c r="I52" s="812" t="s">
        <v>466</v>
      </c>
      <c r="J52" s="815">
        <v>0.52</v>
      </c>
      <c r="K52" s="815">
        <v>1</v>
      </c>
      <c r="L52" s="817"/>
      <c r="P52" s="54"/>
      <c r="Q52" s="54"/>
      <c r="R52" s="54"/>
      <c r="BA52" s="160"/>
      <c r="BB52" s="160"/>
      <c r="BC52" s="61"/>
      <c r="BD52" s="61"/>
      <c r="BE52" s="159"/>
      <c r="BF52" s="159"/>
      <c r="BG52" s="61"/>
      <c r="BH52" s="61"/>
      <c r="BI52" s="61"/>
      <c r="BJ52" s="61"/>
      <c r="BK52" s="61"/>
      <c r="BL52" s="61"/>
      <c r="BM52" s="161"/>
      <c r="BN52" s="61"/>
      <c r="BO52" s="61"/>
      <c r="BP52" s="61"/>
      <c r="BQ52" s="61"/>
      <c r="BR52" s="61"/>
      <c r="BS52" s="61"/>
      <c r="BT52" s="61"/>
      <c r="BU52" s="56"/>
      <c r="BV52" s="56"/>
      <c r="BW52" s="56"/>
      <c r="BX52" s="56"/>
      <c r="BY52" s="56"/>
      <c r="BZ52" s="56"/>
      <c r="CA52" s="56"/>
      <c r="CB52" s="56"/>
      <c r="CC52" s="61"/>
      <c r="CD52" s="61"/>
      <c r="CE52" s="61"/>
      <c r="CF52" s="61"/>
      <c r="CG52" s="61"/>
      <c r="CH52" s="61"/>
    </row>
    <row r="53" spans="1:86" ht="30.95" customHeight="1">
      <c r="A53" s="273" t="s">
        <v>338</v>
      </c>
      <c r="B53" s="808" t="s">
        <v>40</v>
      </c>
      <c r="C53" s="809" t="s">
        <v>1640</v>
      </c>
      <c r="D53" s="810" t="s">
        <v>1644</v>
      </c>
      <c r="E53" s="811">
        <v>2014</v>
      </c>
      <c r="F53" s="812" t="s">
        <v>1642</v>
      </c>
      <c r="G53" s="813" t="s">
        <v>222</v>
      </c>
      <c r="H53" s="814" t="s">
        <v>1610</v>
      </c>
      <c r="I53" s="812" t="s">
        <v>466</v>
      </c>
      <c r="J53" s="815">
        <v>0.55000000000000004</v>
      </c>
      <c r="K53" s="815">
        <v>1</v>
      </c>
      <c r="L53" s="817"/>
      <c r="P53" s="54"/>
      <c r="Q53" s="54"/>
      <c r="R53" s="54"/>
      <c r="BA53" s="160"/>
      <c r="BB53" s="160"/>
      <c r="BC53" s="61"/>
      <c r="BD53" s="61"/>
      <c r="BE53" s="159"/>
      <c r="BF53" s="159"/>
      <c r="BG53" s="61"/>
      <c r="BH53" s="61"/>
      <c r="BI53" s="61"/>
      <c r="BJ53" s="61"/>
      <c r="BK53" s="61"/>
      <c r="BL53" s="61"/>
      <c r="BM53" s="161"/>
      <c r="BN53" s="61"/>
      <c r="BO53" s="61"/>
      <c r="BP53" s="61"/>
      <c r="BQ53" s="61"/>
      <c r="BR53" s="61"/>
      <c r="BS53" s="61"/>
      <c r="BT53" s="61"/>
      <c r="BU53" s="56"/>
      <c r="BV53" s="56"/>
      <c r="BW53" s="56"/>
      <c r="BX53" s="56"/>
      <c r="BY53" s="56"/>
      <c r="BZ53" s="56"/>
      <c r="CA53" s="56"/>
      <c r="CB53" s="56"/>
      <c r="CC53" s="61"/>
      <c r="CD53" s="61"/>
      <c r="CE53" s="61"/>
      <c r="CF53" s="61"/>
      <c r="CG53" s="61"/>
      <c r="CH53" s="61"/>
    </row>
    <row r="54" spans="1:86" ht="30.95" customHeight="1">
      <c r="A54" s="273" t="s">
        <v>338</v>
      </c>
      <c r="B54" s="808" t="s">
        <v>40</v>
      </c>
      <c r="C54" s="809" t="s">
        <v>1640</v>
      </c>
      <c r="D54" s="810" t="s">
        <v>1644</v>
      </c>
      <c r="E54" s="811">
        <v>2014</v>
      </c>
      <c r="F54" s="812" t="s">
        <v>1642</v>
      </c>
      <c r="G54" s="813" t="s">
        <v>226</v>
      </c>
      <c r="H54" s="814" t="s">
        <v>1610</v>
      </c>
      <c r="I54" s="812" t="s">
        <v>466</v>
      </c>
      <c r="J54" s="815">
        <v>0.61</v>
      </c>
      <c r="K54" s="815">
        <v>1</v>
      </c>
      <c r="L54" s="817"/>
      <c r="P54" s="54"/>
      <c r="Q54" s="54"/>
      <c r="R54" s="54"/>
      <c r="BA54" s="160"/>
      <c r="BB54" s="160"/>
      <c r="BC54" s="61"/>
      <c r="BD54" s="61"/>
      <c r="BE54" s="159"/>
      <c r="BF54" s="159"/>
      <c r="BG54" s="61"/>
      <c r="BH54" s="61"/>
      <c r="BI54" s="61"/>
      <c r="BJ54" s="61"/>
      <c r="BK54" s="61"/>
      <c r="BL54" s="61"/>
      <c r="BM54" s="161"/>
      <c r="BN54" s="61"/>
      <c r="BO54" s="61"/>
      <c r="BP54" s="61"/>
      <c r="BQ54" s="61"/>
      <c r="BR54" s="61"/>
      <c r="BS54" s="61"/>
      <c r="BT54" s="61"/>
      <c r="BU54" s="56"/>
      <c r="BV54" s="56"/>
      <c r="BW54" s="56"/>
      <c r="BX54" s="56"/>
      <c r="BY54" s="56"/>
      <c r="BZ54" s="56"/>
      <c r="CA54" s="56"/>
      <c r="CB54" s="56"/>
      <c r="CC54" s="61"/>
      <c r="CD54" s="61"/>
      <c r="CE54" s="61"/>
      <c r="CF54" s="61"/>
      <c r="CG54" s="61"/>
      <c r="CH54" s="61"/>
    </row>
    <row r="55" spans="1:86" ht="30.95" customHeight="1">
      <c r="A55" s="273" t="s">
        <v>338</v>
      </c>
      <c r="B55" s="808" t="s">
        <v>40</v>
      </c>
      <c r="C55" s="809" t="s">
        <v>1640</v>
      </c>
      <c r="D55" s="810" t="s">
        <v>1644</v>
      </c>
      <c r="E55" s="811">
        <v>2014</v>
      </c>
      <c r="F55" s="812" t="s">
        <v>1642</v>
      </c>
      <c r="G55" s="813" t="s">
        <v>1609</v>
      </c>
      <c r="H55" s="814" t="s">
        <v>1611</v>
      </c>
      <c r="I55" s="812" t="s">
        <v>466</v>
      </c>
      <c r="J55" s="815">
        <v>0.75</v>
      </c>
      <c r="K55" s="815">
        <v>0.98</v>
      </c>
      <c r="L55" s="817"/>
      <c r="P55" s="54"/>
      <c r="Q55" s="54"/>
      <c r="R55" s="54"/>
      <c r="BA55" s="160"/>
      <c r="BB55" s="160"/>
      <c r="BC55" s="61"/>
      <c r="BD55" s="61"/>
      <c r="BE55" s="159"/>
      <c r="BF55" s="159"/>
      <c r="BG55" s="61"/>
      <c r="BH55" s="61"/>
      <c r="BI55" s="61"/>
      <c r="BJ55" s="61"/>
      <c r="BK55" s="61"/>
      <c r="BL55" s="61"/>
      <c r="BM55" s="161"/>
      <c r="BN55" s="61"/>
      <c r="BO55" s="61"/>
      <c r="BP55" s="61"/>
      <c r="BQ55" s="61"/>
      <c r="BR55" s="61"/>
      <c r="BS55" s="61"/>
      <c r="BT55" s="61"/>
      <c r="BU55" s="56"/>
      <c r="BV55" s="56"/>
      <c r="BW55" s="56"/>
      <c r="BX55" s="56"/>
      <c r="BY55" s="56"/>
      <c r="BZ55" s="56"/>
      <c r="CA55" s="56"/>
      <c r="CB55" s="56"/>
      <c r="CC55" s="61"/>
      <c r="CD55" s="61"/>
      <c r="CE55" s="61"/>
      <c r="CF55" s="61"/>
      <c r="CG55" s="61"/>
      <c r="CH55" s="61"/>
    </row>
    <row r="56" spans="1:86" ht="30.95" customHeight="1">
      <c r="A56" s="273" t="s">
        <v>338</v>
      </c>
      <c r="B56" s="808" t="s">
        <v>40</v>
      </c>
      <c r="C56" s="809" t="s">
        <v>1640</v>
      </c>
      <c r="D56" s="810" t="s">
        <v>1644</v>
      </c>
      <c r="E56" s="811">
        <v>2014</v>
      </c>
      <c r="F56" s="812" t="s">
        <v>1642</v>
      </c>
      <c r="G56" s="813" t="s">
        <v>1612</v>
      </c>
      <c r="H56" s="814" t="s">
        <v>1611</v>
      </c>
      <c r="I56" s="812" t="s">
        <v>466</v>
      </c>
      <c r="J56" s="815">
        <v>0.75</v>
      </c>
      <c r="K56" s="815">
        <v>1</v>
      </c>
      <c r="L56" s="817"/>
      <c r="P56" s="54"/>
      <c r="Q56" s="54"/>
      <c r="R56" s="54"/>
      <c r="BA56" s="160"/>
      <c r="BB56" s="160"/>
      <c r="BC56" s="61"/>
      <c r="BD56" s="61"/>
      <c r="BE56" s="159"/>
      <c r="BF56" s="159"/>
      <c r="BG56" s="61"/>
      <c r="BH56" s="61"/>
      <c r="BI56" s="61"/>
      <c r="BJ56" s="61"/>
      <c r="BK56" s="61"/>
      <c r="BL56" s="61"/>
      <c r="BM56" s="161"/>
      <c r="BN56" s="61"/>
      <c r="BO56" s="61"/>
      <c r="BP56" s="61"/>
      <c r="BQ56" s="61"/>
      <c r="BR56" s="61"/>
      <c r="BS56" s="61"/>
      <c r="BT56" s="61"/>
      <c r="BU56" s="56"/>
      <c r="BV56" s="56"/>
      <c r="BW56" s="56"/>
      <c r="BX56" s="56"/>
      <c r="BY56" s="56"/>
      <c r="BZ56" s="56"/>
      <c r="CA56" s="56"/>
      <c r="CB56" s="56"/>
      <c r="CC56" s="61"/>
      <c r="CD56" s="61"/>
      <c r="CE56" s="61"/>
      <c r="CF56" s="61"/>
      <c r="CG56" s="61"/>
      <c r="CH56" s="61"/>
    </row>
    <row r="57" spans="1:86" ht="30.95" customHeight="1">
      <c r="A57" s="273" t="s">
        <v>338</v>
      </c>
      <c r="B57" s="808" t="s">
        <v>40</v>
      </c>
      <c r="C57" s="809" t="s">
        <v>1640</v>
      </c>
      <c r="D57" s="810" t="s">
        <v>1644</v>
      </c>
      <c r="E57" s="811">
        <v>2014</v>
      </c>
      <c r="F57" s="812" t="s">
        <v>1642</v>
      </c>
      <c r="G57" s="813" t="s">
        <v>222</v>
      </c>
      <c r="H57" s="814" t="s">
        <v>1611</v>
      </c>
      <c r="I57" s="812" t="s">
        <v>466</v>
      </c>
      <c r="J57" s="815">
        <v>0.71</v>
      </c>
      <c r="K57" s="815">
        <v>1</v>
      </c>
      <c r="L57" s="817"/>
      <c r="P57" s="54"/>
      <c r="Q57" s="54"/>
      <c r="R57" s="54"/>
      <c r="BA57" s="160"/>
      <c r="BB57" s="160"/>
      <c r="BC57" s="61"/>
      <c r="BD57" s="61"/>
      <c r="BE57" s="159"/>
      <c r="BF57" s="159"/>
      <c r="BG57" s="61"/>
      <c r="BH57" s="61"/>
      <c r="BI57" s="61"/>
      <c r="BJ57" s="61"/>
      <c r="BK57" s="61"/>
      <c r="BL57" s="61"/>
      <c r="BM57" s="161"/>
      <c r="BN57" s="61"/>
      <c r="BO57" s="61"/>
      <c r="BP57" s="61"/>
      <c r="BQ57" s="61"/>
      <c r="BR57" s="61"/>
      <c r="BS57" s="61"/>
      <c r="BT57" s="61"/>
      <c r="BU57" s="56"/>
      <c r="BV57" s="56"/>
      <c r="BW57" s="56"/>
      <c r="BX57" s="56"/>
      <c r="BY57" s="56"/>
      <c r="BZ57" s="56"/>
      <c r="CA57" s="56"/>
      <c r="CB57" s="56"/>
      <c r="CC57" s="61"/>
      <c r="CD57" s="61"/>
      <c r="CE57" s="61"/>
      <c r="CF57" s="61"/>
      <c r="CG57" s="61"/>
      <c r="CH57" s="61"/>
    </row>
    <row r="58" spans="1:86" ht="30.95" customHeight="1">
      <c r="A58" s="273" t="s">
        <v>338</v>
      </c>
      <c r="B58" s="808" t="s">
        <v>40</v>
      </c>
      <c r="C58" s="809" t="s">
        <v>1640</v>
      </c>
      <c r="D58" s="810" t="s">
        <v>1644</v>
      </c>
      <c r="E58" s="811">
        <v>2014</v>
      </c>
      <c r="F58" s="812" t="s">
        <v>1642</v>
      </c>
      <c r="G58" s="813" t="s">
        <v>1609</v>
      </c>
      <c r="H58" s="814" t="s">
        <v>1613</v>
      </c>
      <c r="I58" s="812" t="s">
        <v>466</v>
      </c>
      <c r="J58" s="815">
        <v>0.84</v>
      </c>
      <c r="K58" s="815">
        <v>1</v>
      </c>
      <c r="L58" s="817"/>
      <c r="P58" s="54"/>
      <c r="Q58" s="54"/>
      <c r="R58" s="54"/>
      <c r="BA58" s="160"/>
      <c r="BB58" s="160"/>
      <c r="BC58" s="61"/>
      <c r="BD58" s="61"/>
      <c r="BE58" s="159"/>
      <c r="BF58" s="159"/>
      <c r="BG58" s="61"/>
      <c r="BH58" s="61"/>
      <c r="BI58" s="61"/>
      <c r="BJ58" s="61"/>
      <c r="BK58" s="61"/>
      <c r="BL58" s="61"/>
      <c r="BM58" s="161"/>
      <c r="BN58" s="61"/>
      <c r="BO58" s="61"/>
      <c r="BP58" s="61"/>
      <c r="BQ58" s="61"/>
      <c r="BR58" s="61"/>
      <c r="BS58" s="61"/>
      <c r="BT58" s="61"/>
      <c r="BU58" s="56"/>
      <c r="BV58" s="56"/>
      <c r="BW58" s="56"/>
      <c r="BX58" s="56"/>
      <c r="BY58" s="56"/>
      <c r="BZ58" s="56"/>
      <c r="CA58" s="56"/>
      <c r="CB58" s="56"/>
      <c r="CC58" s="61"/>
      <c r="CD58" s="61"/>
      <c r="CE58" s="61"/>
      <c r="CF58" s="61"/>
      <c r="CG58" s="61"/>
      <c r="CH58" s="61"/>
    </row>
    <row r="59" spans="1:86" ht="30.95" customHeight="1">
      <c r="A59" s="273" t="s">
        <v>338</v>
      </c>
      <c r="B59" s="808" t="s">
        <v>40</v>
      </c>
      <c r="C59" s="809" t="s">
        <v>1640</v>
      </c>
      <c r="D59" s="810" t="s">
        <v>1644</v>
      </c>
      <c r="E59" s="811">
        <v>2014</v>
      </c>
      <c r="F59" s="812" t="s">
        <v>1642</v>
      </c>
      <c r="G59" s="813" t="s">
        <v>1609</v>
      </c>
      <c r="H59" s="814" t="s">
        <v>1614</v>
      </c>
      <c r="I59" s="812" t="s">
        <v>466</v>
      </c>
      <c r="J59" s="815">
        <v>0.93</v>
      </c>
      <c r="K59" s="815">
        <v>1</v>
      </c>
      <c r="L59" s="817"/>
      <c r="P59" s="54"/>
      <c r="Q59" s="54"/>
      <c r="R59" s="54"/>
      <c r="BA59" s="160"/>
      <c r="BB59" s="160"/>
      <c r="BC59" s="61"/>
      <c r="BD59" s="61"/>
      <c r="BE59" s="159"/>
      <c r="BF59" s="159"/>
      <c r="BG59" s="61"/>
      <c r="BH59" s="61"/>
      <c r="BI59" s="61"/>
      <c r="BJ59" s="61"/>
      <c r="BK59" s="61"/>
      <c r="BL59" s="61"/>
      <c r="BM59" s="161"/>
      <c r="BN59" s="61"/>
      <c r="BO59" s="61"/>
      <c r="BP59" s="61"/>
      <c r="BQ59" s="61"/>
      <c r="BR59" s="61"/>
      <c r="BS59" s="61"/>
      <c r="BT59" s="61"/>
      <c r="BU59" s="56"/>
      <c r="BV59" s="56"/>
      <c r="BW59" s="56"/>
      <c r="BX59" s="56"/>
      <c r="BY59" s="56"/>
      <c r="BZ59" s="56"/>
      <c r="CA59" s="56"/>
      <c r="CB59" s="56"/>
      <c r="CC59" s="61"/>
      <c r="CD59" s="61"/>
      <c r="CE59" s="61"/>
      <c r="CF59" s="61"/>
      <c r="CG59" s="61"/>
      <c r="CH59" s="61"/>
    </row>
    <row r="60" spans="1:86" ht="30.95" customHeight="1">
      <c r="A60" s="273" t="s">
        <v>338</v>
      </c>
      <c r="B60" s="808" t="s">
        <v>40</v>
      </c>
      <c r="C60" s="809" t="s">
        <v>1640</v>
      </c>
      <c r="D60" s="810" t="s">
        <v>1644</v>
      </c>
      <c r="E60" s="811">
        <v>2014</v>
      </c>
      <c r="F60" s="812" t="s">
        <v>1642</v>
      </c>
      <c r="G60" s="813" t="s">
        <v>226</v>
      </c>
      <c r="H60" s="814" t="s">
        <v>1614</v>
      </c>
      <c r="I60" s="812" t="s">
        <v>466</v>
      </c>
      <c r="J60" s="815">
        <v>1</v>
      </c>
      <c r="K60" s="815">
        <v>1</v>
      </c>
      <c r="L60" s="817"/>
      <c r="P60" s="54"/>
      <c r="Q60" s="54"/>
      <c r="R60" s="54"/>
      <c r="BA60" s="160"/>
      <c r="BB60" s="160"/>
      <c r="BC60" s="61"/>
      <c r="BD60" s="61"/>
      <c r="BE60" s="159"/>
      <c r="BF60" s="159"/>
      <c r="BG60" s="61"/>
      <c r="BH60" s="61"/>
      <c r="BI60" s="61"/>
      <c r="BJ60" s="61"/>
      <c r="BK60" s="61"/>
      <c r="BL60" s="61"/>
      <c r="BM60" s="161"/>
      <c r="BN60" s="61"/>
      <c r="BO60" s="61"/>
      <c r="BP60" s="61"/>
      <c r="BQ60" s="61"/>
      <c r="BR60" s="61"/>
      <c r="BS60" s="61"/>
      <c r="BT60" s="61"/>
      <c r="BU60" s="56"/>
      <c r="BV60" s="56"/>
      <c r="BW60" s="56"/>
      <c r="BX60" s="56"/>
      <c r="BY60" s="56"/>
      <c r="BZ60" s="56"/>
      <c r="CA60" s="56"/>
      <c r="CB60" s="56"/>
      <c r="CC60" s="61"/>
      <c r="CD60" s="61"/>
      <c r="CE60" s="61"/>
      <c r="CF60" s="61"/>
      <c r="CG60" s="61"/>
      <c r="CH60" s="61"/>
    </row>
    <row r="61" spans="1:86" ht="30.95" customHeight="1">
      <c r="A61" s="273" t="s">
        <v>338</v>
      </c>
      <c r="B61" s="808" t="s">
        <v>40</v>
      </c>
      <c r="C61" s="809" t="s">
        <v>1640</v>
      </c>
      <c r="D61" s="810" t="s">
        <v>446</v>
      </c>
      <c r="E61" s="811">
        <v>2014</v>
      </c>
      <c r="F61" s="812" t="s">
        <v>1642</v>
      </c>
      <c r="G61" s="813" t="s">
        <v>224</v>
      </c>
      <c r="H61" s="814" t="s">
        <v>1604</v>
      </c>
      <c r="I61" s="812" t="s">
        <v>466</v>
      </c>
      <c r="J61" s="815">
        <v>0.25</v>
      </c>
      <c r="K61" s="815">
        <v>0.5</v>
      </c>
      <c r="L61" s="817"/>
      <c r="P61" s="54"/>
      <c r="Q61" s="54"/>
      <c r="R61" s="54"/>
      <c r="BA61" s="160"/>
      <c r="BB61" s="160"/>
      <c r="BC61" s="61"/>
      <c r="BD61" s="61"/>
      <c r="BE61" s="159"/>
      <c r="BF61" s="159"/>
      <c r="BG61" s="61"/>
      <c r="BH61" s="61"/>
      <c r="BI61" s="61"/>
      <c r="BJ61" s="61"/>
      <c r="BK61" s="61"/>
      <c r="BL61" s="61"/>
      <c r="BM61" s="161"/>
      <c r="BN61" s="61"/>
      <c r="BO61" s="61"/>
      <c r="BP61" s="61"/>
      <c r="BQ61" s="61"/>
      <c r="BR61" s="61"/>
      <c r="BS61" s="61"/>
      <c r="BT61" s="61"/>
      <c r="BU61" s="56"/>
      <c r="BV61" s="56"/>
      <c r="BW61" s="56"/>
      <c r="BX61" s="56"/>
      <c r="BY61" s="56"/>
      <c r="BZ61" s="56"/>
      <c r="CA61" s="56"/>
      <c r="CB61" s="56"/>
      <c r="CC61" s="61"/>
      <c r="CD61" s="61"/>
      <c r="CE61" s="61"/>
      <c r="CF61" s="61"/>
      <c r="CG61" s="61"/>
      <c r="CH61" s="61"/>
    </row>
    <row r="62" spans="1:86" ht="30.95" customHeight="1">
      <c r="A62" s="273" t="s">
        <v>338</v>
      </c>
      <c r="B62" s="808" t="s">
        <v>40</v>
      </c>
      <c r="C62" s="809" t="s">
        <v>1640</v>
      </c>
      <c r="D62" s="810" t="s">
        <v>446</v>
      </c>
      <c r="E62" s="811">
        <v>2014</v>
      </c>
      <c r="F62" s="812" t="s">
        <v>1642</v>
      </c>
      <c r="G62" s="813" t="s">
        <v>1607</v>
      </c>
      <c r="H62" s="814" t="s">
        <v>1604</v>
      </c>
      <c r="I62" s="812" t="s">
        <v>466</v>
      </c>
      <c r="J62" s="815">
        <v>0.24</v>
      </c>
      <c r="K62" s="815">
        <v>1</v>
      </c>
      <c r="L62" s="817"/>
      <c r="P62" s="54"/>
      <c r="Q62" s="54"/>
      <c r="R62" s="54"/>
      <c r="BA62" s="160"/>
      <c r="BB62" s="160"/>
      <c r="BC62" s="61"/>
      <c r="BD62" s="61"/>
      <c r="BE62" s="159"/>
      <c r="BF62" s="159"/>
      <c r="BG62" s="61"/>
      <c r="BH62" s="61"/>
      <c r="BI62" s="61"/>
      <c r="BJ62" s="61"/>
      <c r="BK62" s="61"/>
      <c r="BL62" s="61"/>
      <c r="BM62" s="161"/>
      <c r="BN62" s="61"/>
      <c r="BO62" s="61"/>
      <c r="BP62" s="61"/>
      <c r="BQ62" s="61"/>
      <c r="BR62" s="61"/>
      <c r="BS62" s="61"/>
      <c r="BT62" s="61"/>
      <c r="BU62" s="56"/>
      <c r="BV62" s="56"/>
      <c r="BW62" s="56"/>
      <c r="BX62" s="56"/>
      <c r="BY62" s="56"/>
      <c r="BZ62" s="56"/>
      <c r="CA62" s="56"/>
      <c r="CB62" s="56"/>
      <c r="CC62" s="61"/>
      <c r="CD62" s="61"/>
      <c r="CE62" s="61"/>
      <c r="CF62" s="61"/>
      <c r="CG62" s="61"/>
      <c r="CH62" s="61"/>
    </row>
    <row r="63" spans="1:86" ht="30.95" customHeight="1">
      <c r="A63" s="273" t="s">
        <v>338</v>
      </c>
      <c r="B63" s="808" t="s">
        <v>40</v>
      </c>
      <c r="C63" s="809" t="s">
        <v>1640</v>
      </c>
      <c r="D63" s="810" t="s">
        <v>446</v>
      </c>
      <c r="E63" s="811">
        <v>2014</v>
      </c>
      <c r="F63" s="812" t="s">
        <v>1642</v>
      </c>
      <c r="G63" s="813" t="s">
        <v>239</v>
      </c>
      <c r="H63" s="814" t="s">
        <v>1604</v>
      </c>
      <c r="I63" s="812" t="s">
        <v>466</v>
      </c>
      <c r="J63" s="815">
        <v>0.3</v>
      </c>
      <c r="K63" s="815">
        <v>1</v>
      </c>
      <c r="L63" s="817"/>
      <c r="P63" s="54"/>
      <c r="Q63" s="54"/>
      <c r="R63" s="54"/>
      <c r="BA63" s="160"/>
      <c r="BB63" s="160"/>
      <c r="BC63" s="61"/>
      <c r="BD63" s="61"/>
      <c r="BE63" s="159"/>
      <c r="BF63" s="159"/>
      <c r="BG63" s="61"/>
      <c r="BH63" s="61"/>
      <c r="BI63" s="61"/>
      <c r="BJ63" s="61"/>
      <c r="BK63" s="61"/>
      <c r="BL63" s="61"/>
      <c r="BM63" s="161"/>
      <c r="BN63" s="61"/>
      <c r="BO63" s="61"/>
      <c r="BP63" s="61"/>
      <c r="BQ63" s="61"/>
      <c r="BR63" s="61"/>
      <c r="BS63" s="61"/>
      <c r="BT63" s="61"/>
      <c r="BU63" s="56"/>
      <c r="BV63" s="56"/>
      <c r="BW63" s="56"/>
      <c r="BX63" s="56"/>
      <c r="BY63" s="56"/>
      <c r="BZ63" s="56"/>
      <c r="CA63" s="56"/>
      <c r="CB63" s="56"/>
      <c r="CC63" s="61"/>
      <c r="CD63" s="61"/>
      <c r="CE63" s="61"/>
      <c r="CF63" s="61"/>
      <c r="CG63" s="61"/>
      <c r="CH63" s="61"/>
    </row>
    <row r="64" spans="1:86" ht="30.95" customHeight="1">
      <c r="A64" s="273" t="s">
        <v>338</v>
      </c>
      <c r="B64" s="808" t="s">
        <v>40</v>
      </c>
      <c r="C64" s="809" t="s">
        <v>1640</v>
      </c>
      <c r="D64" s="810" t="s">
        <v>446</v>
      </c>
      <c r="E64" s="811">
        <v>2014</v>
      </c>
      <c r="F64" s="812" t="s">
        <v>1642</v>
      </c>
      <c r="G64" s="813" t="s">
        <v>230</v>
      </c>
      <c r="H64" s="814" t="s">
        <v>1608</v>
      </c>
      <c r="I64" s="812" t="s">
        <v>466</v>
      </c>
      <c r="J64" s="815">
        <v>0.35</v>
      </c>
      <c r="K64" s="815">
        <v>1</v>
      </c>
      <c r="L64" s="817"/>
      <c r="P64" s="54"/>
      <c r="Q64" s="54"/>
      <c r="R64" s="54"/>
      <c r="BA64" s="160"/>
      <c r="BB64" s="160"/>
      <c r="BC64" s="61"/>
      <c r="BD64" s="61"/>
      <c r="BE64" s="159"/>
      <c r="BF64" s="159"/>
      <c r="BG64" s="61"/>
      <c r="BH64" s="61"/>
      <c r="BI64" s="61"/>
      <c r="BJ64" s="61"/>
      <c r="BK64" s="61"/>
      <c r="BL64" s="61"/>
      <c r="BM64" s="161"/>
      <c r="BN64" s="61"/>
      <c r="BO64" s="61"/>
      <c r="BP64" s="61"/>
      <c r="BQ64" s="61"/>
      <c r="BR64" s="61"/>
      <c r="BS64" s="61"/>
      <c r="BT64" s="61"/>
      <c r="BU64" s="56"/>
      <c r="BV64" s="56"/>
      <c r="BW64" s="56"/>
      <c r="BX64" s="56"/>
      <c r="BY64" s="56"/>
      <c r="BZ64" s="56"/>
      <c r="CA64" s="56"/>
      <c r="CB64" s="56"/>
      <c r="CC64" s="61"/>
      <c r="CD64" s="61"/>
      <c r="CE64" s="61"/>
      <c r="CF64" s="61"/>
      <c r="CG64" s="61"/>
      <c r="CH64" s="61"/>
    </row>
    <row r="65" spans="1:86" ht="30.95" customHeight="1">
      <c r="A65" s="273" t="s">
        <v>338</v>
      </c>
      <c r="B65" s="808" t="s">
        <v>40</v>
      </c>
      <c r="C65" s="809" t="s">
        <v>1640</v>
      </c>
      <c r="D65" s="810" t="s">
        <v>446</v>
      </c>
      <c r="E65" s="811">
        <v>2014</v>
      </c>
      <c r="F65" s="812" t="s">
        <v>1642</v>
      </c>
      <c r="G65" s="813" t="s">
        <v>1609</v>
      </c>
      <c r="H65" s="814" t="s">
        <v>1608</v>
      </c>
      <c r="I65" s="812" t="s">
        <v>466</v>
      </c>
      <c r="J65" s="815">
        <v>0.43</v>
      </c>
      <c r="K65" s="815">
        <v>1</v>
      </c>
      <c r="L65" s="817"/>
      <c r="P65" s="54"/>
      <c r="Q65" s="54"/>
      <c r="R65" s="54"/>
      <c r="BA65" s="160"/>
      <c r="BB65" s="160"/>
      <c r="BC65" s="61"/>
      <c r="BD65" s="61"/>
      <c r="BE65" s="159"/>
      <c r="BF65" s="159"/>
      <c r="BG65" s="61"/>
      <c r="BH65" s="61"/>
      <c r="BI65" s="61"/>
      <c r="BJ65" s="61"/>
      <c r="BK65" s="61"/>
      <c r="BL65" s="61"/>
      <c r="BM65" s="161"/>
      <c r="BN65" s="61"/>
      <c r="BO65" s="61"/>
      <c r="BP65" s="61"/>
      <c r="BQ65" s="61"/>
      <c r="BR65" s="61"/>
      <c r="BS65" s="61"/>
      <c r="BT65" s="61"/>
      <c r="BU65" s="56"/>
      <c r="BV65" s="56"/>
      <c r="BW65" s="56"/>
      <c r="BX65" s="56"/>
      <c r="BY65" s="56"/>
      <c r="BZ65" s="56"/>
      <c r="CA65" s="56"/>
      <c r="CB65" s="56"/>
      <c r="CC65" s="61"/>
      <c r="CD65" s="61"/>
      <c r="CE65" s="61"/>
      <c r="CF65" s="61"/>
      <c r="CG65" s="61"/>
      <c r="CH65" s="61"/>
    </row>
    <row r="66" spans="1:86" ht="30.95" customHeight="1">
      <c r="A66" s="273" t="s">
        <v>338</v>
      </c>
      <c r="B66" s="808" t="s">
        <v>40</v>
      </c>
      <c r="C66" s="809" t="s">
        <v>1640</v>
      </c>
      <c r="D66" s="810" t="s">
        <v>446</v>
      </c>
      <c r="E66" s="811">
        <v>2014</v>
      </c>
      <c r="F66" s="812" t="s">
        <v>1642</v>
      </c>
      <c r="G66" s="813" t="s">
        <v>1607</v>
      </c>
      <c r="H66" s="814" t="s">
        <v>1608</v>
      </c>
      <c r="I66" s="812" t="s">
        <v>466</v>
      </c>
      <c r="J66" s="815">
        <v>0.51</v>
      </c>
      <c r="K66" s="815">
        <v>1</v>
      </c>
      <c r="L66" s="817"/>
      <c r="P66" s="54"/>
      <c r="Q66" s="54"/>
      <c r="R66" s="54"/>
      <c r="BA66" s="160"/>
      <c r="BB66" s="160"/>
      <c r="BC66" s="61"/>
      <c r="BD66" s="61"/>
      <c r="BE66" s="159"/>
      <c r="BF66" s="159"/>
      <c r="BG66" s="61"/>
      <c r="BH66" s="61"/>
      <c r="BI66" s="61"/>
      <c r="BJ66" s="61"/>
      <c r="BK66" s="61"/>
      <c r="BL66" s="61"/>
      <c r="BM66" s="161"/>
      <c r="BN66" s="61"/>
      <c r="BO66" s="61"/>
      <c r="BP66" s="61"/>
      <c r="BQ66" s="61"/>
      <c r="BR66" s="61"/>
      <c r="BS66" s="61"/>
      <c r="BT66" s="61"/>
      <c r="BU66" s="56"/>
      <c r="BV66" s="56"/>
      <c r="BW66" s="56"/>
      <c r="BX66" s="56"/>
      <c r="BY66" s="56"/>
      <c r="BZ66" s="56"/>
      <c r="CA66" s="56"/>
      <c r="CB66" s="56"/>
      <c r="CC66" s="61"/>
      <c r="CD66" s="61"/>
      <c r="CE66" s="61"/>
      <c r="CF66" s="61"/>
      <c r="CG66" s="61"/>
      <c r="CH66" s="61"/>
    </row>
    <row r="67" spans="1:86" ht="30.95" customHeight="1">
      <c r="A67" s="273" t="s">
        <v>338</v>
      </c>
      <c r="B67" s="808" t="s">
        <v>40</v>
      </c>
      <c r="C67" s="809" t="s">
        <v>1640</v>
      </c>
      <c r="D67" s="810" t="s">
        <v>446</v>
      </c>
      <c r="E67" s="811">
        <v>2014</v>
      </c>
      <c r="F67" s="812" t="s">
        <v>1642</v>
      </c>
      <c r="G67" s="813" t="s">
        <v>239</v>
      </c>
      <c r="H67" s="814" t="s">
        <v>1608</v>
      </c>
      <c r="I67" s="812" t="s">
        <v>466</v>
      </c>
      <c r="J67" s="815">
        <v>0.47</v>
      </c>
      <c r="K67" s="815">
        <v>0.9</v>
      </c>
      <c r="L67" s="817"/>
      <c r="P67" s="54"/>
      <c r="Q67" s="54"/>
      <c r="R67" s="54"/>
      <c r="BA67" s="160"/>
      <c r="BB67" s="160"/>
      <c r="BC67" s="61"/>
      <c r="BD67" s="61"/>
      <c r="BE67" s="159"/>
      <c r="BF67" s="159"/>
      <c r="BG67" s="61"/>
      <c r="BH67" s="61"/>
      <c r="BI67" s="61"/>
      <c r="BJ67" s="61"/>
      <c r="BK67" s="61"/>
      <c r="BL67" s="61"/>
      <c r="BM67" s="161"/>
      <c r="BN67" s="61"/>
      <c r="BO67" s="61"/>
      <c r="BP67" s="61"/>
      <c r="BQ67" s="61"/>
      <c r="BR67" s="61"/>
      <c r="BS67" s="61"/>
      <c r="BT67" s="61"/>
      <c r="BU67" s="56"/>
      <c r="BV67" s="56"/>
      <c r="BW67" s="56"/>
      <c r="BX67" s="56"/>
      <c r="BY67" s="56"/>
      <c r="BZ67" s="56"/>
      <c r="CA67" s="56"/>
      <c r="CB67" s="56"/>
      <c r="CC67" s="61"/>
      <c r="CD67" s="61"/>
      <c r="CE67" s="61"/>
      <c r="CF67" s="61"/>
      <c r="CG67" s="61"/>
      <c r="CH67" s="61"/>
    </row>
    <row r="68" spans="1:86" ht="30.95" customHeight="1">
      <c r="A68" s="273" t="s">
        <v>338</v>
      </c>
      <c r="B68" s="808" t="s">
        <v>40</v>
      </c>
      <c r="C68" s="809" t="s">
        <v>1640</v>
      </c>
      <c r="D68" s="810" t="s">
        <v>446</v>
      </c>
      <c r="E68" s="811">
        <v>2014</v>
      </c>
      <c r="F68" s="812" t="s">
        <v>1642</v>
      </c>
      <c r="G68" s="813" t="s">
        <v>230</v>
      </c>
      <c r="H68" s="814" t="s">
        <v>1610</v>
      </c>
      <c r="I68" s="812" t="s">
        <v>466</v>
      </c>
      <c r="J68" s="815">
        <v>0.12</v>
      </c>
      <c r="K68" s="815">
        <v>0.43</v>
      </c>
      <c r="L68" s="817"/>
      <c r="P68" s="54"/>
      <c r="Q68" s="54"/>
      <c r="R68" s="54"/>
      <c r="BA68" s="160"/>
      <c r="BB68" s="160"/>
      <c r="BC68" s="61"/>
      <c r="BD68" s="61"/>
      <c r="BE68" s="159"/>
      <c r="BF68" s="159"/>
      <c r="BG68" s="61"/>
      <c r="BH68" s="61"/>
      <c r="BI68" s="61"/>
      <c r="BJ68" s="61"/>
      <c r="BK68" s="61"/>
      <c r="BL68" s="61"/>
      <c r="BM68" s="161"/>
      <c r="BN68" s="61"/>
      <c r="BO68" s="61"/>
      <c r="BP68" s="61"/>
      <c r="BQ68" s="61"/>
      <c r="BR68" s="61"/>
      <c r="BS68" s="61"/>
      <c r="BT68" s="61"/>
      <c r="BU68" s="56"/>
      <c r="BV68" s="56"/>
      <c r="BW68" s="56"/>
      <c r="BX68" s="56"/>
      <c r="BY68" s="56"/>
      <c r="BZ68" s="56"/>
      <c r="CA68" s="56"/>
      <c r="CB68" s="56"/>
      <c r="CC68" s="61"/>
      <c r="CD68" s="61"/>
      <c r="CE68" s="61"/>
      <c r="CF68" s="61"/>
      <c r="CG68" s="61"/>
      <c r="CH68" s="61"/>
    </row>
    <row r="69" spans="1:86" ht="30.95" customHeight="1">
      <c r="A69" s="273" t="s">
        <v>338</v>
      </c>
      <c r="B69" s="808" t="s">
        <v>40</v>
      </c>
      <c r="C69" s="809" t="s">
        <v>1640</v>
      </c>
      <c r="D69" s="810" t="s">
        <v>446</v>
      </c>
      <c r="E69" s="811">
        <v>2014</v>
      </c>
      <c r="F69" s="812" t="s">
        <v>1642</v>
      </c>
      <c r="G69" s="813" t="s">
        <v>224</v>
      </c>
      <c r="H69" s="814" t="s">
        <v>1610</v>
      </c>
      <c r="I69" s="812" t="s">
        <v>466</v>
      </c>
      <c r="J69" s="815">
        <v>0.49</v>
      </c>
      <c r="K69" s="815">
        <v>1</v>
      </c>
      <c r="L69" s="817"/>
      <c r="P69" s="54"/>
      <c r="Q69" s="54"/>
      <c r="R69" s="54"/>
      <c r="BA69" s="160"/>
      <c r="BB69" s="160"/>
      <c r="BC69" s="61"/>
      <c r="BD69" s="61"/>
      <c r="BE69" s="159"/>
      <c r="BF69" s="159"/>
      <c r="BG69" s="61"/>
      <c r="BH69" s="61"/>
      <c r="BI69" s="61"/>
      <c r="BJ69" s="61"/>
      <c r="BK69" s="61"/>
      <c r="BL69" s="61"/>
      <c r="BM69" s="161"/>
      <c r="BN69" s="61"/>
      <c r="BO69" s="61"/>
      <c r="BP69" s="61"/>
      <c r="BQ69" s="61"/>
      <c r="BR69" s="61"/>
      <c r="BS69" s="61"/>
      <c r="BT69" s="61"/>
      <c r="BU69" s="56"/>
      <c r="BV69" s="56"/>
      <c r="BW69" s="56"/>
      <c r="BX69" s="56"/>
      <c r="BY69" s="56"/>
      <c r="BZ69" s="56"/>
      <c r="CA69" s="56"/>
      <c r="CB69" s="56"/>
      <c r="CC69" s="61"/>
      <c r="CD69" s="61"/>
      <c r="CE69" s="61"/>
      <c r="CF69" s="61"/>
      <c r="CG69" s="61"/>
      <c r="CH69" s="61"/>
    </row>
    <row r="70" spans="1:86" ht="30.95" customHeight="1">
      <c r="A70" s="273" t="s">
        <v>338</v>
      </c>
      <c r="B70" s="808" t="s">
        <v>40</v>
      </c>
      <c r="C70" s="809" t="s">
        <v>1640</v>
      </c>
      <c r="D70" s="810" t="s">
        <v>446</v>
      </c>
      <c r="E70" s="811">
        <v>2014</v>
      </c>
      <c r="F70" s="812" t="s">
        <v>1642</v>
      </c>
      <c r="G70" s="813" t="s">
        <v>1607</v>
      </c>
      <c r="H70" s="814" t="s">
        <v>1610</v>
      </c>
      <c r="I70" s="812" t="s">
        <v>466</v>
      </c>
      <c r="J70" s="815">
        <v>0.4</v>
      </c>
      <c r="K70" s="815">
        <v>0.92</v>
      </c>
      <c r="L70" s="817"/>
      <c r="P70" s="54"/>
      <c r="Q70" s="54"/>
      <c r="R70" s="54"/>
      <c r="BA70" s="160"/>
      <c r="BB70" s="160"/>
      <c r="BC70" s="61"/>
      <c r="BD70" s="61"/>
      <c r="BE70" s="159"/>
      <c r="BF70" s="159"/>
      <c r="BG70" s="61"/>
      <c r="BH70" s="61"/>
      <c r="BI70" s="61"/>
      <c r="BJ70" s="61"/>
      <c r="BK70" s="61"/>
      <c r="BL70" s="61"/>
      <c r="BM70" s="161"/>
      <c r="BN70" s="61"/>
      <c r="BO70" s="61"/>
      <c r="BP70" s="61"/>
      <c r="BQ70" s="61"/>
      <c r="BR70" s="61"/>
      <c r="BS70" s="61"/>
      <c r="BT70" s="61"/>
      <c r="BU70" s="56"/>
      <c r="BV70" s="56"/>
      <c r="BW70" s="56"/>
      <c r="BX70" s="56"/>
      <c r="BY70" s="56"/>
      <c r="BZ70" s="56"/>
      <c r="CA70" s="56"/>
      <c r="CB70" s="56"/>
      <c r="CC70" s="61"/>
      <c r="CD70" s="61"/>
      <c r="CE70" s="61"/>
      <c r="CF70" s="61"/>
      <c r="CG70" s="61"/>
      <c r="CH70" s="61"/>
    </row>
    <row r="71" spans="1:86" ht="30.95" customHeight="1">
      <c r="A71" s="273" t="s">
        <v>338</v>
      </c>
      <c r="B71" s="808" t="s">
        <v>40</v>
      </c>
      <c r="C71" s="809" t="s">
        <v>1640</v>
      </c>
      <c r="D71" s="810" t="s">
        <v>446</v>
      </c>
      <c r="E71" s="811">
        <v>2014</v>
      </c>
      <c r="F71" s="812" t="s">
        <v>1642</v>
      </c>
      <c r="G71" s="813" t="s">
        <v>239</v>
      </c>
      <c r="H71" s="814" t="s">
        <v>1610</v>
      </c>
      <c r="I71" s="812" t="s">
        <v>466</v>
      </c>
      <c r="J71" s="815">
        <v>0.52</v>
      </c>
      <c r="K71" s="815">
        <v>1</v>
      </c>
      <c r="L71" s="817"/>
      <c r="P71" s="54"/>
      <c r="Q71" s="54"/>
      <c r="R71" s="54"/>
      <c r="BA71" s="160"/>
      <c r="BB71" s="160"/>
      <c r="BC71" s="61"/>
      <c r="BD71" s="61"/>
      <c r="BE71" s="159"/>
      <c r="BF71" s="159"/>
      <c r="BG71" s="61"/>
      <c r="BH71" s="61"/>
      <c r="BI71" s="61"/>
      <c r="BJ71" s="61"/>
      <c r="BK71" s="61"/>
      <c r="BL71" s="61"/>
      <c r="BM71" s="161"/>
      <c r="BN71" s="61"/>
      <c r="BO71" s="61"/>
      <c r="BP71" s="61"/>
      <c r="BQ71" s="61"/>
      <c r="BR71" s="61"/>
      <c r="BS71" s="61"/>
      <c r="BT71" s="61"/>
      <c r="BU71" s="56"/>
      <c r="BV71" s="56"/>
      <c r="BW71" s="56"/>
      <c r="BX71" s="56"/>
      <c r="BY71" s="56"/>
      <c r="BZ71" s="56"/>
      <c r="CA71" s="56"/>
      <c r="CB71" s="56"/>
      <c r="CC71" s="61"/>
      <c r="CD71" s="61"/>
      <c r="CE71" s="61"/>
      <c r="CF71" s="61"/>
      <c r="CG71" s="61"/>
      <c r="CH71" s="61"/>
    </row>
    <row r="72" spans="1:86" ht="30.95" customHeight="1">
      <c r="A72" s="273" t="s">
        <v>338</v>
      </c>
      <c r="B72" s="808" t="s">
        <v>40</v>
      </c>
      <c r="C72" s="809" t="s">
        <v>1640</v>
      </c>
      <c r="D72" s="810" t="s">
        <v>446</v>
      </c>
      <c r="E72" s="811">
        <v>2014</v>
      </c>
      <c r="F72" s="812" t="s">
        <v>1642</v>
      </c>
      <c r="G72" s="813" t="s">
        <v>222</v>
      </c>
      <c r="H72" s="814" t="s">
        <v>1610</v>
      </c>
      <c r="I72" s="812" t="s">
        <v>466</v>
      </c>
      <c r="J72" s="815">
        <v>0.55000000000000004</v>
      </c>
      <c r="K72" s="815">
        <v>1</v>
      </c>
      <c r="L72" s="817"/>
      <c r="P72" s="54"/>
      <c r="Q72" s="54"/>
      <c r="R72" s="54"/>
      <c r="BA72" s="160"/>
      <c r="BB72" s="160"/>
      <c r="BC72" s="61"/>
      <c r="BD72" s="61"/>
      <c r="BE72" s="159"/>
      <c r="BF72" s="159"/>
      <c r="BG72" s="61"/>
      <c r="BH72" s="61"/>
      <c r="BI72" s="61"/>
      <c r="BJ72" s="61"/>
      <c r="BK72" s="61"/>
      <c r="BL72" s="61"/>
      <c r="BM72" s="161"/>
      <c r="BN72" s="61"/>
      <c r="BO72" s="61"/>
      <c r="BP72" s="61"/>
      <c r="BQ72" s="61"/>
      <c r="BR72" s="61"/>
      <c r="BS72" s="61"/>
      <c r="BT72" s="61"/>
      <c r="BU72" s="56"/>
      <c r="BV72" s="56"/>
      <c r="BW72" s="56"/>
      <c r="BX72" s="56"/>
      <c r="BY72" s="56"/>
      <c r="BZ72" s="56"/>
      <c r="CA72" s="56"/>
      <c r="CB72" s="56"/>
      <c r="CC72" s="61"/>
      <c r="CD72" s="61"/>
      <c r="CE72" s="61"/>
      <c r="CF72" s="61"/>
      <c r="CG72" s="61"/>
      <c r="CH72" s="61"/>
    </row>
    <row r="73" spans="1:86" ht="30.95" customHeight="1">
      <c r="A73" s="273" t="s">
        <v>338</v>
      </c>
      <c r="B73" s="808" t="s">
        <v>40</v>
      </c>
      <c r="C73" s="809" t="s">
        <v>1640</v>
      </c>
      <c r="D73" s="810" t="s">
        <v>446</v>
      </c>
      <c r="E73" s="811">
        <v>2014</v>
      </c>
      <c r="F73" s="812" t="s">
        <v>1642</v>
      </c>
      <c r="G73" s="813" t="s">
        <v>226</v>
      </c>
      <c r="H73" s="814" t="s">
        <v>1610</v>
      </c>
      <c r="I73" s="812" t="s">
        <v>466</v>
      </c>
      <c r="J73" s="815">
        <v>0.61</v>
      </c>
      <c r="K73" s="815">
        <v>1</v>
      </c>
      <c r="L73" s="817"/>
      <c r="P73" s="54"/>
      <c r="Q73" s="54"/>
      <c r="R73" s="54"/>
      <c r="BA73" s="160"/>
      <c r="BB73" s="160"/>
      <c r="BC73" s="61"/>
      <c r="BD73" s="61"/>
      <c r="BE73" s="159"/>
      <c r="BF73" s="159"/>
      <c r="BG73" s="61"/>
      <c r="BH73" s="61"/>
      <c r="BI73" s="61"/>
      <c r="BJ73" s="61"/>
      <c r="BK73" s="61"/>
      <c r="BL73" s="61"/>
      <c r="BM73" s="161"/>
      <c r="BN73" s="61"/>
      <c r="BO73" s="61"/>
      <c r="BP73" s="61"/>
      <c r="BQ73" s="61"/>
      <c r="BR73" s="61"/>
      <c r="BS73" s="61"/>
      <c r="BT73" s="61"/>
      <c r="BU73" s="56"/>
      <c r="BV73" s="56"/>
      <c r="BW73" s="56"/>
      <c r="BX73" s="56"/>
      <c r="BY73" s="56"/>
      <c r="BZ73" s="56"/>
      <c r="CA73" s="56"/>
      <c r="CB73" s="56"/>
      <c r="CC73" s="61"/>
      <c r="CD73" s="61"/>
      <c r="CE73" s="61"/>
      <c r="CF73" s="61"/>
      <c r="CG73" s="61"/>
      <c r="CH73" s="61"/>
    </row>
    <row r="74" spans="1:86" ht="30.95" customHeight="1">
      <c r="A74" s="273" t="s">
        <v>338</v>
      </c>
      <c r="B74" s="808" t="s">
        <v>40</v>
      </c>
      <c r="C74" s="809" t="s">
        <v>1640</v>
      </c>
      <c r="D74" s="810" t="s">
        <v>446</v>
      </c>
      <c r="E74" s="811">
        <v>2014</v>
      </c>
      <c r="F74" s="812" t="s">
        <v>1642</v>
      </c>
      <c r="G74" s="813" t="s">
        <v>1609</v>
      </c>
      <c r="H74" s="814" t="s">
        <v>1611</v>
      </c>
      <c r="I74" s="812" t="s">
        <v>466</v>
      </c>
      <c r="J74" s="815">
        <v>0.75</v>
      </c>
      <c r="K74" s="815">
        <v>0.98</v>
      </c>
      <c r="L74" s="817"/>
      <c r="P74" s="54"/>
      <c r="Q74" s="54"/>
      <c r="R74" s="54"/>
      <c r="BA74" s="160"/>
      <c r="BB74" s="160"/>
      <c r="BC74" s="61"/>
      <c r="BD74" s="61"/>
      <c r="BE74" s="159"/>
      <c r="BF74" s="159"/>
      <c r="BG74" s="61"/>
      <c r="BH74" s="61"/>
      <c r="BI74" s="61"/>
      <c r="BJ74" s="61"/>
      <c r="BK74" s="61"/>
      <c r="BL74" s="61"/>
      <c r="BM74" s="161"/>
      <c r="BN74" s="61"/>
      <c r="BO74" s="61"/>
      <c r="BP74" s="61"/>
      <c r="BQ74" s="61"/>
      <c r="BR74" s="61"/>
      <c r="BS74" s="61"/>
      <c r="BT74" s="61"/>
      <c r="BU74" s="56"/>
      <c r="BV74" s="56"/>
      <c r="BW74" s="56"/>
      <c r="BX74" s="56"/>
      <c r="BY74" s="56"/>
      <c r="BZ74" s="56"/>
      <c r="CA74" s="56"/>
      <c r="CB74" s="56"/>
      <c r="CC74" s="61"/>
      <c r="CD74" s="61"/>
      <c r="CE74" s="61"/>
      <c r="CF74" s="61"/>
      <c r="CG74" s="61"/>
      <c r="CH74" s="61"/>
    </row>
    <row r="75" spans="1:86" ht="30.95" customHeight="1">
      <c r="A75" s="273" t="s">
        <v>338</v>
      </c>
      <c r="B75" s="808" t="s">
        <v>40</v>
      </c>
      <c r="C75" s="809" t="s">
        <v>1640</v>
      </c>
      <c r="D75" s="810" t="s">
        <v>446</v>
      </c>
      <c r="E75" s="811">
        <v>2014</v>
      </c>
      <c r="F75" s="812" t="s">
        <v>1642</v>
      </c>
      <c r="G75" s="813" t="s">
        <v>1612</v>
      </c>
      <c r="H75" s="814" t="s">
        <v>1611</v>
      </c>
      <c r="I75" s="812" t="s">
        <v>466</v>
      </c>
      <c r="J75" s="815">
        <v>0.75</v>
      </c>
      <c r="K75" s="815">
        <v>1</v>
      </c>
      <c r="L75" s="817"/>
      <c r="P75" s="54"/>
      <c r="Q75" s="54"/>
      <c r="R75" s="54"/>
      <c r="BA75" s="160"/>
      <c r="BB75" s="160"/>
      <c r="BC75" s="61"/>
      <c r="BD75" s="61"/>
      <c r="BE75" s="159"/>
      <c r="BF75" s="159"/>
      <c r="BG75" s="61"/>
      <c r="BH75" s="61"/>
      <c r="BI75" s="61"/>
      <c r="BJ75" s="61"/>
      <c r="BK75" s="61"/>
      <c r="BL75" s="61"/>
      <c r="BM75" s="161"/>
      <c r="BN75" s="61"/>
      <c r="BO75" s="61"/>
      <c r="BP75" s="61"/>
      <c r="BQ75" s="61"/>
      <c r="BR75" s="61"/>
      <c r="BS75" s="61"/>
      <c r="BT75" s="61"/>
      <c r="BU75" s="56"/>
      <c r="BV75" s="56"/>
      <c r="BW75" s="56"/>
      <c r="BX75" s="56"/>
      <c r="BY75" s="56"/>
      <c r="BZ75" s="56"/>
      <c r="CA75" s="56"/>
      <c r="CB75" s="56"/>
      <c r="CC75" s="61"/>
      <c r="CD75" s="61"/>
      <c r="CE75" s="61"/>
      <c r="CF75" s="61"/>
      <c r="CG75" s="61"/>
      <c r="CH75" s="61"/>
    </row>
    <row r="76" spans="1:86" ht="30.95" customHeight="1">
      <c r="A76" s="273" t="s">
        <v>338</v>
      </c>
      <c r="B76" s="808" t="s">
        <v>40</v>
      </c>
      <c r="C76" s="809" t="s">
        <v>1640</v>
      </c>
      <c r="D76" s="810" t="s">
        <v>446</v>
      </c>
      <c r="E76" s="811">
        <v>2014</v>
      </c>
      <c r="F76" s="812" t="s">
        <v>1642</v>
      </c>
      <c r="G76" s="813" t="s">
        <v>222</v>
      </c>
      <c r="H76" s="814" t="s">
        <v>1611</v>
      </c>
      <c r="I76" s="812" t="s">
        <v>466</v>
      </c>
      <c r="J76" s="815">
        <v>0.71</v>
      </c>
      <c r="K76" s="815">
        <v>1</v>
      </c>
      <c r="L76" s="817"/>
      <c r="P76" s="54"/>
      <c r="Q76" s="54"/>
      <c r="R76" s="54"/>
      <c r="BA76" s="160"/>
      <c r="BB76" s="160"/>
      <c r="BC76" s="61"/>
      <c r="BD76" s="61"/>
      <c r="BE76" s="159"/>
      <c r="BF76" s="159"/>
      <c r="BG76" s="61"/>
      <c r="BH76" s="61"/>
      <c r="BI76" s="61"/>
      <c r="BJ76" s="61"/>
      <c r="BK76" s="61"/>
      <c r="BL76" s="61"/>
      <c r="BM76" s="161"/>
      <c r="BN76" s="61"/>
      <c r="BO76" s="61"/>
      <c r="BP76" s="61"/>
      <c r="BQ76" s="61"/>
      <c r="BR76" s="61"/>
      <c r="BS76" s="61"/>
      <c r="BT76" s="61"/>
      <c r="BU76" s="56"/>
      <c r="BV76" s="56"/>
      <c r="BW76" s="56"/>
      <c r="BX76" s="56"/>
      <c r="BY76" s="56"/>
      <c r="BZ76" s="56"/>
      <c r="CA76" s="56"/>
      <c r="CB76" s="56"/>
      <c r="CC76" s="61"/>
      <c r="CD76" s="61"/>
      <c r="CE76" s="61"/>
      <c r="CF76" s="61"/>
      <c r="CG76" s="61"/>
      <c r="CH76" s="61"/>
    </row>
    <row r="77" spans="1:86" ht="30.95" customHeight="1">
      <c r="A77" s="273" t="s">
        <v>338</v>
      </c>
      <c r="B77" s="808" t="s">
        <v>40</v>
      </c>
      <c r="C77" s="809" t="s">
        <v>1640</v>
      </c>
      <c r="D77" s="810" t="s">
        <v>446</v>
      </c>
      <c r="E77" s="811">
        <v>2014</v>
      </c>
      <c r="F77" s="812" t="s">
        <v>1642</v>
      </c>
      <c r="G77" s="813" t="s">
        <v>1609</v>
      </c>
      <c r="H77" s="814" t="s">
        <v>1613</v>
      </c>
      <c r="I77" s="812" t="s">
        <v>466</v>
      </c>
      <c r="J77" s="815">
        <v>0.84</v>
      </c>
      <c r="K77" s="815">
        <v>1</v>
      </c>
      <c r="L77" s="817"/>
      <c r="P77" s="54"/>
      <c r="Q77" s="54"/>
      <c r="R77" s="54"/>
      <c r="BA77" s="160"/>
      <c r="BB77" s="160"/>
      <c r="BC77" s="61"/>
      <c r="BD77" s="61"/>
      <c r="BE77" s="159"/>
      <c r="BF77" s="159"/>
      <c r="BG77" s="61"/>
      <c r="BH77" s="61"/>
      <c r="BI77" s="61"/>
      <c r="BJ77" s="61"/>
      <c r="BK77" s="61"/>
      <c r="BL77" s="61"/>
      <c r="BM77" s="161"/>
      <c r="BN77" s="61"/>
      <c r="BO77" s="61"/>
      <c r="BP77" s="61"/>
      <c r="BQ77" s="61"/>
      <c r="BR77" s="61"/>
      <c r="BS77" s="61"/>
      <c r="BT77" s="61"/>
      <c r="BU77" s="56"/>
      <c r="BV77" s="56"/>
      <c r="BW77" s="56"/>
      <c r="BX77" s="56"/>
      <c r="BY77" s="56"/>
      <c r="BZ77" s="56"/>
      <c r="CA77" s="56"/>
      <c r="CB77" s="56"/>
      <c r="CC77" s="61"/>
      <c r="CD77" s="61"/>
      <c r="CE77" s="61"/>
      <c r="CF77" s="61"/>
      <c r="CG77" s="61"/>
      <c r="CH77" s="61"/>
    </row>
    <row r="78" spans="1:86" ht="30.95" customHeight="1">
      <c r="A78" s="273" t="s">
        <v>338</v>
      </c>
      <c r="B78" s="808" t="s">
        <v>40</v>
      </c>
      <c r="C78" s="809" t="s">
        <v>1640</v>
      </c>
      <c r="D78" s="810" t="s">
        <v>446</v>
      </c>
      <c r="E78" s="811">
        <v>2014</v>
      </c>
      <c r="F78" s="812" t="s">
        <v>1642</v>
      </c>
      <c r="G78" s="813" t="s">
        <v>1609</v>
      </c>
      <c r="H78" s="814" t="s">
        <v>1614</v>
      </c>
      <c r="I78" s="812" t="s">
        <v>466</v>
      </c>
      <c r="J78" s="815">
        <v>0.93</v>
      </c>
      <c r="K78" s="815">
        <v>1</v>
      </c>
      <c r="L78" s="817"/>
      <c r="P78" s="54"/>
      <c r="Q78" s="54"/>
      <c r="R78" s="54"/>
      <c r="BA78" s="160"/>
      <c r="BB78" s="160"/>
      <c r="BC78" s="61"/>
      <c r="BD78" s="61"/>
      <c r="BE78" s="159"/>
      <c r="BF78" s="159"/>
      <c r="BG78" s="61"/>
      <c r="BH78" s="61"/>
      <c r="BI78" s="61"/>
      <c r="BJ78" s="61"/>
      <c r="BK78" s="61"/>
      <c r="BL78" s="61"/>
      <c r="BM78" s="161"/>
      <c r="BN78" s="61"/>
      <c r="BO78" s="61"/>
      <c r="BP78" s="61"/>
      <c r="BQ78" s="61"/>
      <c r="BR78" s="61"/>
      <c r="BS78" s="61"/>
      <c r="BT78" s="61"/>
      <c r="BU78" s="56"/>
      <c r="BV78" s="56"/>
      <c r="BW78" s="56"/>
      <c r="BX78" s="56"/>
      <c r="BY78" s="56"/>
      <c r="BZ78" s="56"/>
      <c r="CA78" s="56"/>
      <c r="CB78" s="56"/>
      <c r="CC78" s="61"/>
      <c r="CD78" s="61"/>
      <c r="CE78" s="61"/>
      <c r="CF78" s="61"/>
      <c r="CG78" s="61"/>
      <c r="CH78" s="61"/>
    </row>
    <row r="79" spans="1:86" ht="30.95" customHeight="1">
      <c r="A79" s="273" t="s">
        <v>338</v>
      </c>
      <c r="B79" s="808" t="s">
        <v>40</v>
      </c>
      <c r="C79" s="809" t="s">
        <v>1640</v>
      </c>
      <c r="D79" s="810" t="s">
        <v>446</v>
      </c>
      <c r="E79" s="811">
        <v>2014</v>
      </c>
      <c r="F79" s="812" t="s">
        <v>1642</v>
      </c>
      <c r="G79" s="813" t="s">
        <v>226</v>
      </c>
      <c r="H79" s="814" t="s">
        <v>1614</v>
      </c>
      <c r="I79" s="812" t="s">
        <v>466</v>
      </c>
      <c r="J79" s="815">
        <v>1</v>
      </c>
      <c r="K79" s="815">
        <v>1</v>
      </c>
      <c r="L79" s="817"/>
      <c r="P79" s="54"/>
      <c r="Q79" s="54"/>
      <c r="R79" s="54"/>
      <c r="BA79" s="160"/>
      <c r="BB79" s="160"/>
      <c r="BC79" s="61"/>
      <c r="BD79" s="61"/>
      <c r="BE79" s="159"/>
      <c r="BF79" s="159"/>
      <c r="BG79" s="61"/>
      <c r="BH79" s="61"/>
      <c r="BI79" s="61"/>
      <c r="BJ79" s="61"/>
      <c r="BK79" s="61"/>
      <c r="BL79" s="61"/>
      <c r="BM79" s="161"/>
      <c r="BN79" s="61"/>
      <c r="BO79" s="61"/>
      <c r="BP79" s="61"/>
      <c r="BQ79" s="61"/>
      <c r="BR79" s="61"/>
      <c r="BS79" s="61"/>
      <c r="BT79" s="61"/>
      <c r="BU79" s="56"/>
      <c r="BV79" s="56"/>
      <c r="BW79" s="56"/>
      <c r="BX79" s="56"/>
      <c r="BY79" s="56"/>
      <c r="BZ79" s="56"/>
      <c r="CA79" s="56"/>
      <c r="CB79" s="56"/>
      <c r="CC79" s="61"/>
      <c r="CD79" s="61"/>
      <c r="CE79" s="61"/>
      <c r="CF79" s="61"/>
      <c r="CG79" s="61"/>
      <c r="CH79" s="61"/>
    </row>
    <row r="80" spans="1:86" ht="30.95" customHeight="1">
      <c r="A80" s="273" t="s">
        <v>338</v>
      </c>
      <c r="B80" s="808" t="s">
        <v>40</v>
      </c>
      <c r="C80" s="809" t="s">
        <v>448</v>
      </c>
      <c r="D80" s="810" t="s">
        <v>1645</v>
      </c>
      <c r="E80" s="811">
        <v>2014</v>
      </c>
      <c r="F80" s="812" t="s">
        <v>1642</v>
      </c>
      <c r="G80" s="813" t="s">
        <v>224</v>
      </c>
      <c r="H80" s="814" t="s">
        <v>1604</v>
      </c>
      <c r="I80" s="812" t="s">
        <v>466</v>
      </c>
      <c r="J80" s="815">
        <v>0.25</v>
      </c>
      <c r="K80" s="815">
        <v>0.5</v>
      </c>
      <c r="L80" s="817"/>
      <c r="P80" s="54"/>
      <c r="Q80" s="54"/>
      <c r="R80" s="54"/>
      <c r="BA80" s="160"/>
      <c r="BB80" s="160"/>
      <c r="BC80" s="61"/>
      <c r="BD80" s="61"/>
      <c r="BE80" s="159"/>
      <c r="BF80" s="159"/>
      <c r="BG80" s="61"/>
      <c r="BH80" s="61"/>
      <c r="BI80" s="61"/>
      <c r="BJ80" s="61"/>
      <c r="BK80" s="61"/>
      <c r="BL80" s="61"/>
      <c r="BM80" s="161"/>
      <c r="BN80" s="61"/>
      <c r="BO80" s="61"/>
      <c r="BP80" s="61"/>
      <c r="BQ80" s="61"/>
      <c r="BR80" s="61"/>
      <c r="BS80" s="61"/>
      <c r="BT80" s="61"/>
      <c r="BU80" s="56"/>
      <c r="BV80" s="56"/>
      <c r="BW80" s="56"/>
      <c r="BX80" s="56"/>
      <c r="BY80" s="56"/>
      <c r="BZ80" s="56"/>
      <c r="CA80" s="56"/>
      <c r="CB80" s="56"/>
      <c r="CC80" s="61"/>
      <c r="CD80" s="61"/>
      <c r="CE80" s="61"/>
      <c r="CF80" s="61"/>
      <c r="CG80" s="61"/>
      <c r="CH80" s="61"/>
    </row>
    <row r="81" spans="1:86" ht="30.95" customHeight="1">
      <c r="A81" s="273" t="s">
        <v>338</v>
      </c>
      <c r="B81" s="808" t="s">
        <v>40</v>
      </c>
      <c r="C81" s="809" t="s">
        <v>448</v>
      </c>
      <c r="D81" s="810" t="s">
        <v>1645</v>
      </c>
      <c r="E81" s="811">
        <v>2014</v>
      </c>
      <c r="F81" s="812" t="s">
        <v>1642</v>
      </c>
      <c r="G81" s="813" t="s">
        <v>1607</v>
      </c>
      <c r="H81" s="814" t="s">
        <v>1604</v>
      </c>
      <c r="I81" s="812" t="s">
        <v>466</v>
      </c>
      <c r="J81" s="815">
        <v>0.24</v>
      </c>
      <c r="K81" s="815">
        <v>1</v>
      </c>
      <c r="L81" s="817"/>
      <c r="P81" s="54"/>
      <c r="Q81" s="54"/>
      <c r="R81" s="54"/>
      <c r="BA81" s="160"/>
      <c r="BB81" s="160"/>
      <c r="BC81" s="61"/>
      <c r="BD81" s="61"/>
      <c r="BE81" s="159"/>
      <c r="BF81" s="159"/>
      <c r="BG81" s="61"/>
      <c r="BH81" s="61"/>
      <c r="BI81" s="61"/>
      <c r="BJ81" s="61"/>
      <c r="BK81" s="61"/>
      <c r="BL81" s="61"/>
      <c r="BM81" s="161"/>
      <c r="BN81" s="61"/>
      <c r="BO81" s="61"/>
      <c r="BP81" s="61"/>
      <c r="BQ81" s="61"/>
      <c r="BR81" s="61"/>
      <c r="BS81" s="61"/>
      <c r="BT81" s="61"/>
      <c r="BU81" s="56"/>
      <c r="BV81" s="56"/>
      <c r="BW81" s="56"/>
      <c r="BX81" s="56"/>
      <c r="BY81" s="56"/>
      <c r="BZ81" s="56"/>
      <c r="CA81" s="56"/>
      <c r="CB81" s="56"/>
      <c r="CC81" s="61"/>
      <c r="CD81" s="61"/>
      <c r="CE81" s="61"/>
      <c r="CF81" s="61"/>
      <c r="CG81" s="61"/>
      <c r="CH81" s="61"/>
    </row>
    <row r="82" spans="1:86" ht="30.95" customHeight="1">
      <c r="A82" s="273" t="s">
        <v>338</v>
      </c>
      <c r="B82" s="808" t="s">
        <v>40</v>
      </c>
      <c r="C82" s="809" t="s">
        <v>448</v>
      </c>
      <c r="D82" s="810" t="s">
        <v>1645</v>
      </c>
      <c r="E82" s="811">
        <v>2014</v>
      </c>
      <c r="F82" s="812" t="s">
        <v>1642</v>
      </c>
      <c r="G82" s="813" t="s">
        <v>239</v>
      </c>
      <c r="H82" s="814" t="s">
        <v>1604</v>
      </c>
      <c r="I82" s="812" t="s">
        <v>466</v>
      </c>
      <c r="J82" s="815">
        <v>0.3</v>
      </c>
      <c r="K82" s="815">
        <v>1</v>
      </c>
      <c r="L82" s="817"/>
      <c r="P82" s="54"/>
      <c r="Q82" s="54"/>
      <c r="R82" s="54"/>
      <c r="BA82" s="160"/>
      <c r="BB82" s="160"/>
      <c r="BC82" s="61"/>
      <c r="BD82" s="61"/>
      <c r="BE82" s="159"/>
      <c r="BF82" s="159"/>
      <c r="BG82" s="61"/>
      <c r="BH82" s="61"/>
      <c r="BI82" s="61"/>
      <c r="BJ82" s="61"/>
      <c r="BK82" s="61"/>
      <c r="BL82" s="61"/>
      <c r="BM82" s="161"/>
      <c r="BN82" s="61"/>
      <c r="BO82" s="61"/>
      <c r="BP82" s="61"/>
      <c r="BQ82" s="61"/>
      <c r="BR82" s="61"/>
      <c r="BS82" s="61"/>
      <c r="BT82" s="61"/>
      <c r="BU82" s="56"/>
      <c r="BV82" s="56"/>
      <c r="BW82" s="56"/>
      <c r="BX82" s="56"/>
      <c r="BY82" s="56"/>
      <c r="BZ82" s="56"/>
      <c r="CA82" s="56"/>
      <c r="CB82" s="56"/>
      <c r="CC82" s="61"/>
      <c r="CD82" s="61"/>
      <c r="CE82" s="61"/>
      <c r="CF82" s="61"/>
      <c r="CG82" s="61"/>
      <c r="CH82" s="61"/>
    </row>
    <row r="83" spans="1:86" ht="30.95" customHeight="1">
      <c r="A83" s="273" t="s">
        <v>338</v>
      </c>
      <c r="B83" s="808" t="s">
        <v>40</v>
      </c>
      <c r="C83" s="809" t="s">
        <v>448</v>
      </c>
      <c r="D83" s="810" t="s">
        <v>1645</v>
      </c>
      <c r="E83" s="811">
        <v>2014</v>
      </c>
      <c r="F83" s="812" t="s">
        <v>1642</v>
      </c>
      <c r="G83" s="813" t="s">
        <v>230</v>
      </c>
      <c r="H83" s="814" t="s">
        <v>1608</v>
      </c>
      <c r="I83" s="812" t="s">
        <v>466</v>
      </c>
      <c r="J83" s="815">
        <v>0.35</v>
      </c>
      <c r="K83" s="815">
        <v>1</v>
      </c>
      <c r="L83" s="817"/>
      <c r="P83" s="54"/>
      <c r="Q83" s="54"/>
      <c r="R83" s="54"/>
      <c r="BA83" s="160"/>
      <c r="BB83" s="160"/>
      <c r="BC83" s="61"/>
      <c r="BD83" s="61"/>
      <c r="BE83" s="159"/>
      <c r="BF83" s="159"/>
      <c r="BG83" s="61"/>
      <c r="BH83" s="61"/>
      <c r="BI83" s="61"/>
      <c r="BJ83" s="61"/>
      <c r="BK83" s="61"/>
      <c r="BL83" s="61"/>
      <c r="BM83" s="161"/>
      <c r="BN83" s="61"/>
      <c r="BO83" s="61"/>
      <c r="BP83" s="61"/>
      <c r="BQ83" s="61"/>
      <c r="BR83" s="61"/>
      <c r="BS83" s="61"/>
      <c r="BT83" s="61"/>
      <c r="BU83" s="56"/>
      <c r="BV83" s="56"/>
      <c r="BW83" s="56"/>
      <c r="BX83" s="56"/>
      <c r="BY83" s="56"/>
      <c r="BZ83" s="56"/>
      <c r="CA83" s="56"/>
      <c r="CB83" s="56"/>
      <c r="CC83" s="61"/>
      <c r="CD83" s="61"/>
      <c r="CE83" s="61"/>
      <c r="CF83" s="61"/>
      <c r="CG83" s="61"/>
      <c r="CH83" s="61"/>
    </row>
    <row r="84" spans="1:86" ht="30.95" customHeight="1">
      <c r="A84" s="273" t="s">
        <v>338</v>
      </c>
      <c r="B84" s="808" t="s">
        <v>40</v>
      </c>
      <c r="C84" s="809" t="s">
        <v>448</v>
      </c>
      <c r="D84" s="810" t="s">
        <v>1645</v>
      </c>
      <c r="E84" s="811">
        <v>2014</v>
      </c>
      <c r="F84" s="812" t="s">
        <v>1642</v>
      </c>
      <c r="G84" s="813" t="s">
        <v>1609</v>
      </c>
      <c r="H84" s="814" t="s">
        <v>1608</v>
      </c>
      <c r="I84" s="812" t="s">
        <v>466</v>
      </c>
      <c r="J84" s="815">
        <v>0.43</v>
      </c>
      <c r="K84" s="815">
        <v>1</v>
      </c>
      <c r="L84" s="817"/>
      <c r="P84" s="54"/>
      <c r="Q84" s="54"/>
      <c r="R84" s="54"/>
      <c r="BA84" s="160"/>
      <c r="BB84" s="160"/>
      <c r="BC84" s="61"/>
      <c r="BD84" s="61"/>
      <c r="BE84" s="159"/>
      <c r="BF84" s="159"/>
      <c r="BG84" s="61"/>
      <c r="BH84" s="61"/>
      <c r="BI84" s="61"/>
      <c r="BJ84" s="61"/>
      <c r="BK84" s="61"/>
      <c r="BL84" s="61"/>
      <c r="BM84" s="161"/>
      <c r="BN84" s="61"/>
      <c r="BO84" s="61"/>
      <c r="BP84" s="61"/>
      <c r="BQ84" s="61"/>
      <c r="BR84" s="61"/>
      <c r="BS84" s="61"/>
      <c r="BT84" s="61"/>
      <c r="BU84" s="56"/>
      <c r="BV84" s="56"/>
      <c r="BW84" s="56"/>
      <c r="BX84" s="56"/>
      <c r="BY84" s="56"/>
      <c r="BZ84" s="56"/>
      <c r="CA84" s="56"/>
      <c r="CB84" s="56"/>
      <c r="CC84" s="61"/>
      <c r="CD84" s="61"/>
      <c r="CE84" s="61"/>
      <c r="CF84" s="61"/>
      <c r="CG84" s="61"/>
      <c r="CH84" s="61"/>
    </row>
    <row r="85" spans="1:86" ht="30.95" customHeight="1">
      <c r="A85" s="273" t="s">
        <v>338</v>
      </c>
      <c r="B85" s="808" t="s">
        <v>40</v>
      </c>
      <c r="C85" s="809" t="s">
        <v>448</v>
      </c>
      <c r="D85" s="810" t="s">
        <v>1645</v>
      </c>
      <c r="E85" s="811">
        <v>2014</v>
      </c>
      <c r="F85" s="812" t="s">
        <v>1642</v>
      </c>
      <c r="G85" s="813" t="s">
        <v>1607</v>
      </c>
      <c r="H85" s="814" t="s">
        <v>1608</v>
      </c>
      <c r="I85" s="812" t="s">
        <v>466</v>
      </c>
      <c r="J85" s="815">
        <v>0.51</v>
      </c>
      <c r="K85" s="815">
        <v>1</v>
      </c>
      <c r="L85" s="817"/>
      <c r="P85" s="54"/>
      <c r="Q85" s="54"/>
      <c r="R85" s="54"/>
      <c r="BA85" s="160"/>
      <c r="BB85" s="160"/>
      <c r="BC85" s="61"/>
      <c r="BD85" s="61"/>
      <c r="BE85" s="159"/>
      <c r="BF85" s="159"/>
      <c r="BG85" s="61"/>
      <c r="BH85" s="61"/>
      <c r="BI85" s="61"/>
      <c r="BJ85" s="61"/>
      <c r="BK85" s="61"/>
      <c r="BL85" s="61"/>
      <c r="BM85" s="161"/>
      <c r="BN85" s="61"/>
      <c r="BO85" s="61"/>
      <c r="BP85" s="61"/>
      <c r="BQ85" s="61"/>
      <c r="BR85" s="61"/>
      <c r="BS85" s="61"/>
      <c r="BT85" s="61"/>
      <c r="BU85" s="56"/>
      <c r="BV85" s="56"/>
      <c r="BW85" s="56"/>
      <c r="BX85" s="56"/>
      <c r="BY85" s="56"/>
      <c r="BZ85" s="56"/>
      <c r="CA85" s="56"/>
      <c r="CB85" s="56"/>
      <c r="CC85" s="61"/>
      <c r="CD85" s="61"/>
      <c r="CE85" s="61"/>
      <c r="CF85" s="61"/>
      <c r="CG85" s="61"/>
      <c r="CH85" s="61"/>
    </row>
    <row r="86" spans="1:86" ht="30.95" customHeight="1">
      <c r="A86" s="273" t="s">
        <v>338</v>
      </c>
      <c r="B86" s="808" t="s">
        <v>40</v>
      </c>
      <c r="C86" s="809" t="s">
        <v>448</v>
      </c>
      <c r="D86" s="810" t="s">
        <v>1645</v>
      </c>
      <c r="E86" s="811">
        <v>2014</v>
      </c>
      <c r="F86" s="812" t="s">
        <v>1642</v>
      </c>
      <c r="G86" s="813" t="s">
        <v>239</v>
      </c>
      <c r="H86" s="814" t="s">
        <v>1608</v>
      </c>
      <c r="I86" s="812" t="s">
        <v>466</v>
      </c>
      <c r="J86" s="815">
        <v>0.47</v>
      </c>
      <c r="K86" s="815">
        <v>0.9</v>
      </c>
      <c r="L86" s="817"/>
      <c r="P86" s="54"/>
      <c r="Q86" s="54"/>
      <c r="R86" s="54"/>
      <c r="BA86" s="160"/>
      <c r="BB86" s="160"/>
      <c r="BC86" s="61"/>
      <c r="BD86" s="61"/>
      <c r="BE86" s="159"/>
      <c r="BF86" s="159"/>
      <c r="BG86" s="61"/>
      <c r="BH86" s="61"/>
      <c r="BI86" s="61"/>
      <c r="BJ86" s="61"/>
      <c r="BK86" s="61"/>
      <c r="BL86" s="61"/>
      <c r="BM86" s="161"/>
      <c r="BN86" s="61"/>
      <c r="BO86" s="61"/>
      <c r="BP86" s="61"/>
      <c r="BQ86" s="61"/>
      <c r="BR86" s="61"/>
      <c r="BS86" s="61"/>
      <c r="BT86" s="61"/>
      <c r="BU86" s="56"/>
      <c r="BV86" s="56"/>
      <c r="BW86" s="56"/>
      <c r="BX86" s="56"/>
      <c r="BY86" s="56"/>
      <c r="BZ86" s="56"/>
      <c r="CA86" s="56"/>
      <c r="CB86" s="56"/>
      <c r="CC86" s="61"/>
      <c r="CD86" s="61"/>
      <c r="CE86" s="61"/>
      <c r="CF86" s="61"/>
      <c r="CG86" s="61"/>
      <c r="CH86" s="61"/>
    </row>
    <row r="87" spans="1:86" ht="30.95" customHeight="1">
      <c r="A87" s="273" t="s">
        <v>338</v>
      </c>
      <c r="B87" s="808" t="s">
        <v>40</v>
      </c>
      <c r="C87" s="809" t="s">
        <v>448</v>
      </c>
      <c r="D87" s="810" t="s">
        <v>1645</v>
      </c>
      <c r="E87" s="811">
        <v>2014</v>
      </c>
      <c r="F87" s="812" t="s">
        <v>1642</v>
      </c>
      <c r="G87" s="813" t="s">
        <v>230</v>
      </c>
      <c r="H87" s="814" t="s">
        <v>1610</v>
      </c>
      <c r="I87" s="812" t="s">
        <v>466</v>
      </c>
      <c r="J87" s="815">
        <v>0.12</v>
      </c>
      <c r="K87" s="815">
        <v>0.43</v>
      </c>
      <c r="L87" s="817"/>
      <c r="P87" s="54"/>
      <c r="Q87" s="54"/>
      <c r="R87" s="54"/>
      <c r="BA87" s="160"/>
      <c r="BB87" s="160"/>
      <c r="BC87" s="61"/>
      <c r="BD87" s="61"/>
      <c r="BE87" s="159"/>
      <c r="BF87" s="159"/>
      <c r="BG87" s="61"/>
      <c r="BH87" s="61"/>
      <c r="BI87" s="61"/>
      <c r="BJ87" s="61"/>
      <c r="BK87" s="61"/>
      <c r="BL87" s="61"/>
      <c r="BM87" s="161"/>
      <c r="BN87" s="61"/>
      <c r="BO87" s="61"/>
      <c r="BP87" s="61"/>
      <c r="BQ87" s="61"/>
      <c r="BR87" s="61"/>
      <c r="BS87" s="61"/>
      <c r="BT87" s="61"/>
      <c r="BU87" s="56"/>
      <c r="BV87" s="56"/>
      <c r="BW87" s="56"/>
      <c r="BX87" s="56"/>
      <c r="BY87" s="56"/>
      <c r="BZ87" s="56"/>
      <c r="CA87" s="56"/>
      <c r="CB87" s="56"/>
      <c r="CC87" s="61"/>
      <c r="CD87" s="61"/>
      <c r="CE87" s="61"/>
      <c r="CF87" s="61"/>
      <c r="CG87" s="61"/>
      <c r="CH87" s="61"/>
    </row>
    <row r="88" spans="1:86" ht="30.95" customHeight="1">
      <c r="A88" s="273" t="s">
        <v>338</v>
      </c>
      <c r="B88" s="808" t="s">
        <v>40</v>
      </c>
      <c r="C88" s="809" t="s">
        <v>448</v>
      </c>
      <c r="D88" s="810" t="s">
        <v>1645</v>
      </c>
      <c r="E88" s="811">
        <v>2014</v>
      </c>
      <c r="F88" s="812" t="s">
        <v>1642</v>
      </c>
      <c r="G88" s="813" t="s">
        <v>224</v>
      </c>
      <c r="H88" s="814" t="s">
        <v>1610</v>
      </c>
      <c r="I88" s="812" t="s">
        <v>466</v>
      </c>
      <c r="J88" s="815">
        <v>0.49</v>
      </c>
      <c r="K88" s="815">
        <v>1</v>
      </c>
      <c r="L88" s="817"/>
      <c r="P88" s="54"/>
      <c r="Q88" s="54"/>
      <c r="R88" s="54"/>
      <c r="BA88" s="160"/>
      <c r="BB88" s="160"/>
      <c r="BC88" s="61"/>
      <c r="BD88" s="61"/>
      <c r="BE88" s="159"/>
      <c r="BF88" s="159"/>
      <c r="BG88" s="61"/>
      <c r="BH88" s="61"/>
      <c r="BI88" s="61"/>
      <c r="BJ88" s="61"/>
      <c r="BK88" s="61"/>
      <c r="BL88" s="61"/>
      <c r="BM88" s="161"/>
      <c r="BN88" s="61"/>
      <c r="BO88" s="61"/>
      <c r="BP88" s="61"/>
      <c r="BQ88" s="61"/>
      <c r="BR88" s="61"/>
      <c r="BS88" s="61"/>
      <c r="BT88" s="61"/>
      <c r="BU88" s="56"/>
      <c r="BV88" s="56"/>
      <c r="BW88" s="56"/>
      <c r="BX88" s="56"/>
      <c r="BY88" s="56"/>
      <c r="BZ88" s="56"/>
      <c r="CA88" s="56"/>
      <c r="CB88" s="56"/>
      <c r="CC88" s="61"/>
      <c r="CD88" s="61"/>
      <c r="CE88" s="61"/>
      <c r="CF88" s="61"/>
      <c r="CG88" s="61"/>
      <c r="CH88" s="61"/>
    </row>
    <row r="89" spans="1:86" ht="30.95" customHeight="1">
      <c r="A89" s="273" t="s">
        <v>338</v>
      </c>
      <c r="B89" s="808" t="s">
        <v>40</v>
      </c>
      <c r="C89" s="809" t="s">
        <v>448</v>
      </c>
      <c r="D89" s="810" t="s">
        <v>1645</v>
      </c>
      <c r="E89" s="811">
        <v>2014</v>
      </c>
      <c r="F89" s="812" t="s">
        <v>1642</v>
      </c>
      <c r="G89" s="813" t="s">
        <v>1607</v>
      </c>
      <c r="H89" s="814" t="s">
        <v>1610</v>
      </c>
      <c r="I89" s="812" t="s">
        <v>466</v>
      </c>
      <c r="J89" s="815">
        <v>0.4</v>
      </c>
      <c r="K89" s="815">
        <v>0.92</v>
      </c>
      <c r="L89" s="817"/>
      <c r="P89" s="54"/>
      <c r="Q89" s="54"/>
      <c r="R89" s="54"/>
      <c r="BA89" s="160"/>
      <c r="BB89" s="160"/>
      <c r="BC89" s="61"/>
      <c r="BD89" s="61"/>
      <c r="BE89" s="159"/>
      <c r="BF89" s="159"/>
      <c r="BG89" s="61"/>
      <c r="BH89" s="61"/>
      <c r="BI89" s="61"/>
      <c r="BJ89" s="61"/>
      <c r="BK89" s="61"/>
      <c r="BL89" s="61"/>
      <c r="BM89" s="161"/>
      <c r="BN89" s="61"/>
      <c r="BO89" s="61"/>
      <c r="BP89" s="61"/>
      <c r="BQ89" s="61"/>
      <c r="BR89" s="61"/>
      <c r="BS89" s="61"/>
      <c r="BT89" s="61"/>
      <c r="BU89" s="56"/>
      <c r="BV89" s="56"/>
      <c r="BW89" s="56"/>
      <c r="BX89" s="56"/>
      <c r="BY89" s="56"/>
      <c r="BZ89" s="56"/>
      <c r="CA89" s="56"/>
      <c r="CB89" s="56"/>
      <c r="CC89" s="61"/>
      <c r="CD89" s="61"/>
      <c r="CE89" s="61"/>
      <c r="CF89" s="61"/>
      <c r="CG89" s="61"/>
      <c r="CH89" s="61"/>
    </row>
    <row r="90" spans="1:86" ht="30.95" customHeight="1">
      <c r="A90" s="273" t="s">
        <v>338</v>
      </c>
      <c r="B90" s="808" t="s">
        <v>40</v>
      </c>
      <c r="C90" s="809" t="s">
        <v>448</v>
      </c>
      <c r="D90" s="810" t="s">
        <v>1645</v>
      </c>
      <c r="E90" s="811">
        <v>2014</v>
      </c>
      <c r="F90" s="812" t="s">
        <v>1642</v>
      </c>
      <c r="G90" s="813" t="s">
        <v>239</v>
      </c>
      <c r="H90" s="814" t="s">
        <v>1610</v>
      </c>
      <c r="I90" s="812" t="s">
        <v>466</v>
      </c>
      <c r="J90" s="815">
        <v>0.52</v>
      </c>
      <c r="K90" s="815">
        <v>1</v>
      </c>
      <c r="L90" s="817"/>
      <c r="P90" s="54"/>
      <c r="Q90" s="54"/>
      <c r="R90" s="54"/>
      <c r="BA90" s="160"/>
      <c r="BB90" s="160"/>
      <c r="BC90" s="61"/>
      <c r="BD90" s="61"/>
      <c r="BE90" s="159"/>
      <c r="BF90" s="159"/>
      <c r="BG90" s="61"/>
      <c r="BH90" s="61"/>
      <c r="BI90" s="61"/>
      <c r="BJ90" s="61"/>
      <c r="BK90" s="61"/>
      <c r="BL90" s="61"/>
      <c r="BM90" s="161"/>
      <c r="BN90" s="61"/>
      <c r="BO90" s="61"/>
      <c r="BP90" s="61"/>
      <c r="BQ90" s="61"/>
      <c r="BR90" s="61"/>
      <c r="BS90" s="61"/>
      <c r="BT90" s="61"/>
      <c r="BU90" s="56"/>
      <c r="BV90" s="56"/>
      <c r="BW90" s="56"/>
      <c r="BX90" s="56"/>
      <c r="BY90" s="56"/>
      <c r="BZ90" s="56"/>
      <c r="CA90" s="56"/>
      <c r="CB90" s="56"/>
      <c r="CC90" s="61"/>
      <c r="CD90" s="61"/>
      <c r="CE90" s="61"/>
      <c r="CF90" s="61"/>
      <c r="CG90" s="61"/>
      <c r="CH90" s="61"/>
    </row>
    <row r="91" spans="1:86" ht="30.95" customHeight="1">
      <c r="A91" s="273" t="s">
        <v>338</v>
      </c>
      <c r="B91" s="808" t="s">
        <v>40</v>
      </c>
      <c r="C91" s="809" t="s">
        <v>448</v>
      </c>
      <c r="D91" s="810" t="s">
        <v>1645</v>
      </c>
      <c r="E91" s="811">
        <v>2014</v>
      </c>
      <c r="F91" s="812" t="s">
        <v>1642</v>
      </c>
      <c r="G91" s="813" t="s">
        <v>222</v>
      </c>
      <c r="H91" s="814" t="s">
        <v>1610</v>
      </c>
      <c r="I91" s="812" t="s">
        <v>466</v>
      </c>
      <c r="J91" s="815">
        <v>0.55000000000000004</v>
      </c>
      <c r="K91" s="815">
        <v>1</v>
      </c>
      <c r="L91" s="817"/>
      <c r="P91" s="54"/>
      <c r="Q91" s="54"/>
      <c r="R91" s="54"/>
      <c r="BA91" s="160"/>
      <c r="BB91" s="160"/>
      <c r="BC91" s="61"/>
      <c r="BD91" s="61"/>
      <c r="BE91" s="159"/>
      <c r="BF91" s="159"/>
      <c r="BG91" s="61"/>
      <c r="BH91" s="61"/>
      <c r="BI91" s="61"/>
      <c r="BJ91" s="61"/>
      <c r="BK91" s="61"/>
      <c r="BL91" s="61"/>
      <c r="BM91" s="161"/>
      <c r="BN91" s="61"/>
      <c r="BO91" s="61"/>
      <c r="BP91" s="61"/>
      <c r="BQ91" s="61"/>
      <c r="BR91" s="61"/>
      <c r="BS91" s="61"/>
      <c r="BT91" s="61"/>
      <c r="BU91" s="56"/>
      <c r="BV91" s="56"/>
      <c r="BW91" s="56"/>
      <c r="BX91" s="56"/>
      <c r="BY91" s="56"/>
      <c r="BZ91" s="56"/>
      <c r="CA91" s="56"/>
      <c r="CB91" s="56"/>
      <c r="CC91" s="61"/>
      <c r="CD91" s="61"/>
      <c r="CE91" s="61"/>
      <c r="CF91" s="61"/>
      <c r="CG91" s="61"/>
      <c r="CH91" s="61"/>
    </row>
    <row r="92" spans="1:86" ht="30.95" customHeight="1">
      <c r="A92" s="273" t="s">
        <v>338</v>
      </c>
      <c r="B92" s="808" t="s">
        <v>40</v>
      </c>
      <c r="C92" s="809" t="s">
        <v>448</v>
      </c>
      <c r="D92" s="810" t="s">
        <v>1645</v>
      </c>
      <c r="E92" s="811">
        <v>2014</v>
      </c>
      <c r="F92" s="812" t="s">
        <v>1642</v>
      </c>
      <c r="G92" s="813" t="s">
        <v>226</v>
      </c>
      <c r="H92" s="814" t="s">
        <v>1610</v>
      </c>
      <c r="I92" s="812" t="s">
        <v>466</v>
      </c>
      <c r="J92" s="815">
        <v>0.61</v>
      </c>
      <c r="K92" s="815">
        <v>1</v>
      </c>
      <c r="L92" s="817"/>
      <c r="P92" s="54"/>
      <c r="Q92" s="54"/>
      <c r="R92" s="54"/>
      <c r="BA92" s="160"/>
      <c r="BB92" s="160"/>
      <c r="BC92" s="61"/>
      <c r="BD92" s="61"/>
      <c r="BE92" s="159"/>
      <c r="BF92" s="159"/>
      <c r="BG92" s="61"/>
      <c r="BH92" s="61"/>
      <c r="BI92" s="61"/>
      <c r="BJ92" s="61"/>
      <c r="BK92" s="61"/>
      <c r="BL92" s="61"/>
      <c r="BM92" s="161"/>
      <c r="BN92" s="61"/>
      <c r="BO92" s="61"/>
      <c r="BP92" s="61"/>
      <c r="BQ92" s="61"/>
      <c r="BR92" s="61"/>
      <c r="BS92" s="61"/>
      <c r="BT92" s="61"/>
      <c r="BU92" s="56"/>
      <c r="BV92" s="56"/>
      <c r="BW92" s="56"/>
      <c r="BX92" s="56"/>
      <c r="BY92" s="56"/>
      <c r="BZ92" s="56"/>
      <c r="CA92" s="56"/>
      <c r="CB92" s="56"/>
      <c r="CC92" s="61"/>
      <c r="CD92" s="61"/>
      <c r="CE92" s="61"/>
      <c r="CF92" s="61"/>
      <c r="CG92" s="61"/>
      <c r="CH92" s="61"/>
    </row>
    <row r="93" spans="1:86" ht="30.95" customHeight="1">
      <c r="A93" s="273" t="s">
        <v>338</v>
      </c>
      <c r="B93" s="808" t="s">
        <v>40</v>
      </c>
      <c r="C93" s="809" t="s">
        <v>448</v>
      </c>
      <c r="D93" s="810" t="s">
        <v>1645</v>
      </c>
      <c r="E93" s="811">
        <v>2014</v>
      </c>
      <c r="F93" s="812" t="s">
        <v>1642</v>
      </c>
      <c r="G93" s="813" t="s">
        <v>1609</v>
      </c>
      <c r="H93" s="814" t="s">
        <v>1611</v>
      </c>
      <c r="I93" s="812" t="s">
        <v>466</v>
      </c>
      <c r="J93" s="815">
        <v>0.75</v>
      </c>
      <c r="K93" s="815">
        <v>0.98</v>
      </c>
      <c r="L93" s="817"/>
      <c r="P93" s="54"/>
      <c r="Q93" s="54"/>
      <c r="R93" s="54"/>
      <c r="BA93" s="160"/>
      <c r="BB93" s="160"/>
      <c r="BC93" s="61"/>
      <c r="BD93" s="61"/>
      <c r="BE93" s="159"/>
      <c r="BF93" s="159"/>
      <c r="BG93" s="61"/>
      <c r="BH93" s="61"/>
      <c r="BI93" s="61"/>
      <c r="BJ93" s="61"/>
      <c r="BK93" s="61"/>
      <c r="BL93" s="61"/>
      <c r="BM93" s="161"/>
      <c r="BN93" s="61"/>
      <c r="BO93" s="61"/>
      <c r="BP93" s="61"/>
      <c r="BQ93" s="61"/>
      <c r="BR93" s="61"/>
      <c r="BS93" s="61"/>
      <c r="BT93" s="61"/>
      <c r="BU93" s="56"/>
      <c r="BV93" s="56"/>
      <c r="BW93" s="56"/>
      <c r="BX93" s="56"/>
      <c r="BY93" s="56"/>
      <c r="BZ93" s="56"/>
      <c r="CA93" s="56"/>
      <c r="CB93" s="56"/>
      <c r="CC93" s="61"/>
      <c r="CD93" s="61"/>
      <c r="CE93" s="61"/>
      <c r="CF93" s="61"/>
      <c r="CG93" s="61"/>
      <c r="CH93" s="61"/>
    </row>
    <row r="94" spans="1:86" ht="30.95" customHeight="1">
      <c r="A94" s="273" t="s">
        <v>338</v>
      </c>
      <c r="B94" s="808" t="s">
        <v>40</v>
      </c>
      <c r="C94" s="809" t="s">
        <v>448</v>
      </c>
      <c r="D94" s="810" t="s">
        <v>1645</v>
      </c>
      <c r="E94" s="811">
        <v>2014</v>
      </c>
      <c r="F94" s="812" t="s">
        <v>1642</v>
      </c>
      <c r="G94" s="813" t="s">
        <v>1612</v>
      </c>
      <c r="H94" s="814" t="s">
        <v>1611</v>
      </c>
      <c r="I94" s="812" t="s">
        <v>466</v>
      </c>
      <c r="J94" s="815">
        <v>0.75</v>
      </c>
      <c r="K94" s="815">
        <v>1</v>
      </c>
      <c r="L94" s="817"/>
      <c r="P94" s="54"/>
      <c r="Q94" s="54"/>
      <c r="R94" s="54"/>
      <c r="BA94" s="160"/>
      <c r="BB94" s="160"/>
      <c r="BC94" s="61"/>
      <c r="BD94" s="61"/>
      <c r="BE94" s="159"/>
      <c r="BF94" s="159"/>
      <c r="BG94" s="61"/>
      <c r="BH94" s="61"/>
      <c r="BI94" s="61"/>
      <c r="BJ94" s="61"/>
      <c r="BK94" s="61"/>
      <c r="BL94" s="61"/>
      <c r="BM94" s="161"/>
      <c r="BN94" s="61"/>
      <c r="BO94" s="61"/>
      <c r="BP94" s="61"/>
      <c r="BQ94" s="61"/>
      <c r="BR94" s="61"/>
      <c r="BS94" s="61"/>
      <c r="BT94" s="61"/>
      <c r="BU94" s="56"/>
      <c r="BV94" s="56"/>
      <c r="BW94" s="56"/>
      <c r="BX94" s="56"/>
      <c r="BY94" s="56"/>
      <c r="BZ94" s="56"/>
      <c r="CA94" s="56"/>
      <c r="CB94" s="56"/>
      <c r="CC94" s="61"/>
      <c r="CD94" s="61"/>
      <c r="CE94" s="61"/>
      <c r="CF94" s="61"/>
      <c r="CG94" s="61"/>
      <c r="CH94" s="61"/>
    </row>
    <row r="95" spans="1:86" ht="30.95" customHeight="1">
      <c r="A95" s="273" t="s">
        <v>338</v>
      </c>
      <c r="B95" s="808" t="s">
        <v>40</v>
      </c>
      <c r="C95" s="809" t="s">
        <v>448</v>
      </c>
      <c r="D95" s="810" t="s">
        <v>1645</v>
      </c>
      <c r="E95" s="811">
        <v>2014</v>
      </c>
      <c r="F95" s="812" t="s">
        <v>1642</v>
      </c>
      <c r="G95" s="813" t="s">
        <v>222</v>
      </c>
      <c r="H95" s="814" t="s">
        <v>1611</v>
      </c>
      <c r="I95" s="812" t="s">
        <v>466</v>
      </c>
      <c r="J95" s="815">
        <v>0.71</v>
      </c>
      <c r="K95" s="815">
        <v>1</v>
      </c>
      <c r="L95" s="817"/>
      <c r="P95" s="54"/>
      <c r="Q95" s="54"/>
      <c r="R95" s="54"/>
      <c r="BA95" s="160"/>
      <c r="BB95" s="160"/>
      <c r="BC95" s="61"/>
      <c r="BD95" s="61"/>
      <c r="BE95" s="159"/>
      <c r="BF95" s="159"/>
      <c r="BG95" s="61"/>
      <c r="BH95" s="61"/>
      <c r="BI95" s="61"/>
      <c r="BJ95" s="61"/>
      <c r="BK95" s="61"/>
      <c r="BL95" s="61"/>
      <c r="BM95" s="161"/>
      <c r="BN95" s="61"/>
      <c r="BO95" s="61"/>
      <c r="BP95" s="61"/>
      <c r="BQ95" s="61"/>
      <c r="BR95" s="61"/>
      <c r="BS95" s="61"/>
      <c r="BT95" s="61"/>
      <c r="BU95" s="56"/>
      <c r="BV95" s="56"/>
      <c r="BW95" s="56"/>
      <c r="BX95" s="56"/>
      <c r="BY95" s="56"/>
      <c r="BZ95" s="56"/>
      <c r="CA95" s="56"/>
      <c r="CB95" s="56"/>
      <c r="CC95" s="61"/>
      <c r="CD95" s="61"/>
      <c r="CE95" s="61"/>
      <c r="CF95" s="61"/>
      <c r="CG95" s="61"/>
      <c r="CH95" s="61"/>
    </row>
    <row r="96" spans="1:86" ht="30.95" customHeight="1">
      <c r="A96" s="273" t="s">
        <v>338</v>
      </c>
      <c r="B96" s="808" t="s">
        <v>40</v>
      </c>
      <c r="C96" s="809" t="s">
        <v>448</v>
      </c>
      <c r="D96" s="810" t="s">
        <v>1645</v>
      </c>
      <c r="E96" s="811">
        <v>2014</v>
      </c>
      <c r="F96" s="812" t="s">
        <v>1642</v>
      </c>
      <c r="G96" s="813" t="s">
        <v>1609</v>
      </c>
      <c r="H96" s="814" t="s">
        <v>1613</v>
      </c>
      <c r="I96" s="812" t="s">
        <v>466</v>
      </c>
      <c r="J96" s="815">
        <v>0.84</v>
      </c>
      <c r="K96" s="815">
        <v>1</v>
      </c>
      <c r="L96" s="817"/>
      <c r="P96" s="54"/>
      <c r="Q96" s="54"/>
      <c r="R96" s="54"/>
      <c r="BA96" s="160"/>
      <c r="BB96" s="160"/>
      <c r="BC96" s="61"/>
      <c r="BD96" s="61"/>
      <c r="BE96" s="159"/>
      <c r="BF96" s="159"/>
      <c r="BG96" s="61"/>
      <c r="BH96" s="61"/>
      <c r="BI96" s="61"/>
      <c r="BJ96" s="61"/>
      <c r="BK96" s="61"/>
      <c r="BL96" s="61"/>
      <c r="BM96" s="161"/>
      <c r="BN96" s="61"/>
      <c r="BO96" s="61"/>
      <c r="BP96" s="61"/>
      <c r="BQ96" s="61"/>
      <c r="BR96" s="61"/>
      <c r="BS96" s="61"/>
      <c r="BT96" s="61"/>
      <c r="BU96" s="56"/>
      <c r="BV96" s="56"/>
      <c r="BW96" s="56"/>
      <c r="BX96" s="56"/>
      <c r="BY96" s="56"/>
      <c r="BZ96" s="56"/>
      <c r="CA96" s="56"/>
      <c r="CB96" s="56"/>
      <c r="CC96" s="61"/>
      <c r="CD96" s="61"/>
      <c r="CE96" s="61"/>
      <c r="CF96" s="61"/>
      <c r="CG96" s="61"/>
      <c r="CH96" s="61"/>
    </row>
    <row r="97" spans="1:86" ht="30.95" customHeight="1">
      <c r="A97" s="273" t="s">
        <v>338</v>
      </c>
      <c r="B97" s="808" t="s">
        <v>40</v>
      </c>
      <c r="C97" s="809" t="s">
        <v>448</v>
      </c>
      <c r="D97" s="810" t="s">
        <v>1645</v>
      </c>
      <c r="E97" s="811">
        <v>2014</v>
      </c>
      <c r="F97" s="812" t="s">
        <v>1642</v>
      </c>
      <c r="G97" s="813" t="s">
        <v>1609</v>
      </c>
      <c r="H97" s="814" t="s">
        <v>1614</v>
      </c>
      <c r="I97" s="812" t="s">
        <v>466</v>
      </c>
      <c r="J97" s="815">
        <v>0.93</v>
      </c>
      <c r="K97" s="815">
        <v>1</v>
      </c>
      <c r="L97" s="817"/>
      <c r="P97" s="54"/>
      <c r="Q97" s="54"/>
      <c r="R97" s="54"/>
      <c r="BA97" s="160"/>
      <c r="BB97" s="160"/>
      <c r="BC97" s="61"/>
      <c r="BD97" s="61"/>
      <c r="BE97" s="159"/>
      <c r="BF97" s="159"/>
      <c r="BG97" s="61"/>
      <c r="BH97" s="61"/>
      <c r="BI97" s="61"/>
      <c r="BJ97" s="61"/>
      <c r="BK97" s="61"/>
      <c r="BL97" s="61"/>
      <c r="BM97" s="161"/>
      <c r="BN97" s="61"/>
      <c r="BO97" s="61"/>
      <c r="BP97" s="61"/>
      <c r="BQ97" s="61"/>
      <c r="BR97" s="61"/>
      <c r="BS97" s="61"/>
      <c r="BT97" s="61"/>
      <c r="BU97" s="56"/>
      <c r="BV97" s="56"/>
      <c r="BW97" s="56"/>
      <c r="BX97" s="56"/>
      <c r="BY97" s="56"/>
      <c r="BZ97" s="56"/>
      <c r="CA97" s="56"/>
      <c r="CB97" s="56"/>
      <c r="CC97" s="61"/>
      <c r="CD97" s="61"/>
      <c r="CE97" s="61"/>
      <c r="CF97" s="61"/>
      <c r="CG97" s="61"/>
      <c r="CH97" s="61"/>
    </row>
    <row r="98" spans="1:86" ht="30.95" customHeight="1">
      <c r="A98" s="273" t="s">
        <v>338</v>
      </c>
      <c r="B98" s="808" t="s">
        <v>40</v>
      </c>
      <c r="C98" s="809" t="s">
        <v>448</v>
      </c>
      <c r="D98" s="810" t="s">
        <v>1645</v>
      </c>
      <c r="E98" s="811">
        <v>2014</v>
      </c>
      <c r="F98" s="812" t="s">
        <v>1642</v>
      </c>
      <c r="G98" s="813" t="s">
        <v>226</v>
      </c>
      <c r="H98" s="814" t="s">
        <v>1614</v>
      </c>
      <c r="I98" s="812" t="s">
        <v>466</v>
      </c>
      <c r="J98" s="815">
        <v>1</v>
      </c>
      <c r="K98" s="815">
        <v>1</v>
      </c>
      <c r="L98" s="817"/>
      <c r="P98" s="54"/>
      <c r="Q98" s="54"/>
      <c r="R98" s="54"/>
      <c r="BA98" s="160"/>
      <c r="BB98" s="160"/>
      <c r="BC98" s="61"/>
      <c r="BD98" s="61"/>
      <c r="BE98" s="159"/>
      <c r="BF98" s="159"/>
      <c r="BG98" s="61"/>
      <c r="BH98" s="61"/>
      <c r="BI98" s="61"/>
      <c r="BJ98" s="61"/>
      <c r="BK98" s="61"/>
      <c r="BL98" s="61"/>
      <c r="BM98" s="161"/>
      <c r="BN98" s="61"/>
      <c r="BO98" s="61"/>
      <c r="BP98" s="61"/>
      <c r="BQ98" s="61"/>
      <c r="BR98" s="61"/>
      <c r="BS98" s="61"/>
      <c r="BT98" s="61"/>
      <c r="BU98" s="56"/>
      <c r="BV98" s="56"/>
      <c r="BW98" s="56"/>
      <c r="BX98" s="56"/>
      <c r="BY98" s="56"/>
      <c r="BZ98" s="56"/>
      <c r="CA98" s="56"/>
      <c r="CB98" s="56"/>
      <c r="CC98" s="61"/>
      <c r="CD98" s="61"/>
      <c r="CE98" s="61"/>
      <c r="CF98" s="61"/>
      <c r="CG98" s="61"/>
      <c r="CH98" s="61"/>
    </row>
    <row r="99" spans="1:86" ht="30.95" customHeight="1">
      <c r="A99" s="273" t="s">
        <v>338</v>
      </c>
      <c r="B99" s="808" t="s">
        <v>40</v>
      </c>
      <c r="C99" s="809" t="s">
        <v>448</v>
      </c>
      <c r="D99" s="810" t="s">
        <v>1646</v>
      </c>
      <c r="E99" s="811">
        <v>2014</v>
      </c>
      <c r="F99" s="812" t="s">
        <v>1642</v>
      </c>
      <c r="G99" s="813" t="s">
        <v>224</v>
      </c>
      <c r="H99" s="814" t="s">
        <v>1604</v>
      </c>
      <c r="I99" s="812" t="s">
        <v>466</v>
      </c>
      <c r="J99" s="815">
        <v>0.25</v>
      </c>
      <c r="K99" s="815">
        <v>0.5</v>
      </c>
      <c r="L99" s="817"/>
      <c r="P99" s="54"/>
      <c r="Q99" s="54"/>
      <c r="R99" s="54"/>
      <c r="BA99" s="160"/>
      <c r="BB99" s="160"/>
      <c r="BC99" s="61"/>
      <c r="BD99" s="61"/>
      <c r="BE99" s="159"/>
      <c r="BF99" s="159"/>
      <c r="BG99" s="61"/>
      <c r="BH99" s="61"/>
      <c r="BI99" s="61"/>
      <c r="BJ99" s="61"/>
      <c r="BK99" s="61"/>
      <c r="BL99" s="61"/>
      <c r="BM99" s="161"/>
      <c r="BN99" s="61"/>
      <c r="BO99" s="61"/>
      <c r="BP99" s="61"/>
      <c r="BQ99" s="61"/>
      <c r="BR99" s="61"/>
      <c r="BS99" s="61"/>
      <c r="BT99" s="61"/>
      <c r="BU99" s="56"/>
      <c r="BV99" s="56"/>
      <c r="BW99" s="56"/>
      <c r="BX99" s="56"/>
      <c r="BY99" s="56"/>
      <c r="BZ99" s="56"/>
      <c r="CA99" s="56"/>
      <c r="CB99" s="56"/>
      <c r="CC99" s="61"/>
      <c r="CD99" s="61"/>
      <c r="CE99" s="61"/>
      <c r="CF99" s="61"/>
      <c r="CG99" s="61"/>
      <c r="CH99" s="61"/>
    </row>
    <row r="100" spans="1:86" ht="30.95" customHeight="1">
      <c r="A100" s="273" t="s">
        <v>338</v>
      </c>
      <c r="B100" s="808" t="s">
        <v>40</v>
      </c>
      <c r="C100" s="809" t="s">
        <v>448</v>
      </c>
      <c r="D100" s="810" t="s">
        <v>1646</v>
      </c>
      <c r="E100" s="811">
        <v>2014</v>
      </c>
      <c r="F100" s="812" t="s">
        <v>1642</v>
      </c>
      <c r="G100" s="813" t="s">
        <v>1607</v>
      </c>
      <c r="H100" s="814" t="s">
        <v>1604</v>
      </c>
      <c r="I100" s="812" t="s">
        <v>466</v>
      </c>
      <c r="J100" s="815">
        <v>0.24</v>
      </c>
      <c r="K100" s="815">
        <v>1</v>
      </c>
      <c r="L100" s="817"/>
      <c r="P100" s="54"/>
      <c r="Q100" s="54"/>
      <c r="R100" s="54"/>
      <c r="BA100" s="160"/>
      <c r="BB100" s="160"/>
      <c r="BC100" s="61"/>
      <c r="BD100" s="61"/>
      <c r="BE100" s="159"/>
      <c r="BF100" s="159"/>
      <c r="BG100" s="61"/>
      <c r="BH100" s="61"/>
      <c r="BI100" s="61"/>
      <c r="BJ100" s="61"/>
      <c r="BK100" s="61"/>
      <c r="BL100" s="61"/>
      <c r="BM100" s="161"/>
      <c r="BN100" s="61"/>
      <c r="BO100" s="61"/>
      <c r="BP100" s="61"/>
      <c r="BQ100" s="61"/>
      <c r="BR100" s="61"/>
      <c r="BS100" s="61"/>
      <c r="BT100" s="61"/>
      <c r="BU100" s="56"/>
      <c r="BV100" s="56"/>
      <c r="BW100" s="56"/>
      <c r="BX100" s="56"/>
      <c r="BY100" s="56"/>
      <c r="BZ100" s="56"/>
      <c r="CA100" s="56"/>
      <c r="CB100" s="56"/>
      <c r="CC100" s="61"/>
      <c r="CD100" s="61"/>
      <c r="CE100" s="61"/>
      <c r="CF100" s="61"/>
      <c r="CG100" s="61"/>
      <c r="CH100" s="61"/>
    </row>
    <row r="101" spans="1:86" ht="30.95" customHeight="1">
      <c r="A101" s="273" t="s">
        <v>338</v>
      </c>
      <c r="B101" s="808" t="s">
        <v>40</v>
      </c>
      <c r="C101" s="809" t="s">
        <v>448</v>
      </c>
      <c r="D101" s="810" t="s">
        <v>1646</v>
      </c>
      <c r="E101" s="811">
        <v>2014</v>
      </c>
      <c r="F101" s="812" t="s">
        <v>1642</v>
      </c>
      <c r="G101" s="813" t="s">
        <v>239</v>
      </c>
      <c r="H101" s="814" t="s">
        <v>1604</v>
      </c>
      <c r="I101" s="812" t="s">
        <v>466</v>
      </c>
      <c r="J101" s="815">
        <v>0.3</v>
      </c>
      <c r="K101" s="815">
        <v>1</v>
      </c>
      <c r="L101" s="817"/>
      <c r="P101" s="54"/>
      <c r="Q101" s="54"/>
      <c r="R101" s="54"/>
      <c r="BA101" s="160"/>
      <c r="BB101" s="160"/>
      <c r="BC101" s="61"/>
      <c r="BD101" s="61"/>
      <c r="BE101" s="159"/>
      <c r="BF101" s="159"/>
      <c r="BG101" s="61"/>
      <c r="BH101" s="61"/>
      <c r="BI101" s="61"/>
      <c r="BJ101" s="61"/>
      <c r="BK101" s="61"/>
      <c r="BL101" s="61"/>
      <c r="BM101" s="161"/>
      <c r="BN101" s="61"/>
      <c r="BO101" s="61"/>
      <c r="BP101" s="61"/>
      <c r="BQ101" s="61"/>
      <c r="BR101" s="61"/>
      <c r="BS101" s="61"/>
      <c r="BT101" s="61"/>
      <c r="BU101" s="56"/>
      <c r="BV101" s="56"/>
      <c r="BW101" s="56"/>
      <c r="BX101" s="56"/>
      <c r="BY101" s="56"/>
      <c r="BZ101" s="56"/>
      <c r="CA101" s="56"/>
      <c r="CB101" s="56"/>
      <c r="CC101" s="61"/>
      <c r="CD101" s="61"/>
      <c r="CE101" s="61"/>
      <c r="CF101" s="61"/>
      <c r="CG101" s="61"/>
      <c r="CH101" s="61"/>
    </row>
    <row r="102" spans="1:86" ht="30.95" customHeight="1">
      <c r="A102" s="273" t="s">
        <v>338</v>
      </c>
      <c r="B102" s="808" t="s">
        <v>40</v>
      </c>
      <c r="C102" s="809" t="s">
        <v>448</v>
      </c>
      <c r="D102" s="810" t="s">
        <v>1646</v>
      </c>
      <c r="E102" s="811">
        <v>2014</v>
      </c>
      <c r="F102" s="812" t="s">
        <v>1642</v>
      </c>
      <c r="G102" s="813" t="s">
        <v>230</v>
      </c>
      <c r="H102" s="814" t="s">
        <v>1608</v>
      </c>
      <c r="I102" s="812" t="s">
        <v>466</v>
      </c>
      <c r="J102" s="815">
        <v>0.35</v>
      </c>
      <c r="K102" s="815">
        <v>1</v>
      </c>
      <c r="L102" s="817"/>
      <c r="P102" s="54"/>
      <c r="Q102" s="54"/>
      <c r="R102" s="54"/>
      <c r="BA102" s="160"/>
      <c r="BB102" s="160"/>
      <c r="BC102" s="61"/>
      <c r="BD102" s="61"/>
      <c r="BE102" s="159"/>
      <c r="BF102" s="159"/>
      <c r="BG102" s="61"/>
      <c r="BH102" s="61"/>
      <c r="BI102" s="61"/>
      <c r="BJ102" s="61"/>
      <c r="BK102" s="61"/>
      <c r="BL102" s="61"/>
      <c r="BM102" s="161"/>
      <c r="BN102" s="61"/>
      <c r="BO102" s="61"/>
      <c r="BP102" s="61"/>
      <c r="BQ102" s="61"/>
      <c r="BR102" s="61"/>
      <c r="BS102" s="61"/>
      <c r="BT102" s="61"/>
      <c r="BU102" s="56"/>
      <c r="BV102" s="56"/>
      <c r="BW102" s="56"/>
      <c r="BX102" s="56"/>
      <c r="BY102" s="56"/>
      <c r="BZ102" s="56"/>
      <c r="CA102" s="56"/>
      <c r="CB102" s="56"/>
      <c r="CC102" s="61"/>
      <c r="CD102" s="61"/>
      <c r="CE102" s="61"/>
      <c r="CF102" s="61"/>
      <c r="CG102" s="61"/>
      <c r="CH102" s="61"/>
    </row>
    <row r="103" spans="1:86" ht="30.95" customHeight="1">
      <c r="A103" s="273" t="s">
        <v>338</v>
      </c>
      <c r="B103" s="808" t="s">
        <v>40</v>
      </c>
      <c r="C103" s="809" t="s">
        <v>448</v>
      </c>
      <c r="D103" s="810" t="s">
        <v>1646</v>
      </c>
      <c r="E103" s="811">
        <v>2014</v>
      </c>
      <c r="F103" s="812" t="s">
        <v>1642</v>
      </c>
      <c r="G103" s="813" t="s">
        <v>1609</v>
      </c>
      <c r="H103" s="814" t="s">
        <v>1608</v>
      </c>
      <c r="I103" s="812" t="s">
        <v>466</v>
      </c>
      <c r="J103" s="815">
        <v>0.43</v>
      </c>
      <c r="K103" s="815">
        <v>1</v>
      </c>
      <c r="L103" s="817"/>
      <c r="P103" s="54"/>
      <c r="Q103" s="54"/>
      <c r="R103" s="54"/>
      <c r="BA103" s="160"/>
      <c r="BB103" s="160"/>
      <c r="BC103" s="61"/>
      <c r="BD103" s="61"/>
      <c r="BE103" s="159"/>
      <c r="BF103" s="159"/>
      <c r="BG103" s="61"/>
      <c r="BH103" s="61"/>
      <c r="BI103" s="61"/>
      <c r="BJ103" s="61"/>
      <c r="BK103" s="61"/>
      <c r="BL103" s="61"/>
      <c r="BM103" s="161"/>
      <c r="BN103" s="61"/>
      <c r="BO103" s="61"/>
      <c r="BP103" s="61"/>
      <c r="BQ103" s="61"/>
      <c r="BR103" s="61"/>
      <c r="BS103" s="61"/>
      <c r="BT103" s="61"/>
      <c r="BU103" s="56"/>
      <c r="BV103" s="56"/>
      <c r="BW103" s="56"/>
      <c r="BX103" s="56"/>
      <c r="BY103" s="56"/>
      <c r="BZ103" s="56"/>
      <c r="CA103" s="56"/>
      <c r="CB103" s="56"/>
      <c r="CC103" s="61"/>
      <c r="CD103" s="61"/>
      <c r="CE103" s="61"/>
      <c r="CF103" s="61"/>
      <c r="CG103" s="61"/>
      <c r="CH103" s="61"/>
    </row>
    <row r="104" spans="1:86" ht="30.95" customHeight="1">
      <c r="A104" s="273" t="s">
        <v>338</v>
      </c>
      <c r="B104" s="808" t="s">
        <v>40</v>
      </c>
      <c r="C104" s="809" t="s">
        <v>448</v>
      </c>
      <c r="D104" s="810" t="s">
        <v>1646</v>
      </c>
      <c r="E104" s="811">
        <v>2014</v>
      </c>
      <c r="F104" s="812" t="s">
        <v>1642</v>
      </c>
      <c r="G104" s="813" t="s">
        <v>1607</v>
      </c>
      <c r="H104" s="814" t="s">
        <v>1608</v>
      </c>
      <c r="I104" s="812" t="s">
        <v>466</v>
      </c>
      <c r="J104" s="815">
        <v>0.51</v>
      </c>
      <c r="K104" s="815">
        <v>1</v>
      </c>
      <c r="L104" s="817"/>
      <c r="P104" s="54"/>
      <c r="Q104" s="54"/>
      <c r="R104" s="54"/>
      <c r="BA104" s="160"/>
      <c r="BB104" s="160"/>
      <c r="BC104" s="61"/>
      <c r="BD104" s="61"/>
      <c r="BE104" s="159"/>
      <c r="BF104" s="159"/>
      <c r="BG104" s="61"/>
      <c r="BH104" s="61"/>
      <c r="BI104" s="61"/>
      <c r="BJ104" s="61"/>
      <c r="BK104" s="61"/>
      <c r="BL104" s="61"/>
      <c r="BM104" s="161"/>
      <c r="BN104" s="61"/>
      <c r="BO104" s="61"/>
      <c r="BP104" s="61"/>
      <c r="BQ104" s="61"/>
      <c r="BR104" s="61"/>
      <c r="BS104" s="61"/>
      <c r="BT104" s="61"/>
      <c r="BU104" s="56"/>
      <c r="BV104" s="56"/>
      <c r="BW104" s="56"/>
      <c r="BX104" s="56"/>
      <c r="BY104" s="56"/>
      <c r="BZ104" s="56"/>
      <c r="CA104" s="56"/>
      <c r="CB104" s="56"/>
      <c r="CC104" s="61"/>
      <c r="CD104" s="61"/>
      <c r="CE104" s="61"/>
      <c r="CF104" s="61"/>
      <c r="CG104" s="61"/>
      <c r="CH104" s="61"/>
    </row>
    <row r="105" spans="1:86" ht="30.95" customHeight="1">
      <c r="A105" s="273" t="s">
        <v>338</v>
      </c>
      <c r="B105" s="808" t="s">
        <v>40</v>
      </c>
      <c r="C105" s="809" t="s">
        <v>448</v>
      </c>
      <c r="D105" s="810" t="s">
        <v>1646</v>
      </c>
      <c r="E105" s="811">
        <v>2014</v>
      </c>
      <c r="F105" s="812" t="s">
        <v>1642</v>
      </c>
      <c r="G105" s="813" t="s">
        <v>239</v>
      </c>
      <c r="H105" s="814" t="s">
        <v>1608</v>
      </c>
      <c r="I105" s="812" t="s">
        <v>466</v>
      </c>
      <c r="J105" s="815">
        <v>0.47</v>
      </c>
      <c r="K105" s="815">
        <v>0.9</v>
      </c>
      <c r="L105" s="817"/>
      <c r="P105" s="54"/>
      <c r="Q105" s="54"/>
      <c r="R105" s="54"/>
      <c r="BA105" s="160"/>
      <c r="BB105" s="160"/>
      <c r="BC105" s="61"/>
      <c r="BD105" s="61"/>
      <c r="BE105" s="159"/>
      <c r="BF105" s="159"/>
      <c r="BG105" s="61"/>
      <c r="BH105" s="61"/>
      <c r="BI105" s="61"/>
      <c r="BJ105" s="61"/>
      <c r="BK105" s="61"/>
      <c r="BL105" s="61"/>
      <c r="BM105" s="161"/>
      <c r="BN105" s="61"/>
      <c r="BO105" s="61"/>
      <c r="BP105" s="61"/>
      <c r="BQ105" s="61"/>
      <c r="BR105" s="61"/>
      <c r="BS105" s="61"/>
      <c r="BT105" s="61"/>
      <c r="BU105" s="56"/>
      <c r="BV105" s="56"/>
      <c r="BW105" s="56"/>
      <c r="BX105" s="56"/>
      <c r="BY105" s="56"/>
      <c r="BZ105" s="56"/>
      <c r="CA105" s="56"/>
      <c r="CB105" s="56"/>
      <c r="CC105" s="61"/>
      <c r="CD105" s="61"/>
      <c r="CE105" s="61"/>
      <c r="CF105" s="61"/>
      <c r="CG105" s="61"/>
      <c r="CH105" s="61"/>
    </row>
    <row r="106" spans="1:86" ht="30.95" customHeight="1">
      <c r="A106" s="273" t="s">
        <v>338</v>
      </c>
      <c r="B106" s="808" t="s">
        <v>40</v>
      </c>
      <c r="C106" s="809" t="s">
        <v>448</v>
      </c>
      <c r="D106" s="810" t="s">
        <v>1646</v>
      </c>
      <c r="E106" s="811">
        <v>2014</v>
      </c>
      <c r="F106" s="812" t="s">
        <v>1642</v>
      </c>
      <c r="G106" s="813" t="s">
        <v>230</v>
      </c>
      <c r="H106" s="814" t="s">
        <v>1610</v>
      </c>
      <c r="I106" s="812" t="s">
        <v>466</v>
      </c>
      <c r="J106" s="815">
        <v>0.12</v>
      </c>
      <c r="K106" s="815">
        <v>0.43</v>
      </c>
      <c r="L106" s="817"/>
      <c r="P106" s="54"/>
      <c r="Q106" s="54"/>
      <c r="R106" s="54"/>
      <c r="BA106" s="160"/>
      <c r="BB106" s="160"/>
      <c r="BC106" s="61"/>
      <c r="BD106" s="61"/>
      <c r="BE106" s="159"/>
      <c r="BF106" s="159"/>
      <c r="BG106" s="61"/>
      <c r="BH106" s="61"/>
      <c r="BI106" s="61"/>
      <c r="BJ106" s="61"/>
      <c r="BK106" s="61"/>
      <c r="BL106" s="61"/>
      <c r="BM106" s="161"/>
      <c r="BN106" s="61"/>
      <c r="BO106" s="61"/>
      <c r="BP106" s="61"/>
      <c r="BQ106" s="61"/>
      <c r="BR106" s="61"/>
      <c r="BS106" s="61"/>
      <c r="BT106" s="61"/>
      <c r="BU106" s="56"/>
      <c r="BV106" s="56"/>
      <c r="BW106" s="56"/>
      <c r="BX106" s="56"/>
      <c r="BY106" s="56"/>
      <c r="BZ106" s="56"/>
      <c r="CA106" s="56"/>
      <c r="CB106" s="56"/>
      <c r="CC106" s="61"/>
      <c r="CD106" s="61"/>
      <c r="CE106" s="61"/>
      <c r="CF106" s="61"/>
      <c r="CG106" s="61"/>
      <c r="CH106" s="61"/>
    </row>
    <row r="107" spans="1:86" ht="30.95" customHeight="1">
      <c r="A107" s="273" t="s">
        <v>338</v>
      </c>
      <c r="B107" s="808" t="s">
        <v>40</v>
      </c>
      <c r="C107" s="809" t="s">
        <v>448</v>
      </c>
      <c r="D107" s="810" t="s">
        <v>1646</v>
      </c>
      <c r="E107" s="811">
        <v>2014</v>
      </c>
      <c r="F107" s="812" t="s">
        <v>1642</v>
      </c>
      <c r="G107" s="813" t="s">
        <v>224</v>
      </c>
      <c r="H107" s="814" t="s">
        <v>1610</v>
      </c>
      <c r="I107" s="812" t="s">
        <v>466</v>
      </c>
      <c r="J107" s="815">
        <v>0.49</v>
      </c>
      <c r="K107" s="815">
        <v>1</v>
      </c>
      <c r="L107" s="817"/>
      <c r="P107" s="54"/>
      <c r="Q107" s="54"/>
      <c r="R107" s="54"/>
      <c r="BA107" s="160"/>
      <c r="BB107" s="160"/>
      <c r="BC107" s="61"/>
      <c r="BD107" s="61"/>
      <c r="BE107" s="159"/>
      <c r="BF107" s="159"/>
      <c r="BG107" s="61"/>
      <c r="BH107" s="61"/>
      <c r="BI107" s="61"/>
      <c r="BJ107" s="61"/>
      <c r="BK107" s="61"/>
      <c r="BL107" s="61"/>
      <c r="BM107" s="161"/>
      <c r="BN107" s="61"/>
      <c r="BO107" s="61"/>
      <c r="BP107" s="61"/>
      <c r="BQ107" s="61"/>
      <c r="BR107" s="61"/>
      <c r="BS107" s="61"/>
      <c r="BT107" s="61"/>
      <c r="BU107" s="56"/>
      <c r="BV107" s="56"/>
      <c r="BW107" s="56"/>
      <c r="BX107" s="56"/>
      <c r="BY107" s="56"/>
      <c r="BZ107" s="56"/>
      <c r="CA107" s="56"/>
      <c r="CB107" s="56"/>
      <c r="CC107" s="61"/>
      <c r="CD107" s="61"/>
      <c r="CE107" s="61"/>
      <c r="CF107" s="61"/>
      <c r="CG107" s="61"/>
      <c r="CH107" s="61"/>
    </row>
    <row r="108" spans="1:86" ht="30.95" customHeight="1">
      <c r="A108" s="273" t="s">
        <v>338</v>
      </c>
      <c r="B108" s="808" t="s">
        <v>40</v>
      </c>
      <c r="C108" s="809" t="s">
        <v>448</v>
      </c>
      <c r="D108" s="810" t="s">
        <v>1646</v>
      </c>
      <c r="E108" s="811">
        <v>2014</v>
      </c>
      <c r="F108" s="812" t="s">
        <v>1642</v>
      </c>
      <c r="G108" s="813" t="s">
        <v>1607</v>
      </c>
      <c r="H108" s="814" t="s">
        <v>1610</v>
      </c>
      <c r="I108" s="812" t="s">
        <v>466</v>
      </c>
      <c r="J108" s="815">
        <v>0.4</v>
      </c>
      <c r="K108" s="815">
        <v>0.92</v>
      </c>
      <c r="L108" s="817"/>
      <c r="P108" s="54"/>
      <c r="Q108" s="54"/>
      <c r="R108" s="54"/>
      <c r="BA108" s="160"/>
      <c r="BB108" s="160"/>
      <c r="BC108" s="61"/>
      <c r="BD108" s="61"/>
      <c r="BE108" s="159"/>
      <c r="BF108" s="159"/>
      <c r="BG108" s="61"/>
      <c r="BH108" s="61"/>
      <c r="BI108" s="61"/>
      <c r="BJ108" s="61"/>
      <c r="BK108" s="61"/>
      <c r="BL108" s="61"/>
      <c r="BM108" s="161"/>
      <c r="BN108" s="61"/>
      <c r="BO108" s="61"/>
      <c r="BP108" s="61"/>
      <c r="BQ108" s="61"/>
      <c r="BR108" s="61"/>
      <c r="BS108" s="61"/>
      <c r="BT108" s="61"/>
      <c r="BU108" s="56"/>
      <c r="BV108" s="56"/>
      <c r="BW108" s="56"/>
      <c r="BX108" s="56"/>
      <c r="BY108" s="56"/>
      <c r="BZ108" s="56"/>
      <c r="CA108" s="56"/>
      <c r="CB108" s="56"/>
      <c r="CC108" s="61"/>
      <c r="CD108" s="61"/>
      <c r="CE108" s="61"/>
      <c r="CF108" s="61"/>
      <c r="CG108" s="61"/>
      <c r="CH108" s="61"/>
    </row>
    <row r="109" spans="1:86" ht="30.95" customHeight="1">
      <c r="A109" s="273" t="s">
        <v>338</v>
      </c>
      <c r="B109" s="808" t="s">
        <v>40</v>
      </c>
      <c r="C109" s="809" t="s">
        <v>448</v>
      </c>
      <c r="D109" s="810" t="s">
        <v>1646</v>
      </c>
      <c r="E109" s="811">
        <v>2014</v>
      </c>
      <c r="F109" s="812" t="s">
        <v>1642</v>
      </c>
      <c r="G109" s="813" t="s">
        <v>239</v>
      </c>
      <c r="H109" s="814" t="s">
        <v>1610</v>
      </c>
      <c r="I109" s="812" t="s">
        <v>466</v>
      </c>
      <c r="J109" s="815">
        <v>0.52</v>
      </c>
      <c r="K109" s="815">
        <v>1</v>
      </c>
      <c r="L109" s="817"/>
      <c r="P109" s="54"/>
      <c r="Q109" s="54"/>
      <c r="R109" s="54"/>
      <c r="BA109" s="160"/>
      <c r="BB109" s="160"/>
      <c r="BC109" s="61"/>
      <c r="BD109" s="61"/>
      <c r="BE109" s="159"/>
      <c r="BF109" s="159"/>
      <c r="BG109" s="61"/>
      <c r="BH109" s="61"/>
      <c r="BI109" s="61"/>
      <c r="BJ109" s="61"/>
      <c r="BK109" s="61"/>
      <c r="BL109" s="61"/>
      <c r="BM109" s="161"/>
      <c r="BN109" s="61"/>
      <c r="BO109" s="61"/>
      <c r="BP109" s="61"/>
      <c r="BQ109" s="61"/>
      <c r="BR109" s="61"/>
      <c r="BS109" s="61"/>
      <c r="BT109" s="61"/>
      <c r="BU109" s="56"/>
      <c r="BV109" s="56"/>
      <c r="BW109" s="56"/>
      <c r="BX109" s="56"/>
      <c r="BY109" s="56"/>
      <c r="BZ109" s="56"/>
      <c r="CA109" s="56"/>
      <c r="CB109" s="56"/>
      <c r="CC109" s="61"/>
      <c r="CD109" s="61"/>
      <c r="CE109" s="61"/>
      <c r="CF109" s="61"/>
      <c r="CG109" s="61"/>
      <c r="CH109" s="61"/>
    </row>
    <row r="110" spans="1:86" ht="30.95" customHeight="1">
      <c r="A110" s="273" t="s">
        <v>338</v>
      </c>
      <c r="B110" s="808" t="s">
        <v>40</v>
      </c>
      <c r="C110" s="809" t="s">
        <v>448</v>
      </c>
      <c r="D110" s="810" t="s">
        <v>1646</v>
      </c>
      <c r="E110" s="811">
        <v>2014</v>
      </c>
      <c r="F110" s="812" t="s">
        <v>1642</v>
      </c>
      <c r="G110" s="813" t="s">
        <v>222</v>
      </c>
      <c r="H110" s="814" t="s">
        <v>1610</v>
      </c>
      <c r="I110" s="812" t="s">
        <v>466</v>
      </c>
      <c r="J110" s="815">
        <v>0.55000000000000004</v>
      </c>
      <c r="K110" s="815">
        <v>1</v>
      </c>
      <c r="L110" s="817"/>
      <c r="P110" s="54"/>
      <c r="Q110" s="54"/>
      <c r="R110" s="54"/>
      <c r="BA110" s="160"/>
      <c r="BB110" s="160"/>
      <c r="BC110" s="61"/>
      <c r="BD110" s="61"/>
      <c r="BE110" s="159"/>
      <c r="BF110" s="159"/>
      <c r="BG110" s="61"/>
      <c r="BH110" s="61"/>
      <c r="BI110" s="61"/>
      <c r="BJ110" s="61"/>
      <c r="BK110" s="61"/>
      <c r="BL110" s="61"/>
      <c r="BM110" s="161"/>
      <c r="BN110" s="61"/>
      <c r="BO110" s="61"/>
      <c r="BP110" s="61"/>
      <c r="BQ110" s="61"/>
      <c r="BR110" s="61"/>
      <c r="BS110" s="61"/>
      <c r="BT110" s="61"/>
      <c r="BU110" s="56"/>
      <c r="BV110" s="56"/>
      <c r="BW110" s="56"/>
      <c r="BX110" s="56"/>
      <c r="BY110" s="56"/>
      <c r="BZ110" s="56"/>
      <c r="CA110" s="56"/>
      <c r="CB110" s="56"/>
      <c r="CC110" s="61"/>
      <c r="CD110" s="61"/>
      <c r="CE110" s="61"/>
      <c r="CF110" s="61"/>
      <c r="CG110" s="61"/>
      <c r="CH110" s="61"/>
    </row>
    <row r="111" spans="1:86" ht="30.95" customHeight="1">
      <c r="A111" s="273" t="s">
        <v>338</v>
      </c>
      <c r="B111" s="808" t="s">
        <v>40</v>
      </c>
      <c r="C111" s="809" t="s">
        <v>448</v>
      </c>
      <c r="D111" s="810" t="s">
        <v>1646</v>
      </c>
      <c r="E111" s="811">
        <v>2014</v>
      </c>
      <c r="F111" s="812" t="s">
        <v>1642</v>
      </c>
      <c r="G111" s="813" t="s">
        <v>226</v>
      </c>
      <c r="H111" s="814" t="s">
        <v>1610</v>
      </c>
      <c r="I111" s="812" t="s">
        <v>466</v>
      </c>
      <c r="J111" s="815">
        <v>0.61</v>
      </c>
      <c r="K111" s="815">
        <v>1</v>
      </c>
      <c r="L111" s="817"/>
      <c r="P111" s="54"/>
      <c r="Q111" s="54"/>
      <c r="R111" s="54"/>
      <c r="BA111" s="160"/>
      <c r="BB111" s="160"/>
      <c r="BC111" s="61"/>
      <c r="BD111" s="61"/>
      <c r="BE111" s="159"/>
      <c r="BF111" s="159"/>
      <c r="BG111" s="61"/>
      <c r="BH111" s="61"/>
      <c r="BI111" s="61"/>
      <c r="BJ111" s="61"/>
      <c r="BK111" s="61"/>
      <c r="BL111" s="61"/>
      <c r="BM111" s="161"/>
      <c r="BN111" s="61"/>
      <c r="BO111" s="61"/>
      <c r="BP111" s="61"/>
      <c r="BQ111" s="61"/>
      <c r="BR111" s="61"/>
      <c r="BS111" s="61"/>
      <c r="BT111" s="61"/>
      <c r="BU111" s="56"/>
      <c r="BV111" s="56"/>
      <c r="BW111" s="56"/>
      <c r="BX111" s="56"/>
      <c r="BY111" s="56"/>
      <c r="BZ111" s="56"/>
      <c r="CA111" s="56"/>
      <c r="CB111" s="56"/>
      <c r="CC111" s="61"/>
      <c r="CD111" s="61"/>
      <c r="CE111" s="61"/>
      <c r="CF111" s="61"/>
      <c r="CG111" s="61"/>
      <c r="CH111" s="61"/>
    </row>
    <row r="112" spans="1:86" ht="30.95" customHeight="1">
      <c r="A112" s="273" t="s">
        <v>338</v>
      </c>
      <c r="B112" s="808" t="s">
        <v>40</v>
      </c>
      <c r="C112" s="809" t="s">
        <v>448</v>
      </c>
      <c r="D112" s="810" t="s">
        <v>1646</v>
      </c>
      <c r="E112" s="811">
        <v>2014</v>
      </c>
      <c r="F112" s="812" t="s">
        <v>1642</v>
      </c>
      <c r="G112" s="813" t="s">
        <v>1609</v>
      </c>
      <c r="H112" s="814" t="s">
        <v>1611</v>
      </c>
      <c r="I112" s="812" t="s">
        <v>466</v>
      </c>
      <c r="J112" s="815">
        <v>0.75</v>
      </c>
      <c r="K112" s="815">
        <v>0.98</v>
      </c>
      <c r="L112" s="817"/>
      <c r="P112" s="54"/>
      <c r="Q112" s="54"/>
      <c r="R112" s="54"/>
      <c r="BA112" s="160"/>
      <c r="BB112" s="160"/>
      <c r="BC112" s="61"/>
      <c r="BD112" s="61"/>
      <c r="BE112" s="159"/>
      <c r="BF112" s="159"/>
      <c r="BG112" s="61"/>
      <c r="BH112" s="61"/>
      <c r="BI112" s="61"/>
      <c r="BJ112" s="61"/>
      <c r="BK112" s="61"/>
      <c r="BL112" s="61"/>
      <c r="BM112" s="161"/>
      <c r="BN112" s="61"/>
      <c r="BO112" s="61"/>
      <c r="BP112" s="61"/>
      <c r="BQ112" s="61"/>
      <c r="BR112" s="61"/>
      <c r="BS112" s="61"/>
      <c r="BT112" s="61"/>
      <c r="BU112" s="56"/>
      <c r="BV112" s="56"/>
      <c r="BW112" s="56"/>
      <c r="BX112" s="56"/>
      <c r="BY112" s="56"/>
      <c r="BZ112" s="56"/>
      <c r="CA112" s="56"/>
      <c r="CB112" s="56"/>
      <c r="CC112" s="61"/>
      <c r="CD112" s="61"/>
      <c r="CE112" s="61"/>
      <c r="CF112" s="61"/>
      <c r="CG112" s="61"/>
      <c r="CH112" s="61"/>
    </row>
    <row r="113" spans="1:86" ht="30.95" customHeight="1">
      <c r="A113" s="273" t="s">
        <v>338</v>
      </c>
      <c r="B113" s="808" t="s">
        <v>40</v>
      </c>
      <c r="C113" s="809" t="s">
        <v>448</v>
      </c>
      <c r="D113" s="810" t="s">
        <v>1646</v>
      </c>
      <c r="E113" s="811">
        <v>2014</v>
      </c>
      <c r="F113" s="812" t="s">
        <v>1642</v>
      </c>
      <c r="G113" s="813" t="s">
        <v>1612</v>
      </c>
      <c r="H113" s="814" t="s">
        <v>1611</v>
      </c>
      <c r="I113" s="812" t="s">
        <v>466</v>
      </c>
      <c r="J113" s="815">
        <v>0.75</v>
      </c>
      <c r="K113" s="815">
        <v>1</v>
      </c>
      <c r="L113" s="817"/>
      <c r="P113" s="54"/>
      <c r="Q113" s="54"/>
      <c r="R113" s="54"/>
      <c r="BA113" s="160"/>
      <c r="BB113" s="160"/>
      <c r="BC113" s="61"/>
      <c r="BD113" s="61"/>
      <c r="BE113" s="159"/>
      <c r="BF113" s="159"/>
      <c r="BG113" s="61"/>
      <c r="BH113" s="61"/>
      <c r="BI113" s="61"/>
      <c r="BJ113" s="61"/>
      <c r="BK113" s="61"/>
      <c r="BL113" s="61"/>
      <c r="BM113" s="161"/>
      <c r="BN113" s="61"/>
      <c r="BO113" s="61"/>
      <c r="BP113" s="61"/>
      <c r="BQ113" s="61"/>
      <c r="BR113" s="61"/>
      <c r="BS113" s="61"/>
      <c r="BT113" s="61"/>
      <c r="BU113" s="56"/>
      <c r="BV113" s="56"/>
      <c r="BW113" s="56"/>
      <c r="BX113" s="56"/>
      <c r="BY113" s="56"/>
      <c r="BZ113" s="56"/>
      <c r="CA113" s="56"/>
      <c r="CB113" s="56"/>
      <c r="CC113" s="61"/>
      <c r="CD113" s="61"/>
      <c r="CE113" s="61"/>
      <c r="CF113" s="61"/>
      <c r="CG113" s="61"/>
      <c r="CH113" s="61"/>
    </row>
    <row r="114" spans="1:86" ht="30.95" customHeight="1">
      <c r="A114" s="273" t="s">
        <v>338</v>
      </c>
      <c r="B114" s="808" t="s">
        <v>40</v>
      </c>
      <c r="C114" s="809" t="s">
        <v>448</v>
      </c>
      <c r="D114" s="810" t="s">
        <v>1646</v>
      </c>
      <c r="E114" s="811">
        <v>2014</v>
      </c>
      <c r="F114" s="812" t="s">
        <v>1642</v>
      </c>
      <c r="G114" s="813" t="s">
        <v>222</v>
      </c>
      <c r="H114" s="814" t="s">
        <v>1611</v>
      </c>
      <c r="I114" s="812" t="s">
        <v>466</v>
      </c>
      <c r="J114" s="815">
        <v>0.71</v>
      </c>
      <c r="K114" s="815">
        <v>1</v>
      </c>
      <c r="L114" s="817"/>
      <c r="P114" s="54"/>
      <c r="Q114" s="54"/>
      <c r="R114" s="54"/>
      <c r="BA114" s="160"/>
      <c r="BB114" s="160"/>
      <c r="BC114" s="61"/>
      <c r="BD114" s="61"/>
      <c r="BE114" s="159"/>
      <c r="BF114" s="159"/>
      <c r="BG114" s="61"/>
      <c r="BH114" s="61"/>
      <c r="BI114" s="61"/>
      <c r="BJ114" s="61"/>
      <c r="BK114" s="61"/>
      <c r="BL114" s="61"/>
      <c r="BM114" s="161"/>
      <c r="BN114" s="61"/>
      <c r="BO114" s="61"/>
      <c r="BP114" s="61"/>
      <c r="BQ114" s="61"/>
      <c r="BR114" s="61"/>
      <c r="BS114" s="61"/>
      <c r="BT114" s="61"/>
      <c r="BU114" s="56"/>
      <c r="BV114" s="56"/>
      <c r="BW114" s="56"/>
      <c r="BX114" s="56"/>
      <c r="BY114" s="56"/>
      <c r="BZ114" s="56"/>
      <c r="CA114" s="56"/>
      <c r="CB114" s="56"/>
      <c r="CC114" s="61"/>
      <c r="CD114" s="61"/>
      <c r="CE114" s="61"/>
      <c r="CF114" s="61"/>
      <c r="CG114" s="61"/>
      <c r="CH114" s="61"/>
    </row>
    <row r="115" spans="1:86" ht="30.95" customHeight="1">
      <c r="A115" s="273" t="s">
        <v>338</v>
      </c>
      <c r="B115" s="808" t="s">
        <v>40</v>
      </c>
      <c r="C115" s="809" t="s">
        <v>448</v>
      </c>
      <c r="D115" s="810" t="s">
        <v>1646</v>
      </c>
      <c r="E115" s="811">
        <v>2014</v>
      </c>
      <c r="F115" s="812" t="s">
        <v>1642</v>
      </c>
      <c r="G115" s="813" t="s">
        <v>1609</v>
      </c>
      <c r="H115" s="814" t="s">
        <v>1613</v>
      </c>
      <c r="I115" s="812" t="s">
        <v>466</v>
      </c>
      <c r="J115" s="815">
        <v>0.84</v>
      </c>
      <c r="K115" s="815">
        <v>1</v>
      </c>
      <c r="L115" s="817"/>
      <c r="P115" s="54"/>
      <c r="Q115" s="54"/>
      <c r="R115" s="54"/>
      <c r="BA115" s="160"/>
      <c r="BB115" s="160"/>
      <c r="BC115" s="61"/>
      <c r="BD115" s="61"/>
      <c r="BE115" s="159"/>
      <c r="BF115" s="159"/>
      <c r="BG115" s="61"/>
      <c r="BH115" s="61"/>
      <c r="BI115" s="61"/>
      <c r="BJ115" s="61"/>
      <c r="BK115" s="61"/>
      <c r="BL115" s="61"/>
      <c r="BM115" s="161"/>
      <c r="BN115" s="61"/>
      <c r="BO115" s="61"/>
      <c r="BP115" s="61"/>
      <c r="BQ115" s="61"/>
      <c r="BR115" s="61"/>
      <c r="BS115" s="61"/>
      <c r="BT115" s="61"/>
      <c r="BU115" s="56"/>
      <c r="BV115" s="56"/>
      <c r="BW115" s="56"/>
      <c r="BX115" s="56"/>
      <c r="BY115" s="56"/>
      <c r="BZ115" s="56"/>
      <c r="CA115" s="56"/>
      <c r="CB115" s="56"/>
      <c r="CC115" s="61"/>
      <c r="CD115" s="61"/>
      <c r="CE115" s="61"/>
      <c r="CF115" s="61"/>
      <c r="CG115" s="61"/>
      <c r="CH115" s="61"/>
    </row>
    <row r="116" spans="1:86" ht="30.95" customHeight="1">
      <c r="A116" s="273" t="s">
        <v>338</v>
      </c>
      <c r="B116" s="808" t="s">
        <v>40</v>
      </c>
      <c r="C116" s="809" t="s">
        <v>448</v>
      </c>
      <c r="D116" s="810" t="s">
        <v>1646</v>
      </c>
      <c r="E116" s="811">
        <v>2014</v>
      </c>
      <c r="F116" s="812" t="s">
        <v>1642</v>
      </c>
      <c r="G116" s="813" t="s">
        <v>1609</v>
      </c>
      <c r="H116" s="814" t="s">
        <v>1614</v>
      </c>
      <c r="I116" s="812" t="s">
        <v>466</v>
      </c>
      <c r="J116" s="815">
        <v>0.93</v>
      </c>
      <c r="K116" s="815">
        <v>1</v>
      </c>
      <c r="L116" s="817"/>
      <c r="P116" s="54"/>
      <c r="Q116" s="54"/>
      <c r="R116" s="54"/>
      <c r="BA116" s="160"/>
      <c r="BB116" s="160"/>
      <c r="BC116" s="61"/>
      <c r="BD116" s="61"/>
      <c r="BE116" s="159"/>
      <c r="BF116" s="159"/>
      <c r="BG116" s="61"/>
      <c r="BH116" s="61"/>
      <c r="BI116" s="61"/>
      <c r="BJ116" s="61"/>
      <c r="BK116" s="61"/>
      <c r="BL116" s="61"/>
      <c r="BM116" s="161"/>
      <c r="BN116" s="61"/>
      <c r="BO116" s="61"/>
      <c r="BP116" s="61"/>
      <c r="BQ116" s="61"/>
      <c r="BR116" s="61"/>
      <c r="BS116" s="61"/>
      <c r="BT116" s="61"/>
      <c r="BU116" s="56"/>
      <c r="BV116" s="56"/>
      <c r="BW116" s="56"/>
      <c r="BX116" s="56"/>
      <c r="BY116" s="56"/>
      <c r="BZ116" s="56"/>
      <c r="CA116" s="56"/>
      <c r="CB116" s="56"/>
      <c r="CC116" s="61"/>
      <c r="CD116" s="61"/>
      <c r="CE116" s="61"/>
      <c r="CF116" s="61"/>
      <c r="CG116" s="61"/>
      <c r="CH116" s="61"/>
    </row>
    <row r="117" spans="1:86" ht="30.95" customHeight="1">
      <c r="A117" s="273" t="s">
        <v>338</v>
      </c>
      <c r="B117" s="808" t="s">
        <v>40</v>
      </c>
      <c r="C117" s="809" t="s">
        <v>448</v>
      </c>
      <c r="D117" s="810" t="s">
        <v>1646</v>
      </c>
      <c r="E117" s="811">
        <v>2014</v>
      </c>
      <c r="F117" s="812" t="s">
        <v>1642</v>
      </c>
      <c r="G117" s="813" t="s">
        <v>226</v>
      </c>
      <c r="H117" s="814" t="s">
        <v>1614</v>
      </c>
      <c r="I117" s="812" t="s">
        <v>466</v>
      </c>
      <c r="J117" s="815">
        <v>1</v>
      </c>
      <c r="K117" s="815">
        <v>1</v>
      </c>
      <c r="L117" s="817"/>
      <c r="P117" s="54"/>
      <c r="Q117" s="54"/>
      <c r="R117" s="54"/>
      <c r="BA117" s="160"/>
      <c r="BB117" s="160"/>
      <c r="BC117" s="61"/>
      <c r="BD117" s="61"/>
      <c r="BE117" s="159"/>
      <c r="BF117" s="159"/>
      <c r="BG117" s="61"/>
      <c r="BH117" s="61"/>
      <c r="BI117" s="61"/>
      <c r="BJ117" s="61"/>
      <c r="BK117" s="61"/>
      <c r="BL117" s="61"/>
      <c r="BM117" s="161"/>
      <c r="BN117" s="61"/>
      <c r="BO117" s="61"/>
      <c r="BP117" s="61"/>
      <c r="BQ117" s="61"/>
      <c r="BR117" s="61"/>
      <c r="BS117" s="61"/>
      <c r="BT117" s="61"/>
      <c r="BU117" s="56"/>
      <c r="BV117" s="56"/>
      <c r="BW117" s="56"/>
      <c r="BX117" s="56"/>
      <c r="BY117" s="56"/>
      <c r="BZ117" s="56"/>
      <c r="CA117" s="56"/>
      <c r="CB117" s="56"/>
      <c r="CC117" s="61"/>
      <c r="CD117" s="61"/>
      <c r="CE117" s="61"/>
      <c r="CF117" s="61"/>
      <c r="CG117" s="61"/>
      <c r="CH117" s="61"/>
    </row>
    <row r="118" spans="1:86" ht="30.95" customHeight="1">
      <c r="A118" s="273" t="s">
        <v>338</v>
      </c>
      <c r="B118" s="808" t="s">
        <v>40</v>
      </c>
      <c r="C118" s="809" t="s">
        <v>448</v>
      </c>
      <c r="D118" s="810" t="s">
        <v>1647</v>
      </c>
      <c r="E118" s="811">
        <v>2014</v>
      </c>
      <c r="F118" s="812" t="s">
        <v>1642</v>
      </c>
      <c r="G118" s="813" t="s">
        <v>224</v>
      </c>
      <c r="H118" s="814" t="s">
        <v>1604</v>
      </c>
      <c r="I118" s="812" t="s">
        <v>466</v>
      </c>
      <c r="J118" s="815">
        <v>0.25</v>
      </c>
      <c r="K118" s="815">
        <v>0.5</v>
      </c>
      <c r="L118" s="817"/>
      <c r="P118" s="54"/>
      <c r="Q118" s="54"/>
      <c r="R118" s="54"/>
      <c r="BA118" s="160"/>
      <c r="BB118" s="160"/>
      <c r="BC118" s="61"/>
      <c r="BD118" s="61"/>
      <c r="BE118" s="159"/>
      <c r="BF118" s="159"/>
      <c r="BG118" s="61"/>
      <c r="BH118" s="61"/>
      <c r="BI118" s="61"/>
      <c r="BJ118" s="61"/>
      <c r="BK118" s="61"/>
      <c r="BL118" s="61"/>
      <c r="BM118" s="161"/>
      <c r="BN118" s="61"/>
      <c r="BO118" s="61"/>
      <c r="BP118" s="61"/>
      <c r="BQ118" s="61"/>
      <c r="BR118" s="61"/>
      <c r="BS118" s="61"/>
      <c r="BT118" s="61"/>
      <c r="BU118" s="56"/>
      <c r="BV118" s="56"/>
      <c r="BW118" s="56"/>
      <c r="BX118" s="56"/>
      <c r="BY118" s="56"/>
      <c r="BZ118" s="56"/>
      <c r="CA118" s="56"/>
      <c r="CB118" s="56"/>
      <c r="CC118" s="61"/>
      <c r="CD118" s="61"/>
      <c r="CE118" s="61"/>
      <c r="CF118" s="61"/>
      <c r="CG118" s="61"/>
      <c r="CH118" s="61"/>
    </row>
    <row r="119" spans="1:86" ht="30.95" customHeight="1">
      <c r="A119" s="273" t="s">
        <v>338</v>
      </c>
      <c r="B119" s="808" t="s">
        <v>40</v>
      </c>
      <c r="C119" s="809" t="s">
        <v>448</v>
      </c>
      <c r="D119" s="810" t="s">
        <v>1647</v>
      </c>
      <c r="E119" s="811">
        <v>2014</v>
      </c>
      <c r="F119" s="812" t="s">
        <v>1642</v>
      </c>
      <c r="G119" s="813" t="s">
        <v>1607</v>
      </c>
      <c r="H119" s="814" t="s">
        <v>1604</v>
      </c>
      <c r="I119" s="812" t="s">
        <v>466</v>
      </c>
      <c r="J119" s="815">
        <v>0.24</v>
      </c>
      <c r="K119" s="815">
        <v>1</v>
      </c>
      <c r="L119" s="817"/>
      <c r="P119" s="54"/>
      <c r="Q119" s="54"/>
      <c r="R119" s="54"/>
      <c r="BA119" s="160"/>
      <c r="BB119" s="160"/>
      <c r="BC119" s="61"/>
      <c r="BD119" s="61"/>
      <c r="BE119" s="159"/>
      <c r="BF119" s="159"/>
      <c r="BG119" s="61"/>
      <c r="BH119" s="61"/>
      <c r="BI119" s="61"/>
      <c r="BJ119" s="61"/>
      <c r="BK119" s="61"/>
      <c r="BL119" s="61"/>
      <c r="BM119" s="161"/>
      <c r="BN119" s="61"/>
      <c r="BO119" s="61"/>
      <c r="BP119" s="61"/>
      <c r="BQ119" s="61"/>
      <c r="BR119" s="61"/>
      <c r="BS119" s="61"/>
      <c r="BT119" s="61"/>
      <c r="BU119" s="56"/>
      <c r="BV119" s="56"/>
      <c r="BW119" s="56"/>
      <c r="BX119" s="56"/>
      <c r="BY119" s="56"/>
      <c r="BZ119" s="56"/>
      <c r="CA119" s="56"/>
      <c r="CB119" s="56"/>
      <c r="CC119" s="61"/>
      <c r="CD119" s="61"/>
      <c r="CE119" s="61"/>
      <c r="CF119" s="61"/>
      <c r="CG119" s="61"/>
      <c r="CH119" s="61"/>
    </row>
    <row r="120" spans="1:86" ht="30.95" customHeight="1">
      <c r="A120" s="273" t="s">
        <v>338</v>
      </c>
      <c r="B120" s="808" t="s">
        <v>40</v>
      </c>
      <c r="C120" s="809" t="s">
        <v>448</v>
      </c>
      <c r="D120" s="810" t="s">
        <v>1647</v>
      </c>
      <c r="E120" s="811">
        <v>2014</v>
      </c>
      <c r="F120" s="812" t="s">
        <v>1642</v>
      </c>
      <c r="G120" s="813" t="s">
        <v>239</v>
      </c>
      <c r="H120" s="814" t="s">
        <v>1604</v>
      </c>
      <c r="I120" s="812" t="s">
        <v>466</v>
      </c>
      <c r="J120" s="815">
        <v>0.3</v>
      </c>
      <c r="K120" s="815">
        <v>1</v>
      </c>
      <c r="L120" s="817"/>
      <c r="P120" s="54"/>
      <c r="Q120" s="54"/>
      <c r="R120" s="54"/>
      <c r="BA120" s="160"/>
      <c r="BB120" s="160"/>
      <c r="BC120" s="61"/>
      <c r="BD120" s="61"/>
      <c r="BE120" s="159"/>
      <c r="BF120" s="159"/>
      <c r="BG120" s="61"/>
      <c r="BH120" s="61"/>
      <c r="BI120" s="61"/>
      <c r="BJ120" s="61"/>
      <c r="BK120" s="61"/>
      <c r="BL120" s="61"/>
      <c r="BM120" s="161"/>
      <c r="BN120" s="61"/>
      <c r="BO120" s="61"/>
      <c r="BP120" s="61"/>
      <c r="BQ120" s="61"/>
      <c r="BR120" s="61"/>
      <c r="BS120" s="61"/>
      <c r="BT120" s="61"/>
      <c r="BU120" s="56"/>
      <c r="BV120" s="56"/>
      <c r="BW120" s="56"/>
      <c r="BX120" s="56"/>
      <c r="BY120" s="56"/>
      <c r="BZ120" s="56"/>
      <c r="CA120" s="56"/>
      <c r="CB120" s="56"/>
      <c r="CC120" s="61"/>
      <c r="CD120" s="61"/>
      <c r="CE120" s="61"/>
      <c r="CF120" s="61"/>
      <c r="CG120" s="61"/>
      <c r="CH120" s="61"/>
    </row>
    <row r="121" spans="1:86" ht="30.95" customHeight="1">
      <c r="A121" s="273" t="s">
        <v>338</v>
      </c>
      <c r="B121" s="808" t="s">
        <v>40</v>
      </c>
      <c r="C121" s="809" t="s">
        <v>448</v>
      </c>
      <c r="D121" s="810" t="s">
        <v>1647</v>
      </c>
      <c r="E121" s="811">
        <v>2014</v>
      </c>
      <c r="F121" s="812" t="s">
        <v>1642</v>
      </c>
      <c r="G121" s="813" t="s">
        <v>230</v>
      </c>
      <c r="H121" s="814" t="s">
        <v>1608</v>
      </c>
      <c r="I121" s="812" t="s">
        <v>466</v>
      </c>
      <c r="J121" s="815">
        <v>0.35</v>
      </c>
      <c r="K121" s="815">
        <v>1</v>
      </c>
      <c r="L121" s="817"/>
      <c r="P121" s="54"/>
      <c r="Q121" s="54"/>
      <c r="R121" s="54"/>
      <c r="BA121" s="160"/>
      <c r="BB121" s="160"/>
      <c r="BC121" s="61"/>
      <c r="BD121" s="61"/>
      <c r="BE121" s="159"/>
      <c r="BF121" s="159"/>
      <c r="BG121" s="61"/>
      <c r="BH121" s="61"/>
      <c r="BI121" s="61"/>
      <c r="BJ121" s="61"/>
      <c r="BK121" s="61"/>
      <c r="BL121" s="61"/>
      <c r="BM121" s="161"/>
      <c r="BN121" s="61"/>
      <c r="BO121" s="61"/>
      <c r="BP121" s="61"/>
      <c r="BQ121" s="61"/>
      <c r="BR121" s="61"/>
      <c r="BS121" s="61"/>
      <c r="BT121" s="61"/>
      <c r="BU121" s="56"/>
      <c r="BV121" s="56"/>
      <c r="BW121" s="56"/>
      <c r="BX121" s="56"/>
      <c r="BY121" s="56"/>
      <c r="BZ121" s="56"/>
      <c r="CA121" s="56"/>
      <c r="CB121" s="56"/>
      <c r="CC121" s="61"/>
      <c r="CD121" s="61"/>
      <c r="CE121" s="61"/>
      <c r="CF121" s="61"/>
      <c r="CG121" s="61"/>
      <c r="CH121" s="61"/>
    </row>
    <row r="122" spans="1:86" ht="30.95" customHeight="1">
      <c r="A122" s="273" t="s">
        <v>338</v>
      </c>
      <c r="B122" s="808" t="s">
        <v>40</v>
      </c>
      <c r="C122" s="809" t="s">
        <v>448</v>
      </c>
      <c r="D122" s="810" t="s">
        <v>1647</v>
      </c>
      <c r="E122" s="811">
        <v>2014</v>
      </c>
      <c r="F122" s="812" t="s">
        <v>1642</v>
      </c>
      <c r="G122" s="813" t="s">
        <v>1609</v>
      </c>
      <c r="H122" s="814" t="s">
        <v>1608</v>
      </c>
      <c r="I122" s="812" t="s">
        <v>466</v>
      </c>
      <c r="J122" s="815">
        <v>0.43</v>
      </c>
      <c r="K122" s="815">
        <v>1</v>
      </c>
      <c r="L122" s="817"/>
      <c r="P122" s="54"/>
      <c r="Q122" s="54"/>
      <c r="R122" s="54"/>
      <c r="BA122" s="160"/>
      <c r="BB122" s="160"/>
      <c r="BC122" s="61"/>
      <c r="BD122" s="61"/>
      <c r="BE122" s="159"/>
      <c r="BF122" s="159"/>
      <c r="BG122" s="61"/>
      <c r="BH122" s="61"/>
      <c r="BI122" s="61"/>
      <c r="BJ122" s="61"/>
      <c r="BK122" s="61"/>
      <c r="BL122" s="61"/>
      <c r="BM122" s="161"/>
      <c r="BN122" s="61"/>
      <c r="BO122" s="61"/>
      <c r="BP122" s="61"/>
      <c r="BQ122" s="61"/>
      <c r="BR122" s="61"/>
      <c r="BS122" s="61"/>
      <c r="BT122" s="61"/>
      <c r="BU122" s="56"/>
      <c r="BV122" s="56"/>
      <c r="BW122" s="56"/>
      <c r="BX122" s="56"/>
      <c r="BY122" s="56"/>
      <c r="BZ122" s="56"/>
      <c r="CA122" s="56"/>
      <c r="CB122" s="56"/>
      <c r="CC122" s="61"/>
      <c r="CD122" s="61"/>
      <c r="CE122" s="61"/>
      <c r="CF122" s="61"/>
      <c r="CG122" s="61"/>
      <c r="CH122" s="61"/>
    </row>
    <row r="123" spans="1:86" ht="30.95" customHeight="1">
      <c r="A123" s="273" t="s">
        <v>338</v>
      </c>
      <c r="B123" s="808" t="s">
        <v>40</v>
      </c>
      <c r="C123" s="809" t="s">
        <v>448</v>
      </c>
      <c r="D123" s="810" t="s">
        <v>1647</v>
      </c>
      <c r="E123" s="811">
        <v>2014</v>
      </c>
      <c r="F123" s="812" t="s">
        <v>1642</v>
      </c>
      <c r="G123" s="813" t="s">
        <v>1607</v>
      </c>
      <c r="H123" s="814" t="s">
        <v>1608</v>
      </c>
      <c r="I123" s="812" t="s">
        <v>466</v>
      </c>
      <c r="J123" s="815">
        <v>0.51</v>
      </c>
      <c r="K123" s="815">
        <v>1</v>
      </c>
      <c r="L123" s="817"/>
      <c r="P123" s="54"/>
      <c r="Q123" s="54"/>
      <c r="R123" s="54"/>
      <c r="BA123" s="160"/>
      <c r="BB123" s="160"/>
      <c r="BC123" s="61"/>
      <c r="BD123" s="61"/>
      <c r="BE123" s="159"/>
      <c r="BF123" s="159"/>
      <c r="BG123" s="61"/>
      <c r="BH123" s="61"/>
      <c r="BI123" s="61"/>
      <c r="BJ123" s="61"/>
      <c r="BK123" s="61"/>
      <c r="BL123" s="61"/>
      <c r="BM123" s="161"/>
      <c r="BN123" s="61"/>
      <c r="BO123" s="61"/>
      <c r="BP123" s="61"/>
      <c r="BQ123" s="61"/>
      <c r="BR123" s="61"/>
      <c r="BS123" s="61"/>
      <c r="BT123" s="61"/>
      <c r="BU123" s="56"/>
      <c r="BV123" s="56"/>
      <c r="BW123" s="56"/>
      <c r="BX123" s="56"/>
      <c r="BY123" s="56"/>
      <c r="BZ123" s="56"/>
      <c r="CA123" s="56"/>
      <c r="CB123" s="56"/>
      <c r="CC123" s="61"/>
      <c r="CD123" s="61"/>
      <c r="CE123" s="61"/>
      <c r="CF123" s="61"/>
      <c r="CG123" s="61"/>
      <c r="CH123" s="61"/>
    </row>
    <row r="124" spans="1:86" ht="30.95" customHeight="1">
      <c r="A124" s="273" t="s">
        <v>338</v>
      </c>
      <c r="B124" s="808" t="s">
        <v>40</v>
      </c>
      <c r="C124" s="809" t="s">
        <v>448</v>
      </c>
      <c r="D124" s="810" t="s">
        <v>1647</v>
      </c>
      <c r="E124" s="811">
        <v>2014</v>
      </c>
      <c r="F124" s="812" t="s">
        <v>1642</v>
      </c>
      <c r="G124" s="813" t="s">
        <v>239</v>
      </c>
      <c r="H124" s="814" t="s">
        <v>1608</v>
      </c>
      <c r="I124" s="812" t="s">
        <v>466</v>
      </c>
      <c r="J124" s="815">
        <v>0.47</v>
      </c>
      <c r="K124" s="815">
        <v>0.9</v>
      </c>
      <c r="L124" s="817"/>
      <c r="P124" s="54"/>
      <c r="Q124" s="54"/>
      <c r="R124" s="54"/>
      <c r="BA124" s="160"/>
      <c r="BB124" s="160"/>
      <c r="BC124" s="61"/>
      <c r="BD124" s="61"/>
      <c r="BE124" s="159"/>
      <c r="BF124" s="159"/>
      <c r="BG124" s="61"/>
      <c r="BH124" s="61"/>
      <c r="BI124" s="61"/>
      <c r="BJ124" s="61"/>
      <c r="BK124" s="61"/>
      <c r="BL124" s="61"/>
      <c r="BM124" s="161"/>
      <c r="BN124" s="61"/>
      <c r="BO124" s="61"/>
      <c r="BP124" s="61"/>
      <c r="BQ124" s="61"/>
      <c r="BR124" s="61"/>
      <c r="BS124" s="61"/>
      <c r="BT124" s="61"/>
      <c r="BU124" s="56"/>
      <c r="BV124" s="56"/>
      <c r="BW124" s="56"/>
      <c r="BX124" s="56"/>
      <c r="BY124" s="56"/>
      <c r="BZ124" s="56"/>
      <c r="CA124" s="56"/>
      <c r="CB124" s="56"/>
      <c r="CC124" s="61"/>
      <c r="CD124" s="61"/>
      <c r="CE124" s="61"/>
      <c r="CF124" s="61"/>
      <c r="CG124" s="61"/>
      <c r="CH124" s="61"/>
    </row>
    <row r="125" spans="1:86" ht="30.95" customHeight="1">
      <c r="A125" s="273" t="s">
        <v>338</v>
      </c>
      <c r="B125" s="808" t="s">
        <v>40</v>
      </c>
      <c r="C125" s="809" t="s">
        <v>448</v>
      </c>
      <c r="D125" s="810" t="s">
        <v>1647</v>
      </c>
      <c r="E125" s="811">
        <v>2014</v>
      </c>
      <c r="F125" s="812" t="s">
        <v>1642</v>
      </c>
      <c r="G125" s="813" t="s">
        <v>230</v>
      </c>
      <c r="H125" s="814" t="s">
        <v>1610</v>
      </c>
      <c r="I125" s="812" t="s">
        <v>466</v>
      </c>
      <c r="J125" s="815">
        <v>0.12</v>
      </c>
      <c r="K125" s="815">
        <v>0.43</v>
      </c>
      <c r="L125" s="817"/>
      <c r="P125" s="54"/>
      <c r="Q125" s="54"/>
      <c r="R125" s="54"/>
      <c r="BA125" s="160"/>
      <c r="BB125" s="160"/>
      <c r="BC125" s="61"/>
      <c r="BD125" s="61"/>
      <c r="BE125" s="159"/>
      <c r="BF125" s="159"/>
      <c r="BG125" s="61"/>
      <c r="BH125" s="61"/>
      <c r="BI125" s="61"/>
      <c r="BJ125" s="61"/>
      <c r="BK125" s="61"/>
      <c r="BL125" s="61"/>
      <c r="BM125" s="161"/>
      <c r="BN125" s="61"/>
      <c r="BO125" s="61"/>
      <c r="BP125" s="61"/>
      <c r="BQ125" s="61"/>
      <c r="BR125" s="61"/>
      <c r="BS125" s="61"/>
      <c r="BT125" s="61"/>
      <c r="BU125" s="56"/>
      <c r="BV125" s="56"/>
      <c r="BW125" s="56"/>
      <c r="BX125" s="56"/>
      <c r="BY125" s="56"/>
      <c r="BZ125" s="56"/>
      <c r="CA125" s="56"/>
      <c r="CB125" s="56"/>
      <c r="CC125" s="61"/>
      <c r="CD125" s="61"/>
      <c r="CE125" s="61"/>
      <c r="CF125" s="61"/>
      <c r="CG125" s="61"/>
      <c r="CH125" s="61"/>
    </row>
    <row r="126" spans="1:86" ht="30.95" customHeight="1">
      <c r="A126" s="273" t="s">
        <v>338</v>
      </c>
      <c r="B126" s="808" t="s">
        <v>40</v>
      </c>
      <c r="C126" s="809" t="s">
        <v>448</v>
      </c>
      <c r="D126" s="810" t="s">
        <v>1647</v>
      </c>
      <c r="E126" s="811">
        <v>2014</v>
      </c>
      <c r="F126" s="812" t="s">
        <v>1642</v>
      </c>
      <c r="G126" s="813" t="s">
        <v>224</v>
      </c>
      <c r="H126" s="814" t="s">
        <v>1610</v>
      </c>
      <c r="I126" s="812" t="s">
        <v>466</v>
      </c>
      <c r="J126" s="815">
        <v>0.49</v>
      </c>
      <c r="K126" s="815">
        <v>1</v>
      </c>
      <c r="L126" s="817"/>
      <c r="P126" s="54"/>
      <c r="Q126" s="54"/>
      <c r="R126" s="54"/>
      <c r="BA126" s="160"/>
      <c r="BB126" s="160"/>
      <c r="BC126" s="61"/>
      <c r="BD126" s="61"/>
      <c r="BE126" s="159"/>
      <c r="BF126" s="159"/>
      <c r="BG126" s="61"/>
      <c r="BH126" s="61"/>
      <c r="BI126" s="61"/>
      <c r="BJ126" s="61"/>
      <c r="BK126" s="61"/>
      <c r="BL126" s="61"/>
      <c r="BM126" s="161"/>
      <c r="BN126" s="61"/>
      <c r="BO126" s="61"/>
      <c r="BP126" s="61"/>
      <c r="BQ126" s="61"/>
      <c r="BR126" s="61"/>
      <c r="BS126" s="61"/>
      <c r="BT126" s="61"/>
      <c r="BU126" s="56"/>
      <c r="BV126" s="56"/>
      <c r="BW126" s="56"/>
      <c r="BX126" s="56"/>
      <c r="BY126" s="56"/>
      <c r="BZ126" s="56"/>
      <c r="CA126" s="56"/>
      <c r="CB126" s="56"/>
      <c r="CC126" s="61"/>
      <c r="CD126" s="61"/>
      <c r="CE126" s="61"/>
      <c r="CF126" s="61"/>
      <c r="CG126" s="61"/>
      <c r="CH126" s="61"/>
    </row>
    <row r="127" spans="1:86" ht="30.95" customHeight="1">
      <c r="A127" s="273" t="s">
        <v>338</v>
      </c>
      <c r="B127" s="808" t="s">
        <v>40</v>
      </c>
      <c r="C127" s="809" t="s">
        <v>448</v>
      </c>
      <c r="D127" s="810" t="s">
        <v>1647</v>
      </c>
      <c r="E127" s="811">
        <v>2014</v>
      </c>
      <c r="F127" s="812" t="s">
        <v>1642</v>
      </c>
      <c r="G127" s="813" t="s">
        <v>1607</v>
      </c>
      <c r="H127" s="814" t="s">
        <v>1610</v>
      </c>
      <c r="I127" s="812" t="s">
        <v>466</v>
      </c>
      <c r="J127" s="815">
        <v>0.4</v>
      </c>
      <c r="K127" s="815">
        <v>0.92</v>
      </c>
      <c r="L127" s="817"/>
      <c r="P127" s="54"/>
      <c r="Q127" s="54"/>
      <c r="R127" s="54"/>
      <c r="BA127" s="160"/>
      <c r="BB127" s="160"/>
      <c r="BC127" s="61"/>
      <c r="BD127" s="61"/>
      <c r="BE127" s="159"/>
      <c r="BF127" s="159"/>
      <c r="BG127" s="61"/>
      <c r="BH127" s="61"/>
      <c r="BI127" s="61"/>
      <c r="BJ127" s="61"/>
      <c r="BK127" s="61"/>
      <c r="BL127" s="61"/>
      <c r="BM127" s="161"/>
      <c r="BN127" s="61"/>
      <c r="BO127" s="61"/>
      <c r="BP127" s="61"/>
      <c r="BQ127" s="61"/>
      <c r="BR127" s="61"/>
      <c r="BS127" s="61"/>
      <c r="BT127" s="61"/>
      <c r="BU127" s="56"/>
      <c r="BV127" s="56"/>
      <c r="BW127" s="56"/>
      <c r="BX127" s="56"/>
      <c r="BY127" s="56"/>
      <c r="BZ127" s="56"/>
      <c r="CA127" s="56"/>
      <c r="CB127" s="56"/>
      <c r="CC127" s="61"/>
      <c r="CD127" s="61"/>
      <c r="CE127" s="61"/>
      <c r="CF127" s="61"/>
      <c r="CG127" s="61"/>
      <c r="CH127" s="61"/>
    </row>
    <row r="128" spans="1:86" ht="30.95" customHeight="1">
      <c r="A128" s="273" t="s">
        <v>338</v>
      </c>
      <c r="B128" s="808" t="s">
        <v>40</v>
      </c>
      <c r="C128" s="809" t="s">
        <v>448</v>
      </c>
      <c r="D128" s="810" t="s">
        <v>1647</v>
      </c>
      <c r="E128" s="811">
        <v>2014</v>
      </c>
      <c r="F128" s="812" t="s">
        <v>1642</v>
      </c>
      <c r="G128" s="813" t="s">
        <v>239</v>
      </c>
      <c r="H128" s="814" t="s">
        <v>1610</v>
      </c>
      <c r="I128" s="812" t="s">
        <v>466</v>
      </c>
      <c r="J128" s="815">
        <v>0.52</v>
      </c>
      <c r="K128" s="815">
        <v>1</v>
      </c>
      <c r="L128" s="817"/>
      <c r="P128" s="54"/>
      <c r="Q128" s="54"/>
      <c r="R128" s="54"/>
      <c r="BA128" s="160"/>
      <c r="BB128" s="160"/>
      <c r="BC128" s="61"/>
      <c r="BD128" s="61"/>
      <c r="BE128" s="159"/>
      <c r="BF128" s="159"/>
      <c r="BG128" s="61"/>
      <c r="BH128" s="61"/>
      <c r="BI128" s="61"/>
      <c r="BJ128" s="61"/>
      <c r="BK128" s="61"/>
      <c r="BL128" s="61"/>
      <c r="BM128" s="161"/>
      <c r="BN128" s="61"/>
      <c r="BO128" s="61"/>
      <c r="BP128" s="61"/>
      <c r="BQ128" s="61"/>
      <c r="BR128" s="61"/>
      <c r="BS128" s="61"/>
      <c r="BT128" s="61"/>
      <c r="BU128" s="56"/>
      <c r="BV128" s="56"/>
      <c r="BW128" s="56"/>
      <c r="BX128" s="56"/>
      <c r="BY128" s="56"/>
      <c r="BZ128" s="56"/>
      <c r="CA128" s="56"/>
      <c r="CB128" s="56"/>
      <c r="CC128" s="61"/>
      <c r="CD128" s="61"/>
      <c r="CE128" s="61"/>
      <c r="CF128" s="61"/>
      <c r="CG128" s="61"/>
      <c r="CH128" s="61"/>
    </row>
    <row r="129" spans="1:86" ht="30.95" customHeight="1">
      <c r="A129" s="273" t="s">
        <v>338</v>
      </c>
      <c r="B129" s="808" t="s">
        <v>40</v>
      </c>
      <c r="C129" s="809" t="s">
        <v>448</v>
      </c>
      <c r="D129" s="810" t="s">
        <v>1647</v>
      </c>
      <c r="E129" s="811">
        <v>2014</v>
      </c>
      <c r="F129" s="812" t="s">
        <v>1642</v>
      </c>
      <c r="G129" s="813" t="s">
        <v>222</v>
      </c>
      <c r="H129" s="814" t="s">
        <v>1610</v>
      </c>
      <c r="I129" s="812" t="s">
        <v>466</v>
      </c>
      <c r="J129" s="815">
        <v>0.55000000000000004</v>
      </c>
      <c r="K129" s="815">
        <v>1</v>
      </c>
      <c r="L129" s="817"/>
      <c r="P129" s="54"/>
      <c r="Q129" s="54"/>
      <c r="R129" s="54"/>
      <c r="BA129" s="160"/>
      <c r="BB129" s="160"/>
      <c r="BC129" s="61"/>
      <c r="BD129" s="61"/>
      <c r="BE129" s="159"/>
      <c r="BF129" s="159"/>
      <c r="BG129" s="61"/>
      <c r="BH129" s="61"/>
      <c r="BI129" s="61"/>
      <c r="BJ129" s="61"/>
      <c r="BK129" s="61"/>
      <c r="BL129" s="61"/>
      <c r="BM129" s="161"/>
      <c r="BN129" s="61"/>
      <c r="BO129" s="61"/>
      <c r="BP129" s="61"/>
      <c r="BQ129" s="61"/>
      <c r="BR129" s="61"/>
      <c r="BS129" s="61"/>
      <c r="BT129" s="61"/>
      <c r="BU129" s="56"/>
      <c r="BV129" s="56"/>
      <c r="BW129" s="56"/>
      <c r="BX129" s="56"/>
      <c r="BY129" s="56"/>
      <c r="BZ129" s="56"/>
      <c r="CA129" s="56"/>
      <c r="CB129" s="56"/>
      <c r="CC129" s="61"/>
      <c r="CD129" s="61"/>
      <c r="CE129" s="61"/>
      <c r="CF129" s="61"/>
      <c r="CG129" s="61"/>
      <c r="CH129" s="61"/>
    </row>
    <row r="130" spans="1:86" ht="30.95" customHeight="1">
      <c r="A130" s="273" t="s">
        <v>338</v>
      </c>
      <c r="B130" s="808" t="s">
        <v>40</v>
      </c>
      <c r="C130" s="809" t="s">
        <v>448</v>
      </c>
      <c r="D130" s="810" t="s">
        <v>1647</v>
      </c>
      <c r="E130" s="811">
        <v>2014</v>
      </c>
      <c r="F130" s="812" t="s">
        <v>1642</v>
      </c>
      <c r="G130" s="813" t="s">
        <v>226</v>
      </c>
      <c r="H130" s="814" t="s">
        <v>1610</v>
      </c>
      <c r="I130" s="812" t="s">
        <v>466</v>
      </c>
      <c r="J130" s="815">
        <v>0.61</v>
      </c>
      <c r="K130" s="815">
        <v>1</v>
      </c>
      <c r="L130" s="817"/>
      <c r="P130" s="54"/>
      <c r="Q130" s="54"/>
      <c r="R130" s="54"/>
      <c r="BA130" s="160"/>
      <c r="BB130" s="160"/>
      <c r="BC130" s="61"/>
      <c r="BD130" s="61"/>
      <c r="BE130" s="159"/>
      <c r="BF130" s="159"/>
      <c r="BG130" s="61"/>
      <c r="BH130" s="61"/>
      <c r="BI130" s="61"/>
      <c r="BJ130" s="61"/>
      <c r="BK130" s="61"/>
      <c r="BL130" s="61"/>
      <c r="BM130" s="161"/>
      <c r="BN130" s="61"/>
      <c r="BO130" s="61"/>
      <c r="BP130" s="61"/>
      <c r="BQ130" s="61"/>
      <c r="BR130" s="61"/>
      <c r="BS130" s="61"/>
      <c r="BT130" s="61"/>
      <c r="BU130" s="56"/>
      <c r="BV130" s="56"/>
      <c r="BW130" s="56"/>
      <c r="BX130" s="56"/>
      <c r="BY130" s="56"/>
      <c r="BZ130" s="56"/>
      <c r="CA130" s="56"/>
      <c r="CB130" s="56"/>
      <c r="CC130" s="61"/>
      <c r="CD130" s="61"/>
      <c r="CE130" s="61"/>
      <c r="CF130" s="61"/>
      <c r="CG130" s="61"/>
      <c r="CH130" s="61"/>
    </row>
    <row r="131" spans="1:86" ht="30.95" customHeight="1">
      <c r="A131" s="273" t="s">
        <v>338</v>
      </c>
      <c r="B131" s="808" t="s">
        <v>40</v>
      </c>
      <c r="C131" s="809" t="s">
        <v>448</v>
      </c>
      <c r="D131" s="810" t="s">
        <v>1647</v>
      </c>
      <c r="E131" s="811">
        <v>2014</v>
      </c>
      <c r="F131" s="812" t="s">
        <v>1642</v>
      </c>
      <c r="G131" s="813" t="s">
        <v>1609</v>
      </c>
      <c r="H131" s="814" t="s">
        <v>1611</v>
      </c>
      <c r="I131" s="812" t="s">
        <v>466</v>
      </c>
      <c r="J131" s="815">
        <v>0.75</v>
      </c>
      <c r="K131" s="815">
        <v>0.98</v>
      </c>
      <c r="L131" s="817"/>
      <c r="P131" s="54"/>
      <c r="Q131" s="54"/>
      <c r="R131" s="54"/>
      <c r="BA131" s="160"/>
      <c r="BB131" s="160"/>
      <c r="BC131" s="61"/>
      <c r="BD131" s="61"/>
      <c r="BE131" s="159"/>
      <c r="BF131" s="159"/>
      <c r="BG131" s="61"/>
      <c r="BH131" s="61"/>
      <c r="BI131" s="61"/>
      <c r="BJ131" s="61"/>
      <c r="BK131" s="61"/>
      <c r="BL131" s="61"/>
      <c r="BM131" s="161"/>
      <c r="BN131" s="61"/>
      <c r="BO131" s="61"/>
      <c r="BP131" s="61"/>
      <c r="BQ131" s="61"/>
      <c r="BR131" s="61"/>
      <c r="BS131" s="61"/>
      <c r="BT131" s="61"/>
      <c r="BU131" s="56"/>
      <c r="BV131" s="56"/>
      <c r="BW131" s="56"/>
      <c r="BX131" s="56"/>
      <c r="BY131" s="56"/>
      <c r="BZ131" s="56"/>
      <c r="CA131" s="56"/>
      <c r="CB131" s="56"/>
      <c r="CC131" s="61"/>
      <c r="CD131" s="61"/>
      <c r="CE131" s="61"/>
      <c r="CF131" s="61"/>
      <c r="CG131" s="61"/>
      <c r="CH131" s="61"/>
    </row>
    <row r="132" spans="1:86" ht="30.95" customHeight="1">
      <c r="A132" s="273" t="s">
        <v>338</v>
      </c>
      <c r="B132" s="808" t="s">
        <v>40</v>
      </c>
      <c r="C132" s="809" t="s">
        <v>448</v>
      </c>
      <c r="D132" s="810" t="s">
        <v>1647</v>
      </c>
      <c r="E132" s="811">
        <v>2014</v>
      </c>
      <c r="F132" s="812" t="s">
        <v>1642</v>
      </c>
      <c r="G132" s="813" t="s">
        <v>1612</v>
      </c>
      <c r="H132" s="814" t="s">
        <v>1611</v>
      </c>
      <c r="I132" s="812" t="s">
        <v>466</v>
      </c>
      <c r="J132" s="815">
        <v>0.75</v>
      </c>
      <c r="K132" s="815">
        <v>1</v>
      </c>
      <c r="L132" s="817"/>
      <c r="P132" s="54"/>
      <c r="Q132" s="54"/>
      <c r="R132" s="54"/>
      <c r="BA132" s="160"/>
      <c r="BB132" s="160"/>
      <c r="BC132" s="61"/>
      <c r="BD132" s="61"/>
      <c r="BE132" s="159"/>
      <c r="BF132" s="159"/>
      <c r="BG132" s="61"/>
      <c r="BH132" s="61"/>
      <c r="BI132" s="61"/>
      <c r="BJ132" s="61"/>
      <c r="BK132" s="61"/>
      <c r="BL132" s="61"/>
      <c r="BM132" s="161"/>
      <c r="BN132" s="61"/>
      <c r="BO132" s="61"/>
      <c r="BP132" s="61"/>
      <c r="BQ132" s="61"/>
      <c r="BR132" s="61"/>
      <c r="BS132" s="61"/>
      <c r="BT132" s="61"/>
      <c r="BU132" s="56"/>
      <c r="BV132" s="56"/>
      <c r="BW132" s="56"/>
      <c r="BX132" s="56"/>
      <c r="BY132" s="56"/>
      <c r="BZ132" s="56"/>
      <c r="CA132" s="56"/>
      <c r="CB132" s="56"/>
      <c r="CC132" s="61"/>
      <c r="CD132" s="61"/>
      <c r="CE132" s="61"/>
      <c r="CF132" s="61"/>
      <c r="CG132" s="61"/>
      <c r="CH132" s="61"/>
    </row>
    <row r="133" spans="1:86" ht="30.95" customHeight="1">
      <c r="A133" s="273" t="s">
        <v>338</v>
      </c>
      <c r="B133" s="808" t="s">
        <v>40</v>
      </c>
      <c r="C133" s="809" t="s">
        <v>448</v>
      </c>
      <c r="D133" s="810" t="s">
        <v>1647</v>
      </c>
      <c r="E133" s="811">
        <v>2014</v>
      </c>
      <c r="F133" s="812" t="s">
        <v>1642</v>
      </c>
      <c r="G133" s="813" t="s">
        <v>222</v>
      </c>
      <c r="H133" s="814" t="s">
        <v>1611</v>
      </c>
      <c r="I133" s="812" t="s">
        <v>466</v>
      </c>
      <c r="J133" s="815">
        <v>0.71</v>
      </c>
      <c r="K133" s="815">
        <v>1</v>
      </c>
      <c r="L133" s="817"/>
      <c r="P133" s="54"/>
      <c r="Q133" s="54"/>
      <c r="R133" s="54"/>
      <c r="BA133" s="160"/>
      <c r="BB133" s="160"/>
      <c r="BC133" s="61"/>
      <c r="BD133" s="61"/>
      <c r="BE133" s="159"/>
      <c r="BF133" s="159"/>
      <c r="BG133" s="61"/>
      <c r="BH133" s="61"/>
      <c r="BI133" s="61"/>
      <c r="BJ133" s="61"/>
      <c r="BK133" s="61"/>
      <c r="BL133" s="61"/>
      <c r="BM133" s="161"/>
      <c r="BN133" s="61"/>
      <c r="BO133" s="61"/>
      <c r="BP133" s="61"/>
      <c r="BQ133" s="61"/>
      <c r="BR133" s="61"/>
      <c r="BS133" s="61"/>
      <c r="BT133" s="61"/>
      <c r="BU133" s="56"/>
      <c r="BV133" s="56"/>
      <c r="BW133" s="56"/>
      <c r="BX133" s="56"/>
      <c r="BY133" s="56"/>
      <c r="BZ133" s="56"/>
      <c r="CA133" s="56"/>
      <c r="CB133" s="56"/>
      <c r="CC133" s="61"/>
      <c r="CD133" s="61"/>
      <c r="CE133" s="61"/>
      <c r="CF133" s="61"/>
      <c r="CG133" s="61"/>
      <c r="CH133" s="61"/>
    </row>
    <row r="134" spans="1:86" ht="30.95" customHeight="1">
      <c r="A134" s="273" t="s">
        <v>338</v>
      </c>
      <c r="B134" s="808" t="s">
        <v>40</v>
      </c>
      <c r="C134" s="809" t="s">
        <v>448</v>
      </c>
      <c r="D134" s="810" t="s">
        <v>1647</v>
      </c>
      <c r="E134" s="811">
        <v>2014</v>
      </c>
      <c r="F134" s="812" t="s">
        <v>1642</v>
      </c>
      <c r="G134" s="813" t="s">
        <v>1609</v>
      </c>
      <c r="H134" s="814" t="s">
        <v>1613</v>
      </c>
      <c r="I134" s="812" t="s">
        <v>466</v>
      </c>
      <c r="J134" s="815">
        <v>0.84</v>
      </c>
      <c r="K134" s="815">
        <v>1</v>
      </c>
      <c r="L134" s="817"/>
      <c r="P134" s="54"/>
      <c r="Q134" s="54"/>
      <c r="R134" s="54"/>
      <c r="BA134" s="160"/>
      <c r="BB134" s="160"/>
      <c r="BC134" s="61"/>
      <c r="BD134" s="61"/>
      <c r="BE134" s="159"/>
      <c r="BF134" s="159"/>
      <c r="BG134" s="61"/>
      <c r="BH134" s="61"/>
      <c r="BI134" s="61"/>
      <c r="BJ134" s="61"/>
      <c r="BK134" s="61"/>
      <c r="BL134" s="61"/>
      <c r="BM134" s="161"/>
      <c r="BN134" s="61"/>
      <c r="BO134" s="61"/>
      <c r="BP134" s="61"/>
      <c r="BQ134" s="61"/>
      <c r="BR134" s="61"/>
      <c r="BS134" s="61"/>
      <c r="BT134" s="61"/>
      <c r="BU134" s="56"/>
      <c r="BV134" s="56"/>
      <c r="BW134" s="56"/>
      <c r="BX134" s="56"/>
      <c r="BY134" s="56"/>
      <c r="BZ134" s="56"/>
      <c r="CA134" s="56"/>
      <c r="CB134" s="56"/>
      <c r="CC134" s="61"/>
      <c r="CD134" s="61"/>
      <c r="CE134" s="61"/>
      <c r="CF134" s="61"/>
      <c r="CG134" s="61"/>
      <c r="CH134" s="61"/>
    </row>
    <row r="135" spans="1:86" ht="30.95" customHeight="1">
      <c r="A135" s="273" t="s">
        <v>338</v>
      </c>
      <c r="B135" s="808" t="s">
        <v>40</v>
      </c>
      <c r="C135" s="809" t="s">
        <v>448</v>
      </c>
      <c r="D135" s="810" t="s">
        <v>1647</v>
      </c>
      <c r="E135" s="811">
        <v>2014</v>
      </c>
      <c r="F135" s="812" t="s">
        <v>1642</v>
      </c>
      <c r="G135" s="813" t="s">
        <v>1609</v>
      </c>
      <c r="H135" s="814" t="s">
        <v>1614</v>
      </c>
      <c r="I135" s="812" t="s">
        <v>466</v>
      </c>
      <c r="J135" s="815">
        <v>0.93</v>
      </c>
      <c r="K135" s="815">
        <v>1</v>
      </c>
      <c r="L135" s="817"/>
      <c r="P135" s="54"/>
      <c r="Q135" s="54"/>
      <c r="R135" s="54"/>
      <c r="BA135" s="160"/>
      <c r="BB135" s="160"/>
      <c r="BC135" s="61"/>
      <c r="BD135" s="61"/>
      <c r="BE135" s="159"/>
      <c r="BF135" s="159"/>
      <c r="BG135" s="61"/>
      <c r="BH135" s="61"/>
      <c r="BI135" s="61"/>
      <c r="BJ135" s="61"/>
      <c r="BK135" s="61"/>
      <c r="BL135" s="61"/>
      <c r="BM135" s="161"/>
      <c r="BN135" s="61"/>
      <c r="BO135" s="61"/>
      <c r="BP135" s="61"/>
      <c r="BQ135" s="61"/>
      <c r="BR135" s="61"/>
      <c r="BS135" s="61"/>
      <c r="BT135" s="61"/>
      <c r="BU135" s="56"/>
      <c r="BV135" s="56"/>
      <c r="BW135" s="56"/>
      <c r="BX135" s="56"/>
      <c r="BY135" s="56"/>
      <c r="BZ135" s="56"/>
      <c r="CA135" s="56"/>
      <c r="CB135" s="56"/>
      <c r="CC135" s="61"/>
      <c r="CD135" s="61"/>
      <c r="CE135" s="61"/>
      <c r="CF135" s="61"/>
      <c r="CG135" s="61"/>
      <c r="CH135" s="61"/>
    </row>
    <row r="136" spans="1:86" ht="30.95" customHeight="1">
      <c r="A136" s="273" t="s">
        <v>338</v>
      </c>
      <c r="B136" s="808" t="s">
        <v>40</v>
      </c>
      <c r="C136" s="809" t="s">
        <v>448</v>
      </c>
      <c r="D136" s="810" t="s">
        <v>1647</v>
      </c>
      <c r="E136" s="811">
        <v>2014</v>
      </c>
      <c r="F136" s="812" t="s">
        <v>1642</v>
      </c>
      <c r="G136" s="813" t="s">
        <v>226</v>
      </c>
      <c r="H136" s="814" t="s">
        <v>1614</v>
      </c>
      <c r="I136" s="812" t="s">
        <v>466</v>
      </c>
      <c r="J136" s="815">
        <v>1</v>
      </c>
      <c r="K136" s="815">
        <v>1</v>
      </c>
      <c r="L136" s="817"/>
      <c r="P136" s="54"/>
      <c r="Q136" s="54"/>
      <c r="R136" s="54"/>
      <c r="BA136" s="160"/>
      <c r="BB136" s="160"/>
      <c r="BC136" s="61"/>
      <c r="BD136" s="61"/>
      <c r="BE136" s="159"/>
      <c r="BF136" s="159"/>
      <c r="BG136" s="61"/>
      <c r="BH136" s="61"/>
      <c r="BI136" s="61"/>
      <c r="BJ136" s="61"/>
      <c r="BK136" s="61"/>
      <c r="BL136" s="61"/>
      <c r="BM136" s="161"/>
      <c r="BN136" s="61"/>
      <c r="BO136" s="61"/>
      <c r="BP136" s="61"/>
      <c r="BQ136" s="61"/>
      <c r="BR136" s="61"/>
      <c r="BS136" s="61"/>
      <c r="BT136" s="61"/>
      <c r="BU136" s="56"/>
      <c r="BV136" s="56"/>
      <c r="BW136" s="56"/>
      <c r="BX136" s="56"/>
      <c r="BY136" s="56"/>
      <c r="BZ136" s="56"/>
      <c r="CA136" s="56"/>
      <c r="CB136" s="56"/>
      <c r="CC136" s="61"/>
      <c r="CD136" s="61"/>
      <c r="CE136" s="61"/>
      <c r="CF136" s="61"/>
      <c r="CG136" s="61"/>
      <c r="CH136" s="61"/>
    </row>
    <row r="137" spans="1:86" ht="30.95" customHeight="1">
      <c r="A137" s="273" t="s">
        <v>338</v>
      </c>
      <c r="B137" s="808" t="s">
        <v>40</v>
      </c>
      <c r="C137" s="809" t="s">
        <v>1648</v>
      </c>
      <c r="D137" s="810" t="s">
        <v>1649</v>
      </c>
      <c r="E137" s="811">
        <v>2014</v>
      </c>
      <c r="F137" s="812" t="s">
        <v>1642</v>
      </c>
      <c r="G137" s="813" t="s">
        <v>224</v>
      </c>
      <c r="H137" s="814" t="s">
        <v>1604</v>
      </c>
      <c r="I137" s="812" t="s">
        <v>466</v>
      </c>
      <c r="J137" s="815">
        <v>0.25</v>
      </c>
      <c r="K137" s="815">
        <v>0.5</v>
      </c>
      <c r="L137" s="817"/>
      <c r="P137" s="54"/>
      <c r="Q137" s="54"/>
      <c r="R137" s="54"/>
      <c r="BA137" s="160"/>
      <c r="BB137" s="160"/>
      <c r="BC137" s="61"/>
      <c r="BD137" s="61"/>
      <c r="BE137" s="159"/>
      <c r="BF137" s="159"/>
      <c r="BG137" s="61"/>
      <c r="BH137" s="61"/>
      <c r="BI137" s="61"/>
      <c r="BJ137" s="61"/>
      <c r="BK137" s="61"/>
      <c r="BL137" s="61"/>
      <c r="BM137" s="161"/>
      <c r="BN137" s="61"/>
      <c r="BO137" s="61"/>
      <c r="BP137" s="61"/>
      <c r="BQ137" s="61"/>
      <c r="BR137" s="61"/>
      <c r="BS137" s="61"/>
      <c r="BT137" s="61"/>
      <c r="BU137" s="56"/>
      <c r="BV137" s="56"/>
      <c r="BW137" s="56"/>
      <c r="BX137" s="56"/>
      <c r="BY137" s="56"/>
      <c r="BZ137" s="56"/>
      <c r="CA137" s="56"/>
      <c r="CB137" s="56"/>
      <c r="CC137" s="61"/>
      <c r="CD137" s="61"/>
      <c r="CE137" s="61"/>
      <c r="CF137" s="61"/>
      <c r="CG137" s="61"/>
      <c r="CH137" s="61"/>
    </row>
    <row r="138" spans="1:86" ht="30.95" customHeight="1">
      <c r="A138" s="273" t="s">
        <v>338</v>
      </c>
      <c r="B138" s="808" t="s">
        <v>40</v>
      </c>
      <c r="C138" s="809" t="s">
        <v>1648</v>
      </c>
      <c r="D138" s="810" t="s">
        <v>1649</v>
      </c>
      <c r="E138" s="811">
        <v>2014</v>
      </c>
      <c r="F138" s="812" t="s">
        <v>1642</v>
      </c>
      <c r="G138" s="813" t="s">
        <v>1607</v>
      </c>
      <c r="H138" s="814" t="s">
        <v>1604</v>
      </c>
      <c r="I138" s="812" t="s">
        <v>466</v>
      </c>
      <c r="J138" s="815">
        <v>0.24</v>
      </c>
      <c r="K138" s="815">
        <v>1</v>
      </c>
      <c r="L138" s="817"/>
      <c r="P138" s="54"/>
      <c r="Q138" s="54"/>
      <c r="R138" s="54"/>
      <c r="BA138" s="160"/>
      <c r="BB138" s="160"/>
      <c r="BC138" s="61"/>
      <c r="BD138" s="61"/>
      <c r="BE138" s="159"/>
      <c r="BF138" s="159"/>
      <c r="BG138" s="61"/>
      <c r="BH138" s="61"/>
      <c r="BI138" s="61"/>
      <c r="BJ138" s="61"/>
      <c r="BK138" s="61"/>
      <c r="BL138" s="61"/>
      <c r="BM138" s="161"/>
      <c r="BN138" s="61"/>
      <c r="BO138" s="61"/>
      <c r="BP138" s="61"/>
      <c r="BQ138" s="61"/>
      <c r="BR138" s="61"/>
      <c r="BS138" s="61"/>
      <c r="BT138" s="61"/>
      <c r="BU138" s="56"/>
      <c r="BV138" s="56"/>
      <c r="BW138" s="56"/>
      <c r="BX138" s="56"/>
      <c r="BY138" s="56"/>
      <c r="BZ138" s="56"/>
      <c r="CA138" s="56"/>
      <c r="CB138" s="56"/>
      <c r="CC138" s="61"/>
      <c r="CD138" s="61"/>
      <c r="CE138" s="61"/>
      <c r="CF138" s="61"/>
      <c r="CG138" s="61"/>
      <c r="CH138" s="61"/>
    </row>
    <row r="139" spans="1:86" ht="30.95" customHeight="1">
      <c r="A139" s="273" t="s">
        <v>338</v>
      </c>
      <c r="B139" s="808" t="s">
        <v>40</v>
      </c>
      <c r="C139" s="809" t="s">
        <v>1648</v>
      </c>
      <c r="D139" s="810" t="s">
        <v>1649</v>
      </c>
      <c r="E139" s="811">
        <v>2014</v>
      </c>
      <c r="F139" s="812" t="s">
        <v>1642</v>
      </c>
      <c r="G139" s="813" t="s">
        <v>239</v>
      </c>
      <c r="H139" s="814" t="s">
        <v>1604</v>
      </c>
      <c r="I139" s="812" t="s">
        <v>466</v>
      </c>
      <c r="J139" s="815">
        <v>0.3</v>
      </c>
      <c r="K139" s="815">
        <v>1</v>
      </c>
      <c r="L139" s="817"/>
      <c r="P139" s="54"/>
      <c r="Q139" s="54"/>
      <c r="R139" s="54"/>
      <c r="BA139" s="160"/>
      <c r="BB139" s="160"/>
      <c r="BC139" s="61"/>
      <c r="BD139" s="61"/>
      <c r="BE139" s="159"/>
      <c r="BF139" s="159"/>
      <c r="BG139" s="61"/>
      <c r="BH139" s="61"/>
      <c r="BI139" s="61"/>
      <c r="BJ139" s="61"/>
      <c r="BK139" s="61"/>
      <c r="BL139" s="61"/>
      <c r="BM139" s="161"/>
      <c r="BN139" s="61"/>
      <c r="BO139" s="61"/>
      <c r="BP139" s="61"/>
      <c r="BQ139" s="61"/>
      <c r="BR139" s="61"/>
      <c r="BS139" s="61"/>
      <c r="BT139" s="61"/>
      <c r="BU139" s="56"/>
      <c r="BV139" s="56"/>
      <c r="BW139" s="56"/>
      <c r="BX139" s="56"/>
      <c r="BY139" s="56"/>
      <c r="BZ139" s="56"/>
      <c r="CA139" s="56"/>
      <c r="CB139" s="56"/>
      <c r="CC139" s="61"/>
      <c r="CD139" s="61"/>
      <c r="CE139" s="61"/>
      <c r="CF139" s="61"/>
      <c r="CG139" s="61"/>
      <c r="CH139" s="61"/>
    </row>
    <row r="140" spans="1:86" ht="30.95" customHeight="1">
      <c r="A140" s="273" t="s">
        <v>338</v>
      </c>
      <c r="B140" s="808" t="s">
        <v>40</v>
      </c>
      <c r="C140" s="809" t="s">
        <v>1648</v>
      </c>
      <c r="D140" s="810" t="s">
        <v>1649</v>
      </c>
      <c r="E140" s="811">
        <v>2014</v>
      </c>
      <c r="F140" s="812" t="s">
        <v>1642</v>
      </c>
      <c r="G140" s="813" t="s">
        <v>230</v>
      </c>
      <c r="H140" s="814" t="s">
        <v>1608</v>
      </c>
      <c r="I140" s="812" t="s">
        <v>466</v>
      </c>
      <c r="J140" s="815">
        <v>0.35</v>
      </c>
      <c r="K140" s="815">
        <v>1</v>
      </c>
      <c r="L140" s="817"/>
      <c r="P140" s="54"/>
      <c r="Q140" s="54"/>
      <c r="R140" s="54"/>
      <c r="BA140" s="160"/>
      <c r="BB140" s="160"/>
      <c r="BC140" s="61"/>
      <c r="BD140" s="61"/>
      <c r="BE140" s="159"/>
      <c r="BF140" s="159"/>
      <c r="BG140" s="61"/>
      <c r="BH140" s="61"/>
      <c r="BI140" s="61"/>
      <c r="BJ140" s="61"/>
      <c r="BK140" s="61"/>
      <c r="BL140" s="61"/>
      <c r="BM140" s="161"/>
      <c r="BN140" s="61"/>
      <c r="BO140" s="61"/>
      <c r="BP140" s="61"/>
      <c r="BQ140" s="61"/>
      <c r="BR140" s="61"/>
      <c r="BS140" s="61"/>
      <c r="BT140" s="61"/>
      <c r="BU140" s="56"/>
      <c r="BV140" s="56"/>
      <c r="BW140" s="56"/>
      <c r="BX140" s="56"/>
      <c r="BY140" s="56"/>
      <c r="BZ140" s="56"/>
      <c r="CA140" s="56"/>
      <c r="CB140" s="56"/>
      <c r="CC140" s="61"/>
      <c r="CD140" s="61"/>
      <c r="CE140" s="61"/>
      <c r="CF140" s="61"/>
      <c r="CG140" s="61"/>
      <c r="CH140" s="61"/>
    </row>
    <row r="141" spans="1:86" ht="30.95" customHeight="1">
      <c r="A141" s="273" t="s">
        <v>338</v>
      </c>
      <c r="B141" s="808" t="s">
        <v>40</v>
      </c>
      <c r="C141" s="809" t="s">
        <v>1648</v>
      </c>
      <c r="D141" s="810" t="s">
        <v>1649</v>
      </c>
      <c r="E141" s="811">
        <v>2014</v>
      </c>
      <c r="F141" s="812" t="s">
        <v>1642</v>
      </c>
      <c r="G141" s="813" t="s">
        <v>1609</v>
      </c>
      <c r="H141" s="814" t="s">
        <v>1608</v>
      </c>
      <c r="I141" s="812" t="s">
        <v>466</v>
      </c>
      <c r="J141" s="815">
        <v>0.43</v>
      </c>
      <c r="K141" s="815">
        <v>1</v>
      </c>
      <c r="L141" s="817"/>
      <c r="P141" s="54"/>
      <c r="Q141" s="54"/>
      <c r="R141" s="54"/>
      <c r="BA141" s="160"/>
      <c r="BB141" s="160"/>
      <c r="BC141" s="61"/>
      <c r="BD141" s="61"/>
      <c r="BE141" s="159"/>
      <c r="BF141" s="159"/>
      <c r="BG141" s="61"/>
      <c r="BH141" s="61"/>
      <c r="BI141" s="61"/>
      <c r="BJ141" s="61"/>
      <c r="BK141" s="61"/>
      <c r="BL141" s="61"/>
      <c r="BM141" s="161"/>
      <c r="BN141" s="61"/>
      <c r="BO141" s="61"/>
      <c r="BP141" s="61"/>
      <c r="BQ141" s="61"/>
      <c r="BR141" s="61"/>
      <c r="BS141" s="61"/>
      <c r="BT141" s="61"/>
      <c r="BU141" s="56"/>
      <c r="BV141" s="56"/>
      <c r="BW141" s="56"/>
      <c r="BX141" s="56"/>
      <c r="BY141" s="56"/>
      <c r="BZ141" s="56"/>
      <c r="CA141" s="56"/>
      <c r="CB141" s="56"/>
      <c r="CC141" s="61"/>
      <c r="CD141" s="61"/>
      <c r="CE141" s="61"/>
      <c r="CF141" s="61"/>
      <c r="CG141" s="61"/>
      <c r="CH141" s="61"/>
    </row>
    <row r="142" spans="1:86" ht="30.95" customHeight="1">
      <c r="A142" s="273" t="s">
        <v>338</v>
      </c>
      <c r="B142" s="808" t="s">
        <v>40</v>
      </c>
      <c r="C142" s="809" t="s">
        <v>1648</v>
      </c>
      <c r="D142" s="810" t="s">
        <v>1649</v>
      </c>
      <c r="E142" s="811">
        <v>2014</v>
      </c>
      <c r="F142" s="812" t="s">
        <v>1642</v>
      </c>
      <c r="G142" s="813" t="s">
        <v>1607</v>
      </c>
      <c r="H142" s="814" t="s">
        <v>1608</v>
      </c>
      <c r="I142" s="812" t="s">
        <v>466</v>
      </c>
      <c r="J142" s="815">
        <v>0.51</v>
      </c>
      <c r="K142" s="815">
        <v>1</v>
      </c>
      <c r="L142" s="817"/>
      <c r="P142" s="54"/>
      <c r="Q142" s="54"/>
      <c r="R142" s="54"/>
      <c r="BA142" s="160"/>
      <c r="BB142" s="160"/>
      <c r="BC142" s="61"/>
      <c r="BD142" s="61"/>
      <c r="BE142" s="159"/>
      <c r="BF142" s="159"/>
      <c r="BG142" s="61"/>
      <c r="BH142" s="61"/>
      <c r="BI142" s="61"/>
      <c r="BJ142" s="61"/>
      <c r="BK142" s="61"/>
      <c r="BL142" s="61"/>
      <c r="BM142" s="161"/>
      <c r="BN142" s="61"/>
      <c r="BO142" s="61"/>
      <c r="BP142" s="61"/>
      <c r="BQ142" s="61"/>
      <c r="BR142" s="61"/>
      <c r="BS142" s="61"/>
      <c r="BT142" s="61"/>
      <c r="BU142" s="56"/>
      <c r="BV142" s="56"/>
      <c r="BW142" s="56"/>
      <c r="BX142" s="56"/>
      <c r="BY142" s="56"/>
      <c r="BZ142" s="56"/>
      <c r="CA142" s="56"/>
      <c r="CB142" s="56"/>
      <c r="CC142" s="61"/>
      <c r="CD142" s="61"/>
      <c r="CE142" s="61"/>
      <c r="CF142" s="61"/>
      <c r="CG142" s="61"/>
      <c r="CH142" s="61"/>
    </row>
    <row r="143" spans="1:86" ht="30.95" customHeight="1">
      <c r="A143" s="273" t="s">
        <v>338</v>
      </c>
      <c r="B143" s="808" t="s">
        <v>40</v>
      </c>
      <c r="C143" s="809" t="s">
        <v>1648</v>
      </c>
      <c r="D143" s="810" t="s">
        <v>1649</v>
      </c>
      <c r="E143" s="811">
        <v>2014</v>
      </c>
      <c r="F143" s="812" t="s">
        <v>1642</v>
      </c>
      <c r="G143" s="813" t="s">
        <v>239</v>
      </c>
      <c r="H143" s="814" t="s">
        <v>1608</v>
      </c>
      <c r="I143" s="812" t="s">
        <v>466</v>
      </c>
      <c r="J143" s="815">
        <v>0.47</v>
      </c>
      <c r="K143" s="815">
        <v>0.9</v>
      </c>
      <c r="L143" s="817"/>
      <c r="P143" s="54"/>
      <c r="Q143" s="54"/>
      <c r="R143" s="54"/>
      <c r="BA143" s="160"/>
      <c r="BB143" s="160"/>
      <c r="BC143" s="61"/>
      <c r="BD143" s="61"/>
      <c r="BE143" s="159"/>
      <c r="BF143" s="159"/>
      <c r="BG143" s="61"/>
      <c r="BH143" s="61"/>
      <c r="BI143" s="61"/>
      <c r="BJ143" s="61"/>
      <c r="BK143" s="61"/>
      <c r="BL143" s="61"/>
      <c r="BM143" s="161"/>
      <c r="BN143" s="61"/>
      <c r="BO143" s="61"/>
      <c r="BP143" s="61"/>
      <c r="BQ143" s="61"/>
      <c r="BR143" s="61"/>
      <c r="BS143" s="61"/>
      <c r="BT143" s="61"/>
      <c r="BU143" s="56"/>
      <c r="BV143" s="56"/>
      <c r="BW143" s="56"/>
      <c r="BX143" s="56"/>
      <c r="BY143" s="56"/>
      <c r="BZ143" s="56"/>
      <c r="CA143" s="56"/>
      <c r="CB143" s="56"/>
      <c r="CC143" s="61"/>
      <c r="CD143" s="61"/>
      <c r="CE143" s="61"/>
      <c r="CF143" s="61"/>
      <c r="CG143" s="61"/>
      <c r="CH143" s="61"/>
    </row>
    <row r="144" spans="1:86" ht="30.95" customHeight="1">
      <c r="A144" s="273" t="s">
        <v>338</v>
      </c>
      <c r="B144" s="808" t="s">
        <v>40</v>
      </c>
      <c r="C144" s="809" t="s">
        <v>1648</v>
      </c>
      <c r="D144" s="810" t="s">
        <v>1649</v>
      </c>
      <c r="E144" s="811">
        <v>2014</v>
      </c>
      <c r="F144" s="812" t="s">
        <v>1642</v>
      </c>
      <c r="G144" s="813" t="s">
        <v>230</v>
      </c>
      <c r="H144" s="814" t="s">
        <v>1610</v>
      </c>
      <c r="I144" s="812" t="s">
        <v>466</v>
      </c>
      <c r="J144" s="815">
        <v>0.12</v>
      </c>
      <c r="K144" s="815">
        <v>0.43</v>
      </c>
      <c r="L144" s="817"/>
      <c r="P144" s="54"/>
      <c r="Q144" s="54"/>
      <c r="R144" s="54"/>
      <c r="BA144" s="160"/>
      <c r="BB144" s="160"/>
      <c r="BC144" s="61"/>
      <c r="BD144" s="61"/>
      <c r="BE144" s="159"/>
      <c r="BF144" s="159"/>
      <c r="BG144" s="61"/>
      <c r="BH144" s="61"/>
      <c r="BI144" s="61"/>
      <c r="BJ144" s="61"/>
      <c r="BK144" s="61"/>
      <c r="BL144" s="61"/>
      <c r="BM144" s="161"/>
      <c r="BN144" s="61"/>
      <c r="BO144" s="61"/>
      <c r="BP144" s="61"/>
      <c r="BQ144" s="61"/>
      <c r="BR144" s="61"/>
      <c r="BS144" s="61"/>
      <c r="BT144" s="61"/>
      <c r="BU144" s="56"/>
      <c r="BV144" s="56"/>
      <c r="BW144" s="56"/>
      <c r="BX144" s="56"/>
      <c r="BY144" s="56"/>
      <c r="BZ144" s="56"/>
      <c r="CA144" s="56"/>
      <c r="CB144" s="56"/>
      <c r="CC144" s="61"/>
      <c r="CD144" s="61"/>
      <c r="CE144" s="61"/>
      <c r="CF144" s="61"/>
      <c r="CG144" s="61"/>
      <c r="CH144" s="61"/>
    </row>
    <row r="145" spans="1:86" ht="30.95" customHeight="1">
      <c r="A145" s="273" t="s">
        <v>338</v>
      </c>
      <c r="B145" s="808" t="s">
        <v>40</v>
      </c>
      <c r="C145" s="809" t="s">
        <v>1648</v>
      </c>
      <c r="D145" s="810" t="s">
        <v>1649</v>
      </c>
      <c r="E145" s="811">
        <v>2014</v>
      </c>
      <c r="F145" s="812" t="s">
        <v>1642</v>
      </c>
      <c r="G145" s="813" t="s">
        <v>224</v>
      </c>
      <c r="H145" s="814" t="s">
        <v>1610</v>
      </c>
      <c r="I145" s="812" t="s">
        <v>466</v>
      </c>
      <c r="J145" s="815">
        <v>0.49</v>
      </c>
      <c r="K145" s="815">
        <v>1</v>
      </c>
      <c r="L145" s="817"/>
      <c r="P145" s="54"/>
      <c r="Q145" s="54"/>
      <c r="R145" s="54"/>
      <c r="BA145" s="160"/>
      <c r="BB145" s="160"/>
      <c r="BC145" s="61"/>
      <c r="BD145" s="61"/>
      <c r="BE145" s="159"/>
      <c r="BF145" s="159"/>
      <c r="BG145" s="61"/>
      <c r="BH145" s="61"/>
      <c r="BI145" s="61"/>
      <c r="BJ145" s="61"/>
      <c r="BK145" s="61"/>
      <c r="BL145" s="61"/>
      <c r="BM145" s="161"/>
      <c r="BN145" s="61"/>
      <c r="BO145" s="61"/>
      <c r="BP145" s="61"/>
      <c r="BQ145" s="61"/>
      <c r="BR145" s="61"/>
      <c r="BS145" s="61"/>
      <c r="BT145" s="61"/>
      <c r="BU145" s="56"/>
      <c r="BV145" s="56"/>
      <c r="BW145" s="56"/>
      <c r="BX145" s="56"/>
      <c r="BY145" s="56"/>
      <c r="BZ145" s="56"/>
      <c r="CA145" s="56"/>
      <c r="CB145" s="56"/>
      <c r="CC145" s="61"/>
      <c r="CD145" s="61"/>
      <c r="CE145" s="61"/>
      <c r="CF145" s="61"/>
      <c r="CG145" s="61"/>
      <c r="CH145" s="61"/>
    </row>
    <row r="146" spans="1:86" ht="30.95" customHeight="1">
      <c r="A146" s="273" t="s">
        <v>338</v>
      </c>
      <c r="B146" s="808" t="s">
        <v>40</v>
      </c>
      <c r="C146" s="809" t="s">
        <v>1648</v>
      </c>
      <c r="D146" s="810" t="s">
        <v>1649</v>
      </c>
      <c r="E146" s="811">
        <v>2014</v>
      </c>
      <c r="F146" s="812" t="s">
        <v>1642</v>
      </c>
      <c r="G146" s="813" t="s">
        <v>1607</v>
      </c>
      <c r="H146" s="814" t="s">
        <v>1610</v>
      </c>
      <c r="I146" s="812" t="s">
        <v>466</v>
      </c>
      <c r="J146" s="815">
        <v>0.4</v>
      </c>
      <c r="K146" s="815">
        <v>0.92</v>
      </c>
      <c r="L146" s="817"/>
      <c r="P146" s="54"/>
      <c r="Q146" s="54"/>
      <c r="R146" s="54"/>
      <c r="BA146" s="160"/>
      <c r="BB146" s="160"/>
      <c r="BC146" s="61"/>
      <c r="BD146" s="61"/>
      <c r="BE146" s="159"/>
      <c r="BF146" s="159"/>
      <c r="BG146" s="61"/>
      <c r="BH146" s="61"/>
      <c r="BI146" s="61"/>
      <c r="BJ146" s="61"/>
      <c r="BK146" s="61"/>
      <c r="BL146" s="61"/>
      <c r="BM146" s="161"/>
      <c r="BN146" s="61"/>
      <c r="BO146" s="61"/>
      <c r="BP146" s="61"/>
      <c r="BQ146" s="61"/>
      <c r="BR146" s="61"/>
      <c r="BS146" s="61"/>
      <c r="BT146" s="61"/>
      <c r="BU146" s="56"/>
      <c r="BV146" s="56"/>
      <c r="BW146" s="56"/>
      <c r="BX146" s="56"/>
      <c r="BY146" s="56"/>
      <c r="BZ146" s="56"/>
      <c r="CA146" s="56"/>
      <c r="CB146" s="56"/>
      <c r="CC146" s="61"/>
      <c r="CD146" s="61"/>
      <c r="CE146" s="61"/>
      <c r="CF146" s="61"/>
      <c r="CG146" s="61"/>
      <c r="CH146" s="61"/>
    </row>
    <row r="147" spans="1:86" ht="30.95" customHeight="1">
      <c r="A147" s="273" t="s">
        <v>338</v>
      </c>
      <c r="B147" s="808" t="s">
        <v>40</v>
      </c>
      <c r="C147" s="809" t="s">
        <v>1648</v>
      </c>
      <c r="D147" s="810" t="s">
        <v>1649</v>
      </c>
      <c r="E147" s="811">
        <v>2014</v>
      </c>
      <c r="F147" s="812" t="s">
        <v>1642</v>
      </c>
      <c r="G147" s="813" t="s">
        <v>239</v>
      </c>
      <c r="H147" s="814" t="s">
        <v>1610</v>
      </c>
      <c r="I147" s="812" t="s">
        <v>466</v>
      </c>
      <c r="J147" s="815">
        <v>0.52</v>
      </c>
      <c r="K147" s="815">
        <v>1</v>
      </c>
      <c r="L147" s="817"/>
      <c r="P147" s="54"/>
      <c r="Q147" s="54"/>
      <c r="R147" s="54"/>
      <c r="BA147" s="160"/>
      <c r="BB147" s="160"/>
      <c r="BC147" s="61"/>
      <c r="BD147" s="61"/>
      <c r="BE147" s="159"/>
      <c r="BF147" s="159"/>
      <c r="BG147" s="61"/>
      <c r="BH147" s="61"/>
      <c r="BI147" s="61"/>
      <c r="BJ147" s="61"/>
      <c r="BK147" s="61"/>
      <c r="BL147" s="61"/>
      <c r="BM147" s="161"/>
      <c r="BN147" s="61"/>
      <c r="BO147" s="61"/>
      <c r="BP147" s="61"/>
      <c r="BQ147" s="61"/>
      <c r="BR147" s="61"/>
      <c r="BS147" s="61"/>
      <c r="BT147" s="61"/>
      <c r="BU147" s="56"/>
      <c r="BV147" s="56"/>
      <c r="BW147" s="56"/>
      <c r="BX147" s="56"/>
      <c r="BY147" s="56"/>
      <c r="BZ147" s="56"/>
      <c r="CA147" s="56"/>
      <c r="CB147" s="56"/>
      <c r="CC147" s="61"/>
      <c r="CD147" s="61"/>
      <c r="CE147" s="61"/>
      <c r="CF147" s="61"/>
      <c r="CG147" s="61"/>
      <c r="CH147" s="61"/>
    </row>
    <row r="148" spans="1:86" ht="30.95" customHeight="1">
      <c r="A148" s="273" t="s">
        <v>338</v>
      </c>
      <c r="B148" s="808" t="s">
        <v>40</v>
      </c>
      <c r="C148" s="809" t="s">
        <v>1648</v>
      </c>
      <c r="D148" s="810" t="s">
        <v>1649</v>
      </c>
      <c r="E148" s="811">
        <v>2014</v>
      </c>
      <c r="F148" s="812" t="s">
        <v>1642</v>
      </c>
      <c r="G148" s="813" t="s">
        <v>222</v>
      </c>
      <c r="H148" s="814" t="s">
        <v>1610</v>
      </c>
      <c r="I148" s="812" t="s">
        <v>466</v>
      </c>
      <c r="J148" s="815">
        <v>0.55000000000000004</v>
      </c>
      <c r="K148" s="815">
        <v>1</v>
      </c>
      <c r="L148" s="817"/>
      <c r="P148" s="54"/>
      <c r="Q148" s="54"/>
      <c r="R148" s="54"/>
      <c r="BA148" s="160"/>
      <c r="BB148" s="160"/>
      <c r="BC148" s="61"/>
      <c r="BD148" s="61"/>
      <c r="BE148" s="159"/>
      <c r="BF148" s="159"/>
      <c r="BG148" s="61"/>
      <c r="BH148" s="61"/>
      <c r="BI148" s="61"/>
      <c r="BJ148" s="61"/>
      <c r="BK148" s="61"/>
      <c r="BL148" s="61"/>
      <c r="BM148" s="161"/>
      <c r="BN148" s="61"/>
      <c r="BO148" s="61"/>
      <c r="BP148" s="61"/>
      <c r="BQ148" s="61"/>
      <c r="BR148" s="61"/>
      <c r="BS148" s="61"/>
      <c r="BT148" s="61"/>
      <c r="BU148" s="56"/>
      <c r="BV148" s="56"/>
      <c r="BW148" s="56"/>
      <c r="BX148" s="56"/>
      <c r="BY148" s="56"/>
      <c r="BZ148" s="56"/>
      <c r="CA148" s="56"/>
      <c r="CB148" s="56"/>
      <c r="CC148" s="61"/>
      <c r="CD148" s="61"/>
      <c r="CE148" s="61"/>
      <c r="CF148" s="61"/>
      <c r="CG148" s="61"/>
      <c r="CH148" s="61"/>
    </row>
    <row r="149" spans="1:86" ht="30.95" customHeight="1">
      <c r="A149" s="273" t="s">
        <v>338</v>
      </c>
      <c r="B149" s="808" t="s">
        <v>40</v>
      </c>
      <c r="C149" s="809" t="s">
        <v>1648</v>
      </c>
      <c r="D149" s="810" t="s">
        <v>1649</v>
      </c>
      <c r="E149" s="811">
        <v>2014</v>
      </c>
      <c r="F149" s="812" t="s">
        <v>1642</v>
      </c>
      <c r="G149" s="813" t="s">
        <v>226</v>
      </c>
      <c r="H149" s="814" t="s">
        <v>1610</v>
      </c>
      <c r="I149" s="812" t="s">
        <v>466</v>
      </c>
      <c r="J149" s="815">
        <v>0.61</v>
      </c>
      <c r="K149" s="815">
        <v>1</v>
      </c>
      <c r="L149" s="817"/>
      <c r="P149" s="54"/>
      <c r="Q149" s="54"/>
      <c r="R149" s="54"/>
      <c r="BA149" s="160"/>
      <c r="BB149" s="160"/>
      <c r="BC149" s="61"/>
      <c r="BD149" s="61"/>
      <c r="BE149" s="159"/>
      <c r="BF149" s="159"/>
      <c r="BG149" s="61"/>
      <c r="BH149" s="61"/>
      <c r="BI149" s="61"/>
      <c r="BJ149" s="61"/>
      <c r="BK149" s="61"/>
      <c r="BL149" s="61"/>
      <c r="BM149" s="161"/>
      <c r="BN149" s="61"/>
      <c r="BO149" s="61"/>
      <c r="BP149" s="61"/>
      <c r="BQ149" s="61"/>
      <c r="BR149" s="61"/>
      <c r="BS149" s="61"/>
      <c r="BT149" s="61"/>
      <c r="BU149" s="56"/>
      <c r="BV149" s="56"/>
      <c r="BW149" s="56"/>
      <c r="BX149" s="56"/>
      <c r="BY149" s="56"/>
      <c r="BZ149" s="56"/>
      <c r="CA149" s="56"/>
      <c r="CB149" s="56"/>
      <c r="CC149" s="61"/>
      <c r="CD149" s="61"/>
      <c r="CE149" s="61"/>
      <c r="CF149" s="61"/>
      <c r="CG149" s="61"/>
      <c r="CH149" s="61"/>
    </row>
    <row r="150" spans="1:86" ht="30.95" customHeight="1">
      <c r="A150" s="273" t="s">
        <v>338</v>
      </c>
      <c r="B150" s="808" t="s">
        <v>40</v>
      </c>
      <c r="C150" s="809" t="s">
        <v>1648</v>
      </c>
      <c r="D150" s="810" t="s">
        <v>1649</v>
      </c>
      <c r="E150" s="811">
        <v>2014</v>
      </c>
      <c r="F150" s="812" t="s">
        <v>1642</v>
      </c>
      <c r="G150" s="813" t="s">
        <v>1609</v>
      </c>
      <c r="H150" s="814" t="s">
        <v>1611</v>
      </c>
      <c r="I150" s="812" t="s">
        <v>466</v>
      </c>
      <c r="J150" s="815">
        <v>0.75</v>
      </c>
      <c r="K150" s="815">
        <v>0.98</v>
      </c>
      <c r="L150" s="817"/>
      <c r="P150" s="54"/>
      <c r="Q150" s="54"/>
      <c r="R150" s="54"/>
      <c r="BA150" s="160"/>
      <c r="BB150" s="160"/>
      <c r="BC150" s="61"/>
      <c r="BD150" s="61"/>
      <c r="BE150" s="159"/>
      <c r="BF150" s="159"/>
      <c r="BG150" s="61"/>
      <c r="BH150" s="61"/>
      <c r="BI150" s="61"/>
      <c r="BJ150" s="61"/>
      <c r="BK150" s="61"/>
      <c r="BL150" s="61"/>
      <c r="BM150" s="161"/>
      <c r="BN150" s="61"/>
      <c r="BO150" s="61"/>
      <c r="BP150" s="61"/>
      <c r="BQ150" s="61"/>
      <c r="BR150" s="61"/>
      <c r="BS150" s="61"/>
      <c r="BT150" s="61"/>
      <c r="BU150" s="56"/>
      <c r="BV150" s="56"/>
      <c r="BW150" s="56"/>
      <c r="BX150" s="56"/>
      <c r="BY150" s="56"/>
      <c r="BZ150" s="56"/>
      <c r="CA150" s="56"/>
      <c r="CB150" s="56"/>
      <c r="CC150" s="61"/>
      <c r="CD150" s="61"/>
      <c r="CE150" s="61"/>
      <c r="CF150" s="61"/>
      <c r="CG150" s="61"/>
      <c r="CH150" s="61"/>
    </row>
    <row r="151" spans="1:86" ht="30.95" customHeight="1">
      <c r="A151" s="273" t="s">
        <v>338</v>
      </c>
      <c r="B151" s="808" t="s">
        <v>40</v>
      </c>
      <c r="C151" s="809" t="s">
        <v>1648</v>
      </c>
      <c r="D151" s="810" t="s">
        <v>1649</v>
      </c>
      <c r="E151" s="811">
        <v>2014</v>
      </c>
      <c r="F151" s="812" t="s">
        <v>1642</v>
      </c>
      <c r="G151" s="813" t="s">
        <v>1612</v>
      </c>
      <c r="H151" s="814" t="s">
        <v>1611</v>
      </c>
      <c r="I151" s="812" t="s">
        <v>466</v>
      </c>
      <c r="J151" s="815">
        <v>0.75</v>
      </c>
      <c r="K151" s="815">
        <v>1</v>
      </c>
      <c r="L151" s="817"/>
      <c r="P151" s="54"/>
      <c r="Q151" s="54"/>
      <c r="R151" s="54"/>
      <c r="BA151" s="160"/>
      <c r="BB151" s="160"/>
      <c r="BC151" s="61"/>
      <c r="BD151" s="61"/>
      <c r="BE151" s="159"/>
      <c r="BF151" s="159"/>
      <c r="BG151" s="61"/>
      <c r="BH151" s="61"/>
      <c r="BI151" s="61"/>
      <c r="BJ151" s="61"/>
      <c r="BK151" s="61"/>
      <c r="BL151" s="61"/>
      <c r="BM151" s="161"/>
      <c r="BN151" s="61"/>
      <c r="BO151" s="61"/>
      <c r="BP151" s="61"/>
      <c r="BQ151" s="61"/>
      <c r="BR151" s="61"/>
      <c r="BS151" s="61"/>
      <c r="BT151" s="61"/>
      <c r="BU151" s="56"/>
      <c r="BV151" s="56"/>
      <c r="BW151" s="56"/>
      <c r="BX151" s="56"/>
      <c r="BY151" s="56"/>
      <c r="BZ151" s="56"/>
      <c r="CA151" s="56"/>
      <c r="CB151" s="56"/>
      <c r="CC151" s="61"/>
      <c r="CD151" s="61"/>
      <c r="CE151" s="61"/>
      <c r="CF151" s="61"/>
      <c r="CG151" s="61"/>
      <c r="CH151" s="61"/>
    </row>
    <row r="152" spans="1:86" ht="30.95" customHeight="1">
      <c r="A152" s="273" t="s">
        <v>338</v>
      </c>
      <c r="B152" s="808" t="s">
        <v>40</v>
      </c>
      <c r="C152" s="809" t="s">
        <v>1648</v>
      </c>
      <c r="D152" s="810" t="s">
        <v>1649</v>
      </c>
      <c r="E152" s="811">
        <v>2014</v>
      </c>
      <c r="F152" s="812" t="s">
        <v>1642</v>
      </c>
      <c r="G152" s="813" t="s">
        <v>222</v>
      </c>
      <c r="H152" s="814" t="s">
        <v>1611</v>
      </c>
      <c r="I152" s="812" t="s">
        <v>466</v>
      </c>
      <c r="J152" s="815">
        <v>0.71</v>
      </c>
      <c r="K152" s="815">
        <v>1</v>
      </c>
      <c r="L152" s="817"/>
      <c r="P152" s="54"/>
      <c r="Q152" s="54"/>
      <c r="R152" s="54"/>
      <c r="BA152" s="160"/>
      <c r="BB152" s="160"/>
      <c r="BC152" s="61"/>
      <c r="BD152" s="61"/>
      <c r="BE152" s="159"/>
      <c r="BF152" s="159"/>
      <c r="BG152" s="61"/>
      <c r="BH152" s="61"/>
      <c r="BI152" s="61"/>
      <c r="BJ152" s="61"/>
      <c r="BK152" s="61"/>
      <c r="BL152" s="61"/>
      <c r="BM152" s="161"/>
      <c r="BN152" s="61"/>
      <c r="BO152" s="61"/>
      <c r="BP152" s="61"/>
      <c r="BQ152" s="61"/>
      <c r="BR152" s="61"/>
      <c r="BS152" s="61"/>
      <c r="BT152" s="61"/>
      <c r="BU152" s="56"/>
      <c r="BV152" s="56"/>
      <c r="BW152" s="56"/>
      <c r="BX152" s="56"/>
      <c r="BY152" s="56"/>
      <c r="BZ152" s="56"/>
      <c r="CA152" s="56"/>
      <c r="CB152" s="56"/>
      <c r="CC152" s="61"/>
      <c r="CD152" s="61"/>
      <c r="CE152" s="61"/>
      <c r="CF152" s="61"/>
      <c r="CG152" s="61"/>
      <c r="CH152" s="61"/>
    </row>
    <row r="153" spans="1:86" ht="30.95" customHeight="1">
      <c r="A153" s="273" t="s">
        <v>338</v>
      </c>
      <c r="B153" s="808" t="s">
        <v>40</v>
      </c>
      <c r="C153" s="809" t="s">
        <v>1648</v>
      </c>
      <c r="D153" s="810" t="s">
        <v>1649</v>
      </c>
      <c r="E153" s="811">
        <v>2014</v>
      </c>
      <c r="F153" s="812" t="s">
        <v>1642</v>
      </c>
      <c r="G153" s="813" t="s">
        <v>1609</v>
      </c>
      <c r="H153" s="814" t="s">
        <v>1613</v>
      </c>
      <c r="I153" s="812" t="s">
        <v>466</v>
      </c>
      <c r="J153" s="815">
        <v>0.84</v>
      </c>
      <c r="K153" s="815">
        <v>1</v>
      </c>
      <c r="L153" s="817"/>
      <c r="P153" s="54"/>
      <c r="Q153" s="54"/>
      <c r="R153" s="54"/>
      <c r="BA153" s="160"/>
      <c r="BB153" s="160"/>
      <c r="BC153" s="61"/>
      <c r="BD153" s="61"/>
      <c r="BE153" s="159"/>
      <c r="BF153" s="159"/>
      <c r="BG153" s="61"/>
      <c r="BH153" s="61"/>
      <c r="BI153" s="61"/>
      <c r="BJ153" s="61"/>
      <c r="BK153" s="61"/>
      <c r="BL153" s="61"/>
      <c r="BM153" s="161"/>
      <c r="BN153" s="61"/>
      <c r="BO153" s="61"/>
      <c r="BP153" s="61"/>
      <c r="BQ153" s="61"/>
      <c r="BR153" s="61"/>
      <c r="BS153" s="61"/>
      <c r="BT153" s="61"/>
      <c r="BU153" s="56"/>
      <c r="BV153" s="56"/>
      <c r="BW153" s="56"/>
      <c r="BX153" s="56"/>
      <c r="BY153" s="56"/>
      <c r="BZ153" s="56"/>
      <c r="CA153" s="56"/>
      <c r="CB153" s="56"/>
      <c r="CC153" s="61"/>
      <c r="CD153" s="61"/>
      <c r="CE153" s="61"/>
      <c r="CF153" s="61"/>
      <c r="CG153" s="61"/>
      <c r="CH153" s="61"/>
    </row>
    <row r="154" spans="1:86" ht="30.95" customHeight="1">
      <c r="A154" s="273" t="s">
        <v>338</v>
      </c>
      <c r="B154" s="808" t="s">
        <v>40</v>
      </c>
      <c r="C154" s="809" t="s">
        <v>1648</v>
      </c>
      <c r="D154" s="810" t="s">
        <v>1649</v>
      </c>
      <c r="E154" s="811">
        <v>2014</v>
      </c>
      <c r="F154" s="812" t="s">
        <v>1642</v>
      </c>
      <c r="G154" s="813" t="s">
        <v>1609</v>
      </c>
      <c r="H154" s="814" t="s">
        <v>1614</v>
      </c>
      <c r="I154" s="812" t="s">
        <v>466</v>
      </c>
      <c r="J154" s="815">
        <v>0.93</v>
      </c>
      <c r="K154" s="815">
        <v>1</v>
      </c>
      <c r="L154" s="817"/>
      <c r="P154" s="54"/>
      <c r="Q154" s="54"/>
      <c r="R154" s="54"/>
      <c r="BA154" s="160"/>
      <c r="BB154" s="160"/>
      <c r="BC154" s="61"/>
      <c r="BD154" s="61"/>
      <c r="BE154" s="159"/>
      <c r="BF154" s="159"/>
      <c r="BG154" s="61"/>
      <c r="BH154" s="61"/>
      <c r="BI154" s="61"/>
      <c r="BJ154" s="61"/>
      <c r="BK154" s="61"/>
      <c r="BL154" s="61"/>
      <c r="BM154" s="161"/>
      <c r="BN154" s="61"/>
      <c r="BO154" s="61"/>
      <c r="BP154" s="61"/>
      <c r="BQ154" s="61"/>
      <c r="BR154" s="61"/>
      <c r="BS154" s="61"/>
      <c r="BT154" s="61"/>
      <c r="BU154" s="56"/>
      <c r="BV154" s="56"/>
      <c r="BW154" s="56"/>
      <c r="BX154" s="56"/>
      <c r="BY154" s="56"/>
      <c r="BZ154" s="56"/>
      <c r="CA154" s="56"/>
      <c r="CB154" s="56"/>
      <c r="CC154" s="61"/>
      <c r="CD154" s="61"/>
      <c r="CE154" s="61"/>
      <c r="CF154" s="61"/>
      <c r="CG154" s="61"/>
      <c r="CH154" s="61"/>
    </row>
    <row r="155" spans="1:86" ht="30.95" customHeight="1">
      <c r="A155" s="273" t="s">
        <v>338</v>
      </c>
      <c r="B155" s="808" t="s">
        <v>40</v>
      </c>
      <c r="C155" s="809" t="s">
        <v>1648</v>
      </c>
      <c r="D155" s="810" t="s">
        <v>1649</v>
      </c>
      <c r="E155" s="811">
        <v>2014</v>
      </c>
      <c r="F155" s="812" t="s">
        <v>1642</v>
      </c>
      <c r="G155" s="813" t="s">
        <v>226</v>
      </c>
      <c r="H155" s="814" t="s">
        <v>1614</v>
      </c>
      <c r="I155" s="812" t="s">
        <v>466</v>
      </c>
      <c r="J155" s="815">
        <v>1</v>
      </c>
      <c r="K155" s="815">
        <v>1</v>
      </c>
      <c r="L155" s="817"/>
      <c r="P155" s="54"/>
      <c r="Q155" s="54"/>
      <c r="R155" s="54"/>
      <c r="BA155" s="160"/>
      <c r="BB155" s="160"/>
      <c r="BC155" s="61"/>
      <c r="BD155" s="61"/>
      <c r="BE155" s="159"/>
      <c r="BF155" s="159"/>
      <c r="BG155" s="61"/>
      <c r="BH155" s="61"/>
      <c r="BI155" s="61"/>
      <c r="BJ155" s="61"/>
      <c r="BK155" s="61"/>
      <c r="BL155" s="61"/>
      <c r="BM155" s="161"/>
      <c r="BN155" s="61"/>
      <c r="BO155" s="61"/>
      <c r="BP155" s="61"/>
      <c r="BQ155" s="61"/>
      <c r="BR155" s="61"/>
      <c r="BS155" s="61"/>
      <c r="BT155" s="61"/>
      <c r="BU155" s="56"/>
      <c r="BV155" s="56"/>
      <c r="BW155" s="56"/>
      <c r="BX155" s="56"/>
      <c r="BY155" s="56"/>
      <c r="BZ155" s="56"/>
      <c r="CA155" s="56"/>
      <c r="CB155" s="56"/>
      <c r="CC155" s="61"/>
      <c r="CD155" s="61"/>
      <c r="CE155" s="61"/>
      <c r="CF155" s="61"/>
      <c r="CG155" s="61"/>
      <c r="CH155" s="61"/>
    </row>
    <row r="156" spans="1:86" ht="30.95" customHeight="1">
      <c r="A156" s="273" t="s">
        <v>338</v>
      </c>
      <c r="B156" s="808" t="s">
        <v>40</v>
      </c>
      <c r="C156" s="809" t="s">
        <v>1648</v>
      </c>
      <c r="D156" s="810" t="s">
        <v>1650</v>
      </c>
      <c r="E156" s="811">
        <v>2014</v>
      </c>
      <c r="F156" s="812" t="s">
        <v>1642</v>
      </c>
      <c r="G156" s="813" t="s">
        <v>224</v>
      </c>
      <c r="H156" s="814" t="s">
        <v>1604</v>
      </c>
      <c r="I156" s="812" t="s">
        <v>466</v>
      </c>
      <c r="J156" s="815">
        <v>0.25</v>
      </c>
      <c r="K156" s="815">
        <v>0.5</v>
      </c>
      <c r="L156" s="817"/>
      <c r="P156" s="54"/>
      <c r="Q156" s="54"/>
      <c r="R156" s="54"/>
      <c r="BA156" s="160"/>
      <c r="BB156" s="160"/>
      <c r="BC156" s="61"/>
      <c r="BD156" s="61"/>
      <c r="BE156" s="159"/>
      <c r="BF156" s="159"/>
      <c r="BG156" s="61"/>
      <c r="BH156" s="61"/>
      <c r="BI156" s="61"/>
      <c r="BJ156" s="61"/>
      <c r="BK156" s="61"/>
      <c r="BL156" s="61"/>
      <c r="BM156" s="161"/>
      <c r="BN156" s="61"/>
      <c r="BO156" s="61"/>
      <c r="BP156" s="61"/>
      <c r="BQ156" s="61"/>
      <c r="BR156" s="61"/>
      <c r="BS156" s="61"/>
      <c r="BT156" s="61"/>
      <c r="BU156" s="56"/>
      <c r="BV156" s="56"/>
      <c r="BW156" s="56"/>
      <c r="BX156" s="56"/>
      <c r="BY156" s="56"/>
      <c r="BZ156" s="56"/>
      <c r="CA156" s="56"/>
      <c r="CB156" s="56"/>
      <c r="CC156" s="61"/>
      <c r="CD156" s="61"/>
      <c r="CE156" s="61"/>
      <c r="CF156" s="61"/>
      <c r="CG156" s="61"/>
      <c r="CH156" s="61"/>
    </row>
    <row r="157" spans="1:86" ht="30.95" customHeight="1">
      <c r="A157" s="273" t="s">
        <v>338</v>
      </c>
      <c r="B157" s="808" t="s">
        <v>40</v>
      </c>
      <c r="C157" s="809" t="s">
        <v>1648</v>
      </c>
      <c r="D157" s="810" t="s">
        <v>1650</v>
      </c>
      <c r="E157" s="811">
        <v>2014</v>
      </c>
      <c r="F157" s="812" t="s">
        <v>1642</v>
      </c>
      <c r="G157" s="813" t="s">
        <v>1607</v>
      </c>
      <c r="H157" s="814" t="s">
        <v>1604</v>
      </c>
      <c r="I157" s="812" t="s">
        <v>466</v>
      </c>
      <c r="J157" s="815">
        <v>0.24</v>
      </c>
      <c r="K157" s="815">
        <v>1</v>
      </c>
      <c r="L157" s="817"/>
      <c r="P157" s="54"/>
      <c r="Q157" s="54"/>
      <c r="R157" s="54"/>
      <c r="BA157" s="160"/>
      <c r="BB157" s="160"/>
      <c r="BC157" s="61"/>
      <c r="BD157" s="61"/>
      <c r="BE157" s="159"/>
      <c r="BF157" s="159"/>
      <c r="BG157" s="61"/>
      <c r="BH157" s="61"/>
      <c r="BI157" s="61"/>
      <c r="BJ157" s="61"/>
      <c r="BK157" s="61"/>
      <c r="BL157" s="61"/>
      <c r="BM157" s="161"/>
      <c r="BN157" s="61"/>
      <c r="BO157" s="61"/>
      <c r="BP157" s="61"/>
      <c r="BQ157" s="61"/>
      <c r="BR157" s="61"/>
      <c r="BS157" s="61"/>
      <c r="BT157" s="61"/>
      <c r="BU157" s="56"/>
      <c r="BV157" s="56"/>
      <c r="BW157" s="56"/>
      <c r="BX157" s="56"/>
      <c r="BY157" s="56"/>
      <c r="BZ157" s="56"/>
      <c r="CA157" s="56"/>
      <c r="CB157" s="56"/>
      <c r="CC157" s="61"/>
      <c r="CD157" s="61"/>
      <c r="CE157" s="61"/>
      <c r="CF157" s="61"/>
      <c r="CG157" s="61"/>
      <c r="CH157" s="61"/>
    </row>
    <row r="158" spans="1:86" ht="30.95" customHeight="1">
      <c r="A158" s="273" t="s">
        <v>338</v>
      </c>
      <c r="B158" s="808" t="s">
        <v>40</v>
      </c>
      <c r="C158" s="809" t="s">
        <v>1648</v>
      </c>
      <c r="D158" s="810" t="s">
        <v>1650</v>
      </c>
      <c r="E158" s="811">
        <v>2014</v>
      </c>
      <c r="F158" s="812" t="s">
        <v>1642</v>
      </c>
      <c r="G158" s="813" t="s">
        <v>239</v>
      </c>
      <c r="H158" s="814" t="s">
        <v>1604</v>
      </c>
      <c r="I158" s="812" t="s">
        <v>466</v>
      </c>
      <c r="J158" s="815">
        <v>0.3</v>
      </c>
      <c r="K158" s="815">
        <v>1</v>
      </c>
      <c r="L158" s="817"/>
      <c r="P158" s="54"/>
      <c r="Q158" s="54"/>
      <c r="R158" s="54"/>
      <c r="BA158" s="160"/>
      <c r="BB158" s="160"/>
      <c r="BC158" s="61"/>
      <c r="BD158" s="61"/>
      <c r="BE158" s="159"/>
      <c r="BF158" s="159"/>
      <c r="BG158" s="61"/>
      <c r="BH158" s="61"/>
      <c r="BI158" s="61"/>
      <c r="BJ158" s="61"/>
      <c r="BK158" s="61"/>
      <c r="BL158" s="61"/>
      <c r="BM158" s="161"/>
      <c r="BN158" s="61"/>
      <c r="BO158" s="61"/>
      <c r="BP158" s="61"/>
      <c r="BQ158" s="61"/>
      <c r="BR158" s="61"/>
      <c r="BS158" s="61"/>
      <c r="BT158" s="61"/>
      <c r="BU158" s="56"/>
      <c r="BV158" s="56"/>
      <c r="BW158" s="56"/>
      <c r="BX158" s="56"/>
      <c r="BY158" s="56"/>
      <c r="BZ158" s="56"/>
      <c r="CA158" s="56"/>
      <c r="CB158" s="56"/>
      <c r="CC158" s="61"/>
      <c r="CD158" s="61"/>
      <c r="CE158" s="61"/>
      <c r="CF158" s="61"/>
      <c r="CG158" s="61"/>
      <c r="CH158" s="61"/>
    </row>
    <row r="159" spans="1:86" ht="30.95" customHeight="1">
      <c r="A159" s="273" t="s">
        <v>338</v>
      </c>
      <c r="B159" s="808" t="s">
        <v>40</v>
      </c>
      <c r="C159" s="809" t="s">
        <v>1648</v>
      </c>
      <c r="D159" s="810" t="s">
        <v>1650</v>
      </c>
      <c r="E159" s="811">
        <v>2014</v>
      </c>
      <c r="F159" s="812" t="s">
        <v>1642</v>
      </c>
      <c r="G159" s="813" t="s">
        <v>230</v>
      </c>
      <c r="H159" s="814" t="s">
        <v>1608</v>
      </c>
      <c r="I159" s="812" t="s">
        <v>466</v>
      </c>
      <c r="J159" s="815">
        <v>0.35</v>
      </c>
      <c r="K159" s="815">
        <v>1</v>
      </c>
      <c r="L159" s="817"/>
      <c r="P159" s="54"/>
      <c r="Q159" s="54"/>
      <c r="R159" s="54"/>
      <c r="BA159" s="160"/>
      <c r="BB159" s="160"/>
      <c r="BC159" s="61"/>
      <c r="BD159" s="61"/>
      <c r="BE159" s="159"/>
      <c r="BF159" s="159"/>
      <c r="BG159" s="61"/>
      <c r="BH159" s="61"/>
      <c r="BI159" s="61"/>
      <c r="BJ159" s="61"/>
      <c r="BK159" s="61"/>
      <c r="BL159" s="61"/>
      <c r="BM159" s="161"/>
      <c r="BN159" s="61"/>
      <c r="BO159" s="61"/>
      <c r="BP159" s="61"/>
      <c r="BQ159" s="61"/>
      <c r="BR159" s="61"/>
      <c r="BS159" s="61"/>
      <c r="BT159" s="61"/>
      <c r="BU159" s="56"/>
      <c r="BV159" s="56"/>
      <c r="BW159" s="56"/>
      <c r="BX159" s="56"/>
      <c r="BY159" s="56"/>
      <c r="BZ159" s="56"/>
      <c r="CA159" s="56"/>
      <c r="CB159" s="56"/>
      <c r="CC159" s="61"/>
      <c r="CD159" s="61"/>
      <c r="CE159" s="61"/>
      <c r="CF159" s="61"/>
      <c r="CG159" s="61"/>
      <c r="CH159" s="61"/>
    </row>
    <row r="160" spans="1:86" ht="30.95" customHeight="1">
      <c r="A160" s="273" t="s">
        <v>338</v>
      </c>
      <c r="B160" s="808" t="s">
        <v>40</v>
      </c>
      <c r="C160" s="809" t="s">
        <v>1648</v>
      </c>
      <c r="D160" s="810" t="s">
        <v>1650</v>
      </c>
      <c r="E160" s="811">
        <v>2014</v>
      </c>
      <c r="F160" s="812" t="s">
        <v>1642</v>
      </c>
      <c r="G160" s="813" t="s">
        <v>1609</v>
      </c>
      <c r="H160" s="814" t="s">
        <v>1608</v>
      </c>
      <c r="I160" s="812" t="s">
        <v>466</v>
      </c>
      <c r="J160" s="815">
        <v>0.43</v>
      </c>
      <c r="K160" s="815">
        <v>1</v>
      </c>
      <c r="L160" s="817"/>
      <c r="P160" s="54"/>
      <c r="Q160" s="54"/>
      <c r="R160" s="54"/>
      <c r="BA160" s="160"/>
      <c r="BB160" s="160"/>
      <c r="BC160" s="61"/>
      <c r="BD160" s="61"/>
      <c r="BE160" s="159"/>
      <c r="BF160" s="159"/>
      <c r="BG160" s="61"/>
      <c r="BH160" s="61"/>
      <c r="BI160" s="61"/>
      <c r="BJ160" s="61"/>
      <c r="BK160" s="61"/>
      <c r="BL160" s="61"/>
      <c r="BM160" s="161"/>
      <c r="BN160" s="61"/>
      <c r="BO160" s="61"/>
      <c r="BP160" s="61"/>
      <c r="BQ160" s="61"/>
      <c r="BR160" s="61"/>
      <c r="BS160" s="61"/>
      <c r="BT160" s="61"/>
      <c r="BU160" s="56"/>
      <c r="BV160" s="56"/>
      <c r="BW160" s="56"/>
      <c r="BX160" s="56"/>
      <c r="BY160" s="56"/>
      <c r="BZ160" s="56"/>
      <c r="CA160" s="56"/>
      <c r="CB160" s="56"/>
      <c r="CC160" s="61"/>
      <c r="CD160" s="61"/>
      <c r="CE160" s="61"/>
      <c r="CF160" s="61"/>
      <c r="CG160" s="61"/>
      <c r="CH160" s="61"/>
    </row>
    <row r="161" spans="1:86" ht="30.95" customHeight="1">
      <c r="A161" s="273" t="s">
        <v>338</v>
      </c>
      <c r="B161" s="808" t="s">
        <v>40</v>
      </c>
      <c r="C161" s="809" t="s">
        <v>1648</v>
      </c>
      <c r="D161" s="810" t="s">
        <v>1650</v>
      </c>
      <c r="E161" s="811">
        <v>2014</v>
      </c>
      <c r="F161" s="812" t="s">
        <v>1642</v>
      </c>
      <c r="G161" s="813" t="s">
        <v>1607</v>
      </c>
      <c r="H161" s="814" t="s">
        <v>1608</v>
      </c>
      <c r="I161" s="812" t="s">
        <v>466</v>
      </c>
      <c r="J161" s="815">
        <v>0.51</v>
      </c>
      <c r="K161" s="815">
        <v>1</v>
      </c>
      <c r="L161" s="817"/>
      <c r="P161" s="54"/>
      <c r="Q161" s="54"/>
      <c r="R161" s="54"/>
      <c r="BA161" s="160"/>
      <c r="BB161" s="160"/>
      <c r="BC161" s="61"/>
      <c r="BD161" s="61"/>
      <c r="BE161" s="159"/>
      <c r="BF161" s="159"/>
      <c r="BG161" s="61"/>
      <c r="BH161" s="61"/>
      <c r="BI161" s="61"/>
      <c r="BJ161" s="61"/>
      <c r="BK161" s="61"/>
      <c r="BL161" s="61"/>
      <c r="BM161" s="161"/>
      <c r="BN161" s="61"/>
      <c r="BO161" s="61"/>
      <c r="BP161" s="61"/>
      <c r="BQ161" s="61"/>
      <c r="BR161" s="61"/>
      <c r="BS161" s="61"/>
      <c r="BT161" s="61"/>
      <c r="BU161" s="56"/>
      <c r="BV161" s="56"/>
      <c r="BW161" s="56"/>
      <c r="BX161" s="56"/>
      <c r="BY161" s="56"/>
      <c r="BZ161" s="56"/>
      <c r="CA161" s="56"/>
      <c r="CB161" s="56"/>
      <c r="CC161" s="61"/>
      <c r="CD161" s="61"/>
      <c r="CE161" s="61"/>
      <c r="CF161" s="61"/>
      <c r="CG161" s="61"/>
      <c r="CH161" s="61"/>
    </row>
    <row r="162" spans="1:86" ht="30.95" customHeight="1">
      <c r="A162" s="273" t="s">
        <v>338</v>
      </c>
      <c r="B162" s="808" t="s">
        <v>40</v>
      </c>
      <c r="C162" s="809" t="s">
        <v>1648</v>
      </c>
      <c r="D162" s="810" t="s">
        <v>1650</v>
      </c>
      <c r="E162" s="811">
        <v>2014</v>
      </c>
      <c r="F162" s="812" t="s">
        <v>1642</v>
      </c>
      <c r="G162" s="813" t="s">
        <v>239</v>
      </c>
      <c r="H162" s="814" t="s">
        <v>1608</v>
      </c>
      <c r="I162" s="812" t="s">
        <v>466</v>
      </c>
      <c r="J162" s="815">
        <v>0.47</v>
      </c>
      <c r="K162" s="815">
        <v>0.9</v>
      </c>
      <c r="L162" s="817"/>
      <c r="P162" s="54"/>
      <c r="Q162" s="54"/>
      <c r="R162" s="54"/>
      <c r="BA162" s="160"/>
      <c r="BB162" s="160"/>
      <c r="BC162" s="61"/>
      <c r="BD162" s="61"/>
      <c r="BE162" s="159"/>
      <c r="BF162" s="159"/>
      <c r="BG162" s="61"/>
      <c r="BH162" s="61"/>
      <c r="BI162" s="61"/>
      <c r="BJ162" s="61"/>
      <c r="BK162" s="61"/>
      <c r="BL162" s="61"/>
      <c r="BM162" s="161"/>
      <c r="BN162" s="61"/>
      <c r="BO162" s="61"/>
      <c r="BP162" s="61"/>
      <c r="BQ162" s="61"/>
      <c r="BR162" s="61"/>
      <c r="BS162" s="61"/>
      <c r="BT162" s="61"/>
      <c r="BU162" s="56"/>
      <c r="BV162" s="56"/>
      <c r="BW162" s="56"/>
      <c r="BX162" s="56"/>
      <c r="BY162" s="56"/>
      <c r="BZ162" s="56"/>
      <c r="CA162" s="56"/>
      <c r="CB162" s="56"/>
      <c r="CC162" s="61"/>
      <c r="CD162" s="61"/>
      <c r="CE162" s="61"/>
      <c r="CF162" s="61"/>
      <c r="CG162" s="61"/>
      <c r="CH162" s="61"/>
    </row>
    <row r="163" spans="1:86" ht="30.95" customHeight="1">
      <c r="A163" s="273" t="s">
        <v>338</v>
      </c>
      <c r="B163" s="808" t="s">
        <v>40</v>
      </c>
      <c r="C163" s="809" t="s">
        <v>1648</v>
      </c>
      <c r="D163" s="810" t="s">
        <v>1650</v>
      </c>
      <c r="E163" s="811">
        <v>2014</v>
      </c>
      <c r="F163" s="812" t="s">
        <v>1642</v>
      </c>
      <c r="G163" s="813" t="s">
        <v>230</v>
      </c>
      <c r="H163" s="814" t="s">
        <v>1610</v>
      </c>
      <c r="I163" s="812" t="s">
        <v>466</v>
      </c>
      <c r="J163" s="815">
        <v>0.12</v>
      </c>
      <c r="K163" s="815">
        <v>0.43</v>
      </c>
      <c r="L163" s="817"/>
      <c r="P163" s="54"/>
      <c r="Q163" s="54"/>
      <c r="R163" s="54"/>
      <c r="BA163" s="160"/>
      <c r="BB163" s="160"/>
      <c r="BC163" s="61"/>
      <c r="BD163" s="61"/>
      <c r="BE163" s="159"/>
      <c r="BF163" s="159"/>
      <c r="BG163" s="61"/>
      <c r="BH163" s="61"/>
      <c r="BI163" s="61"/>
      <c r="BJ163" s="61"/>
      <c r="BK163" s="61"/>
      <c r="BL163" s="61"/>
      <c r="BM163" s="161"/>
      <c r="BN163" s="61"/>
      <c r="BO163" s="61"/>
      <c r="BP163" s="61"/>
      <c r="BQ163" s="61"/>
      <c r="BR163" s="61"/>
      <c r="BS163" s="61"/>
      <c r="BT163" s="61"/>
      <c r="BU163" s="56"/>
      <c r="BV163" s="56"/>
      <c r="BW163" s="56"/>
      <c r="BX163" s="56"/>
      <c r="BY163" s="56"/>
      <c r="BZ163" s="56"/>
      <c r="CA163" s="56"/>
      <c r="CB163" s="56"/>
      <c r="CC163" s="61"/>
      <c r="CD163" s="61"/>
      <c r="CE163" s="61"/>
      <c r="CF163" s="61"/>
      <c r="CG163" s="61"/>
      <c r="CH163" s="61"/>
    </row>
    <row r="164" spans="1:86" ht="30.95" customHeight="1">
      <c r="A164" s="273" t="s">
        <v>338</v>
      </c>
      <c r="B164" s="808" t="s">
        <v>40</v>
      </c>
      <c r="C164" s="809" t="s">
        <v>1648</v>
      </c>
      <c r="D164" s="810" t="s">
        <v>1650</v>
      </c>
      <c r="E164" s="811">
        <v>2014</v>
      </c>
      <c r="F164" s="812" t="s">
        <v>1642</v>
      </c>
      <c r="G164" s="813" t="s">
        <v>224</v>
      </c>
      <c r="H164" s="814" t="s">
        <v>1610</v>
      </c>
      <c r="I164" s="812" t="s">
        <v>466</v>
      </c>
      <c r="J164" s="815">
        <v>0.49</v>
      </c>
      <c r="K164" s="815">
        <v>1</v>
      </c>
      <c r="L164" s="817"/>
      <c r="P164" s="54"/>
      <c r="Q164" s="54"/>
      <c r="R164" s="54"/>
      <c r="BA164" s="160"/>
      <c r="BB164" s="160"/>
      <c r="BC164" s="61"/>
      <c r="BD164" s="61"/>
      <c r="BE164" s="159"/>
      <c r="BF164" s="159"/>
      <c r="BG164" s="61"/>
      <c r="BH164" s="61"/>
      <c r="BI164" s="61"/>
      <c r="BJ164" s="61"/>
      <c r="BK164" s="61"/>
      <c r="BL164" s="61"/>
      <c r="BM164" s="161"/>
      <c r="BN164" s="61"/>
      <c r="BO164" s="61"/>
      <c r="BP164" s="61"/>
      <c r="BQ164" s="61"/>
      <c r="BR164" s="61"/>
      <c r="BS164" s="61"/>
      <c r="BT164" s="61"/>
      <c r="BU164" s="56"/>
      <c r="BV164" s="56"/>
      <c r="BW164" s="56"/>
      <c r="BX164" s="56"/>
      <c r="BY164" s="56"/>
      <c r="BZ164" s="56"/>
      <c r="CA164" s="56"/>
      <c r="CB164" s="56"/>
      <c r="CC164" s="61"/>
      <c r="CD164" s="61"/>
      <c r="CE164" s="61"/>
      <c r="CF164" s="61"/>
      <c r="CG164" s="61"/>
      <c r="CH164" s="61"/>
    </row>
    <row r="165" spans="1:86" ht="30.95" customHeight="1">
      <c r="A165" s="273" t="s">
        <v>338</v>
      </c>
      <c r="B165" s="808" t="s">
        <v>40</v>
      </c>
      <c r="C165" s="809" t="s">
        <v>1648</v>
      </c>
      <c r="D165" s="810" t="s">
        <v>1650</v>
      </c>
      <c r="E165" s="811">
        <v>2014</v>
      </c>
      <c r="F165" s="812" t="s">
        <v>1642</v>
      </c>
      <c r="G165" s="813" t="s">
        <v>1607</v>
      </c>
      <c r="H165" s="814" t="s">
        <v>1610</v>
      </c>
      <c r="I165" s="812" t="s">
        <v>466</v>
      </c>
      <c r="J165" s="815">
        <v>0.4</v>
      </c>
      <c r="K165" s="815">
        <v>0.92</v>
      </c>
      <c r="L165" s="817"/>
      <c r="P165" s="54"/>
      <c r="Q165" s="54"/>
      <c r="R165" s="54"/>
      <c r="BA165" s="160"/>
      <c r="BB165" s="160"/>
      <c r="BC165" s="61"/>
      <c r="BD165" s="61"/>
      <c r="BE165" s="159"/>
      <c r="BF165" s="159"/>
      <c r="BG165" s="61"/>
      <c r="BH165" s="61"/>
      <c r="BI165" s="61"/>
      <c r="BJ165" s="61"/>
      <c r="BK165" s="61"/>
      <c r="BL165" s="61"/>
      <c r="BM165" s="161"/>
      <c r="BN165" s="61"/>
      <c r="BO165" s="61"/>
      <c r="BP165" s="61"/>
      <c r="BQ165" s="61"/>
      <c r="BR165" s="61"/>
      <c r="BS165" s="61"/>
      <c r="BT165" s="61"/>
      <c r="BU165" s="56"/>
      <c r="BV165" s="56"/>
      <c r="BW165" s="56"/>
      <c r="BX165" s="56"/>
      <c r="BY165" s="56"/>
      <c r="BZ165" s="56"/>
      <c r="CA165" s="56"/>
      <c r="CB165" s="56"/>
      <c r="CC165" s="61"/>
      <c r="CD165" s="61"/>
      <c r="CE165" s="61"/>
      <c r="CF165" s="61"/>
      <c r="CG165" s="61"/>
      <c r="CH165" s="61"/>
    </row>
    <row r="166" spans="1:86" ht="30.95" customHeight="1">
      <c r="A166" s="273" t="s">
        <v>338</v>
      </c>
      <c r="B166" s="808" t="s">
        <v>40</v>
      </c>
      <c r="C166" s="809" t="s">
        <v>1648</v>
      </c>
      <c r="D166" s="810" t="s">
        <v>1650</v>
      </c>
      <c r="E166" s="811">
        <v>2014</v>
      </c>
      <c r="F166" s="812" t="s">
        <v>1642</v>
      </c>
      <c r="G166" s="813" t="s">
        <v>239</v>
      </c>
      <c r="H166" s="814" t="s">
        <v>1610</v>
      </c>
      <c r="I166" s="812" t="s">
        <v>466</v>
      </c>
      <c r="J166" s="815">
        <v>0.52</v>
      </c>
      <c r="K166" s="815">
        <v>1</v>
      </c>
      <c r="L166" s="817"/>
      <c r="P166" s="54"/>
      <c r="Q166" s="54"/>
      <c r="R166" s="54"/>
      <c r="BA166" s="160"/>
      <c r="BB166" s="160"/>
      <c r="BC166" s="61"/>
      <c r="BD166" s="61"/>
      <c r="BE166" s="159"/>
      <c r="BF166" s="159"/>
      <c r="BG166" s="61"/>
      <c r="BH166" s="61"/>
      <c r="BI166" s="61"/>
      <c r="BJ166" s="61"/>
      <c r="BK166" s="61"/>
      <c r="BL166" s="61"/>
      <c r="BM166" s="161"/>
      <c r="BN166" s="61"/>
      <c r="BO166" s="61"/>
      <c r="BP166" s="61"/>
      <c r="BQ166" s="61"/>
      <c r="BR166" s="61"/>
      <c r="BS166" s="61"/>
      <c r="BT166" s="61"/>
      <c r="BU166" s="56"/>
      <c r="BV166" s="56"/>
      <c r="BW166" s="56"/>
      <c r="BX166" s="56"/>
      <c r="BY166" s="56"/>
      <c r="BZ166" s="56"/>
      <c r="CA166" s="56"/>
      <c r="CB166" s="56"/>
      <c r="CC166" s="61"/>
      <c r="CD166" s="61"/>
      <c r="CE166" s="61"/>
      <c r="CF166" s="61"/>
      <c r="CG166" s="61"/>
      <c r="CH166" s="61"/>
    </row>
    <row r="167" spans="1:86" ht="30.95" customHeight="1">
      <c r="A167" s="273" t="s">
        <v>338</v>
      </c>
      <c r="B167" s="808" t="s">
        <v>40</v>
      </c>
      <c r="C167" s="809" t="s">
        <v>1648</v>
      </c>
      <c r="D167" s="810" t="s">
        <v>1650</v>
      </c>
      <c r="E167" s="811">
        <v>2014</v>
      </c>
      <c r="F167" s="812" t="s">
        <v>1642</v>
      </c>
      <c r="G167" s="813" t="s">
        <v>222</v>
      </c>
      <c r="H167" s="814" t="s">
        <v>1610</v>
      </c>
      <c r="I167" s="812" t="s">
        <v>466</v>
      </c>
      <c r="J167" s="815">
        <v>0.55000000000000004</v>
      </c>
      <c r="K167" s="815">
        <v>1</v>
      </c>
      <c r="L167" s="817"/>
      <c r="P167" s="54"/>
      <c r="Q167" s="54"/>
      <c r="R167" s="54"/>
      <c r="BA167" s="160"/>
      <c r="BB167" s="160"/>
      <c r="BC167" s="61"/>
      <c r="BD167" s="61"/>
      <c r="BE167" s="159"/>
      <c r="BF167" s="159"/>
      <c r="BG167" s="61"/>
      <c r="BH167" s="61"/>
      <c r="BI167" s="61"/>
      <c r="BJ167" s="61"/>
      <c r="BK167" s="61"/>
      <c r="BL167" s="61"/>
      <c r="BM167" s="161"/>
      <c r="BN167" s="61"/>
      <c r="BO167" s="61"/>
      <c r="BP167" s="61"/>
      <c r="BQ167" s="61"/>
      <c r="BR167" s="61"/>
      <c r="BS167" s="61"/>
      <c r="BT167" s="61"/>
      <c r="BU167" s="56"/>
      <c r="BV167" s="56"/>
      <c r="BW167" s="56"/>
      <c r="BX167" s="56"/>
      <c r="BY167" s="56"/>
      <c r="BZ167" s="56"/>
      <c r="CA167" s="56"/>
      <c r="CB167" s="56"/>
      <c r="CC167" s="61"/>
      <c r="CD167" s="61"/>
      <c r="CE167" s="61"/>
      <c r="CF167" s="61"/>
      <c r="CG167" s="61"/>
      <c r="CH167" s="61"/>
    </row>
    <row r="168" spans="1:86" ht="30.95" customHeight="1">
      <c r="A168" s="273" t="s">
        <v>338</v>
      </c>
      <c r="B168" s="808" t="s">
        <v>40</v>
      </c>
      <c r="C168" s="809" t="s">
        <v>1648</v>
      </c>
      <c r="D168" s="810" t="s">
        <v>1650</v>
      </c>
      <c r="E168" s="811">
        <v>2014</v>
      </c>
      <c r="F168" s="812" t="s">
        <v>1642</v>
      </c>
      <c r="G168" s="813" t="s">
        <v>226</v>
      </c>
      <c r="H168" s="814" t="s">
        <v>1610</v>
      </c>
      <c r="I168" s="812" t="s">
        <v>466</v>
      </c>
      <c r="J168" s="815">
        <v>0.61</v>
      </c>
      <c r="K168" s="815">
        <v>1</v>
      </c>
      <c r="L168" s="817"/>
      <c r="P168" s="54"/>
      <c r="Q168" s="54"/>
      <c r="R168" s="54"/>
      <c r="BA168" s="160"/>
      <c r="BB168" s="160"/>
      <c r="BC168" s="61"/>
      <c r="BD168" s="61"/>
      <c r="BE168" s="159"/>
      <c r="BF168" s="159"/>
      <c r="BG168" s="61"/>
      <c r="BH168" s="61"/>
      <c r="BI168" s="61"/>
      <c r="BJ168" s="61"/>
      <c r="BK168" s="61"/>
      <c r="BL168" s="61"/>
      <c r="BM168" s="161"/>
      <c r="BN168" s="61"/>
      <c r="BO168" s="61"/>
      <c r="BP168" s="61"/>
      <c r="BQ168" s="61"/>
      <c r="BR168" s="61"/>
      <c r="BS168" s="61"/>
      <c r="BT168" s="61"/>
      <c r="BU168" s="56"/>
      <c r="BV168" s="56"/>
      <c r="BW168" s="56"/>
      <c r="BX168" s="56"/>
      <c r="BY168" s="56"/>
      <c r="BZ168" s="56"/>
      <c r="CA168" s="56"/>
      <c r="CB168" s="56"/>
      <c r="CC168" s="61"/>
      <c r="CD168" s="61"/>
      <c r="CE168" s="61"/>
      <c r="CF168" s="61"/>
      <c r="CG168" s="61"/>
      <c r="CH168" s="61"/>
    </row>
    <row r="169" spans="1:86" ht="30.95" customHeight="1">
      <c r="A169" s="273" t="s">
        <v>338</v>
      </c>
      <c r="B169" s="808" t="s">
        <v>40</v>
      </c>
      <c r="C169" s="809" t="s">
        <v>1648</v>
      </c>
      <c r="D169" s="810" t="s">
        <v>1650</v>
      </c>
      <c r="E169" s="811">
        <v>2014</v>
      </c>
      <c r="F169" s="812" t="s">
        <v>1642</v>
      </c>
      <c r="G169" s="813" t="s">
        <v>1609</v>
      </c>
      <c r="H169" s="814" t="s">
        <v>1611</v>
      </c>
      <c r="I169" s="812" t="s">
        <v>466</v>
      </c>
      <c r="J169" s="815">
        <v>0.75</v>
      </c>
      <c r="K169" s="815">
        <v>0.98</v>
      </c>
      <c r="L169" s="817"/>
      <c r="P169" s="54"/>
      <c r="Q169" s="54"/>
      <c r="R169" s="54"/>
      <c r="BA169" s="160"/>
      <c r="BB169" s="160"/>
      <c r="BC169" s="61"/>
      <c r="BD169" s="61"/>
      <c r="BE169" s="159"/>
      <c r="BF169" s="159"/>
      <c r="BG169" s="61"/>
      <c r="BH169" s="61"/>
      <c r="BI169" s="61"/>
      <c r="BJ169" s="61"/>
      <c r="BK169" s="61"/>
      <c r="BL169" s="61"/>
      <c r="BM169" s="161"/>
      <c r="BN169" s="61"/>
      <c r="BO169" s="61"/>
      <c r="BP169" s="61"/>
      <c r="BQ169" s="61"/>
      <c r="BR169" s="61"/>
      <c r="BS169" s="61"/>
      <c r="BT169" s="61"/>
      <c r="BU169" s="56"/>
      <c r="BV169" s="56"/>
      <c r="BW169" s="56"/>
      <c r="BX169" s="56"/>
      <c r="BY169" s="56"/>
      <c r="BZ169" s="56"/>
      <c r="CA169" s="56"/>
      <c r="CB169" s="56"/>
      <c r="CC169" s="61"/>
      <c r="CD169" s="61"/>
      <c r="CE169" s="61"/>
      <c r="CF169" s="61"/>
      <c r="CG169" s="61"/>
      <c r="CH169" s="61"/>
    </row>
    <row r="170" spans="1:86" ht="30.95" customHeight="1">
      <c r="A170" s="273" t="s">
        <v>338</v>
      </c>
      <c r="B170" s="808" t="s">
        <v>40</v>
      </c>
      <c r="C170" s="809" t="s">
        <v>1648</v>
      </c>
      <c r="D170" s="810" t="s">
        <v>1650</v>
      </c>
      <c r="E170" s="811">
        <v>2014</v>
      </c>
      <c r="F170" s="812" t="s">
        <v>1642</v>
      </c>
      <c r="G170" s="813" t="s">
        <v>1612</v>
      </c>
      <c r="H170" s="814" t="s">
        <v>1611</v>
      </c>
      <c r="I170" s="812" t="s">
        <v>466</v>
      </c>
      <c r="J170" s="815">
        <v>0.75</v>
      </c>
      <c r="K170" s="815">
        <v>1</v>
      </c>
      <c r="L170" s="817"/>
      <c r="P170" s="54"/>
      <c r="Q170" s="54"/>
      <c r="R170" s="54"/>
      <c r="BA170" s="160"/>
      <c r="BB170" s="160"/>
      <c r="BC170" s="61"/>
      <c r="BD170" s="61"/>
      <c r="BE170" s="159"/>
      <c r="BF170" s="159"/>
      <c r="BG170" s="61"/>
      <c r="BH170" s="61"/>
      <c r="BI170" s="61"/>
      <c r="BJ170" s="61"/>
      <c r="BK170" s="61"/>
      <c r="BL170" s="61"/>
      <c r="BM170" s="161"/>
      <c r="BN170" s="61"/>
      <c r="BO170" s="61"/>
      <c r="BP170" s="61"/>
      <c r="BQ170" s="61"/>
      <c r="BR170" s="61"/>
      <c r="BS170" s="61"/>
      <c r="BT170" s="61"/>
      <c r="BU170" s="56"/>
      <c r="BV170" s="56"/>
      <c r="BW170" s="56"/>
      <c r="BX170" s="56"/>
      <c r="BY170" s="56"/>
      <c r="BZ170" s="56"/>
      <c r="CA170" s="56"/>
      <c r="CB170" s="56"/>
      <c r="CC170" s="61"/>
      <c r="CD170" s="61"/>
      <c r="CE170" s="61"/>
      <c r="CF170" s="61"/>
      <c r="CG170" s="61"/>
      <c r="CH170" s="61"/>
    </row>
    <row r="171" spans="1:86" ht="30.95" customHeight="1">
      <c r="A171" s="273" t="s">
        <v>338</v>
      </c>
      <c r="B171" s="808" t="s">
        <v>40</v>
      </c>
      <c r="C171" s="809" t="s">
        <v>1648</v>
      </c>
      <c r="D171" s="810" t="s">
        <v>1650</v>
      </c>
      <c r="E171" s="811">
        <v>2014</v>
      </c>
      <c r="F171" s="812" t="s">
        <v>1642</v>
      </c>
      <c r="G171" s="813" t="s">
        <v>222</v>
      </c>
      <c r="H171" s="814" t="s">
        <v>1611</v>
      </c>
      <c r="I171" s="812" t="s">
        <v>466</v>
      </c>
      <c r="J171" s="815">
        <v>0.71</v>
      </c>
      <c r="K171" s="815">
        <v>1</v>
      </c>
      <c r="L171" s="817"/>
      <c r="P171" s="54"/>
      <c r="Q171" s="54"/>
      <c r="R171" s="54"/>
      <c r="BA171" s="160"/>
      <c r="BB171" s="160"/>
      <c r="BC171" s="61"/>
      <c r="BD171" s="61"/>
      <c r="BE171" s="159"/>
      <c r="BF171" s="159"/>
      <c r="BG171" s="61"/>
      <c r="BH171" s="61"/>
      <c r="BI171" s="61"/>
      <c r="BJ171" s="61"/>
      <c r="BK171" s="61"/>
      <c r="BL171" s="61"/>
      <c r="BM171" s="161"/>
      <c r="BN171" s="61"/>
      <c r="BO171" s="61"/>
      <c r="BP171" s="61"/>
      <c r="BQ171" s="61"/>
      <c r="BR171" s="61"/>
      <c r="BS171" s="61"/>
      <c r="BT171" s="61"/>
      <c r="BU171" s="56"/>
      <c r="BV171" s="56"/>
      <c r="BW171" s="56"/>
      <c r="BX171" s="56"/>
      <c r="BY171" s="56"/>
      <c r="BZ171" s="56"/>
      <c r="CA171" s="56"/>
      <c r="CB171" s="56"/>
      <c r="CC171" s="61"/>
      <c r="CD171" s="61"/>
      <c r="CE171" s="61"/>
      <c r="CF171" s="61"/>
      <c r="CG171" s="61"/>
      <c r="CH171" s="61"/>
    </row>
    <row r="172" spans="1:86" ht="30.95" customHeight="1">
      <c r="A172" s="273" t="s">
        <v>338</v>
      </c>
      <c r="B172" s="808" t="s">
        <v>40</v>
      </c>
      <c r="C172" s="809" t="s">
        <v>1648</v>
      </c>
      <c r="D172" s="810" t="s">
        <v>1650</v>
      </c>
      <c r="E172" s="811">
        <v>2014</v>
      </c>
      <c r="F172" s="812" t="s">
        <v>1642</v>
      </c>
      <c r="G172" s="813" t="s">
        <v>1609</v>
      </c>
      <c r="H172" s="814" t="s">
        <v>1613</v>
      </c>
      <c r="I172" s="812" t="s">
        <v>466</v>
      </c>
      <c r="J172" s="815">
        <v>0.84</v>
      </c>
      <c r="K172" s="815">
        <v>1</v>
      </c>
      <c r="L172" s="817"/>
      <c r="P172" s="54"/>
      <c r="Q172" s="54"/>
      <c r="R172" s="54"/>
      <c r="BA172" s="160"/>
      <c r="BB172" s="160"/>
      <c r="BC172" s="61"/>
      <c r="BD172" s="61"/>
      <c r="BE172" s="159"/>
      <c r="BF172" s="159"/>
      <c r="BG172" s="61"/>
      <c r="BH172" s="61"/>
      <c r="BI172" s="61"/>
      <c r="BJ172" s="61"/>
      <c r="BK172" s="61"/>
      <c r="BL172" s="61"/>
      <c r="BM172" s="161"/>
      <c r="BN172" s="61"/>
      <c r="BO172" s="61"/>
      <c r="BP172" s="61"/>
      <c r="BQ172" s="61"/>
      <c r="BR172" s="61"/>
      <c r="BS172" s="61"/>
      <c r="BT172" s="61"/>
      <c r="BU172" s="56"/>
      <c r="BV172" s="56"/>
      <c r="BW172" s="56"/>
      <c r="BX172" s="56"/>
      <c r="BY172" s="56"/>
      <c r="BZ172" s="56"/>
      <c r="CA172" s="56"/>
      <c r="CB172" s="56"/>
      <c r="CC172" s="61"/>
      <c r="CD172" s="61"/>
      <c r="CE172" s="61"/>
      <c r="CF172" s="61"/>
      <c r="CG172" s="61"/>
      <c r="CH172" s="61"/>
    </row>
    <row r="173" spans="1:86" ht="30.95" customHeight="1">
      <c r="A173" s="273" t="s">
        <v>338</v>
      </c>
      <c r="B173" s="808" t="s">
        <v>40</v>
      </c>
      <c r="C173" s="809" t="s">
        <v>1648</v>
      </c>
      <c r="D173" s="810" t="s">
        <v>1650</v>
      </c>
      <c r="E173" s="811">
        <v>2014</v>
      </c>
      <c r="F173" s="812" t="s">
        <v>1642</v>
      </c>
      <c r="G173" s="813" t="s">
        <v>1609</v>
      </c>
      <c r="H173" s="814" t="s">
        <v>1614</v>
      </c>
      <c r="I173" s="812" t="s">
        <v>466</v>
      </c>
      <c r="J173" s="815">
        <v>0.93</v>
      </c>
      <c r="K173" s="815">
        <v>1</v>
      </c>
      <c r="L173" s="817"/>
      <c r="P173" s="54"/>
      <c r="Q173" s="54"/>
      <c r="R173" s="54"/>
      <c r="BA173" s="160"/>
      <c r="BB173" s="160"/>
      <c r="BC173" s="61"/>
      <c r="BD173" s="61"/>
      <c r="BE173" s="159"/>
      <c r="BF173" s="159"/>
      <c r="BG173" s="61"/>
      <c r="BH173" s="61"/>
      <c r="BI173" s="61"/>
      <c r="BJ173" s="61"/>
      <c r="BK173" s="61"/>
      <c r="BL173" s="61"/>
      <c r="BM173" s="161"/>
      <c r="BN173" s="61"/>
      <c r="BO173" s="61"/>
      <c r="BP173" s="61"/>
      <c r="BQ173" s="61"/>
      <c r="BR173" s="61"/>
      <c r="BS173" s="61"/>
      <c r="BT173" s="61"/>
      <c r="BU173" s="56"/>
      <c r="BV173" s="56"/>
      <c r="BW173" s="56"/>
      <c r="BX173" s="56"/>
      <c r="BY173" s="56"/>
      <c r="BZ173" s="56"/>
      <c r="CA173" s="56"/>
      <c r="CB173" s="56"/>
      <c r="CC173" s="61"/>
      <c r="CD173" s="61"/>
      <c r="CE173" s="61"/>
      <c r="CF173" s="61"/>
      <c r="CG173" s="61"/>
      <c r="CH173" s="61"/>
    </row>
    <row r="174" spans="1:86" ht="30.95" customHeight="1">
      <c r="A174" s="273" t="s">
        <v>338</v>
      </c>
      <c r="B174" s="808" t="s">
        <v>40</v>
      </c>
      <c r="C174" s="809" t="s">
        <v>1648</v>
      </c>
      <c r="D174" s="810" t="s">
        <v>1650</v>
      </c>
      <c r="E174" s="811">
        <v>2014</v>
      </c>
      <c r="F174" s="812" t="s">
        <v>1642</v>
      </c>
      <c r="G174" s="813" t="s">
        <v>226</v>
      </c>
      <c r="H174" s="814" t="s">
        <v>1614</v>
      </c>
      <c r="I174" s="812" t="s">
        <v>466</v>
      </c>
      <c r="J174" s="815">
        <v>1</v>
      </c>
      <c r="K174" s="815">
        <v>1</v>
      </c>
      <c r="L174" s="817"/>
      <c r="P174" s="54"/>
      <c r="Q174" s="54"/>
      <c r="R174" s="54"/>
      <c r="BA174" s="160"/>
      <c r="BB174" s="160"/>
      <c r="BC174" s="61"/>
      <c r="BD174" s="61"/>
      <c r="BE174" s="159"/>
      <c r="BF174" s="159"/>
      <c r="BG174" s="61"/>
      <c r="BH174" s="61"/>
      <c r="BI174" s="61"/>
      <c r="BJ174" s="61"/>
      <c r="BK174" s="61"/>
      <c r="BL174" s="61"/>
      <c r="BM174" s="161"/>
      <c r="BN174" s="61"/>
      <c r="BO174" s="61"/>
      <c r="BP174" s="61"/>
      <c r="BQ174" s="61"/>
      <c r="BR174" s="61"/>
      <c r="BS174" s="61"/>
      <c r="BT174" s="61"/>
      <c r="BU174" s="56"/>
      <c r="BV174" s="56"/>
      <c r="BW174" s="56"/>
      <c r="BX174" s="56"/>
      <c r="BY174" s="56"/>
      <c r="BZ174" s="56"/>
      <c r="CA174" s="56"/>
      <c r="CB174" s="56"/>
      <c r="CC174" s="61"/>
      <c r="CD174" s="61"/>
      <c r="CE174" s="61"/>
      <c r="CF174" s="61"/>
      <c r="CG174" s="61"/>
      <c r="CH174" s="61"/>
    </row>
    <row r="175" spans="1:86" ht="30.95" customHeight="1">
      <c r="A175" s="273" t="s">
        <v>338</v>
      </c>
      <c r="B175" s="808" t="s">
        <v>40</v>
      </c>
      <c r="C175" s="809" t="s">
        <v>1648</v>
      </c>
      <c r="D175" s="810" t="s">
        <v>1651</v>
      </c>
      <c r="E175" s="811">
        <v>2014</v>
      </c>
      <c r="F175" s="812" t="s">
        <v>1642</v>
      </c>
      <c r="G175" s="813" t="s">
        <v>224</v>
      </c>
      <c r="H175" s="814" t="s">
        <v>1604</v>
      </c>
      <c r="I175" s="812" t="s">
        <v>466</v>
      </c>
      <c r="J175" s="815">
        <v>0.25</v>
      </c>
      <c r="K175" s="815">
        <v>0.5</v>
      </c>
      <c r="L175" s="817"/>
      <c r="P175" s="54"/>
      <c r="Q175" s="54"/>
      <c r="R175" s="54"/>
      <c r="BA175" s="160"/>
      <c r="BB175" s="160"/>
      <c r="BC175" s="61"/>
      <c r="BD175" s="61"/>
      <c r="BE175" s="159"/>
      <c r="BF175" s="159"/>
      <c r="BG175" s="61"/>
      <c r="BH175" s="61"/>
      <c r="BI175" s="61"/>
      <c r="BJ175" s="61"/>
      <c r="BK175" s="61"/>
      <c r="BL175" s="61"/>
      <c r="BM175" s="161"/>
      <c r="BN175" s="61"/>
      <c r="BO175" s="61"/>
      <c r="BP175" s="61"/>
      <c r="BQ175" s="61"/>
      <c r="BR175" s="61"/>
      <c r="BS175" s="61"/>
      <c r="BT175" s="61"/>
      <c r="BU175" s="56"/>
      <c r="BV175" s="56"/>
      <c r="BW175" s="56"/>
      <c r="BX175" s="56"/>
      <c r="BY175" s="56"/>
      <c r="BZ175" s="56"/>
      <c r="CA175" s="56"/>
      <c r="CB175" s="56"/>
      <c r="CC175" s="61"/>
      <c r="CD175" s="61"/>
      <c r="CE175" s="61"/>
      <c r="CF175" s="61"/>
      <c r="CG175" s="61"/>
      <c r="CH175" s="61"/>
    </row>
    <row r="176" spans="1:86" ht="30.95" customHeight="1">
      <c r="A176" s="273" t="s">
        <v>338</v>
      </c>
      <c r="B176" s="808" t="s">
        <v>40</v>
      </c>
      <c r="C176" s="809" t="s">
        <v>1648</v>
      </c>
      <c r="D176" s="810" t="s">
        <v>1651</v>
      </c>
      <c r="E176" s="811">
        <v>2014</v>
      </c>
      <c r="F176" s="812" t="s">
        <v>1642</v>
      </c>
      <c r="G176" s="813" t="s">
        <v>1607</v>
      </c>
      <c r="H176" s="814" t="s">
        <v>1604</v>
      </c>
      <c r="I176" s="812" t="s">
        <v>466</v>
      </c>
      <c r="J176" s="815">
        <v>0.24</v>
      </c>
      <c r="K176" s="815">
        <v>1</v>
      </c>
      <c r="L176" s="817"/>
      <c r="P176" s="54"/>
      <c r="Q176" s="54"/>
      <c r="R176" s="54"/>
      <c r="BA176" s="160"/>
      <c r="BB176" s="160"/>
      <c r="BC176" s="61"/>
      <c r="BD176" s="61"/>
      <c r="BE176" s="159"/>
      <c r="BF176" s="159"/>
      <c r="BG176" s="61"/>
      <c r="BH176" s="61"/>
      <c r="BI176" s="61"/>
      <c r="BJ176" s="61"/>
      <c r="BK176" s="61"/>
      <c r="BL176" s="61"/>
      <c r="BM176" s="161"/>
      <c r="BN176" s="61"/>
      <c r="BO176" s="61"/>
      <c r="BP176" s="61"/>
      <c r="BQ176" s="61"/>
      <c r="BR176" s="61"/>
      <c r="BS176" s="61"/>
      <c r="BT176" s="61"/>
      <c r="BU176" s="56"/>
      <c r="BV176" s="56"/>
      <c r="BW176" s="56"/>
      <c r="BX176" s="56"/>
      <c r="BY176" s="56"/>
      <c r="BZ176" s="56"/>
      <c r="CA176" s="56"/>
      <c r="CB176" s="56"/>
      <c r="CC176" s="61"/>
      <c r="CD176" s="61"/>
      <c r="CE176" s="61"/>
      <c r="CF176" s="61"/>
      <c r="CG176" s="61"/>
      <c r="CH176" s="61"/>
    </row>
    <row r="177" spans="1:86" ht="30.95" customHeight="1">
      <c r="A177" s="273" t="s">
        <v>338</v>
      </c>
      <c r="B177" s="808" t="s">
        <v>40</v>
      </c>
      <c r="C177" s="809" t="s">
        <v>1648</v>
      </c>
      <c r="D177" s="810" t="s">
        <v>1651</v>
      </c>
      <c r="E177" s="811">
        <v>2014</v>
      </c>
      <c r="F177" s="812" t="s">
        <v>1642</v>
      </c>
      <c r="G177" s="813" t="s">
        <v>239</v>
      </c>
      <c r="H177" s="814" t="s">
        <v>1604</v>
      </c>
      <c r="I177" s="812" t="s">
        <v>466</v>
      </c>
      <c r="J177" s="815">
        <v>0.3</v>
      </c>
      <c r="K177" s="815">
        <v>1</v>
      </c>
      <c r="L177" s="817"/>
      <c r="P177" s="54"/>
      <c r="Q177" s="54"/>
      <c r="R177" s="54"/>
      <c r="BA177" s="160"/>
      <c r="BB177" s="160"/>
      <c r="BC177" s="61"/>
      <c r="BD177" s="61"/>
      <c r="BE177" s="159"/>
      <c r="BF177" s="159"/>
      <c r="BG177" s="61"/>
      <c r="BH177" s="61"/>
      <c r="BI177" s="61"/>
      <c r="BJ177" s="61"/>
      <c r="BK177" s="61"/>
      <c r="BL177" s="61"/>
      <c r="BM177" s="161"/>
      <c r="BN177" s="61"/>
      <c r="BO177" s="61"/>
      <c r="BP177" s="61"/>
      <c r="BQ177" s="61"/>
      <c r="BR177" s="61"/>
      <c r="BS177" s="61"/>
      <c r="BT177" s="61"/>
      <c r="BU177" s="56"/>
      <c r="BV177" s="56"/>
      <c r="BW177" s="56"/>
      <c r="BX177" s="56"/>
      <c r="BY177" s="56"/>
      <c r="BZ177" s="56"/>
      <c r="CA177" s="56"/>
      <c r="CB177" s="56"/>
      <c r="CC177" s="61"/>
      <c r="CD177" s="61"/>
      <c r="CE177" s="61"/>
      <c r="CF177" s="61"/>
      <c r="CG177" s="61"/>
      <c r="CH177" s="61"/>
    </row>
    <row r="178" spans="1:86" ht="30.95" customHeight="1">
      <c r="A178" s="273" t="s">
        <v>338</v>
      </c>
      <c r="B178" s="808" t="s">
        <v>40</v>
      </c>
      <c r="C178" s="809" t="s">
        <v>1648</v>
      </c>
      <c r="D178" s="810" t="s">
        <v>1651</v>
      </c>
      <c r="E178" s="811">
        <v>2014</v>
      </c>
      <c r="F178" s="812" t="s">
        <v>1642</v>
      </c>
      <c r="G178" s="813" t="s">
        <v>230</v>
      </c>
      <c r="H178" s="814" t="s">
        <v>1608</v>
      </c>
      <c r="I178" s="812" t="s">
        <v>466</v>
      </c>
      <c r="J178" s="815">
        <v>0.35</v>
      </c>
      <c r="K178" s="815">
        <v>1</v>
      </c>
      <c r="L178" s="817"/>
      <c r="P178" s="54"/>
      <c r="Q178" s="54"/>
      <c r="R178" s="54"/>
      <c r="BA178" s="160"/>
      <c r="BB178" s="160"/>
      <c r="BC178" s="61"/>
      <c r="BD178" s="61"/>
      <c r="BE178" s="159"/>
      <c r="BF178" s="159"/>
      <c r="BG178" s="61"/>
      <c r="BH178" s="61"/>
      <c r="BI178" s="61"/>
      <c r="BJ178" s="61"/>
      <c r="BK178" s="61"/>
      <c r="BL178" s="61"/>
      <c r="BM178" s="161"/>
      <c r="BN178" s="61"/>
      <c r="BO178" s="61"/>
      <c r="BP178" s="61"/>
      <c r="BQ178" s="61"/>
      <c r="BR178" s="61"/>
      <c r="BS178" s="61"/>
      <c r="BT178" s="61"/>
      <c r="BU178" s="56"/>
      <c r="BV178" s="56"/>
      <c r="BW178" s="56"/>
      <c r="BX178" s="56"/>
      <c r="BY178" s="56"/>
      <c r="BZ178" s="56"/>
      <c r="CA178" s="56"/>
      <c r="CB178" s="56"/>
      <c r="CC178" s="61"/>
      <c r="CD178" s="61"/>
      <c r="CE178" s="61"/>
      <c r="CF178" s="61"/>
      <c r="CG178" s="61"/>
      <c r="CH178" s="61"/>
    </row>
    <row r="179" spans="1:86" ht="30.95" customHeight="1">
      <c r="A179" s="273" t="s">
        <v>338</v>
      </c>
      <c r="B179" s="808" t="s">
        <v>40</v>
      </c>
      <c r="C179" s="809" t="s">
        <v>1648</v>
      </c>
      <c r="D179" s="810" t="s">
        <v>1651</v>
      </c>
      <c r="E179" s="811">
        <v>2014</v>
      </c>
      <c r="F179" s="812" t="s">
        <v>1642</v>
      </c>
      <c r="G179" s="813" t="s">
        <v>1609</v>
      </c>
      <c r="H179" s="814" t="s">
        <v>1608</v>
      </c>
      <c r="I179" s="812" t="s">
        <v>466</v>
      </c>
      <c r="J179" s="815">
        <v>0.43</v>
      </c>
      <c r="K179" s="815">
        <v>1</v>
      </c>
      <c r="L179" s="817"/>
      <c r="P179" s="54"/>
      <c r="Q179" s="54"/>
      <c r="R179" s="54"/>
      <c r="BA179" s="160"/>
      <c r="BB179" s="160"/>
      <c r="BC179" s="61"/>
      <c r="BD179" s="61"/>
      <c r="BE179" s="159"/>
      <c r="BF179" s="159"/>
      <c r="BG179" s="61"/>
      <c r="BH179" s="61"/>
      <c r="BI179" s="61"/>
      <c r="BJ179" s="61"/>
      <c r="BK179" s="61"/>
      <c r="BL179" s="61"/>
      <c r="BM179" s="161"/>
      <c r="BN179" s="61"/>
      <c r="BO179" s="61"/>
      <c r="BP179" s="61"/>
      <c r="BQ179" s="61"/>
      <c r="BR179" s="61"/>
      <c r="BS179" s="61"/>
      <c r="BT179" s="61"/>
      <c r="BU179" s="56"/>
      <c r="BV179" s="56"/>
      <c r="BW179" s="56"/>
      <c r="BX179" s="56"/>
      <c r="BY179" s="56"/>
      <c r="BZ179" s="56"/>
      <c r="CA179" s="56"/>
      <c r="CB179" s="56"/>
      <c r="CC179" s="61"/>
      <c r="CD179" s="61"/>
      <c r="CE179" s="61"/>
      <c r="CF179" s="61"/>
      <c r="CG179" s="61"/>
      <c r="CH179" s="61"/>
    </row>
    <row r="180" spans="1:86" ht="30.95" customHeight="1">
      <c r="A180" s="273" t="s">
        <v>338</v>
      </c>
      <c r="B180" s="808" t="s">
        <v>40</v>
      </c>
      <c r="C180" s="809" t="s">
        <v>1648</v>
      </c>
      <c r="D180" s="810" t="s">
        <v>1651</v>
      </c>
      <c r="E180" s="811">
        <v>2014</v>
      </c>
      <c r="F180" s="812" t="s">
        <v>1642</v>
      </c>
      <c r="G180" s="813" t="s">
        <v>1607</v>
      </c>
      <c r="H180" s="814" t="s">
        <v>1608</v>
      </c>
      <c r="I180" s="812" t="s">
        <v>466</v>
      </c>
      <c r="J180" s="815">
        <v>0.51</v>
      </c>
      <c r="K180" s="815">
        <v>1</v>
      </c>
      <c r="L180" s="817"/>
      <c r="P180" s="54"/>
      <c r="Q180" s="54"/>
      <c r="R180" s="54"/>
      <c r="BA180" s="160"/>
      <c r="BB180" s="160"/>
      <c r="BC180" s="61"/>
      <c r="BD180" s="61"/>
      <c r="BE180" s="159"/>
      <c r="BF180" s="159"/>
      <c r="BG180" s="61"/>
      <c r="BH180" s="61"/>
      <c r="BI180" s="61"/>
      <c r="BJ180" s="61"/>
      <c r="BK180" s="61"/>
      <c r="BL180" s="61"/>
      <c r="BM180" s="161"/>
      <c r="BN180" s="61"/>
      <c r="BO180" s="61"/>
      <c r="BP180" s="61"/>
      <c r="BQ180" s="61"/>
      <c r="BR180" s="61"/>
      <c r="BS180" s="61"/>
      <c r="BT180" s="61"/>
      <c r="BU180" s="56"/>
      <c r="BV180" s="56"/>
      <c r="BW180" s="56"/>
      <c r="BX180" s="56"/>
      <c r="BY180" s="56"/>
      <c r="BZ180" s="56"/>
      <c r="CA180" s="56"/>
      <c r="CB180" s="56"/>
      <c r="CC180" s="61"/>
      <c r="CD180" s="61"/>
      <c r="CE180" s="61"/>
      <c r="CF180" s="61"/>
      <c r="CG180" s="61"/>
      <c r="CH180" s="61"/>
    </row>
    <row r="181" spans="1:86" ht="30.95" customHeight="1">
      <c r="A181" s="273" t="s">
        <v>338</v>
      </c>
      <c r="B181" s="808" t="s">
        <v>40</v>
      </c>
      <c r="C181" s="809" t="s">
        <v>1648</v>
      </c>
      <c r="D181" s="810" t="s">
        <v>1651</v>
      </c>
      <c r="E181" s="811">
        <v>2014</v>
      </c>
      <c r="F181" s="812" t="s">
        <v>1642</v>
      </c>
      <c r="G181" s="813" t="s">
        <v>239</v>
      </c>
      <c r="H181" s="814" t="s">
        <v>1608</v>
      </c>
      <c r="I181" s="812" t="s">
        <v>466</v>
      </c>
      <c r="J181" s="815">
        <v>0.47</v>
      </c>
      <c r="K181" s="815">
        <v>0.9</v>
      </c>
      <c r="L181" s="817"/>
      <c r="P181" s="54"/>
      <c r="Q181" s="54"/>
      <c r="R181" s="54"/>
      <c r="BA181" s="160"/>
      <c r="BB181" s="160"/>
      <c r="BC181" s="61"/>
      <c r="BD181" s="61"/>
      <c r="BE181" s="159"/>
      <c r="BF181" s="159"/>
      <c r="BG181" s="61"/>
      <c r="BH181" s="61"/>
      <c r="BI181" s="61"/>
      <c r="BJ181" s="61"/>
      <c r="BK181" s="61"/>
      <c r="BL181" s="61"/>
      <c r="BM181" s="161"/>
      <c r="BN181" s="61"/>
      <c r="BO181" s="61"/>
      <c r="BP181" s="61"/>
      <c r="BQ181" s="61"/>
      <c r="BR181" s="61"/>
      <c r="BS181" s="61"/>
      <c r="BT181" s="61"/>
      <c r="BU181" s="56"/>
      <c r="BV181" s="56"/>
      <c r="BW181" s="56"/>
      <c r="BX181" s="56"/>
      <c r="BY181" s="56"/>
      <c r="BZ181" s="56"/>
      <c r="CA181" s="56"/>
      <c r="CB181" s="56"/>
      <c r="CC181" s="61"/>
      <c r="CD181" s="61"/>
      <c r="CE181" s="61"/>
      <c r="CF181" s="61"/>
      <c r="CG181" s="61"/>
      <c r="CH181" s="61"/>
    </row>
    <row r="182" spans="1:86" ht="30.95" customHeight="1">
      <c r="A182" s="273" t="s">
        <v>338</v>
      </c>
      <c r="B182" s="808" t="s">
        <v>40</v>
      </c>
      <c r="C182" s="809" t="s">
        <v>1648</v>
      </c>
      <c r="D182" s="810" t="s">
        <v>1651</v>
      </c>
      <c r="E182" s="811">
        <v>2014</v>
      </c>
      <c r="F182" s="812" t="s">
        <v>1642</v>
      </c>
      <c r="G182" s="813" t="s">
        <v>230</v>
      </c>
      <c r="H182" s="814" t="s">
        <v>1610</v>
      </c>
      <c r="I182" s="812" t="s">
        <v>466</v>
      </c>
      <c r="J182" s="815">
        <v>0.12</v>
      </c>
      <c r="K182" s="815">
        <v>0.43</v>
      </c>
      <c r="L182" s="817"/>
      <c r="P182" s="54"/>
      <c r="Q182" s="54"/>
      <c r="R182" s="54"/>
      <c r="BA182" s="160"/>
      <c r="BB182" s="160"/>
      <c r="BC182" s="61"/>
      <c r="BD182" s="61"/>
      <c r="BE182" s="159"/>
      <c r="BF182" s="159"/>
      <c r="BG182" s="61"/>
      <c r="BH182" s="61"/>
      <c r="BI182" s="61"/>
      <c r="BJ182" s="61"/>
      <c r="BK182" s="61"/>
      <c r="BL182" s="61"/>
      <c r="BM182" s="161"/>
      <c r="BN182" s="61"/>
      <c r="BO182" s="61"/>
      <c r="BP182" s="61"/>
      <c r="BQ182" s="61"/>
      <c r="BR182" s="61"/>
      <c r="BS182" s="61"/>
      <c r="BT182" s="61"/>
      <c r="BU182" s="56"/>
      <c r="BV182" s="56"/>
      <c r="BW182" s="56"/>
      <c r="BX182" s="56"/>
      <c r="BY182" s="56"/>
      <c r="BZ182" s="56"/>
      <c r="CA182" s="56"/>
      <c r="CB182" s="56"/>
      <c r="CC182" s="61"/>
      <c r="CD182" s="61"/>
      <c r="CE182" s="61"/>
      <c r="CF182" s="61"/>
      <c r="CG182" s="61"/>
      <c r="CH182" s="61"/>
    </row>
    <row r="183" spans="1:86" ht="30.95" customHeight="1">
      <c r="A183" s="273" t="s">
        <v>338</v>
      </c>
      <c r="B183" s="808" t="s">
        <v>40</v>
      </c>
      <c r="C183" s="809" t="s">
        <v>1648</v>
      </c>
      <c r="D183" s="810" t="s">
        <v>1651</v>
      </c>
      <c r="E183" s="811">
        <v>2014</v>
      </c>
      <c r="F183" s="812" t="s">
        <v>1642</v>
      </c>
      <c r="G183" s="813" t="s">
        <v>224</v>
      </c>
      <c r="H183" s="814" t="s">
        <v>1610</v>
      </c>
      <c r="I183" s="812" t="s">
        <v>466</v>
      </c>
      <c r="J183" s="815">
        <v>0.49</v>
      </c>
      <c r="K183" s="815">
        <v>1</v>
      </c>
      <c r="L183" s="817"/>
      <c r="P183" s="54"/>
      <c r="Q183" s="54"/>
      <c r="R183" s="54"/>
      <c r="BA183" s="160"/>
      <c r="BB183" s="160"/>
      <c r="BC183" s="61"/>
      <c r="BD183" s="61"/>
      <c r="BE183" s="159"/>
      <c r="BF183" s="159"/>
      <c r="BG183" s="61"/>
      <c r="BH183" s="61"/>
      <c r="BI183" s="61"/>
      <c r="BJ183" s="61"/>
      <c r="BK183" s="61"/>
      <c r="BL183" s="61"/>
      <c r="BM183" s="161"/>
      <c r="BN183" s="61"/>
      <c r="BO183" s="61"/>
      <c r="BP183" s="61"/>
      <c r="BQ183" s="61"/>
      <c r="BR183" s="61"/>
      <c r="BS183" s="61"/>
      <c r="BT183" s="61"/>
      <c r="BU183" s="56"/>
      <c r="BV183" s="56"/>
      <c r="BW183" s="56"/>
      <c r="BX183" s="56"/>
      <c r="BY183" s="56"/>
      <c r="BZ183" s="56"/>
      <c r="CA183" s="56"/>
      <c r="CB183" s="56"/>
      <c r="CC183" s="61"/>
      <c r="CD183" s="61"/>
      <c r="CE183" s="61"/>
      <c r="CF183" s="61"/>
      <c r="CG183" s="61"/>
      <c r="CH183" s="61"/>
    </row>
    <row r="184" spans="1:86" ht="30.95" customHeight="1">
      <c r="A184" s="273" t="s">
        <v>338</v>
      </c>
      <c r="B184" s="808" t="s">
        <v>40</v>
      </c>
      <c r="C184" s="809" t="s">
        <v>1648</v>
      </c>
      <c r="D184" s="810" t="s">
        <v>1651</v>
      </c>
      <c r="E184" s="811">
        <v>2014</v>
      </c>
      <c r="F184" s="812" t="s">
        <v>1642</v>
      </c>
      <c r="G184" s="813" t="s">
        <v>1607</v>
      </c>
      <c r="H184" s="814" t="s">
        <v>1610</v>
      </c>
      <c r="I184" s="812" t="s">
        <v>466</v>
      </c>
      <c r="J184" s="815">
        <v>0.4</v>
      </c>
      <c r="K184" s="815">
        <v>0.92</v>
      </c>
      <c r="L184" s="817"/>
      <c r="P184" s="54"/>
      <c r="Q184" s="54"/>
      <c r="R184" s="54"/>
      <c r="BA184" s="160"/>
      <c r="BB184" s="160"/>
      <c r="BC184" s="61"/>
      <c r="BD184" s="61"/>
      <c r="BE184" s="159"/>
      <c r="BF184" s="159"/>
      <c r="BG184" s="61"/>
      <c r="BH184" s="61"/>
      <c r="BI184" s="61"/>
      <c r="BJ184" s="61"/>
      <c r="BK184" s="61"/>
      <c r="BL184" s="61"/>
      <c r="BM184" s="161"/>
      <c r="BN184" s="61"/>
      <c r="BO184" s="61"/>
      <c r="BP184" s="61"/>
      <c r="BQ184" s="61"/>
      <c r="BR184" s="61"/>
      <c r="BS184" s="61"/>
      <c r="BT184" s="61"/>
      <c r="BU184" s="56"/>
      <c r="BV184" s="56"/>
      <c r="BW184" s="56"/>
      <c r="BX184" s="56"/>
      <c r="BY184" s="56"/>
      <c r="BZ184" s="56"/>
      <c r="CA184" s="56"/>
      <c r="CB184" s="56"/>
      <c r="CC184" s="61"/>
      <c r="CD184" s="61"/>
      <c r="CE184" s="61"/>
      <c r="CF184" s="61"/>
      <c r="CG184" s="61"/>
      <c r="CH184" s="61"/>
    </row>
    <row r="185" spans="1:86" ht="30.95" customHeight="1">
      <c r="A185" s="273" t="s">
        <v>338</v>
      </c>
      <c r="B185" s="808" t="s">
        <v>40</v>
      </c>
      <c r="C185" s="809" t="s">
        <v>1648</v>
      </c>
      <c r="D185" s="810" t="s">
        <v>1651</v>
      </c>
      <c r="E185" s="811">
        <v>2014</v>
      </c>
      <c r="F185" s="812" t="s">
        <v>1642</v>
      </c>
      <c r="G185" s="813" t="s">
        <v>239</v>
      </c>
      <c r="H185" s="814" t="s">
        <v>1610</v>
      </c>
      <c r="I185" s="812" t="s">
        <v>466</v>
      </c>
      <c r="J185" s="815">
        <v>0.52</v>
      </c>
      <c r="K185" s="815">
        <v>1</v>
      </c>
      <c r="L185" s="817"/>
      <c r="P185" s="54"/>
      <c r="Q185" s="54"/>
      <c r="R185" s="54"/>
      <c r="BA185" s="160"/>
      <c r="BB185" s="160"/>
      <c r="BC185" s="61"/>
      <c r="BD185" s="61"/>
      <c r="BE185" s="159"/>
      <c r="BF185" s="159"/>
      <c r="BG185" s="61"/>
      <c r="BH185" s="61"/>
      <c r="BI185" s="61"/>
      <c r="BJ185" s="61"/>
      <c r="BK185" s="61"/>
      <c r="BL185" s="61"/>
      <c r="BM185" s="161"/>
      <c r="BN185" s="61"/>
      <c r="BO185" s="61"/>
      <c r="BP185" s="61"/>
      <c r="BQ185" s="61"/>
      <c r="BR185" s="61"/>
      <c r="BS185" s="61"/>
      <c r="BT185" s="61"/>
      <c r="BU185" s="56"/>
      <c r="BV185" s="56"/>
      <c r="BW185" s="56"/>
      <c r="BX185" s="56"/>
      <c r="BY185" s="56"/>
      <c r="BZ185" s="56"/>
      <c r="CA185" s="56"/>
      <c r="CB185" s="56"/>
      <c r="CC185" s="61"/>
      <c r="CD185" s="61"/>
      <c r="CE185" s="61"/>
      <c r="CF185" s="61"/>
      <c r="CG185" s="61"/>
      <c r="CH185" s="61"/>
    </row>
    <row r="186" spans="1:86" ht="30.95" customHeight="1">
      <c r="A186" s="273" t="s">
        <v>338</v>
      </c>
      <c r="B186" s="808" t="s">
        <v>40</v>
      </c>
      <c r="C186" s="809" t="s">
        <v>1648</v>
      </c>
      <c r="D186" s="810" t="s">
        <v>1651</v>
      </c>
      <c r="E186" s="811">
        <v>2014</v>
      </c>
      <c r="F186" s="812" t="s">
        <v>1642</v>
      </c>
      <c r="G186" s="813" t="s">
        <v>222</v>
      </c>
      <c r="H186" s="814" t="s">
        <v>1610</v>
      </c>
      <c r="I186" s="812" t="s">
        <v>466</v>
      </c>
      <c r="J186" s="815">
        <v>0.55000000000000004</v>
      </c>
      <c r="K186" s="815">
        <v>1</v>
      </c>
      <c r="L186" s="817"/>
      <c r="P186" s="54"/>
      <c r="Q186" s="54"/>
      <c r="R186" s="54"/>
      <c r="BA186" s="160"/>
      <c r="BB186" s="160"/>
      <c r="BC186" s="61"/>
      <c r="BD186" s="61"/>
      <c r="BE186" s="159"/>
      <c r="BF186" s="159"/>
      <c r="BG186" s="61"/>
      <c r="BH186" s="61"/>
      <c r="BI186" s="61"/>
      <c r="BJ186" s="61"/>
      <c r="BK186" s="61"/>
      <c r="BL186" s="61"/>
      <c r="BM186" s="161"/>
      <c r="BN186" s="61"/>
      <c r="BO186" s="61"/>
      <c r="BP186" s="61"/>
      <c r="BQ186" s="61"/>
      <c r="BR186" s="61"/>
      <c r="BS186" s="61"/>
      <c r="BT186" s="61"/>
      <c r="BU186" s="56"/>
      <c r="BV186" s="56"/>
      <c r="BW186" s="56"/>
      <c r="BX186" s="56"/>
      <c r="BY186" s="56"/>
      <c r="BZ186" s="56"/>
      <c r="CA186" s="56"/>
      <c r="CB186" s="56"/>
      <c r="CC186" s="61"/>
      <c r="CD186" s="61"/>
      <c r="CE186" s="61"/>
      <c r="CF186" s="61"/>
      <c r="CG186" s="61"/>
      <c r="CH186" s="61"/>
    </row>
    <row r="187" spans="1:86" ht="30.95" customHeight="1">
      <c r="A187" s="273" t="s">
        <v>338</v>
      </c>
      <c r="B187" s="808" t="s">
        <v>40</v>
      </c>
      <c r="C187" s="809" t="s">
        <v>1648</v>
      </c>
      <c r="D187" s="810" t="s">
        <v>1651</v>
      </c>
      <c r="E187" s="811">
        <v>2014</v>
      </c>
      <c r="F187" s="812" t="s">
        <v>1642</v>
      </c>
      <c r="G187" s="813" t="s">
        <v>226</v>
      </c>
      <c r="H187" s="814" t="s">
        <v>1610</v>
      </c>
      <c r="I187" s="812" t="s">
        <v>466</v>
      </c>
      <c r="J187" s="815">
        <v>0.61</v>
      </c>
      <c r="K187" s="815">
        <v>1</v>
      </c>
      <c r="L187" s="817"/>
      <c r="P187" s="54"/>
      <c r="Q187" s="54"/>
      <c r="R187" s="54"/>
      <c r="BA187" s="160"/>
      <c r="BB187" s="160"/>
      <c r="BC187" s="61"/>
      <c r="BD187" s="61"/>
      <c r="BE187" s="159"/>
      <c r="BF187" s="159"/>
      <c r="BG187" s="61"/>
      <c r="BH187" s="61"/>
      <c r="BI187" s="61"/>
      <c r="BJ187" s="61"/>
      <c r="BK187" s="61"/>
      <c r="BL187" s="61"/>
      <c r="BM187" s="161"/>
      <c r="BN187" s="61"/>
      <c r="BO187" s="61"/>
      <c r="BP187" s="61"/>
      <c r="BQ187" s="61"/>
      <c r="BR187" s="61"/>
      <c r="BS187" s="61"/>
      <c r="BT187" s="61"/>
      <c r="BU187" s="56"/>
      <c r="BV187" s="56"/>
      <c r="BW187" s="56"/>
      <c r="BX187" s="56"/>
      <c r="BY187" s="56"/>
      <c r="BZ187" s="56"/>
      <c r="CA187" s="56"/>
      <c r="CB187" s="56"/>
      <c r="CC187" s="61"/>
      <c r="CD187" s="61"/>
      <c r="CE187" s="61"/>
      <c r="CF187" s="61"/>
      <c r="CG187" s="61"/>
      <c r="CH187" s="61"/>
    </row>
    <row r="188" spans="1:86" ht="30.95" customHeight="1">
      <c r="A188" s="273" t="s">
        <v>338</v>
      </c>
      <c r="B188" s="808" t="s">
        <v>40</v>
      </c>
      <c r="C188" s="809" t="s">
        <v>1648</v>
      </c>
      <c r="D188" s="810" t="s">
        <v>1651</v>
      </c>
      <c r="E188" s="811">
        <v>2014</v>
      </c>
      <c r="F188" s="812" t="s">
        <v>1642</v>
      </c>
      <c r="G188" s="813" t="s">
        <v>1609</v>
      </c>
      <c r="H188" s="814" t="s">
        <v>1611</v>
      </c>
      <c r="I188" s="812" t="s">
        <v>466</v>
      </c>
      <c r="J188" s="815">
        <v>0.75</v>
      </c>
      <c r="K188" s="815">
        <v>0.98</v>
      </c>
      <c r="L188" s="817"/>
      <c r="P188" s="54"/>
      <c r="Q188" s="54"/>
      <c r="R188" s="54"/>
      <c r="BA188" s="160"/>
      <c r="BB188" s="160"/>
      <c r="BC188" s="61"/>
      <c r="BD188" s="61"/>
      <c r="BE188" s="159"/>
      <c r="BF188" s="159"/>
      <c r="BG188" s="61"/>
      <c r="BH188" s="61"/>
      <c r="BI188" s="61"/>
      <c r="BJ188" s="61"/>
      <c r="BK188" s="61"/>
      <c r="BL188" s="61"/>
      <c r="BM188" s="161"/>
      <c r="BN188" s="61"/>
      <c r="BO188" s="61"/>
      <c r="BP188" s="61"/>
      <c r="BQ188" s="61"/>
      <c r="BR188" s="61"/>
      <c r="BS188" s="61"/>
      <c r="BT188" s="61"/>
      <c r="BU188" s="56"/>
      <c r="BV188" s="56"/>
      <c r="BW188" s="56"/>
      <c r="BX188" s="56"/>
      <c r="BY188" s="56"/>
      <c r="BZ188" s="56"/>
      <c r="CA188" s="56"/>
      <c r="CB188" s="56"/>
      <c r="CC188" s="61"/>
      <c r="CD188" s="61"/>
      <c r="CE188" s="61"/>
      <c r="CF188" s="61"/>
      <c r="CG188" s="61"/>
      <c r="CH188" s="61"/>
    </row>
    <row r="189" spans="1:86" ht="30.95" customHeight="1">
      <c r="A189" s="273" t="s">
        <v>338</v>
      </c>
      <c r="B189" s="808" t="s">
        <v>40</v>
      </c>
      <c r="C189" s="809" t="s">
        <v>1648</v>
      </c>
      <c r="D189" s="810" t="s">
        <v>1651</v>
      </c>
      <c r="E189" s="811">
        <v>2014</v>
      </c>
      <c r="F189" s="812" t="s">
        <v>1642</v>
      </c>
      <c r="G189" s="813" t="s">
        <v>1612</v>
      </c>
      <c r="H189" s="814" t="s">
        <v>1611</v>
      </c>
      <c r="I189" s="812" t="s">
        <v>466</v>
      </c>
      <c r="J189" s="815">
        <v>0.75</v>
      </c>
      <c r="K189" s="815">
        <v>1</v>
      </c>
      <c r="L189" s="817"/>
      <c r="P189" s="54"/>
      <c r="Q189" s="54"/>
      <c r="R189" s="54"/>
      <c r="BA189" s="160"/>
      <c r="BB189" s="160"/>
      <c r="BC189" s="61"/>
      <c r="BD189" s="61"/>
      <c r="BE189" s="159"/>
      <c r="BF189" s="159"/>
      <c r="BG189" s="61"/>
      <c r="BH189" s="61"/>
      <c r="BI189" s="61"/>
      <c r="BJ189" s="61"/>
      <c r="BK189" s="61"/>
      <c r="BL189" s="61"/>
      <c r="BM189" s="161"/>
      <c r="BN189" s="61"/>
      <c r="BO189" s="61"/>
      <c r="BP189" s="61"/>
      <c r="BQ189" s="61"/>
      <c r="BR189" s="61"/>
      <c r="BS189" s="61"/>
      <c r="BT189" s="61"/>
      <c r="BU189" s="56"/>
      <c r="BV189" s="56"/>
      <c r="BW189" s="56"/>
      <c r="BX189" s="56"/>
      <c r="BY189" s="56"/>
      <c r="BZ189" s="56"/>
      <c r="CA189" s="56"/>
      <c r="CB189" s="56"/>
      <c r="CC189" s="61"/>
      <c r="CD189" s="61"/>
      <c r="CE189" s="61"/>
      <c r="CF189" s="61"/>
      <c r="CG189" s="61"/>
      <c r="CH189" s="61"/>
    </row>
    <row r="190" spans="1:86" ht="30.95" customHeight="1">
      <c r="A190" s="273" t="s">
        <v>338</v>
      </c>
      <c r="B190" s="808" t="s">
        <v>40</v>
      </c>
      <c r="C190" s="809" t="s">
        <v>1648</v>
      </c>
      <c r="D190" s="810" t="s">
        <v>1651</v>
      </c>
      <c r="E190" s="811">
        <v>2014</v>
      </c>
      <c r="F190" s="812" t="s">
        <v>1642</v>
      </c>
      <c r="G190" s="813" t="s">
        <v>222</v>
      </c>
      <c r="H190" s="814" t="s">
        <v>1611</v>
      </c>
      <c r="I190" s="812" t="s">
        <v>466</v>
      </c>
      <c r="J190" s="815">
        <v>0.71</v>
      </c>
      <c r="K190" s="815">
        <v>1</v>
      </c>
      <c r="L190" s="817"/>
      <c r="P190" s="54"/>
      <c r="Q190" s="54"/>
      <c r="R190" s="54"/>
      <c r="BA190" s="160"/>
      <c r="BB190" s="160"/>
      <c r="BC190" s="61"/>
      <c r="BD190" s="61"/>
      <c r="BE190" s="159"/>
      <c r="BF190" s="159"/>
      <c r="BG190" s="61"/>
      <c r="BH190" s="61"/>
      <c r="BI190" s="61"/>
      <c r="BJ190" s="61"/>
      <c r="BK190" s="61"/>
      <c r="BL190" s="61"/>
      <c r="BM190" s="161"/>
      <c r="BN190" s="61"/>
      <c r="BO190" s="61"/>
      <c r="BP190" s="61"/>
      <c r="BQ190" s="61"/>
      <c r="BR190" s="61"/>
      <c r="BS190" s="61"/>
      <c r="BT190" s="61"/>
      <c r="BU190" s="56"/>
      <c r="BV190" s="56"/>
      <c r="BW190" s="56"/>
      <c r="BX190" s="56"/>
      <c r="BY190" s="56"/>
      <c r="BZ190" s="56"/>
      <c r="CA190" s="56"/>
      <c r="CB190" s="56"/>
      <c r="CC190" s="61"/>
      <c r="CD190" s="61"/>
      <c r="CE190" s="61"/>
      <c r="CF190" s="61"/>
      <c r="CG190" s="61"/>
      <c r="CH190" s="61"/>
    </row>
    <row r="191" spans="1:86" ht="30.95" customHeight="1">
      <c r="A191" s="273" t="s">
        <v>338</v>
      </c>
      <c r="B191" s="808" t="s">
        <v>40</v>
      </c>
      <c r="C191" s="809" t="s">
        <v>1648</v>
      </c>
      <c r="D191" s="810" t="s">
        <v>1651</v>
      </c>
      <c r="E191" s="811">
        <v>2014</v>
      </c>
      <c r="F191" s="812" t="s">
        <v>1642</v>
      </c>
      <c r="G191" s="813" t="s">
        <v>1609</v>
      </c>
      <c r="H191" s="814" t="s">
        <v>1613</v>
      </c>
      <c r="I191" s="812" t="s">
        <v>466</v>
      </c>
      <c r="J191" s="815">
        <v>0.84</v>
      </c>
      <c r="K191" s="815">
        <v>1</v>
      </c>
      <c r="L191" s="817"/>
      <c r="P191" s="54"/>
      <c r="Q191" s="54"/>
      <c r="R191" s="54"/>
      <c r="BA191" s="160"/>
      <c r="BB191" s="160"/>
      <c r="BC191" s="61"/>
      <c r="BD191" s="61"/>
      <c r="BE191" s="159"/>
      <c r="BF191" s="159"/>
      <c r="BG191" s="61"/>
      <c r="BH191" s="61"/>
      <c r="BI191" s="61"/>
      <c r="BJ191" s="61"/>
      <c r="BK191" s="61"/>
      <c r="BL191" s="61"/>
      <c r="BM191" s="161"/>
      <c r="BN191" s="61"/>
      <c r="BO191" s="61"/>
      <c r="BP191" s="61"/>
      <c r="BQ191" s="61"/>
      <c r="BR191" s="61"/>
      <c r="BS191" s="61"/>
      <c r="BT191" s="61"/>
      <c r="BU191" s="56"/>
      <c r="BV191" s="56"/>
      <c r="BW191" s="56"/>
      <c r="BX191" s="56"/>
      <c r="BY191" s="56"/>
      <c r="BZ191" s="56"/>
      <c r="CA191" s="56"/>
      <c r="CB191" s="56"/>
      <c r="CC191" s="61"/>
      <c r="CD191" s="61"/>
      <c r="CE191" s="61"/>
      <c r="CF191" s="61"/>
      <c r="CG191" s="61"/>
      <c r="CH191" s="61"/>
    </row>
    <row r="192" spans="1:86" ht="30.95" customHeight="1">
      <c r="A192" s="273" t="s">
        <v>338</v>
      </c>
      <c r="B192" s="808" t="s">
        <v>40</v>
      </c>
      <c r="C192" s="809" t="s">
        <v>1648</v>
      </c>
      <c r="D192" s="810" t="s">
        <v>1651</v>
      </c>
      <c r="E192" s="811">
        <v>2014</v>
      </c>
      <c r="F192" s="812" t="s">
        <v>1642</v>
      </c>
      <c r="G192" s="813" t="s">
        <v>1609</v>
      </c>
      <c r="H192" s="814" t="s">
        <v>1614</v>
      </c>
      <c r="I192" s="812" t="s">
        <v>466</v>
      </c>
      <c r="J192" s="815">
        <v>0.93</v>
      </c>
      <c r="K192" s="815">
        <v>1</v>
      </c>
      <c r="L192" s="817"/>
      <c r="P192" s="54"/>
      <c r="Q192" s="54"/>
      <c r="R192" s="54"/>
      <c r="BA192" s="160"/>
      <c r="BB192" s="160"/>
      <c r="BC192" s="61"/>
      <c r="BD192" s="61"/>
      <c r="BE192" s="159"/>
      <c r="BF192" s="159"/>
      <c r="BG192" s="61"/>
      <c r="BH192" s="61"/>
      <c r="BI192" s="61"/>
      <c r="BJ192" s="61"/>
      <c r="BK192" s="61"/>
      <c r="BL192" s="61"/>
      <c r="BM192" s="161"/>
      <c r="BN192" s="61"/>
      <c r="BO192" s="61"/>
      <c r="BP192" s="61"/>
      <c r="BQ192" s="61"/>
      <c r="BR192" s="61"/>
      <c r="BS192" s="61"/>
      <c r="BT192" s="61"/>
      <c r="BU192" s="56"/>
      <c r="BV192" s="56"/>
      <c r="BW192" s="56"/>
      <c r="BX192" s="56"/>
      <c r="BY192" s="56"/>
      <c r="BZ192" s="56"/>
      <c r="CA192" s="56"/>
      <c r="CB192" s="56"/>
      <c r="CC192" s="61"/>
      <c r="CD192" s="61"/>
      <c r="CE192" s="61"/>
      <c r="CF192" s="61"/>
      <c r="CG192" s="61"/>
      <c r="CH192" s="61"/>
    </row>
    <row r="193" spans="1:86" ht="30.95" customHeight="1">
      <c r="A193" s="273" t="s">
        <v>338</v>
      </c>
      <c r="B193" s="808" t="s">
        <v>40</v>
      </c>
      <c r="C193" s="809" t="s">
        <v>1648</v>
      </c>
      <c r="D193" s="810" t="s">
        <v>1651</v>
      </c>
      <c r="E193" s="811">
        <v>2014</v>
      </c>
      <c r="F193" s="812" t="s">
        <v>1642</v>
      </c>
      <c r="G193" s="813" t="s">
        <v>226</v>
      </c>
      <c r="H193" s="814" t="s">
        <v>1614</v>
      </c>
      <c r="I193" s="812" t="s">
        <v>466</v>
      </c>
      <c r="J193" s="815">
        <v>1</v>
      </c>
      <c r="K193" s="815">
        <v>1</v>
      </c>
      <c r="L193" s="817"/>
      <c r="P193" s="54"/>
      <c r="Q193" s="54"/>
      <c r="R193" s="54"/>
      <c r="BA193" s="160"/>
      <c r="BB193" s="160"/>
      <c r="BC193" s="61"/>
      <c r="BD193" s="61"/>
      <c r="BE193" s="159"/>
      <c r="BF193" s="159"/>
      <c r="BG193" s="61"/>
      <c r="BH193" s="61"/>
      <c r="BI193" s="61"/>
      <c r="BJ193" s="61"/>
      <c r="BK193" s="61"/>
      <c r="BL193" s="61"/>
      <c r="BM193" s="161"/>
      <c r="BN193" s="61"/>
      <c r="BO193" s="61"/>
      <c r="BP193" s="61"/>
      <c r="BQ193" s="61"/>
      <c r="BR193" s="61"/>
      <c r="BS193" s="61"/>
      <c r="BT193" s="61"/>
      <c r="BU193" s="56"/>
      <c r="BV193" s="56"/>
      <c r="BW193" s="56"/>
      <c r="BX193" s="56"/>
      <c r="BY193" s="56"/>
      <c r="BZ193" s="56"/>
      <c r="CA193" s="56"/>
      <c r="CB193" s="56"/>
      <c r="CC193" s="61"/>
      <c r="CD193" s="61"/>
      <c r="CE193" s="61"/>
      <c r="CF193" s="61"/>
      <c r="CG193" s="61"/>
      <c r="CH193" s="61"/>
    </row>
    <row r="194" spans="1:86" ht="30.95" customHeight="1">
      <c r="A194" s="273" t="s">
        <v>338</v>
      </c>
      <c r="B194" s="808" t="s">
        <v>40</v>
      </c>
      <c r="C194" s="809" t="s">
        <v>1648</v>
      </c>
      <c r="D194" s="810" t="s">
        <v>1652</v>
      </c>
      <c r="E194" s="811">
        <v>2014</v>
      </c>
      <c r="F194" s="812" t="s">
        <v>1642</v>
      </c>
      <c r="G194" s="813" t="s">
        <v>224</v>
      </c>
      <c r="H194" s="814" t="s">
        <v>1604</v>
      </c>
      <c r="I194" s="812" t="s">
        <v>466</v>
      </c>
      <c r="J194" s="815">
        <v>0.25</v>
      </c>
      <c r="K194" s="815">
        <v>0.5</v>
      </c>
      <c r="L194" s="817"/>
      <c r="P194" s="54"/>
      <c r="Q194" s="54"/>
      <c r="R194" s="54"/>
      <c r="BA194" s="160"/>
      <c r="BB194" s="160"/>
      <c r="BC194" s="61"/>
      <c r="BD194" s="61"/>
      <c r="BE194" s="159"/>
      <c r="BF194" s="159"/>
      <c r="BG194" s="61"/>
      <c r="BH194" s="61"/>
      <c r="BI194" s="61"/>
      <c r="BJ194" s="61"/>
      <c r="BK194" s="61"/>
      <c r="BL194" s="61"/>
      <c r="BM194" s="161"/>
      <c r="BN194" s="61"/>
      <c r="BO194" s="61"/>
      <c r="BP194" s="61"/>
      <c r="BQ194" s="61"/>
      <c r="BR194" s="61"/>
      <c r="BS194" s="61"/>
      <c r="BT194" s="61"/>
      <c r="BU194" s="56"/>
      <c r="BV194" s="56"/>
      <c r="BW194" s="56"/>
      <c r="BX194" s="56"/>
      <c r="BY194" s="56"/>
      <c r="BZ194" s="56"/>
      <c r="CA194" s="56"/>
      <c r="CB194" s="56"/>
      <c r="CC194" s="61"/>
      <c r="CD194" s="61"/>
      <c r="CE194" s="61"/>
      <c r="CF194" s="61"/>
      <c r="CG194" s="61"/>
      <c r="CH194" s="61"/>
    </row>
    <row r="195" spans="1:86" ht="30.95" customHeight="1">
      <c r="A195" s="273" t="s">
        <v>338</v>
      </c>
      <c r="B195" s="808" t="s">
        <v>40</v>
      </c>
      <c r="C195" s="809" t="s">
        <v>1648</v>
      </c>
      <c r="D195" s="810" t="s">
        <v>1652</v>
      </c>
      <c r="E195" s="811">
        <v>2014</v>
      </c>
      <c r="F195" s="812" t="s">
        <v>1642</v>
      </c>
      <c r="G195" s="813" t="s">
        <v>1607</v>
      </c>
      <c r="H195" s="814" t="s">
        <v>1604</v>
      </c>
      <c r="I195" s="812" t="s">
        <v>466</v>
      </c>
      <c r="J195" s="815">
        <v>0.24</v>
      </c>
      <c r="K195" s="815">
        <v>1</v>
      </c>
      <c r="L195" s="817"/>
      <c r="P195" s="54"/>
      <c r="Q195" s="54"/>
      <c r="R195" s="54"/>
      <c r="BA195" s="160"/>
      <c r="BB195" s="160"/>
      <c r="BC195" s="61"/>
      <c r="BD195" s="61"/>
      <c r="BE195" s="159"/>
      <c r="BF195" s="159"/>
      <c r="BG195" s="61"/>
      <c r="BH195" s="61"/>
      <c r="BI195" s="61"/>
      <c r="BJ195" s="61"/>
      <c r="BK195" s="61"/>
      <c r="BL195" s="61"/>
      <c r="BM195" s="161"/>
      <c r="BN195" s="61"/>
      <c r="BO195" s="61"/>
      <c r="BP195" s="61"/>
      <c r="BQ195" s="61"/>
      <c r="BR195" s="61"/>
      <c r="BS195" s="61"/>
      <c r="BT195" s="61"/>
      <c r="BU195" s="56"/>
      <c r="BV195" s="56"/>
      <c r="BW195" s="56"/>
      <c r="BX195" s="56"/>
      <c r="BY195" s="56"/>
      <c r="BZ195" s="56"/>
      <c r="CA195" s="56"/>
      <c r="CB195" s="56"/>
      <c r="CC195" s="61"/>
      <c r="CD195" s="61"/>
      <c r="CE195" s="61"/>
      <c r="CF195" s="61"/>
      <c r="CG195" s="61"/>
      <c r="CH195" s="61"/>
    </row>
    <row r="196" spans="1:86" ht="30.95" customHeight="1">
      <c r="A196" s="273" t="s">
        <v>338</v>
      </c>
      <c r="B196" s="808" t="s">
        <v>40</v>
      </c>
      <c r="C196" s="809" t="s">
        <v>1648</v>
      </c>
      <c r="D196" s="810" t="s">
        <v>1652</v>
      </c>
      <c r="E196" s="811">
        <v>2014</v>
      </c>
      <c r="F196" s="812" t="s">
        <v>1642</v>
      </c>
      <c r="G196" s="813" t="s">
        <v>239</v>
      </c>
      <c r="H196" s="814" t="s">
        <v>1604</v>
      </c>
      <c r="I196" s="812" t="s">
        <v>466</v>
      </c>
      <c r="J196" s="815">
        <v>0.3</v>
      </c>
      <c r="K196" s="815">
        <v>1</v>
      </c>
      <c r="L196" s="817"/>
      <c r="P196" s="54"/>
      <c r="Q196" s="54"/>
      <c r="R196" s="54"/>
      <c r="BA196" s="160"/>
      <c r="BB196" s="160"/>
      <c r="BC196" s="61"/>
      <c r="BD196" s="61"/>
      <c r="BE196" s="159"/>
      <c r="BF196" s="159"/>
      <c r="BG196" s="61"/>
      <c r="BH196" s="61"/>
      <c r="BI196" s="61"/>
      <c r="BJ196" s="61"/>
      <c r="BK196" s="61"/>
      <c r="BL196" s="61"/>
      <c r="BM196" s="161"/>
      <c r="BN196" s="61"/>
      <c r="BO196" s="61"/>
      <c r="BP196" s="61"/>
      <c r="BQ196" s="61"/>
      <c r="BR196" s="61"/>
      <c r="BS196" s="61"/>
      <c r="BT196" s="61"/>
      <c r="BU196" s="56"/>
      <c r="BV196" s="56"/>
      <c r="BW196" s="56"/>
      <c r="BX196" s="56"/>
      <c r="BY196" s="56"/>
      <c r="BZ196" s="56"/>
      <c r="CA196" s="56"/>
      <c r="CB196" s="56"/>
      <c r="CC196" s="61"/>
      <c r="CD196" s="61"/>
      <c r="CE196" s="61"/>
      <c r="CF196" s="61"/>
      <c r="CG196" s="61"/>
      <c r="CH196" s="61"/>
    </row>
    <row r="197" spans="1:86" ht="30.95" customHeight="1">
      <c r="A197" s="273" t="s">
        <v>338</v>
      </c>
      <c r="B197" s="808" t="s">
        <v>40</v>
      </c>
      <c r="C197" s="809" t="s">
        <v>1648</v>
      </c>
      <c r="D197" s="810" t="s">
        <v>1652</v>
      </c>
      <c r="E197" s="811">
        <v>2014</v>
      </c>
      <c r="F197" s="812" t="s">
        <v>1642</v>
      </c>
      <c r="G197" s="813" t="s">
        <v>230</v>
      </c>
      <c r="H197" s="814" t="s">
        <v>1608</v>
      </c>
      <c r="I197" s="812" t="s">
        <v>466</v>
      </c>
      <c r="J197" s="815">
        <v>0.35</v>
      </c>
      <c r="K197" s="815">
        <v>1</v>
      </c>
      <c r="L197" s="817"/>
      <c r="P197" s="54"/>
      <c r="Q197" s="54"/>
      <c r="R197" s="54"/>
      <c r="BA197" s="160"/>
      <c r="BB197" s="160"/>
      <c r="BC197" s="61"/>
      <c r="BD197" s="61"/>
      <c r="BE197" s="159"/>
      <c r="BF197" s="159"/>
      <c r="BG197" s="61"/>
      <c r="BH197" s="61"/>
      <c r="BI197" s="61"/>
      <c r="BJ197" s="61"/>
      <c r="BK197" s="61"/>
      <c r="BL197" s="61"/>
      <c r="BM197" s="161"/>
      <c r="BN197" s="61"/>
      <c r="BO197" s="61"/>
      <c r="BP197" s="61"/>
      <c r="BQ197" s="61"/>
      <c r="BR197" s="61"/>
      <c r="BS197" s="61"/>
      <c r="BT197" s="61"/>
      <c r="BU197" s="56"/>
      <c r="BV197" s="56"/>
      <c r="BW197" s="56"/>
      <c r="BX197" s="56"/>
      <c r="BY197" s="56"/>
      <c r="BZ197" s="56"/>
      <c r="CA197" s="56"/>
      <c r="CB197" s="56"/>
      <c r="CC197" s="61"/>
      <c r="CD197" s="61"/>
      <c r="CE197" s="61"/>
      <c r="CF197" s="61"/>
      <c r="CG197" s="61"/>
      <c r="CH197" s="61"/>
    </row>
    <row r="198" spans="1:86" ht="30.95" customHeight="1">
      <c r="A198" s="273" t="s">
        <v>338</v>
      </c>
      <c r="B198" s="808" t="s">
        <v>40</v>
      </c>
      <c r="C198" s="809" t="s">
        <v>1648</v>
      </c>
      <c r="D198" s="810" t="s">
        <v>1652</v>
      </c>
      <c r="E198" s="811">
        <v>2014</v>
      </c>
      <c r="F198" s="812" t="s">
        <v>1642</v>
      </c>
      <c r="G198" s="813" t="s">
        <v>1609</v>
      </c>
      <c r="H198" s="814" t="s">
        <v>1608</v>
      </c>
      <c r="I198" s="812" t="s">
        <v>466</v>
      </c>
      <c r="J198" s="815">
        <v>0.43</v>
      </c>
      <c r="K198" s="815">
        <v>1</v>
      </c>
      <c r="L198" s="817"/>
      <c r="P198" s="54"/>
      <c r="Q198" s="54"/>
      <c r="R198" s="54"/>
      <c r="BA198" s="160"/>
      <c r="BB198" s="160"/>
      <c r="BC198" s="61"/>
      <c r="BD198" s="61"/>
      <c r="BE198" s="159"/>
      <c r="BF198" s="159"/>
      <c r="BG198" s="61"/>
      <c r="BH198" s="61"/>
      <c r="BI198" s="61"/>
      <c r="BJ198" s="61"/>
      <c r="BK198" s="61"/>
      <c r="BL198" s="61"/>
      <c r="BM198" s="161"/>
      <c r="BN198" s="61"/>
      <c r="BO198" s="61"/>
      <c r="BP198" s="61"/>
      <c r="BQ198" s="61"/>
      <c r="BR198" s="61"/>
      <c r="BS198" s="61"/>
      <c r="BT198" s="61"/>
      <c r="BU198" s="56"/>
      <c r="BV198" s="56"/>
      <c r="BW198" s="56"/>
      <c r="BX198" s="56"/>
      <c r="BY198" s="56"/>
      <c r="BZ198" s="56"/>
      <c r="CA198" s="56"/>
      <c r="CB198" s="56"/>
      <c r="CC198" s="61"/>
      <c r="CD198" s="61"/>
      <c r="CE198" s="61"/>
      <c r="CF198" s="61"/>
      <c r="CG198" s="61"/>
      <c r="CH198" s="61"/>
    </row>
    <row r="199" spans="1:86" ht="30.95" customHeight="1">
      <c r="A199" s="273" t="s">
        <v>338</v>
      </c>
      <c r="B199" s="808" t="s">
        <v>40</v>
      </c>
      <c r="C199" s="809" t="s">
        <v>1648</v>
      </c>
      <c r="D199" s="810" t="s">
        <v>1652</v>
      </c>
      <c r="E199" s="811">
        <v>2014</v>
      </c>
      <c r="F199" s="812" t="s">
        <v>1642</v>
      </c>
      <c r="G199" s="813" t="s">
        <v>1607</v>
      </c>
      <c r="H199" s="814" t="s">
        <v>1608</v>
      </c>
      <c r="I199" s="812" t="s">
        <v>466</v>
      </c>
      <c r="J199" s="815">
        <v>0.51</v>
      </c>
      <c r="K199" s="815">
        <v>1</v>
      </c>
      <c r="L199" s="817"/>
      <c r="P199" s="54"/>
      <c r="Q199" s="54"/>
      <c r="R199" s="54"/>
      <c r="BA199" s="160"/>
      <c r="BB199" s="160"/>
      <c r="BC199" s="61"/>
      <c r="BD199" s="61"/>
      <c r="BE199" s="159"/>
      <c r="BF199" s="159"/>
      <c r="BG199" s="61"/>
      <c r="BH199" s="61"/>
      <c r="BI199" s="61"/>
      <c r="BJ199" s="61"/>
      <c r="BK199" s="61"/>
      <c r="BL199" s="61"/>
      <c r="BM199" s="161"/>
      <c r="BN199" s="61"/>
      <c r="BO199" s="61"/>
      <c r="BP199" s="61"/>
      <c r="BQ199" s="61"/>
      <c r="BR199" s="61"/>
      <c r="BS199" s="61"/>
      <c r="BT199" s="61"/>
      <c r="BU199" s="56"/>
      <c r="BV199" s="56"/>
      <c r="BW199" s="56"/>
      <c r="BX199" s="56"/>
      <c r="BY199" s="56"/>
      <c r="BZ199" s="56"/>
      <c r="CA199" s="56"/>
      <c r="CB199" s="56"/>
      <c r="CC199" s="61"/>
      <c r="CD199" s="61"/>
      <c r="CE199" s="61"/>
      <c r="CF199" s="61"/>
      <c r="CG199" s="61"/>
      <c r="CH199" s="61"/>
    </row>
    <row r="200" spans="1:86" ht="30.95" customHeight="1">
      <c r="A200" s="273" t="s">
        <v>338</v>
      </c>
      <c r="B200" s="808" t="s">
        <v>40</v>
      </c>
      <c r="C200" s="809" t="s">
        <v>1648</v>
      </c>
      <c r="D200" s="810" t="s">
        <v>1652</v>
      </c>
      <c r="E200" s="811">
        <v>2014</v>
      </c>
      <c r="F200" s="812" t="s">
        <v>1642</v>
      </c>
      <c r="G200" s="813" t="s">
        <v>239</v>
      </c>
      <c r="H200" s="814" t="s">
        <v>1608</v>
      </c>
      <c r="I200" s="812" t="s">
        <v>466</v>
      </c>
      <c r="J200" s="815">
        <v>0.47</v>
      </c>
      <c r="K200" s="815">
        <v>0.9</v>
      </c>
      <c r="L200" s="817"/>
      <c r="P200" s="54"/>
      <c r="Q200" s="54"/>
      <c r="R200" s="54"/>
      <c r="BA200" s="160"/>
      <c r="BB200" s="160"/>
      <c r="BC200" s="61"/>
      <c r="BD200" s="61"/>
      <c r="BE200" s="159"/>
      <c r="BF200" s="159"/>
      <c r="BG200" s="61"/>
      <c r="BH200" s="61"/>
      <c r="BI200" s="61"/>
      <c r="BJ200" s="61"/>
      <c r="BK200" s="61"/>
      <c r="BL200" s="61"/>
      <c r="BM200" s="161"/>
      <c r="BN200" s="61"/>
      <c r="BO200" s="61"/>
      <c r="BP200" s="61"/>
      <c r="BQ200" s="61"/>
      <c r="BR200" s="61"/>
      <c r="BS200" s="61"/>
      <c r="BT200" s="61"/>
      <c r="BU200" s="56"/>
      <c r="BV200" s="56"/>
      <c r="BW200" s="56"/>
      <c r="BX200" s="56"/>
      <c r="BY200" s="56"/>
      <c r="BZ200" s="56"/>
      <c r="CA200" s="56"/>
      <c r="CB200" s="56"/>
      <c r="CC200" s="61"/>
      <c r="CD200" s="61"/>
      <c r="CE200" s="61"/>
      <c r="CF200" s="61"/>
      <c r="CG200" s="61"/>
      <c r="CH200" s="61"/>
    </row>
    <row r="201" spans="1:86" ht="30.95" customHeight="1">
      <c r="A201" s="273" t="s">
        <v>338</v>
      </c>
      <c r="B201" s="808" t="s">
        <v>40</v>
      </c>
      <c r="C201" s="809" t="s">
        <v>1648</v>
      </c>
      <c r="D201" s="810" t="s">
        <v>1652</v>
      </c>
      <c r="E201" s="811">
        <v>2014</v>
      </c>
      <c r="F201" s="812" t="s">
        <v>1642</v>
      </c>
      <c r="G201" s="813" t="s">
        <v>230</v>
      </c>
      <c r="H201" s="814" t="s">
        <v>1610</v>
      </c>
      <c r="I201" s="812" t="s">
        <v>466</v>
      </c>
      <c r="J201" s="815">
        <v>0.12</v>
      </c>
      <c r="K201" s="815">
        <v>0.43</v>
      </c>
      <c r="L201" s="817"/>
      <c r="P201" s="54"/>
      <c r="Q201" s="54"/>
      <c r="R201" s="54"/>
      <c r="BA201" s="160"/>
      <c r="BB201" s="160"/>
      <c r="BC201" s="61"/>
      <c r="BD201" s="61"/>
      <c r="BE201" s="159"/>
      <c r="BF201" s="159"/>
      <c r="BG201" s="61"/>
      <c r="BH201" s="61"/>
      <c r="BI201" s="61"/>
      <c r="BJ201" s="61"/>
      <c r="BK201" s="61"/>
      <c r="BL201" s="61"/>
      <c r="BM201" s="161"/>
      <c r="BN201" s="61"/>
      <c r="BO201" s="61"/>
      <c r="BP201" s="61"/>
      <c r="BQ201" s="61"/>
      <c r="BR201" s="61"/>
      <c r="BS201" s="61"/>
      <c r="BT201" s="61"/>
      <c r="BU201" s="56"/>
      <c r="BV201" s="56"/>
      <c r="BW201" s="56"/>
      <c r="BX201" s="56"/>
      <c r="BY201" s="56"/>
      <c r="BZ201" s="56"/>
      <c r="CA201" s="56"/>
      <c r="CB201" s="56"/>
      <c r="CC201" s="61"/>
      <c r="CD201" s="61"/>
      <c r="CE201" s="61"/>
      <c r="CF201" s="61"/>
      <c r="CG201" s="61"/>
      <c r="CH201" s="61"/>
    </row>
    <row r="202" spans="1:86" ht="30.95" customHeight="1">
      <c r="A202" s="273" t="s">
        <v>338</v>
      </c>
      <c r="B202" s="808" t="s">
        <v>40</v>
      </c>
      <c r="C202" s="809" t="s">
        <v>1648</v>
      </c>
      <c r="D202" s="810" t="s">
        <v>1652</v>
      </c>
      <c r="E202" s="811">
        <v>2014</v>
      </c>
      <c r="F202" s="812" t="s">
        <v>1642</v>
      </c>
      <c r="G202" s="813" t="s">
        <v>224</v>
      </c>
      <c r="H202" s="814" t="s">
        <v>1610</v>
      </c>
      <c r="I202" s="812" t="s">
        <v>466</v>
      </c>
      <c r="J202" s="815">
        <v>0.49</v>
      </c>
      <c r="K202" s="815">
        <v>1</v>
      </c>
      <c r="L202" s="817"/>
      <c r="P202" s="54"/>
      <c r="Q202" s="54"/>
      <c r="R202" s="54"/>
      <c r="BA202" s="160"/>
      <c r="BB202" s="160"/>
      <c r="BC202" s="61"/>
      <c r="BD202" s="61"/>
      <c r="BE202" s="159"/>
      <c r="BF202" s="159"/>
      <c r="BG202" s="61"/>
      <c r="BH202" s="61"/>
      <c r="BI202" s="61"/>
      <c r="BJ202" s="61"/>
      <c r="BK202" s="61"/>
      <c r="BL202" s="61"/>
      <c r="BM202" s="161"/>
      <c r="BN202" s="61"/>
      <c r="BO202" s="61"/>
      <c r="BP202" s="61"/>
      <c r="BQ202" s="61"/>
      <c r="BR202" s="61"/>
      <c r="BS202" s="61"/>
      <c r="BT202" s="61"/>
      <c r="BU202" s="56"/>
      <c r="BV202" s="56"/>
      <c r="BW202" s="56"/>
      <c r="BX202" s="56"/>
      <c r="BY202" s="56"/>
      <c r="BZ202" s="56"/>
      <c r="CA202" s="56"/>
      <c r="CB202" s="56"/>
      <c r="CC202" s="61"/>
      <c r="CD202" s="61"/>
      <c r="CE202" s="61"/>
      <c r="CF202" s="61"/>
      <c r="CG202" s="61"/>
      <c r="CH202" s="61"/>
    </row>
    <row r="203" spans="1:86" ht="30.95" customHeight="1">
      <c r="A203" s="273" t="s">
        <v>338</v>
      </c>
      <c r="B203" s="808" t="s">
        <v>40</v>
      </c>
      <c r="C203" s="809" t="s">
        <v>1648</v>
      </c>
      <c r="D203" s="810" t="s">
        <v>1652</v>
      </c>
      <c r="E203" s="811">
        <v>2014</v>
      </c>
      <c r="F203" s="812" t="s">
        <v>1642</v>
      </c>
      <c r="G203" s="813" t="s">
        <v>1607</v>
      </c>
      <c r="H203" s="814" t="s">
        <v>1610</v>
      </c>
      <c r="I203" s="812" t="s">
        <v>466</v>
      </c>
      <c r="J203" s="815">
        <v>0.4</v>
      </c>
      <c r="K203" s="815">
        <v>0.92</v>
      </c>
      <c r="L203" s="817"/>
      <c r="P203" s="54"/>
      <c r="Q203" s="54"/>
      <c r="R203" s="54"/>
      <c r="BA203" s="160"/>
      <c r="BB203" s="160"/>
      <c r="BC203" s="61"/>
      <c r="BD203" s="61"/>
      <c r="BE203" s="159"/>
      <c r="BF203" s="159"/>
      <c r="BG203" s="61"/>
      <c r="BH203" s="61"/>
      <c r="BI203" s="61"/>
      <c r="BJ203" s="61"/>
      <c r="BK203" s="61"/>
      <c r="BL203" s="61"/>
      <c r="BM203" s="161"/>
      <c r="BN203" s="61"/>
      <c r="BO203" s="61"/>
      <c r="BP203" s="61"/>
      <c r="BQ203" s="61"/>
      <c r="BR203" s="61"/>
      <c r="BS203" s="61"/>
      <c r="BT203" s="61"/>
      <c r="BU203" s="56"/>
      <c r="BV203" s="56"/>
      <c r="BW203" s="56"/>
      <c r="BX203" s="56"/>
      <c r="BY203" s="56"/>
      <c r="BZ203" s="56"/>
      <c r="CA203" s="56"/>
      <c r="CB203" s="56"/>
      <c r="CC203" s="61"/>
      <c r="CD203" s="61"/>
      <c r="CE203" s="61"/>
      <c r="CF203" s="61"/>
      <c r="CG203" s="61"/>
      <c r="CH203" s="61"/>
    </row>
    <row r="204" spans="1:86" ht="30.95" customHeight="1">
      <c r="A204" s="273" t="s">
        <v>338</v>
      </c>
      <c r="B204" s="808" t="s">
        <v>40</v>
      </c>
      <c r="C204" s="809" t="s">
        <v>1648</v>
      </c>
      <c r="D204" s="810" t="s">
        <v>1652</v>
      </c>
      <c r="E204" s="811">
        <v>2014</v>
      </c>
      <c r="F204" s="812" t="s">
        <v>1642</v>
      </c>
      <c r="G204" s="813" t="s">
        <v>239</v>
      </c>
      <c r="H204" s="814" t="s">
        <v>1610</v>
      </c>
      <c r="I204" s="812" t="s">
        <v>466</v>
      </c>
      <c r="J204" s="815">
        <v>0.52</v>
      </c>
      <c r="K204" s="815">
        <v>1</v>
      </c>
      <c r="L204" s="817"/>
      <c r="P204" s="54"/>
      <c r="Q204" s="54"/>
      <c r="R204" s="54"/>
      <c r="BA204" s="160"/>
      <c r="BB204" s="160"/>
      <c r="BC204" s="61"/>
      <c r="BD204" s="61"/>
      <c r="BE204" s="159"/>
      <c r="BF204" s="159"/>
      <c r="BG204" s="61"/>
      <c r="BH204" s="61"/>
      <c r="BI204" s="61"/>
      <c r="BJ204" s="61"/>
      <c r="BK204" s="61"/>
      <c r="BL204" s="61"/>
      <c r="BM204" s="161"/>
      <c r="BN204" s="61"/>
      <c r="BO204" s="61"/>
      <c r="BP204" s="61"/>
      <c r="BQ204" s="61"/>
      <c r="BR204" s="61"/>
      <c r="BS204" s="61"/>
      <c r="BT204" s="61"/>
      <c r="BU204" s="56"/>
      <c r="BV204" s="56"/>
      <c r="BW204" s="56"/>
      <c r="BX204" s="56"/>
      <c r="BY204" s="56"/>
      <c r="BZ204" s="56"/>
      <c r="CA204" s="56"/>
      <c r="CB204" s="56"/>
      <c r="CC204" s="61"/>
      <c r="CD204" s="61"/>
      <c r="CE204" s="61"/>
      <c r="CF204" s="61"/>
      <c r="CG204" s="61"/>
      <c r="CH204" s="61"/>
    </row>
    <row r="205" spans="1:86" ht="30.95" customHeight="1">
      <c r="A205" s="273" t="s">
        <v>338</v>
      </c>
      <c r="B205" s="808" t="s">
        <v>40</v>
      </c>
      <c r="C205" s="809" t="s">
        <v>1648</v>
      </c>
      <c r="D205" s="810" t="s">
        <v>1652</v>
      </c>
      <c r="E205" s="811">
        <v>2014</v>
      </c>
      <c r="F205" s="812" t="s">
        <v>1642</v>
      </c>
      <c r="G205" s="813" t="s">
        <v>222</v>
      </c>
      <c r="H205" s="814" t="s">
        <v>1610</v>
      </c>
      <c r="I205" s="812" t="s">
        <v>466</v>
      </c>
      <c r="J205" s="815">
        <v>0.55000000000000004</v>
      </c>
      <c r="K205" s="815">
        <v>1</v>
      </c>
      <c r="L205" s="817"/>
      <c r="P205" s="54"/>
      <c r="Q205" s="54"/>
      <c r="R205" s="54"/>
      <c r="BA205" s="160"/>
      <c r="BB205" s="160"/>
      <c r="BC205" s="61"/>
      <c r="BD205" s="61"/>
      <c r="BE205" s="159"/>
      <c r="BF205" s="159"/>
      <c r="BG205" s="61"/>
      <c r="BH205" s="61"/>
      <c r="BI205" s="61"/>
      <c r="BJ205" s="61"/>
      <c r="BK205" s="61"/>
      <c r="BL205" s="61"/>
      <c r="BM205" s="161"/>
      <c r="BN205" s="61"/>
      <c r="BO205" s="61"/>
      <c r="BP205" s="61"/>
      <c r="BQ205" s="61"/>
      <c r="BR205" s="61"/>
      <c r="BS205" s="61"/>
      <c r="BT205" s="61"/>
      <c r="BU205" s="56"/>
      <c r="BV205" s="56"/>
      <c r="BW205" s="56"/>
      <c r="BX205" s="56"/>
      <c r="BY205" s="56"/>
      <c r="BZ205" s="56"/>
      <c r="CA205" s="56"/>
      <c r="CB205" s="56"/>
      <c r="CC205" s="61"/>
      <c r="CD205" s="61"/>
      <c r="CE205" s="61"/>
      <c r="CF205" s="61"/>
      <c r="CG205" s="61"/>
      <c r="CH205" s="61"/>
    </row>
    <row r="206" spans="1:86" ht="30.95" customHeight="1">
      <c r="A206" s="273" t="s">
        <v>338</v>
      </c>
      <c r="B206" s="808" t="s">
        <v>40</v>
      </c>
      <c r="C206" s="809" t="s">
        <v>1648</v>
      </c>
      <c r="D206" s="810" t="s">
        <v>1652</v>
      </c>
      <c r="E206" s="811">
        <v>2014</v>
      </c>
      <c r="F206" s="812" t="s">
        <v>1642</v>
      </c>
      <c r="G206" s="813" t="s">
        <v>226</v>
      </c>
      <c r="H206" s="814" t="s">
        <v>1610</v>
      </c>
      <c r="I206" s="812" t="s">
        <v>466</v>
      </c>
      <c r="J206" s="815">
        <v>0.61</v>
      </c>
      <c r="K206" s="815">
        <v>1</v>
      </c>
      <c r="L206" s="817"/>
      <c r="P206" s="54"/>
      <c r="Q206" s="54"/>
      <c r="R206" s="54"/>
      <c r="BA206" s="160"/>
      <c r="BB206" s="160"/>
      <c r="BC206" s="61"/>
      <c r="BD206" s="61"/>
      <c r="BE206" s="159"/>
      <c r="BF206" s="159"/>
      <c r="BG206" s="61"/>
      <c r="BH206" s="61"/>
      <c r="BI206" s="61"/>
      <c r="BJ206" s="61"/>
      <c r="BK206" s="61"/>
      <c r="BL206" s="61"/>
      <c r="BM206" s="161"/>
      <c r="BN206" s="61"/>
      <c r="BO206" s="61"/>
      <c r="BP206" s="61"/>
      <c r="BQ206" s="61"/>
      <c r="BR206" s="61"/>
      <c r="BS206" s="61"/>
      <c r="BT206" s="61"/>
      <c r="BU206" s="56"/>
      <c r="BV206" s="56"/>
      <c r="BW206" s="56"/>
      <c r="BX206" s="56"/>
      <c r="BY206" s="56"/>
      <c r="BZ206" s="56"/>
      <c r="CA206" s="56"/>
      <c r="CB206" s="56"/>
      <c r="CC206" s="61"/>
      <c r="CD206" s="61"/>
      <c r="CE206" s="61"/>
      <c r="CF206" s="61"/>
      <c r="CG206" s="61"/>
      <c r="CH206" s="61"/>
    </row>
    <row r="207" spans="1:86" ht="30.95" customHeight="1">
      <c r="A207" s="273" t="s">
        <v>338</v>
      </c>
      <c r="B207" s="808" t="s">
        <v>40</v>
      </c>
      <c r="C207" s="809" t="s">
        <v>1648</v>
      </c>
      <c r="D207" s="810" t="s">
        <v>1652</v>
      </c>
      <c r="E207" s="811">
        <v>2014</v>
      </c>
      <c r="F207" s="812" t="s">
        <v>1642</v>
      </c>
      <c r="G207" s="813" t="s">
        <v>1609</v>
      </c>
      <c r="H207" s="814" t="s">
        <v>1611</v>
      </c>
      <c r="I207" s="812" t="s">
        <v>466</v>
      </c>
      <c r="J207" s="815">
        <v>0.75</v>
      </c>
      <c r="K207" s="815">
        <v>0.98</v>
      </c>
      <c r="L207" s="817"/>
      <c r="P207" s="54"/>
      <c r="Q207" s="54"/>
      <c r="R207" s="54"/>
      <c r="BA207" s="160"/>
      <c r="BB207" s="160"/>
      <c r="BC207" s="61"/>
      <c r="BD207" s="61"/>
      <c r="BE207" s="159"/>
      <c r="BF207" s="159"/>
      <c r="BG207" s="61"/>
      <c r="BH207" s="61"/>
      <c r="BI207" s="61"/>
      <c r="BJ207" s="61"/>
      <c r="BK207" s="61"/>
      <c r="BL207" s="61"/>
      <c r="BM207" s="161"/>
      <c r="BN207" s="61"/>
      <c r="BO207" s="61"/>
      <c r="BP207" s="61"/>
      <c r="BQ207" s="61"/>
      <c r="BR207" s="61"/>
      <c r="BS207" s="61"/>
      <c r="BT207" s="61"/>
      <c r="BU207" s="56"/>
      <c r="BV207" s="56"/>
      <c r="BW207" s="56"/>
      <c r="BX207" s="56"/>
      <c r="BY207" s="56"/>
      <c r="BZ207" s="56"/>
      <c r="CA207" s="56"/>
      <c r="CB207" s="56"/>
      <c r="CC207" s="61"/>
      <c r="CD207" s="61"/>
      <c r="CE207" s="61"/>
      <c r="CF207" s="61"/>
      <c r="CG207" s="61"/>
      <c r="CH207" s="61"/>
    </row>
    <row r="208" spans="1:86" ht="30.95" customHeight="1">
      <c r="A208" s="273" t="s">
        <v>338</v>
      </c>
      <c r="B208" s="808" t="s">
        <v>40</v>
      </c>
      <c r="C208" s="809" t="s">
        <v>1648</v>
      </c>
      <c r="D208" s="810" t="s">
        <v>1652</v>
      </c>
      <c r="E208" s="811">
        <v>2014</v>
      </c>
      <c r="F208" s="812" t="s">
        <v>1642</v>
      </c>
      <c r="G208" s="813" t="s">
        <v>1612</v>
      </c>
      <c r="H208" s="814" t="s">
        <v>1611</v>
      </c>
      <c r="I208" s="812" t="s">
        <v>466</v>
      </c>
      <c r="J208" s="815">
        <v>0.75</v>
      </c>
      <c r="K208" s="815">
        <v>1</v>
      </c>
      <c r="L208" s="817"/>
      <c r="P208" s="54"/>
      <c r="Q208" s="54"/>
      <c r="R208" s="54"/>
      <c r="BA208" s="160"/>
      <c r="BB208" s="160"/>
      <c r="BC208" s="61"/>
      <c r="BD208" s="61"/>
      <c r="BE208" s="159"/>
      <c r="BF208" s="159"/>
      <c r="BG208" s="61"/>
      <c r="BH208" s="61"/>
      <c r="BI208" s="61"/>
      <c r="BJ208" s="61"/>
      <c r="BK208" s="61"/>
      <c r="BL208" s="61"/>
      <c r="BM208" s="161"/>
      <c r="BN208" s="61"/>
      <c r="BO208" s="61"/>
      <c r="BP208" s="61"/>
      <c r="BQ208" s="61"/>
      <c r="BR208" s="61"/>
      <c r="BS208" s="61"/>
      <c r="BT208" s="61"/>
      <c r="BU208" s="56"/>
      <c r="BV208" s="56"/>
      <c r="BW208" s="56"/>
      <c r="BX208" s="56"/>
      <c r="BY208" s="56"/>
      <c r="BZ208" s="56"/>
      <c r="CA208" s="56"/>
      <c r="CB208" s="56"/>
      <c r="CC208" s="61"/>
      <c r="CD208" s="61"/>
      <c r="CE208" s="61"/>
      <c r="CF208" s="61"/>
      <c r="CG208" s="61"/>
      <c r="CH208" s="61"/>
    </row>
    <row r="209" spans="1:86" ht="30.95" customHeight="1">
      <c r="A209" s="273" t="s">
        <v>338</v>
      </c>
      <c r="B209" s="808" t="s">
        <v>40</v>
      </c>
      <c r="C209" s="809" t="s">
        <v>1648</v>
      </c>
      <c r="D209" s="810" t="s">
        <v>1652</v>
      </c>
      <c r="E209" s="811">
        <v>2014</v>
      </c>
      <c r="F209" s="812" t="s">
        <v>1642</v>
      </c>
      <c r="G209" s="813" t="s">
        <v>222</v>
      </c>
      <c r="H209" s="814" t="s">
        <v>1611</v>
      </c>
      <c r="I209" s="812" t="s">
        <v>466</v>
      </c>
      <c r="J209" s="815">
        <v>0.71</v>
      </c>
      <c r="K209" s="815">
        <v>1</v>
      </c>
      <c r="L209" s="817"/>
      <c r="P209" s="54"/>
      <c r="Q209" s="54"/>
      <c r="R209" s="54"/>
      <c r="BA209" s="160"/>
      <c r="BB209" s="160"/>
      <c r="BC209" s="61"/>
      <c r="BD209" s="61"/>
      <c r="BE209" s="159"/>
      <c r="BF209" s="159"/>
      <c r="BG209" s="61"/>
      <c r="BH209" s="61"/>
      <c r="BI209" s="61"/>
      <c r="BJ209" s="61"/>
      <c r="BK209" s="61"/>
      <c r="BL209" s="61"/>
      <c r="BM209" s="161"/>
      <c r="BN209" s="61"/>
      <c r="BO209" s="61"/>
      <c r="BP209" s="61"/>
      <c r="BQ209" s="61"/>
      <c r="BR209" s="61"/>
      <c r="BS209" s="61"/>
      <c r="BT209" s="61"/>
      <c r="BU209" s="56"/>
      <c r="BV209" s="56"/>
      <c r="BW209" s="56"/>
      <c r="BX209" s="56"/>
      <c r="BY209" s="56"/>
      <c r="BZ209" s="56"/>
      <c r="CA209" s="56"/>
      <c r="CB209" s="56"/>
      <c r="CC209" s="61"/>
      <c r="CD209" s="61"/>
      <c r="CE209" s="61"/>
      <c r="CF209" s="61"/>
      <c r="CG209" s="61"/>
      <c r="CH209" s="61"/>
    </row>
    <row r="210" spans="1:86" ht="30.95" customHeight="1">
      <c r="A210" s="273" t="s">
        <v>338</v>
      </c>
      <c r="B210" s="808" t="s">
        <v>40</v>
      </c>
      <c r="C210" s="809" t="s">
        <v>1648</v>
      </c>
      <c r="D210" s="810" t="s">
        <v>1652</v>
      </c>
      <c r="E210" s="811">
        <v>2014</v>
      </c>
      <c r="F210" s="812" t="s">
        <v>1642</v>
      </c>
      <c r="G210" s="813" t="s">
        <v>1609</v>
      </c>
      <c r="H210" s="814" t="s">
        <v>1613</v>
      </c>
      <c r="I210" s="812" t="s">
        <v>466</v>
      </c>
      <c r="J210" s="815">
        <v>0.84</v>
      </c>
      <c r="K210" s="815">
        <v>1</v>
      </c>
      <c r="L210" s="817"/>
      <c r="P210" s="54"/>
      <c r="Q210" s="54"/>
      <c r="R210" s="54"/>
      <c r="BA210" s="160"/>
      <c r="BB210" s="160"/>
      <c r="BC210" s="61"/>
      <c r="BD210" s="61"/>
      <c r="BE210" s="159"/>
      <c r="BF210" s="159"/>
      <c r="BG210" s="61"/>
      <c r="BH210" s="61"/>
      <c r="BI210" s="61"/>
      <c r="BJ210" s="61"/>
      <c r="BK210" s="61"/>
      <c r="BL210" s="61"/>
      <c r="BM210" s="161"/>
      <c r="BN210" s="61"/>
      <c r="BO210" s="61"/>
      <c r="BP210" s="61"/>
      <c r="BQ210" s="61"/>
      <c r="BR210" s="61"/>
      <c r="BS210" s="61"/>
      <c r="BT210" s="61"/>
      <c r="BU210" s="56"/>
      <c r="BV210" s="56"/>
      <c r="BW210" s="56"/>
      <c r="BX210" s="56"/>
      <c r="BY210" s="56"/>
      <c r="BZ210" s="56"/>
      <c r="CA210" s="56"/>
      <c r="CB210" s="56"/>
      <c r="CC210" s="61"/>
      <c r="CD210" s="61"/>
      <c r="CE210" s="61"/>
      <c r="CF210" s="61"/>
      <c r="CG210" s="61"/>
      <c r="CH210" s="61"/>
    </row>
    <row r="211" spans="1:86" ht="30.95" customHeight="1">
      <c r="A211" s="273" t="s">
        <v>338</v>
      </c>
      <c r="B211" s="808" t="s">
        <v>40</v>
      </c>
      <c r="C211" s="809" t="s">
        <v>1648</v>
      </c>
      <c r="D211" s="810" t="s">
        <v>1652</v>
      </c>
      <c r="E211" s="811">
        <v>2014</v>
      </c>
      <c r="F211" s="812" t="s">
        <v>1642</v>
      </c>
      <c r="G211" s="813" t="s">
        <v>1609</v>
      </c>
      <c r="H211" s="814" t="s">
        <v>1614</v>
      </c>
      <c r="I211" s="812" t="s">
        <v>466</v>
      </c>
      <c r="J211" s="815">
        <v>0.93</v>
      </c>
      <c r="K211" s="815">
        <v>1</v>
      </c>
      <c r="L211" s="817"/>
      <c r="P211" s="54"/>
      <c r="Q211" s="54"/>
      <c r="R211" s="54"/>
      <c r="BA211" s="160"/>
      <c r="BB211" s="160"/>
      <c r="BC211" s="61"/>
      <c r="BD211" s="61"/>
      <c r="BE211" s="159"/>
      <c r="BF211" s="159"/>
      <c r="BG211" s="61"/>
      <c r="BH211" s="61"/>
      <c r="BI211" s="61"/>
      <c r="BJ211" s="61"/>
      <c r="BK211" s="61"/>
      <c r="BL211" s="61"/>
      <c r="BM211" s="161"/>
      <c r="BN211" s="61"/>
      <c r="BO211" s="61"/>
      <c r="BP211" s="61"/>
      <c r="BQ211" s="61"/>
      <c r="BR211" s="61"/>
      <c r="BS211" s="61"/>
      <c r="BT211" s="61"/>
      <c r="BU211" s="56"/>
      <c r="BV211" s="56"/>
      <c r="BW211" s="56"/>
      <c r="BX211" s="56"/>
      <c r="BY211" s="56"/>
      <c r="BZ211" s="56"/>
      <c r="CA211" s="56"/>
      <c r="CB211" s="56"/>
      <c r="CC211" s="61"/>
      <c r="CD211" s="61"/>
      <c r="CE211" s="61"/>
      <c r="CF211" s="61"/>
      <c r="CG211" s="61"/>
      <c r="CH211" s="61"/>
    </row>
    <row r="212" spans="1:86" ht="30.95" customHeight="1">
      <c r="A212" s="273" t="s">
        <v>338</v>
      </c>
      <c r="B212" s="808" t="s">
        <v>40</v>
      </c>
      <c r="C212" s="809" t="s">
        <v>1648</v>
      </c>
      <c r="D212" s="810" t="s">
        <v>1652</v>
      </c>
      <c r="E212" s="811">
        <v>2014</v>
      </c>
      <c r="F212" s="812" t="s">
        <v>1642</v>
      </c>
      <c r="G212" s="813" t="s">
        <v>226</v>
      </c>
      <c r="H212" s="814" t="s">
        <v>1614</v>
      </c>
      <c r="I212" s="812" t="s">
        <v>466</v>
      </c>
      <c r="J212" s="815">
        <v>1</v>
      </c>
      <c r="K212" s="815">
        <v>1</v>
      </c>
      <c r="L212" s="817"/>
      <c r="P212" s="54"/>
      <c r="Q212" s="54"/>
      <c r="R212" s="54"/>
      <c r="BA212" s="160"/>
      <c r="BB212" s="160"/>
      <c r="BC212" s="61"/>
      <c r="BD212" s="61"/>
      <c r="BE212" s="159"/>
      <c r="BF212" s="159"/>
      <c r="BG212" s="61"/>
      <c r="BH212" s="61"/>
      <c r="BI212" s="61"/>
      <c r="BJ212" s="61"/>
      <c r="BK212" s="61"/>
      <c r="BL212" s="61"/>
      <c r="BM212" s="161"/>
      <c r="BN212" s="61"/>
      <c r="BO212" s="61"/>
      <c r="BP212" s="61"/>
      <c r="BQ212" s="61"/>
      <c r="BR212" s="61"/>
      <c r="BS212" s="61"/>
      <c r="BT212" s="61"/>
      <c r="BU212" s="56"/>
      <c r="BV212" s="56"/>
      <c r="BW212" s="56"/>
      <c r="BX212" s="56"/>
      <c r="BY212" s="56"/>
      <c r="BZ212" s="56"/>
      <c r="CA212" s="56"/>
      <c r="CB212" s="56"/>
      <c r="CC212" s="61"/>
      <c r="CD212" s="61"/>
      <c r="CE212" s="61"/>
      <c r="CF212" s="61"/>
      <c r="CG212" s="61"/>
      <c r="CH212" s="61"/>
    </row>
    <row r="213" spans="1:86" ht="30.95" customHeight="1">
      <c r="A213" s="273" t="s">
        <v>338</v>
      </c>
      <c r="B213" s="808" t="s">
        <v>40</v>
      </c>
      <c r="C213" s="809" t="s">
        <v>1648</v>
      </c>
      <c r="D213" s="810" t="s">
        <v>1653</v>
      </c>
      <c r="E213" s="811">
        <v>2014</v>
      </c>
      <c r="F213" s="812" t="s">
        <v>1642</v>
      </c>
      <c r="G213" s="813" t="s">
        <v>224</v>
      </c>
      <c r="H213" s="814" t="s">
        <v>1604</v>
      </c>
      <c r="I213" s="812" t="s">
        <v>466</v>
      </c>
      <c r="J213" s="815">
        <v>0.25</v>
      </c>
      <c r="K213" s="815">
        <v>0.5</v>
      </c>
      <c r="L213" s="817"/>
      <c r="P213" s="54"/>
      <c r="Q213" s="54"/>
      <c r="R213" s="54"/>
      <c r="BA213" s="160"/>
      <c r="BB213" s="160"/>
      <c r="BC213" s="61"/>
      <c r="BD213" s="61"/>
      <c r="BE213" s="159"/>
      <c r="BF213" s="159"/>
      <c r="BG213" s="61"/>
      <c r="BH213" s="61"/>
      <c r="BI213" s="61"/>
      <c r="BJ213" s="61"/>
      <c r="BK213" s="61"/>
      <c r="BL213" s="61"/>
      <c r="BM213" s="161"/>
      <c r="BN213" s="61"/>
      <c r="BO213" s="61"/>
      <c r="BP213" s="61"/>
      <c r="BQ213" s="61"/>
      <c r="BR213" s="61"/>
      <c r="BS213" s="61"/>
      <c r="BT213" s="61"/>
      <c r="BU213" s="56"/>
      <c r="BV213" s="56"/>
      <c r="BW213" s="56"/>
      <c r="BX213" s="56"/>
      <c r="BY213" s="56"/>
      <c r="BZ213" s="56"/>
      <c r="CA213" s="56"/>
      <c r="CB213" s="56"/>
      <c r="CC213" s="61"/>
      <c r="CD213" s="61"/>
      <c r="CE213" s="61"/>
      <c r="CF213" s="61"/>
      <c r="CG213" s="61"/>
      <c r="CH213" s="61"/>
    </row>
    <row r="214" spans="1:86" ht="30.95" customHeight="1">
      <c r="A214" s="273" t="s">
        <v>338</v>
      </c>
      <c r="B214" s="808" t="s">
        <v>40</v>
      </c>
      <c r="C214" s="809" t="s">
        <v>1648</v>
      </c>
      <c r="D214" s="810" t="s">
        <v>1653</v>
      </c>
      <c r="E214" s="811">
        <v>2014</v>
      </c>
      <c r="F214" s="812" t="s">
        <v>1642</v>
      </c>
      <c r="G214" s="813" t="s">
        <v>1607</v>
      </c>
      <c r="H214" s="814" t="s">
        <v>1604</v>
      </c>
      <c r="I214" s="812" t="s">
        <v>466</v>
      </c>
      <c r="J214" s="815">
        <v>0.24</v>
      </c>
      <c r="K214" s="815">
        <v>1</v>
      </c>
      <c r="L214" s="817"/>
      <c r="P214" s="54"/>
      <c r="Q214" s="54"/>
      <c r="R214" s="54"/>
      <c r="BA214" s="160"/>
      <c r="BB214" s="160"/>
      <c r="BC214" s="61"/>
      <c r="BD214" s="61"/>
      <c r="BE214" s="159"/>
      <c r="BF214" s="159"/>
      <c r="BG214" s="61"/>
      <c r="BH214" s="61"/>
      <c r="BI214" s="61"/>
      <c r="BJ214" s="61"/>
      <c r="BK214" s="61"/>
      <c r="BL214" s="61"/>
      <c r="BM214" s="161"/>
      <c r="BN214" s="61"/>
      <c r="BO214" s="61"/>
      <c r="BP214" s="61"/>
      <c r="BQ214" s="61"/>
      <c r="BR214" s="61"/>
      <c r="BS214" s="61"/>
      <c r="BT214" s="61"/>
      <c r="BU214" s="56"/>
      <c r="BV214" s="56"/>
      <c r="BW214" s="56"/>
      <c r="BX214" s="56"/>
      <c r="BY214" s="56"/>
      <c r="BZ214" s="56"/>
      <c r="CA214" s="56"/>
      <c r="CB214" s="56"/>
      <c r="CC214" s="61"/>
      <c r="CD214" s="61"/>
      <c r="CE214" s="61"/>
      <c r="CF214" s="61"/>
      <c r="CG214" s="61"/>
      <c r="CH214" s="61"/>
    </row>
    <row r="215" spans="1:86" ht="30.95" customHeight="1">
      <c r="A215" s="273" t="s">
        <v>338</v>
      </c>
      <c r="B215" s="808" t="s">
        <v>40</v>
      </c>
      <c r="C215" s="809" t="s">
        <v>1648</v>
      </c>
      <c r="D215" s="810" t="s">
        <v>1653</v>
      </c>
      <c r="E215" s="811">
        <v>2014</v>
      </c>
      <c r="F215" s="812" t="s">
        <v>1642</v>
      </c>
      <c r="G215" s="813" t="s">
        <v>239</v>
      </c>
      <c r="H215" s="814" t="s">
        <v>1604</v>
      </c>
      <c r="I215" s="812" t="s">
        <v>466</v>
      </c>
      <c r="J215" s="815">
        <v>0.3</v>
      </c>
      <c r="K215" s="815">
        <v>1</v>
      </c>
      <c r="L215" s="817"/>
      <c r="P215" s="54"/>
      <c r="Q215" s="54"/>
      <c r="R215" s="54"/>
      <c r="BA215" s="160"/>
      <c r="BB215" s="160"/>
      <c r="BC215" s="61"/>
      <c r="BD215" s="61"/>
      <c r="BE215" s="159"/>
      <c r="BF215" s="159"/>
      <c r="BG215" s="61"/>
      <c r="BH215" s="61"/>
      <c r="BI215" s="61"/>
      <c r="BJ215" s="61"/>
      <c r="BK215" s="61"/>
      <c r="BL215" s="61"/>
      <c r="BM215" s="161"/>
      <c r="BN215" s="61"/>
      <c r="BO215" s="61"/>
      <c r="BP215" s="61"/>
      <c r="BQ215" s="61"/>
      <c r="BR215" s="61"/>
      <c r="BS215" s="61"/>
      <c r="BT215" s="61"/>
      <c r="BU215" s="56"/>
      <c r="BV215" s="56"/>
      <c r="BW215" s="56"/>
      <c r="BX215" s="56"/>
      <c r="BY215" s="56"/>
      <c r="BZ215" s="56"/>
      <c r="CA215" s="56"/>
      <c r="CB215" s="56"/>
      <c r="CC215" s="61"/>
      <c r="CD215" s="61"/>
      <c r="CE215" s="61"/>
      <c r="CF215" s="61"/>
      <c r="CG215" s="61"/>
      <c r="CH215" s="61"/>
    </row>
    <row r="216" spans="1:86" ht="30.95" customHeight="1">
      <c r="A216" s="273" t="s">
        <v>338</v>
      </c>
      <c r="B216" s="808" t="s">
        <v>40</v>
      </c>
      <c r="C216" s="809" t="s">
        <v>1648</v>
      </c>
      <c r="D216" s="810" t="s">
        <v>1653</v>
      </c>
      <c r="E216" s="811">
        <v>2014</v>
      </c>
      <c r="F216" s="812" t="s">
        <v>1642</v>
      </c>
      <c r="G216" s="813" t="s">
        <v>230</v>
      </c>
      <c r="H216" s="814" t="s">
        <v>1608</v>
      </c>
      <c r="I216" s="812" t="s">
        <v>466</v>
      </c>
      <c r="J216" s="815">
        <v>0.35</v>
      </c>
      <c r="K216" s="815">
        <v>1</v>
      </c>
      <c r="L216" s="817"/>
      <c r="P216" s="54"/>
      <c r="Q216" s="54"/>
      <c r="R216" s="54"/>
      <c r="BA216" s="160"/>
      <c r="BB216" s="160"/>
      <c r="BC216" s="61"/>
      <c r="BD216" s="61"/>
      <c r="BE216" s="159"/>
      <c r="BF216" s="159"/>
      <c r="BG216" s="61"/>
      <c r="BH216" s="61"/>
      <c r="BI216" s="61"/>
      <c r="BJ216" s="61"/>
      <c r="BK216" s="61"/>
      <c r="BL216" s="61"/>
      <c r="BM216" s="161"/>
      <c r="BN216" s="61"/>
      <c r="BO216" s="61"/>
      <c r="BP216" s="61"/>
      <c r="BQ216" s="61"/>
      <c r="BR216" s="61"/>
      <c r="BS216" s="61"/>
      <c r="BT216" s="61"/>
      <c r="BU216" s="56"/>
      <c r="BV216" s="56"/>
      <c r="BW216" s="56"/>
      <c r="BX216" s="56"/>
      <c r="BY216" s="56"/>
      <c r="BZ216" s="56"/>
      <c r="CA216" s="56"/>
      <c r="CB216" s="56"/>
      <c r="CC216" s="61"/>
      <c r="CD216" s="61"/>
      <c r="CE216" s="61"/>
      <c r="CF216" s="61"/>
      <c r="CG216" s="61"/>
      <c r="CH216" s="61"/>
    </row>
    <row r="217" spans="1:86" ht="30.95" customHeight="1">
      <c r="A217" s="273" t="s">
        <v>338</v>
      </c>
      <c r="B217" s="808" t="s">
        <v>40</v>
      </c>
      <c r="C217" s="809" t="s">
        <v>1648</v>
      </c>
      <c r="D217" s="810" t="s">
        <v>1653</v>
      </c>
      <c r="E217" s="811">
        <v>2014</v>
      </c>
      <c r="F217" s="812" t="s">
        <v>1642</v>
      </c>
      <c r="G217" s="813" t="s">
        <v>1609</v>
      </c>
      <c r="H217" s="814" t="s">
        <v>1608</v>
      </c>
      <c r="I217" s="812" t="s">
        <v>466</v>
      </c>
      <c r="J217" s="815">
        <v>0.43</v>
      </c>
      <c r="K217" s="815">
        <v>1</v>
      </c>
      <c r="L217" s="817"/>
      <c r="P217" s="54"/>
      <c r="Q217" s="54"/>
      <c r="R217" s="54"/>
      <c r="BA217" s="160"/>
      <c r="BB217" s="160"/>
      <c r="BC217" s="61"/>
      <c r="BD217" s="61"/>
      <c r="BE217" s="159"/>
      <c r="BF217" s="159"/>
      <c r="BG217" s="61"/>
      <c r="BH217" s="61"/>
      <c r="BI217" s="61"/>
      <c r="BJ217" s="61"/>
      <c r="BK217" s="61"/>
      <c r="BL217" s="61"/>
      <c r="BM217" s="161"/>
      <c r="BN217" s="61"/>
      <c r="BO217" s="61"/>
      <c r="BP217" s="61"/>
      <c r="BQ217" s="61"/>
      <c r="BR217" s="61"/>
      <c r="BS217" s="61"/>
      <c r="BT217" s="61"/>
      <c r="BU217" s="56"/>
      <c r="BV217" s="56"/>
      <c r="BW217" s="56"/>
      <c r="BX217" s="56"/>
      <c r="BY217" s="56"/>
      <c r="BZ217" s="56"/>
      <c r="CA217" s="56"/>
      <c r="CB217" s="56"/>
      <c r="CC217" s="61"/>
      <c r="CD217" s="61"/>
      <c r="CE217" s="61"/>
      <c r="CF217" s="61"/>
      <c r="CG217" s="61"/>
      <c r="CH217" s="61"/>
    </row>
    <row r="218" spans="1:86" ht="30.95" customHeight="1">
      <c r="A218" s="273" t="s">
        <v>338</v>
      </c>
      <c r="B218" s="808" t="s">
        <v>40</v>
      </c>
      <c r="C218" s="809" t="s">
        <v>1648</v>
      </c>
      <c r="D218" s="810" t="s">
        <v>1653</v>
      </c>
      <c r="E218" s="811">
        <v>2014</v>
      </c>
      <c r="F218" s="812" t="s">
        <v>1642</v>
      </c>
      <c r="G218" s="813" t="s">
        <v>1607</v>
      </c>
      <c r="H218" s="814" t="s">
        <v>1608</v>
      </c>
      <c r="I218" s="812" t="s">
        <v>466</v>
      </c>
      <c r="J218" s="815">
        <v>0.51</v>
      </c>
      <c r="K218" s="815">
        <v>1</v>
      </c>
      <c r="L218" s="817"/>
      <c r="P218" s="54"/>
      <c r="Q218" s="54"/>
      <c r="R218" s="54"/>
      <c r="BA218" s="160"/>
      <c r="BB218" s="160"/>
      <c r="BC218" s="61"/>
      <c r="BD218" s="61"/>
      <c r="BE218" s="159"/>
      <c r="BF218" s="159"/>
      <c r="BG218" s="61"/>
      <c r="BH218" s="61"/>
      <c r="BI218" s="61"/>
      <c r="BJ218" s="61"/>
      <c r="BK218" s="61"/>
      <c r="BL218" s="61"/>
      <c r="BM218" s="161"/>
      <c r="BN218" s="61"/>
      <c r="BO218" s="61"/>
      <c r="BP218" s="61"/>
      <c r="BQ218" s="61"/>
      <c r="BR218" s="61"/>
      <c r="BS218" s="61"/>
      <c r="BT218" s="61"/>
      <c r="BU218" s="56"/>
      <c r="BV218" s="56"/>
      <c r="BW218" s="56"/>
      <c r="BX218" s="56"/>
      <c r="BY218" s="56"/>
      <c r="BZ218" s="56"/>
      <c r="CA218" s="56"/>
      <c r="CB218" s="56"/>
      <c r="CC218" s="61"/>
      <c r="CD218" s="61"/>
      <c r="CE218" s="61"/>
      <c r="CF218" s="61"/>
      <c r="CG218" s="61"/>
      <c r="CH218" s="61"/>
    </row>
    <row r="219" spans="1:86" ht="30.95" customHeight="1">
      <c r="A219" s="273" t="s">
        <v>338</v>
      </c>
      <c r="B219" s="808" t="s">
        <v>40</v>
      </c>
      <c r="C219" s="809" t="s">
        <v>1648</v>
      </c>
      <c r="D219" s="810" t="s">
        <v>1653</v>
      </c>
      <c r="E219" s="811">
        <v>2014</v>
      </c>
      <c r="F219" s="812" t="s">
        <v>1642</v>
      </c>
      <c r="G219" s="813" t="s">
        <v>239</v>
      </c>
      <c r="H219" s="814" t="s">
        <v>1608</v>
      </c>
      <c r="I219" s="812" t="s">
        <v>466</v>
      </c>
      <c r="J219" s="815">
        <v>0.47</v>
      </c>
      <c r="K219" s="815">
        <v>0.9</v>
      </c>
      <c r="L219" s="817"/>
      <c r="P219" s="54"/>
      <c r="Q219" s="54"/>
      <c r="R219" s="54"/>
      <c r="BA219" s="160"/>
      <c r="BB219" s="160"/>
      <c r="BC219" s="61"/>
      <c r="BD219" s="61"/>
      <c r="BE219" s="159"/>
      <c r="BF219" s="159"/>
      <c r="BG219" s="61"/>
      <c r="BH219" s="61"/>
      <c r="BI219" s="61"/>
      <c r="BJ219" s="61"/>
      <c r="BK219" s="61"/>
      <c r="BL219" s="61"/>
      <c r="BM219" s="161"/>
      <c r="BN219" s="61"/>
      <c r="BO219" s="61"/>
      <c r="BP219" s="61"/>
      <c r="BQ219" s="61"/>
      <c r="BR219" s="61"/>
      <c r="BS219" s="61"/>
      <c r="BT219" s="61"/>
      <c r="BU219" s="56"/>
      <c r="BV219" s="56"/>
      <c r="BW219" s="56"/>
      <c r="BX219" s="56"/>
      <c r="BY219" s="56"/>
      <c r="BZ219" s="56"/>
      <c r="CA219" s="56"/>
      <c r="CB219" s="56"/>
      <c r="CC219" s="61"/>
      <c r="CD219" s="61"/>
      <c r="CE219" s="61"/>
      <c r="CF219" s="61"/>
      <c r="CG219" s="61"/>
      <c r="CH219" s="61"/>
    </row>
    <row r="220" spans="1:86" ht="30.95" customHeight="1">
      <c r="A220" s="273" t="s">
        <v>338</v>
      </c>
      <c r="B220" s="808" t="s">
        <v>40</v>
      </c>
      <c r="C220" s="809" t="s">
        <v>1648</v>
      </c>
      <c r="D220" s="810" t="s">
        <v>1653</v>
      </c>
      <c r="E220" s="811">
        <v>2014</v>
      </c>
      <c r="F220" s="812" t="s">
        <v>1642</v>
      </c>
      <c r="G220" s="813" t="s">
        <v>230</v>
      </c>
      <c r="H220" s="814" t="s">
        <v>1610</v>
      </c>
      <c r="I220" s="812" t="s">
        <v>466</v>
      </c>
      <c r="J220" s="815">
        <v>0.12</v>
      </c>
      <c r="K220" s="815">
        <v>0.43</v>
      </c>
      <c r="L220" s="817"/>
      <c r="P220" s="54"/>
      <c r="Q220" s="54"/>
      <c r="R220" s="54"/>
      <c r="BA220" s="160"/>
      <c r="BB220" s="160"/>
      <c r="BC220" s="61"/>
      <c r="BD220" s="61"/>
      <c r="BE220" s="159"/>
      <c r="BF220" s="159"/>
      <c r="BG220" s="61"/>
      <c r="BH220" s="61"/>
      <c r="BI220" s="61"/>
      <c r="BJ220" s="61"/>
      <c r="BK220" s="61"/>
      <c r="BL220" s="61"/>
      <c r="BM220" s="161"/>
      <c r="BN220" s="61"/>
      <c r="BO220" s="61"/>
      <c r="BP220" s="61"/>
      <c r="BQ220" s="61"/>
      <c r="BR220" s="61"/>
      <c r="BS220" s="61"/>
      <c r="BT220" s="61"/>
      <c r="BU220" s="56"/>
      <c r="BV220" s="56"/>
      <c r="BW220" s="56"/>
      <c r="BX220" s="56"/>
      <c r="BY220" s="56"/>
      <c r="BZ220" s="56"/>
      <c r="CA220" s="56"/>
      <c r="CB220" s="56"/>
      <c r="CC220" s="61"/>
      <c r="CD220" s="61"/>
      <c r="CE220" s="61"/>
      <c r="CF220" s="61"/>
      <c r="CG220" s="61"/>
      <c r="CH220" s="61"/>
    </row>
    <row r="221" spans="1:86" ht="30.95" customHeight="1">
      <c r="A221" s="273" t="s">
        <v>338</v>
      </c>
      <c r="B221" s="808" t="s">
        <v>40</v>
      </c>
      <c r="C221" s="809" t="s">
        <v>1648</v>
      </c>
      <c r="D221" s="810" t="s">
        <v>1653</v>
      </c>
      <c r="E221" s="811">
        <v>2014</v>
      </c>
      <c r="F221" s="812" t="s">
        <v>1642</v>
      </c>
      <c r="G221" s="813" t="s">
        <v>224</v>
      </c>
      <c r="H221" s="814" t="s">
        <v>1610</v>
      </c>
      <c r="I221" s="812" t="s">
        <v>466</v>
      </c>
      <c r="J221" s="815">
        <v>0.49</v>
      </c>
      <c r="K221" s="815">
        <v>1</v>
      </c>
      <c r="L221" s="817"/>
      <c r="P221" s="54"/>
      <c r="Q221" s="54"/>
      <c r="R221" s="54"/>
      <c r="BA221" s="160"/>
      <c r="BB221" s="160"/>
      <c r="BC221" s="61"/>
      <c r="BD221" s="61"/>
      <c r="BE221" s="159"/>
      <c r="BF221" s="159"/>
      <c r="BG221" s="61"/>
      <c r="BH221" s="61"/>
      <c r="BI221" s="61"/>
      <c r="BJ221" s="61"/>
      <c r="BK221" s="61"/>
      <c r="BL221" s="61"/>
      <c r="BM221" s="161"/>
      <c r="BN221" s="61"/>
      <c r="BO221" s="61"/>
      <c r="BP221" s="61"/>
      <c r="BQ221" s="61"/>
      <c r="BR221" s="61"/>
      <c r="BS221" s="61"/>
      <c r="BT221" s="61"/>
      <c r="BU221" s="56"/>
      <c r="BV221" s="56"/>
      <c r="BW221" s="56"/>
      <c r="BX221" s="56"/>
      <c r="BY221" s="56"/>
      <c r="BZ221" s="56"/>
      <c r="CA221" s="56"/>
      <c r="CB221" s="56"/>
      <c r="CC221" s="61"/>
      <c r="CD221" s="61"/>
      <c r="CE221" s="61"/>
      <c r="CF221" s="61"/>
      <c r="CG221" s="61"/>
      <c r="CH221" s="61"/>
    </row>
    <row r="222" spans="1:86" ht="30.95" customHeight="1">
      <c r="A222" s="273" t="s">
        <v>338</v>
      </c>
      <c r="B222" s="808" t="s">
        <v>40</v>
      </c>
      <c r="C222" s="809" t="s">
        <v>1648</v>
      </c>
      <c r="D222" s="810" t="s">
        <v>1653</v>
      </c>
      <c r="E222" s="811">
        <v>2014</v>
      </c>
      <c r="F222" s="812" t="s">
        <v>1642</v>
      </c>
      <c r="G222" s="813" t="s">
        <v>1607</v>
      </c>
      <c r="H222" s="814" t="s">
        <v>1610</v>
      </c>
      <c r="I222" s="812" t="s">
        <v>466</v>
      </c>
      <c r="J222" s="815">
        <v>0.4</v>
      </c>
      <c r="K222" s="815">
        <v>0.92</v>
      </c>
      <c r="L222" s="817"/>
      <c r="P222" s="54"/>
      <c r="Q222" s="54"/>
      <c r="R222" s="54"/>
      <c r="BA222" s="160"/>
      <c r="BB222" s="160"/>
      <c r="BC222" s="61"/>
      <c r="BD222" s="61"/>
      <c r="BE222" s="159"/>
      <c r="BF222" s="159"/>
      <c r="BG222" s="61"/>
      <c r="BH222" s="61"/>
      <c r="BI222" s="61"/>
      <c r="BJ222" s="61"/>
      <c r="BK222" s="61"/>
      <c r="BL222" s="61"/>
      <c r="BM222" s="161"/>
      <c r="BN222" s="61"/>
      <c r="BO222" s="61"/>
      <c r="BP222" s="61"/>
      <c r="BQ222" s="61"/>
      <c r="BR222" s="61"/>
      <c r="BS222" s="61"/>
      <c r="BT222" s="61"/>
      <c r="BU222" s="56"/>
      <c r="BV222" s="56"/>
      <c r="BW222" s="56"/>
      <c r="BX222" s="56"/>
      <c r="BY222" s="56"/>
      <c r="BZ222" s="56"/>
      <c r="CA222" s="56"/>
      <c r="CB222" s="56"/>
      <c r="CC222" s="61"/>
      <c r="CD222" s="61"/>
      <c r="CE222" s="61"/>
      <c r="CF222" s="61"/>
      <c r="CG222" s="61"/>
      <c r="CH222" s="61"/>
    </row>
    <row r="223" spans="1:86" ht="30.95" customHeight="1">
      <c r="A223" s="273" t="s">
        <v>338</v>
      </c>
      <c r="B223" s="808" t="s">
        <v>40</v>
      </c>
      <c r="C223" s="809" t="s">
        <v>1648</v>
      </c>
      <c r="D223" s="810" t="s">
        <v>1653</v>
      </c>
      <c r="E223" s="811">
        <v>2014</v>
      </c>
      <c r="F223" s="812" t="s">
        <v>1642</v>
      </c>
      <c r="G223" s="813" t="s">
        <v>239</v>
      </c>
      <c r="H223" s="814" t="s">
        <v>1610</v>
      </c>
      <c r="I223" s="812" t="s">
        <v>466</v>
      </c>
      <c r="J223" s="815">
        <v>0.52</v>
      </c>
      <c r="K223" s="815">
        <v>1</v>
      </c>
      <c r="L223" s="817"/>
      <c r="P223" s="54"/>
      <c r="Q223" s="54"/>
      <c r="R223" s="54"/>
      <c r="BA223" s="160"/>
      <c r="BB223" s="160"/>
      <c r="BC223" s="61"/>
      <c r="BD223" s="61"/>
      <c r="BE223" s="159"/>
      <c r="BF223" s="159"/>
      <c r="BG223" s="61"/>
      <c r="BH223" s="61"/>
      <c r="BI223" s="61"/>
      <c r="BJ223" s="61"/>
      <c r="BK223" s="61"/>
      <c r="BL223" s="61"/>
      <c r="BM223" s="161"/>
      <c r="BN223" s="61"/>
      <c r="BO223" s="61"/>
      <c r="BP223" s="61"/>
      <c r="BQ223" s="61"/>
      <c r="BR223" s="61"/>
      <c r="BS223" s="61"/>
      <c r="BT223" s="61"/>
      <c r="BU223" s="56"/>
      <c r="BV223" s="56"/>
      <c r="BW223" s="56"/>
      <c r="BX223" s="56"/>
      <c r="BY223" s="56"/>
      <c r="BZ223" s="56"/>
      <c r="CA223" s="56"/>
      <c r="CB223" s="56"/>
      <c r="CC223" s="61"/>
      <c r="CD223" s="61"/>
      <c r="CE223" s="61"/>
      <c r="CF223" s="61"/>
      <c r="CG223" s="61"/>
      <c r="CH223" s="61"/>
    </row>
    <row r="224" spans="1:86" ht="30.95" customHeight="1">
      <c r="A224" s="273" t="s">
        <v>338</v>
      </c>
      <c r="B224" s="808" t="s">
        <v>40</v>
      </c>
      <c r="C224" s="809" t="s">
        <v>1648</v>
      </c>
      <c r="D224" s="810" t="s">
        <v>1653</v>
      </c>
      <c r="E224" s="811">
        <v>2014</v>
      </c>
      <c r="F224" s="812" t="s">
        <v>1642</v>
      </c>
      <c r="G224" s="813" t="s">
        <v>222</v>
      </c>
      <c r="H224" s="814" t="s">
        <v>1610</v>
      </c>
      <c r="I224" s="812" t="s">
        <v>466</v>
      </c>
      <c r="J224" s="815">
        <v>0.55000000000000004</v>
      </c>
      <c r="K224" s="815">
        <v>1</v>
      </c>
      <c r="L224" s="817"/>
      <c r="P224" s="54"/>
      <c r="Q224" s="54"/>
      <c r="R224" s="54"/>
      <c r="BA224" s="160"/>
      <c r="BB224" s="160"/>
      <c r="BC224" s="61"/>
      <c r="BD224" s="61"/>
      <c r="BE224" s="159"/>
      <c r="BF224" s="159"/>
      <c r="BG224" s="61"/>
      <c r="BH224" s="61"/>
      <c r="BI224" s="61"/>
      <c r="BJ224" s="61"/>
      <c r="BK224" s="61"/>
      <c r="BL224" s="61"/>
      <c r="BM224" s="161"/>
      <c r="BN224" s="61"/>
      <c r="BO224" s="61"/>
      <c r="BP224" s="61"/>
      <c r="BQ224" s="61"/>
      <c r="BR224" s="61"/>
      <c r="BS224" s="61"/>
      <c r="BT224" s="61"/>
      <c r="BU224" s="56"/>
      <c r="BV224" s="56"/>
      <c r="BW224" s="56"/>
      <c r="BX224" s="56"/>
      <c r="BY224" s="56"/>
      <c r="BZ224" s="56"/>
      <c r="CA224" s="56"/>
      <c r="CB224" s="56"/>
      <c r="CC224" s="61"/>
      <c r="CD224" s="61"/>
      <c r="CE224" s="61"/>
      <c r="CF224" s="61"/>
      <c r="CG224" s="61"/>
      <c r="CH224" s="61"/>
    </row>
    <row r="225" spans="1:86" ht="30.95" customHeight="1">
      <c r="A225" s="273" t="s">
        <v>338</v>
      </c>
      <c r="B225" s="808" t="s">
        <v>40</v>
      </c>
      <c r="C225" s="809" t="s">
        <v>1648</v>
      </c>
      <c r="D225" s="810" t="s">
        <v>1653</v>
      </c>
      <c r="E225" s="811">
        <v>2014</v>
      </c>
      <c r="F225" s="812" t="s">
        <v>1642</v>
      </c>
      <c r="G225" s="813" t="s">
        <v>226</v>
      </c>
      <c r="H225" s="814" t="s">
        <v>1610</v>
      </c>
      <c r="I225" s="812" t="s">
        <v>466</v>
      </c>
      <c r="J225" s="815">
        <v>0.61</v>
      </c>
      <c r="K225" s="815">
        <v>1</v>
      </c>
      <c r="L225" s="817"/>
      <c r="P225" s="54"/>
      <c r="Q225" s="54"/>
      <c r="R225" s="54"/>
      <c r="BA225" s="160"/>
      <c r="BB225" s="160"/>
      <c r="BC225" s="61"/>
      <c r="BD225" s="61"/>
      <c r="BE225" s="159"/>
      <c r="BF225" s="159"/>
      <c r="BG225" s="61"/>
      <c r="BH225" s="61"/>
      <c r="BI225" s="61"/>
      <c r="BJ225" s="61"/>
      <c r="BK225" s="61"/>
      <c r="BL225" s="61"/>
      <c r="BM225" s="161"/>
      <c r="BN225" s="61"/>
      <c r="BO225" s="61"/>
      <c r="BP225" s="61"/>
      <c r="BQ225" s="61"/>
      <c r="BR225" s="61"/>
      <c r="BS225" s="61"/>
      <c r="BT225" s="61"/>
      <c r="BU225" s="56"/>
      <c r="BV225" s="56"/>
      <c r="BW225" s="56"/>
      <c r="BX225" s="56"/>
      <c r="BY225" s="56"/>
      <c r="BZ225" s="56"/>
      <c r="CA225" s="56"/>
      <c r="CB225" s="56"/>
      <c r="CC225" s="61"/>
      <c r="CD225" s="61"/>
      <c r="CE225" s="61"/>
      <c r="CF225" s="61"/>
      <c r="CG225" s="61"/>
      <c r="CH225" s="61"/>
    </row>
    <row r="226" spans="1:86" ht="30.95" customHeight="1">
      <c r="A226" s="273" t="s">
        <v>338</v>
      </c>
      <c r="B226" s="808" t="s">
        <v>40</v>
      </c>
      <c r="C226" s="809" t="s">
        <v>1648</v>
      </c>
      <c r="D226" s="810" t="s">
        <v>1653</v>
      </c>
      <c r="E226" s="811">
        <v>2014</v>
      </c>
      <c r="F226" s="812" t="s">
        <v>1642</v>
      </c>
      <c r="G226" s="813" t="s">
        <v>1609</v>
      </c>
      <c r="H226" s="814" t="s">
        <v>1611</v>
      </c>
      <c r="I226" s="812" t="s">
        <v>466</v>
      </c>
      <c r="J226" s="815">
        <v>0.75</v>
      </c>
      <c r="K226" s="815">
        <v>0.98</v>
      </c>
      <c r="L226" s="817"/>
      <c r="P226" s="54"/>
      <c r="Q226" s="54"/>
      <c r="R226" s="54"/>
      <c r="BA226" s="160"/>
      <c r="BB226" s="160"/>
      <c r="BC226" s="61"/>
      <c r="BD226" s="61"/>
      <c r="BE226" s="159"/>
      <c r="BF226" s="159"/>
      <c r="BG226" s="61"/>
      <c r="BH226" s="61"/>
      <c r="BI226" s="61"/>
      <c r="BJ226" s="61"/>
      <c r="BK226" s="61"/>
      <c r="BL226" s="61"/>
      <c r="BM226" s="161"/>
      <c r="BN226" s="61"/>
      <c r="BO226" s="61"/>
      <c r="BP226" s="61"/>
      <c r="BQ226" s="61"/>
      <c r="BR226" s="61"/>
      <c r="BS226" s="61"/>
      <c r="BT226" s="61"/>
      <c r="BU226" s="56"/>
      <c r="BV226" s="56"/>
      <c r="BW226" s="56"/>
      <c r="BX226" s="56"/>
      <c r="BY226" s="56"/>
      <c r="BZ226" s="56"/>
      <c r="CA226" s="56"/>
      <c r="CB226" s="56"/>
      <c r="CC226" s="61"/>
      <c r="CD226" s="61"/>
      <c r="CE226" s="61"/>
      <c r="CF226" s="61"/>
      <c r="CG226" s="61"/>
      <c r="CH226" s="61"/>
    </row>
    <row r="227" spans="1:86" ht="30.95" customHeight="1">
      <c r="A227" s="273" t="s">
        <v>338</v>
      </c>
      <c r="B227" s="808" t="s">
        <v>40</v>
      </c>
      <c r="C227" s="809" t="s">
        <v>1648</v>
      </c>
      <c r="D227" s="810" t="s">
        <v>1653</v>
      </c>
      <c r="E227" s="811">
        <v>2014</v>
      </c>
      <c r="F227" s="812" t="s">
        <v>1642</v>
      </c>
      <c r="G227" s="813" t="s">
        <v>1612</v>
      </c>
      <c r="H227" s="814" t="s">
        <v>1611</v>
      </c>
      <c r="I227" s="812" t="s">
        <v>466</v>
      </c>
      <c r="J227" s="815">
        <v>0.75</v>
      </c>
      <c r="K227" s="815">
        <v>1</v>
      </c>
      <c r="L227" s="817"/>
      <c r="P227" s="54"/>
      <c r="Q227" s="54"/>
      <c r="R227" s="54"/>
      <c r="BA227" s="160"/>
      <c r="BB227" s="160"/>
      <c r="BC227" s="61"/>
      <c r="BD227" s="61"/>
      <c r="BE227" s="159"/>
      <c r="BF227" s="159"/>
      <c r="BG227" s="61"/>
      <c r="BH227" s="61"/>
      <c r="BI227" s="61"/>
      <c r="BJ227" s="61"/>
      <c r="BK227" s="61"/>
      <c r="BL227" s="61"/>
      <c r="BM227" s="161"/>
      <c r="BN227" s="61"/>
      <c r="BO227" s="61"/>
      <c r="BP227" s="61"/>
      <c r="BQ227" s="61"/>
      <c r="BR227" s="61"/>
      <c r="BS227" s="61"/>
      <c r="BT227" s="61"/>
      <c r="BU227" s="56"/>
      <c r="BV227" s="56"/>
      <c r="BW227" s="56"/>
      <c r="BX227" s="56"/>
      <c r="BY227" s="56"/>
      <c r="BZ227" s="56"/>
      <c r="CA227" s="56"/>
      <c r="CB227" s="56"/>
      <c r="CC227" s="61"/>
      <c r="CD227" s="61"/>
      <c r="CE227" s="61"/>
      <c r="CF227" s="61"/>
      <c r="CG227" s="61"/>
      <c r="CH227" s="61"/>
    </row>
    <row r="228" spans="1:86" ht="30.95" customHeight="1">
      <c r="A228" s="273" t="s">
        <v>338</v>
      </c>
      <c r="B228" s="808" t="s">
        <v>40</v>
      </c>
      <c r="C228" s="809" t="s">
        <v>1648</v>
      </c>
      <c r="D228" s="810" t="s">
        <v>1653</v>
      </c>
      <c r="E228" s="811">
        <v>2014</v>
      </c>
      <c r="F228" s="812" t="s">
        <v>1642</v>
      </c>
      <c r="G228" s="813" t="s">
        <v>222</v>
      </c>
      <c r="H228" s="814" t="s">
        <v>1611</v>
      </c>
      <c r="I228" s="812" t="s">
        <v>466</v>
      </c>
      <c r="J228" s="815">
        <v>0.71</v>
      </c>
      <c r="K228" s="815">
        <v>1</v>
      </c>
      <c r="L228" s="817"/>
      <c r="P228" s="54"/>
      <c r="Q228" s="54"/>
      <c r="R228" s="54"/>
      <c r="BA228" s="160"/>
      <c r="BB228" s="160"/>
      <c r="BC228" s="61"/>
      <c r="BD228" s="61"/>
      <c r="BE228" s="159"/>
      <c r="BF228" s="159"/>
      <c r="BG228" s="61"/>
      <c r="BH228" s="61"/>
      <c r="BI228" s="61"/>
      <c r="BJ228" s="61"/>
      <c r="BK228" s="61"/>
      <c r="BL228" s="61"/>
      <c r="BM228" s="161"/>
      <c r="BN228" s="61"/>
      <c r="BO228" s="61"/>
      <c r="BP228" s="61"/>
      <c r="BQ228" s="61"/>
      <c r="BR228" s="61"/>
      <c r="BS228" s="61"/>
      <c r="BT228" s="61"/>
      <c r="BU228" s="56"/>
      <c r="BV228" s="56"/>
      <c r="BW228" s="56"/>
      <c r="BX228" s="56"/>
      <c r="BY228" s="56"/>
      <c r="BZ228" s="56"/>
      <c r="CA228" s="56"/>
      <c r="CB228" s="56"/>
      <c r="CC228" s="61"/>
      <c r="CD228" s="61"/>
      <c r="CE228" s="61"/>
      <c r="CF228" s="61"/>
      <c r="CG228" s="61"/>
      <c r="CH228" s="61"/>
    </row>
    <row r="229" spans="1:86" ht="30.95" customHeight="1">
      <c r="A229" s="273" t="s">
        <v>338</v>
      </c>
      <c r="B229" s="808" t="s">
        <v>40</v>
      </c>
      <c r="C229" s="809" t="s">
        <v>1648</v>
      </c>
      <c r="D229" s="810" t="s">
        <v>1653</v>
      </c>
      <c r="E229" s="811">
        <v>2014</v>
      </c>
      <c r="F229" s="812" t="s">
        <v>1642</v>
      </c>
      <c r="G229" s="813" t="s">
        <v>1609</v>
      </c>
      <c r="H229" s="814" t="s">
        <v>1613</v>
      </c>
      <c r="I229" s="812" t="s">
        <v>466</v>
      </c>
      <c r="J229" s="815">
        <v>0.84</v>
      </c>
      <c r="K229" s="815">
        <v>1</v>
      </c>
      <c r="L229" s="817"/>
      <c r="P229" s="54"/>
      <c r="Q229" s="54"/>
      <c r="R229" s="54"/>
      <c r="BA229" s="160"/>
      <c r="BB229" s="160"/>
      <c r="BC229" s="61"/>
      <c r="BD229" s="61"/>
      <c r="BE229" s="159"/>
      <c r="BF229" s="159"/>
      <c r="BG229" s="61"/>
      <c r="BH229" s="61"/>
      <c r="BI229" s="61"/>
      <c r="BJ229" s="61"/>
      <c r="BK229" s="61"/>
      <c r="BL229" s="61"/>
      <c r="BM229" s="161"/>
      <c r="BN229" s="61"/>
      <c r="BO229" s="61"/>
      <c r="BP229" s="61"/>
      <c r="BQ229" s="61"/>
      <c r="BR229" s="61"/>
      <c r="BS229" s="61"/>
      <c r="BT229" s="61"/>
      <c r="BU229" s="56"/>
      <c r="BV229" s="56"/>
      <c r="BW229" s="56"/>
      <c r="BX229" s="56"/>
      <c r="BY229" s="56"/>
      <c r="BZ229" s="56"/>
      <c r="CA229" s="56"/>
      <c r="CB229" s="56"/>
      <c r="CC229" s="61"/>
      <c r="CD229" s="61"/>
      <c r="CE229" s="61"/>
      <c r="CF229" s="61"/>
      <c r="CG229" s="61"/>
      <c r="CH229" s="61"/>
    </row>
    <row r="230" spans="1:86" ht="30.95" customHeight="1">
      <c r="A230" s="273" t="s">
        <v>338</v>
      </c>
      <c r="B230" s="808" t="s">
        <v>40</v>
      </c>
      <c r="C230" s="809" t="s">
        <v>1648</v>
      </c>
      <c r="D230" s="810" t="s">
        <v>1653</v>
      </c>
      <c r="E230" s="811">
        <v>2014</v>
      </c>
      <c r="F230" s="812" t="s">
        <v>1642</v>
      </c>
      <c r="G230" s="813" t="s">
        <v>1609</v>
      </c>
      <c r="H230" s="814" t="s">
        <v>1614</v>
      </c>
      <c r="I230" s="812" t="s">
        <v>466</v>
      </c>
      <c r="J230" s="815">
        <v>0.93</v>
      </c>
      <c r="K230" s="815">
        <v>1</v>
      </c>
      <c r="L230" s="817"/>
      <c r="P230" s="54"/>
      <c r="Q230" s="54"/>
      <c r="R230" s="54"/>
      <c r="BA230" s="160"/>
      <c r="BB230" s="160"/>
      <c r="BC230" s="61"/>
      <c r="BD230" s="61"/>
      <c r="BE230" s="159"/>
      <c r="BF230" s="159"/>
      <c r="BG230" s="61"/>
      <c r="BH230" s="61"/>
      <c r="BI230" s="61"/>
      <c r="BJ230" s="61"/>
      <c r="BK230" s="61"/>
      <c r="BL230" s="61"/>
      <c r="BM230" s="161"/>
      <c r="BN230" s="61"/>
      <c r="BO230" s="61"/>
      <c r="BP230" s="61"/>
      <c r="BQ230" s="61"/>
      <c r="BR230" s="61"/>
      <c r="BS230" s="61"/>
      <c r="BT230" s="61"/>
      <c r="BU230" s="56"/>
      <c r="BV230" s="56"/>
      <c r="BW230" s="56"/>
      <c r="BX230" s="56"/>
      <c r="BY230" s="56"/>
      <c r="BZ230" s="56"/>
      <c r="CA230" s="56"/>
      <c r="CB230" s="56"/>
      <c r="CC230" s="61"/>
      <c r="CD230" s="61"/>
      <c r="CE230" s="61"/>
      <c r="CF230" s="61"/>
      <c r="CG230" s="61"/>
      <c r="CH230" s="61"/>
    </row>
    <row r="231" spans="1:86" ht="30.95" customHeight="1">
      <c r="A231" s="273" t="s">
        <v>338</v>
      </c>
      <c r="B231" s="808" t="s">
        <v>40</v>
      </c>
      <c r="C231" s="809" t="s">
        <v>1648</v>
      </c>
      <c r="D231" s="810" t="s">
        <v>1653</v>
      </c>
      <c r="E231" s="811">
        <v>2014</v>
      </c>
      <c r="F231" s="812" t="s">
        <v>1642</v>
      </c>
      <c r="G231" s="813" t="s">
        <v>226</v>
      </c>
      <c r="H231" s="814" t="s">
        <v>1614</v>
      </c>
      <c r="I231" s="812" t="s">
        <v>466</v>
      </c>
      <c r="J231" s="815">
        <v>1</v>
      </c>
      <c r="K231" s="815">
        <v>1</v>
      </c>
      <c r="L231" s="817"/>
      <c r="P231" s="54"/>
      <c r="Q231" s="54"/>
      <c r="R231" s="54"/>
      <c r="BA231" s="160"/>
      <c r="BB231" s="160"/>
      <c r="BC231" s="61"/>
      <c r="BD231" s="61"/>
      <c r="BE231" s="159"/>
      <c r="BF231" s="159"/>
      <c r="BG231" s="61"/>
      <c r="BH231" s="61"/>
      <c r="BI231" s="61"/>
      <c r="BJ231" s="61"/>
      <c r="BK231" s="61"/>
      <c r="BL231" s="61"/>
      <c r="BM231" s="161"/>
      <c r="BN231" s="61"/>
      <c r="BO231" s="61"/>
      <c r="BP231" s="61"/>
      <c r="BQ231" s="61"/>
      <c r="BR231" s="61"/>
      <c r="BS231" s="61"/>
      <c r="BT231" s="61"/>
      <c r="BU231" s="56"/>
      <c r="BV231" s="56"/>
      <c r="BW231" s="56"/>
      <c r="BX231" s="56"/>
      <c r="BY231" s="56"/>
      <c r="BZ231" s="56"/>
      <c r="CA231" s="56"/>
      <c r="CB231" s="56"/>
      <c r="CC231" s="61"/>
      <c r="CD231" s="61"/>
      <c r="CE231" s="61"/>
      <c r="CF231" s="61"/>
      <c r="CG231" s="61"/>
      <c r="CH231" s="61"/>
    </row>
    <row r="232" spans="1:86" ht="30.95" customHeight="1">
      <c r="A232" s="273" t="s">
        <v>338</v>
      </c>
      <c r="B232" s="808" t="s">
        <v>40</v>
      </c>
      <c r="C232" s="809" t="s">
        <v>1648</v>
      </c>
      <c r="D232" s="810" t="s">
        <v>1654</v>
      </c>
      <c r="E232" s="811">
        <v>2014</v>
      </c>
      <c r="F232" s="812" t="s">
        <v>1642</v>
      </c>
      <c r="G232" s="813" t="s">
        <v>224</v>
      </c>
      <c r="H232" s="814" t="s">
        <v>1604</v>
      </c>
      <c r="I232" s="812" t="s">
        <v>466</v>
      </c>
      <c r="J232" s="815">
        <v>0.25</v>
      </c>
      <c r="K232" s="815">
        <v>0.5</v>
      </c>
      <c r="L232" s="817"/>
      <c r="P232" s="54"/>
      <c r="Q232" s="54"/>
      <c r="R232" s="54"/>
      <c r="BA232" s="160"/>
      <c r="BB232" s="160"/>
      <c r="BC232" s="61"/>
      <c r="BD232" s="61"/>
      <c r="BE232" s="159"/>
      <c r="BF232" s="159"/>
      <c r="BG232" s="61"/>
      <c r="BH232" s="61"/>
      <c r="BI232" s="61"/>
      <c r="BJ232" s="61"/>
      <c r="BK232" s="61"/>
      <c r="BL232" s="61"/>
      <c r="BM232" s="161"/>
      <c r="BN232" s="61"/>
      <c r="BO232" s="61"/>
      <c r="BP232" s="61"/>
      <c r="BQ232" s="61"/>
      <c r="BR232" s="61"/>
      <c r="BS232" s="61"/>
      <c r="BT232" s="61"/>
      <c r="BU232" s="56"/>
      <c r="BV232" s="56"/>
      <c r="BW232" s="56"/>
      <c r="BX232" s="56"/>
      <c r="BY232" s="56"/>
      <c r="BZ232" s="56"/>
      <c r="CA232" s="56"/>
      <c r="CB232" s="56"/>
      <c r="CC232" s="61"/>
      <c r="CD232" s="61"/>
      <c r="CE232" s="61"/>
      <c r="CF232" s="61"/>
      <c r="CG232" s="61"/>
      <c r="CH232" s="61"/>
    </row>
    <row r="233" spans="1:86" ht="30.95" customHeight="1">
      <c r="A233" s="273" t="s">
        <v>338</v>
      </c>
      <c r="B233" s="808" t="s">
        <v>40</v>
      </c>
      <c r="C233" s="809" t="s">
        <v>1648</v>
      </c>
      <c r="D233" s="810" t="s">
        <v>1654</v>
      </c>
      <c r="E233" s="811">
        <v>2014</v>
      </c>
      <c r="F233" s="812" t="s">
        <v>1642</v>
      </c>
      <c r="G233" s="813" t="s">
        <v>1607</v>
      </c>
      <c r="H233" s="814" t="s">
        <v>1604</v>
      </c>
      <c r="I233" s="812" t="s">
        <v>466</v>
      </c>
      <c r="J233" s="815">
        <v>0.24</v>
      </c>
      <c r="K233" s="815">
        <v>1</v>
      </c>
      <c r="L233" s="817"/>
      <c r="P233" s="54"/>
      <c r="Q233" s="54"/>
      <c r="R233" s="54"/>
      <c r="BA233" s="160"/>
      <c r="BB233" s="160"/>
      <c r="BC233" s="61"/>
      <c r="BD233" s="61"/>
      <c r="BE233" s="159"/>
      <c r="BF233" s="159"/>
      <c r="BG233" s="61"/>
      <c r="BH233" s="61"/>
      <c r="BI233" s="61"/>
      <c r="BJ233" s="61"/>
      <c r="BK233" s="61"/>
      <c r="BL233" s="61"/>
      <c r="BM233" s="161"/>
      <c r="BN233" s="61"/>
      <c r="BO233" s="61"/>
      <c r="BP233" s="61"/>
      <c r="BQ233" s="61"/>
      <c r="BR233" s="61"/>
      <c r="BS233" s="61"/>
      <c r="BT233" s="61"/>
      <c r="BU233" s="56"/>
      <c r="BV233" s="56"/>
      <c r="BW233" s="56"/>
      <c r="BX233" s="56"/>
      <c r="BY233" s="56"/>
      <c r="BZ233" s="56"/>
      <c r="CA233" s="56"/>
      <c r="CB233" s="56"/>
      <c r="CC233" s="61"/>
      <c r="CD233" s="61"/>
      <c r="CE233" s="61"/>
      <c r="CF233" s="61"/>
      <c r="CG233" s="61"/>
      <c r="CH233" s="61"/>
    </row>
    <row r="234" spans="1:86" ht="30.95" customHeight="1">
      <c r="A234" s="273" t="s">
        <v>338</v>
      </c>
      <c r="B234" s="808" t="s">
        <v>40</v>
      </c>
      <c r="C234" s="809" t="s">
        <v>1648</v>
      </c>
      <c r="D234" s="810" t="s">
        <v>1654</v>
      </c>
      <c r="E234" s="811">
        <v>2014</v>
      </c>
      <c r="F234" s="812" t="s">
        <v>1642</v>
      </c>
      <c r="G234" s="813" t="s">
        <v>239</v>
      </c>
      <c r="H234" s="814" t="s">
        <v>1604</v>
      </c>
      <c r="I234" s="812" t="s">
        <v>466</v>
      </c>
      <c r="J234" s="815">
        <v>0.3</v>
      </c>
      <c r="K234" s="815">
        <v>1</v>
      </c>
      <c r="L234" s="817"/>
      <c r="P234" s="54"/>
      <c r="Q234" s="54"/>
      <c r="R234" s="54"/>
      <c r="BA234" s="160"/>
      <c r="BB234" s="160"/>
      <c r="BC234" s="61"/>
      <c r="BD234" s="61"/>
      <c r="BE234" s="159"/>
      <c r="BF234" s="159"/>
      <c r="BG234" s="61"/>
      <c r="BH234" s="61"/>
      <c r="BI234" s="61"/>
      <c r="BJ234" s="61"/>
      <c r="BK234" s="61"/>
      <c r="BL234" s="61"/>
      <c r="BM234" s="161"/>
      <c r="BN234" s="61"/>
      <c r="BO234" s="61"/>
      <c r="BP234" s="61"/>
      <c r="BQ234" s="61"/>
      <c r="BR234" s="61"/>
      <c r="BS234" s="61"/>
      <c r="BT234" s="61"/>
      <c r="BU234" s="56"/>
      <c r="BV234" s="56"/>
      <c r="BW234" s="56"/>
      <c r="BX234" s="56"/>
      <c r="BY234" s="56"/>
      <c r="BZ234" s="56"/>
      <c r="CA234" s="56"/>
      <c r="CB234" s="56"/>
      <c r="CC234" s="61"/>
      <c r="CD234" s="61"/>
      <c r="CE234" s="61"/>
      <c r="CF234" s="61"/>
      <c r="CG234" s="61"/>
      <c r="CH234" s="61"/>
    </row>
    <row r="235" spans="1:86" ht="30.95" customHeight="1">
      <c r="A235" s="273" t="s">
        <v>338</v>
      </c>
      <c r="B235" s="808" t="s">
        <v>40</v>
      </c>
      <c r="C235" s="809" t="s">
        <v>1648</v>
      </c>
      <c r="D235" s="810" t="s">
        <v>1654</v>
      </c>
      <c r="E235" s="811">
        <v>2014</v>
      </c>
      <c r="F235" s="812" t="s">
        <v>1642</v>
      </c>
      <c r="G235" s="813" t="s">
        <v>230</v>
      </c>
      <c r="H235" s="814" t="s">
        <v>1608</v>
      </c>
      <c r="I235" s="812" t="s">
        <v>466</v>
      </c>
      <c r="J235" s="815">
        <v>0.35</v>
      </c>
      <c r="K235" s="815">
        <v>1</v>
      </c>
      <c r="L235" s="817"/>
      <c r="P235" s="54"/>
      <c r="Q235" s="54"/>
      <c r="R235" s="54"/>
      <c r="BA235" s="160"/>
      <c r="BB235" s="160"/>
      <c r="BC235" s="61"/>
      <c r="BD235" s="61"/>
      <c r="BE235" s="159"/>
      <c r="BF235" s="159"/>
      <c r="BG235" s="61"/>
      <c r="BH235" s="61"/>
      <c r="BI235" s="61"/>
      <c r="BJ235" s="61"/>
      <c r="BK235" s="61"/>
      <c r="BL235" s="61"/>
      <c r="BM235" s="161"/>
      <c r="BN235" s="61"/>
      <c r="BO235" s="61"/>
      <c r="BP235" s="61"/>
      <c r="BQ235" s="61"/>
      <c r="BR235" s="61"/>
      <c r="BS235" s="61"/>
      <c r="BT235" s="61"/>
      <c r="BU235" s="56"/>
      <c r="BV235" s="56"/>
      <c r="BW235" s="56"/>
      <c r="BX235" s="56"/>
      <c r="BY235" s="56"/>
      <c r="BZ235" s="56"/>
      <c r="CA235" s="56"/>
      <c r="CB235" s="56"/>
      <c r="CC235" s="61"/>
      <c r="CD235" s="61"/>
      <c r="CE235" s="61"/>
      <c r="CF235" s="61"/>
      <c r="CG235" s="61"/>
      <c r="CH235" s="61"/>
    </row>
    <row r="236" spans="1:86" ht="30.95" customHeight="1">
      <c r="A236" s="273" t="s">
        <v>338</v>
      </c>
      <c r="B236" s="808" t="s">
        <v>40</v>
      </c>
      <c r="C236" s="809" t="s">
        <v>1648</v>
      </c>
      <c r="D236" s="810" t="s">
        <v>1654</v>
      </c>
      <c r="E236" s="811">
        <v>2014</v>
      </c>
      <c r="F236" s="812" t="s">
        <v>1642</v>
      </c>
      <c r="G236" s="813" t="s">
        <v>1609</v>
      </c>
      <c r="H236" s="814" t="s">
        <v>1608</v>
      </c>
      <c r="I236" s="812" t="s">
        <v>466</v>
      </c>
      <c r="J236" s="815">
        <v>0.43</v>
      </c>
      <c r="K236" s="815">
        <v>1</v>
      </c>
      <c r="L236" s="817"/>
      <c r="P236" s="54"/>
      <c r="Q236" s="54"/>
      <c r="R236" s="54"/>
      <c r="BA236" s="160"/>
      <c r="BB236" s="160"/>
      <c r="BC236" s="61"/>
      <c r="BD236" s="61"/>
      <c r="BE236" s="159"/>
      <c r="BF236" s="159"/>
      <c r="BG236" s="61"/>
      <c r="BH236" s="61"/>
      <c r="BI236" s="61"/>
      <c r="BJ236" s="61"/>
      <c r="BK236" s="61"/>
      <c r="BL236" s="61"/>
      <c r="BM236" s="161"/>
      <c r="BN236" s="61"/>
      <c r="BO236" s="61"/>
      <c r="BP236" s="61"/>
      <c r="BQ236" s="61"/>
      <c r="BR236" s="61"/>
      <c r="BS236" s="61"/>
      <c r="BT236" s="61"/>
      <c r="BU236" s="56"/>
      <c r="BV236" s="56"/>
      <c r="BW236" s="56"/>
      <c r="BX236" s="56"/>
      <c r="BY236" s="56"/>
      <c r="BZ236" s="56"/>
      <c r="CA236" s="56"/>
      <c r="CB236" s="56"/>
      <c r="CC236" s="61"/>
      <c r="CD236" s="61"/>
      <c r="CE236" s="61"/>
      <c r="CF236" s="61"/>
      <c r="CG236" s="61"/>
      <c r="CH236" s="61"/>
    </row>
    <row r="237" spans="1:86" ht="30.95" customHeight="1">
      <c r="A237" s="273" t="s">
        <v>338</v>
      </c>
      <c r="B237" s="808" t="s">
        <v>40</v>
      </c>
      <c r="C237" s="809" t="s">
        <v>1648</v>
      </c>
      <c r="D237" s="810" t="s">
        <v>1654</v>
      </c>
      <c r="E237" s="811">
        <v>2014</v>
      </c>
      <c r="F237" s="812" t="s">
        <v>1642</v>
      </c>
      <c r="G237" s="813" t="s">
        <v>1607</v>
      </c>
      <c r="H237" s="814" t="s">
        <v>1608</v>
      </c>
      <c r="I237" s="812" t="s">
        <v>466</v>
      </c>
      <c r="J237" s="815">
        <v>0.51</v>
      </c>
      <c r="K237" s="815">
        <v>1</v>
      </c>
      <c r="L237" s="817"/>
      <c r="P237" s="54"/>
      <c r="Q237" s="54"/>
      <c r="R237" s="54"/>
      <c r="BA237" s="160"/>
      <c r="BB237" s="160"/>
      <c r="BC237" s="61"/>
      <c r="BD237" s="61"/>
      <c r="BE237" s="159"/>
      <c r="BF237" s="159"/>
      <c r="BG237" s="61"/>
      <c r="BH237" s="61"/>
      <c r="BI237" s="61"/>
      <c r="BJ237" s="61"/>
      <c r="BK237" s="61"/>
      <c r="BL237" s="61"/>
      <c r="BM237" s="161"/>
      <c r="BN237" s="61"/>
      <c r="BO237" s="61"/>
      <c r="BP237" s="61"/>
      <c r="BQ237" s="61"/>
      <c r="BR237" s="61"/>
      <c r="BS237" s="61"/>
      <c r="BT237" s="61"/>
      <c r="BU237" s="56"/>
      <c r="BV237" s="56"/>
      <c r="BW237" s="56"/>
      <c r="BX237" s="56"/>
      <c r="BY237" s="56"/>
      <c r="BZ237" s="56"/>
      <c r="CA237" s="56"/>
      <c r="CB237" s="56"/>
      <c r="CC237" s="61"/>
      <c r="CD237" s="61"/>
      <c r="CE237" s="61"/>
      <c r="CF237" s="61"/>
      <c r="CG237" s="61"/>
      <c r="CH237" s="61"/>
    </row>
    <row r="238" spans="1:86" ht="30.95" customHeight="1">
      <c r="A238" s="273" t="s">
        <v>338</v>
      </c>
      <c r="B238" s="808" t="s">
        <v>40</v>
      </c>
      <c r="C238" s="809" t="s">
        <v>1648</v>
      </c>
      <c r="D238" s="810" t="s">
        <v>1654</v>
      </c>
      <c r="E238" s="811">
        <v>2014</v>
      </c>
      <c r="F238" s="812" t="s">
        <v>1642</v>
      </c>
      <c r="G238" s="813" t="s">
        <v>239</v>
      </c>
      <c r="H238" s="814" t="s">
        <v>1608</v>
      </c>
      <c r="I238" s="812" t="s">
        <v>466</v>
      </c>
      <c r="J238" s="815">
        <v>0.47</v>
      </c>
      <c r="K238" s="815">
        <v>0.9</v>
      </c>
      <c r="L238" s="817"/>
      <c r="P238" s="54"/>
      <c r="Q238" s="54"/>
      <c r="R238" s="54"/>
      <c r="BA238" s="160"/>
      <c r="BB238" s="160"/>
      <c r="BC238" s="61"/>
      <c r="BD238" s="61"/>
      <c r="BE238" s="159"/>
      <c r="BF238" s="159"/>
      <c r="BG238" s="61"/>
      <c r="BH238" s="61"/>
      <c r="BI238" s="61"/>
      <c r="BJ238" s="61"/>
      <c r="BK238" s="61"/>
      <c r="BL238" s="61"/>
      <c r="BM238" s="161"/>
      <c r="BN238" s="61"/>
      <c r="BO238" s="61"/>
      <c r="BP238" s="61"/>
      <c r="BQ238" s="61"/>
      <c r="BR238" s="61"/>
      <c r="BS238" s="61"/>
      <c r="BT238" s="61"/>
      <c r="BU238" s="56"/>
      <c r="BV238" s="56"/>
      <c r="BW238" s="56"/>
      <c r="BX238" s="56"/>
      <c r="BY238" s="56"/>
      <c r="BZ238" s="56"/>
      <c r="CA238" s="56"/>
      <c r="CB238" s="56"/>
      <c r="CC238" s="61"/>
      <c r="CD238" s="61"/>
      <c r="CE238" s="61"/>
      <c r="CF238" s="61"/>
      <c r="CG238" s="61"/>
      <c r="CH238" s="61"/>
    </row>
    <row r="239" spans="1:86" ht="30.95" customHeight="1">
      <c r="A239" s="273" t="s">
        <v>338</v>
      </c>
      <c r="B239" s="808" t="s">
        <v>40</v>
      </c>
      <c r="C239" s="809" t="s">
        <v>1648</v>
      </c>
      <c r="D239" s="810" t="s">
        <v>1654</v>
      </c>
      <c r="E239" s="811">
        <v>2014</v>
      </c>
      <c r="F239" s="812" t="s">
        <v>1642</v>
      </c>
      <c r="G239" s="813" t="s">
        <v>230</v>
      </c>
      <c r="H239" s="814" t="s">
        <v>1610</v>
      </c>
      <c r="I239" s="812" t="s">
        <v>466</v>
      </c>
      <c r="J239" s="815">
        <v>0.12</v>
      </c>
      <c r="K239" s="815">
        <v>0.43</v>
      </c>
      <c r="L239" s="817"/>
      <c r="P239" s="54"/>
      <c r="Q239" s="54"/>
      <c r="R239" s="54"/>
      <c r="BA239" s="160"/>
      <c r="BB239" s="160"/>
      <c r="BC239" s="61"/>
      <c r="BD239" s="61"/>
      <c r="BE239" s="159"/>
      <c r="BF239" s="159"/>
      <c r="BG239" s="61"/>
      <c r="BH239" s="61"/>
      <c r="BI239" s="61"/>
      <c r="BJ239" s="61"/>
      <c r="BK239" s="61"/>
      <c r="BL239" s="61"/>
      <c r="BM239" s="161"/>
      <c r="BN239" s="61"/>
      <c r="BO239" s="61"/>
      <c r="BP239" s="61"/>
      <c r="BQ239" s="61"/>
      <c r="BR239" s="61"/>
      <c r="BS239" s="61"/>
      <c r="BT239" s="61"/>
      <c r="BU239" s="56"/>
      <c r="BV239" s="56"/>
      <c r="BW239" s="56"/>
      <c r="BX239" s="56"/>
      <c r="BY239" s="56"/>
      <c r="BZ239" s="56"/>
      <c r="CA239" s="56"/>
      <c r="CB239" s="56"/>
      <c r="CC239" s="61"/>
      <c r="CD239" s="61"/>
      <c r="CE239" s="61"/>
      <c r="CF239" s="61"/>
      <c r="CG239" s="61"/>
      <c r="CH239" s="61"/>
    </row>
    <row r="240" spans="1:86" ht="30.95" customHeight="1">
      <c r="A240" s="273" t="s">
        <v>338</v>
      </c>
      <c r="B240" s="808" t="s">
        <v>40</v>
      </c>
      <c r="C240" s="809" t="s">
        <v>1648</v>
      </c>
      <c r="D240" s="810" t="s">
        <v>1654</v>
      </c>
      <c r="E240" s="811">
        <v>2014</v>
      </c>
      <c r="F240" s="812" t="s">
        <v>1642</v>
      </c>
      <c r="G240" s="813" t="s">
        <v>224</v>
      </c>
      <c r="H240" s="814" t="s">
        <v>1610</v>
      </c>
      <c r="I240" s="812" t="s">
        <v>466</v>
      </c>
      <c r="J240" s="815">
        <v>0.49</v>
      </c>
      <c r="K240" s="815">
        <v>1</v>
      </c>
      <c r="L240" s="817"/>
      <c r="P240" s="54"/>
      <c r="Q240" s="54"/>
      <c r="R240" s="54"/>
      <c r="BA240" s="160"/>
      <c r="BB240" s="160"/>
      <c r="BC240" s="61"/>
      <c r="BD240" s="61"/>
      <c r="BE240" s="159"/>
      <c r="BF240" s="159"/>
      <c r="BG240" s="61"/>
      <c r="BH240" s="61"/>
      <c r="BI240" s="61"/>
      <c r="BJ240" s="61"/>
      <c r="BK240" s="61"/>
      <c r="BL240" s="61"/>
      <c r="BM240" s="161"/>
      <c r="BN240" s="61"/>
      <c r="BO240" s="61"/>
      <c r="BP240" s="61"/>
      <c r="BQ240" s="61"/>
      <c r="BR240" s="61"/>
      <c r="BS240" s="61"/>
      <c r="BT240" s="61"/>
      <c r="BU240" s="56"/>
      <c r="BV240" s="56"/>
      <c r="BW240" s="56"/>
      <c r="BX240" s="56"/>
      <c r="BY240" s="56"/>
      <c r="BZ240" s="56"/>
      <c r="CA240" s="56"/>
      <c r="CB240" s="56"/>
      <c r="CC240" s="61"/>
      <c r="CD240" s="61"/>
      <c r="CE240" s="61"/>
      <c r="CF240" s="61"/>
      <c r="CG240" s="61"/>
      <c r="CH240" s="61"/>
    </row>
    <row r="241" spans="1:86" ht="30.95" customHeight="1">
      <c r="A241" s="273" t="s">
        <v>338</v>
      </c>
      <c r="B241" s="808" t="s">
        <v>40</v>
      </c>
      <c r="C241" s="809" t="s">
        <v>1648</v>
      </c>
      <c r="D241" s="810" t="s">
        <v>1654</v>
      </c>
      <c r="E241" s="811">
        <v>2014</v>
      </c>
      <c r="F241" s="812" t="s">
        <v>1642</v>
      </c>
      <c r="G241" s="813" t="s">
        <v>1607</v>
      </c>
      <c r="H241" s="814" t="s">
        <v>1610</v>
      </c>
      <c r="I241" s="812" t="s">
        <v>466</v>
      </c>
      <c r="J241" s="815">
        <v>0.4</v>
      </c>
      <c r="K241" s="815">
        <v>0.92</v>
      </c>
      <c r="L241" s="817"/>
      <c r="P241" s="54"/>
      <c r="Q241" s="54"/>
      <c r="R241" s="54"/>
      <c r="BA241" s="160"/>
      <c r="BB241" s="160"/>
      <c r="BC241" s="61"/>
      <c r="BD241" s="61"/>
      <c r="BE241" s="159"/>
      <c r="BF241" s="159"/>
      <c r="BG241" s="61"/>
      <c r="BH241" s="61"/>
      <c r="BI241" s="61"/>
      <c r="BJ241" s="61"/>
      <c r="BK241" s="61"/>
      <c r="BL241" s="61"/>
      <c r="BM241" s="161"/>
      <c r="BN241" s="61"/>
      <c r="BO241" s="61"/>
      <c r="BP241" s="61"/>
      <c r="BQ241" s="61"/>
      <c r="BR241" s="61"/>
      <c r="BS241" s="61"/>
      <c r="BT241" s="61"/>
      <c r="BU241" s="56"/>
      <c r="BV241" s="56"/>
      <c r="BW241" s="56"/>
      <c r="BX241" s="56"/>
      <c r="BY241" s="56"/>
      <c r="BZ241" s="56"/>
      <c r="CA241" s="56"/>
      <c r="CB241" s="56"/>
      <c r="CC241" s="61"/>
      <c r="CD241" s="61"/>
      <c r="CE241" s="61"/>
      <c r="CF241" s="61"/>
      <c r="CG241" s="61"/>
      <c r="CH241" s="61"/>
    </row>
    <row r="242" spans="1:86" ht="30.95" customHeight="1">
      <c r="A242" s="273" t="s">
        <v>338</v>
      </c>
      <c r="B242" s="808" t="s">
        <v>40</v>
      </c>
      <c r="C242" s="809" t="s">
        <v>1648</v>
      </c>
      <c r="D242" s="810" t="s">
        <v>1654</v>
      </c>
      <c r="E242" s="811">
        <v>2014</v>
      </c>
      <c r="F242" s="812" t="s">
        <v>1642</v>
      </c>
      <c r="G242" s="813" t="s">
        <v>239</v>
      </c>
      <c r="H242" s="814" t="s">
        <v>1610</v>
      </c>
      <c r="I242" s="812" t="s">
        <v>466</v>
      </c>
      <c r="J242" s="815">
        <v>0.52</v>
      </c>
      <c r="K242" s="815">
        <v>1</v>
      </c>
      <c r="L242" s="817"/>
      <c r="P242" s="54"/>
      <c r="Q242" s="54"/>
      <c r="R242" s="54"/>
      <c r="BA242" s="160"/>
      <c r="BB242" s="160"/>
      <c r="BC242" s="61"/>
      <c r="BD242" s="61"/>
      <c r="BE242" s="159"/>
      <c r="BF242" s="159"/>
      <c r="BG242" s="61"/>
      <c r="BH242" s="61"/>
      <c r="BI242" s="61"/>
      <c r="BJ242" s="61"/>
      <c r="BK242" s="61"/>
      <c r="BL242" s="61"/>
      <c r="BM242" s="161"/>
      <c r="BN242" s="61"/>
      <c r="BO242" s="61"/>
      <c r="BP242" s="61"/>
      <c r="BQ242" s="61"/>
      <c r="BR242" s="61"/>
      <c r="BS242" s="61"/>
      <c r="BT242" s="61"/>
      <c r="BU242" s="56"/>
      <c r="BV242" s="56"/>
      <c r="BW242" s="56"/>
      <c r="BX242" s="56"/>
      <c r="BY242" s="56"/>
      <c r="BZ242" s="56"/>
      <c r="CA242" s="56"/>
      <c r="CB242" s="56"/>
      <c r="CC242" s="61"/>
      <c r="CD242" s="61"/>
      <c r="CE242" s="61"/>
      <c r="CF242" s="61"/>
      <c r="CG242" s="61"/>
      <c r="CH242" s="61"/>
    </row>
    <row r="243" spans="1:86" ht="30.95" customHeight="1">
      <c r="A243" s="273" t="s">
        <v>338</v>
      </c>
      <c r="B243" s="808" t="s">
        <v>40</v>
      </c>
      <c r="C243" s="809" t="s">
        <v>1648</v>
      </c>
      <c r="D243" s="810" t="s">
        <v>1654</v>
      </c>
      <c r="E243" s="811">
        <v>2014</v>
      </c>
      <c r="F243" s="812" t="s">
        <v>1642</v>
      </c>
      <c r="G243" s="813" t="s">
        <v>222</v>
      </c>
      <c r="H243" s="814" t="s">
        <v>1610</v>
      </c>
      <c r="I243" s="812" t="s">
        <v>466</v>
      </c>
      <c r="J243" s="815">
        <v>0.55000000000000004</v>
      </c>
      <c r="K243" s="815">
        <v>1</v>
      </c>
      <c r="L243" s="817"/>
      <c r="P243" s="54"/>
      <c r="Q243" s="54"/>
      <c r="R243" s="54"/>
      <c r="BA243" s="160"/>
      <c r="BB243" s="160"/>
      <c r="BC243" s="61"/>
      <c r="BD243" s="61"/>
      <c r="BE243" s="159"/>
      <c r="BF243" s="159"/>
      <c r="BG243" s="61"/>
      <c r="BH243" s="61"/>
      <c r="BI243" s="61"/>
      <c r="BJ243" s="61"/>
      <c r="BK243" s="61"/>
      <c r="BL243" s="61"/>
      <c r="BM243" s="161"/>
      <c r="BN243" s="61"/>
      <c r="BO243" s="61"/>
      <c r="BP243" s="61"/>
      <c r="BQ243" s="61"/>
      <c r="BR243" s="61"/>
      <c r="BS243" s="61"/>
      <c r="BT243" s="61"/>
      <c r="BU243" s="56"/>
      <c r="BV243" s="56"/>
      <c r="BW243" s="56"/>
      <c r="BX243" s="56"/>
      <c r="BY243" s="56"/>
      <c r="BZ243" s="56"/>
      <c r="CA243" s="56"/>
      <c r="CB243" s="56"/>
      <c r="CC243" s="61"/>
      <c r="CD243" s="61"/>
      <c r="CE243" s="61"/>
      <c r="CF243" s="61"/>
      <c r="CG243" s="61"/>
      <c r="CH243" s="61"/>
    </row>
    <row r="244" spans="1:86" ht="30.95" customHeight="1">
      <c r="A244" s="273" t="s">
        <v>338</v>
      </c>
      <c r="B244" s="808" t="s">
        <v>40</v>
      </c>
      <c r="C244" s="809" t="s">
        <v>1648</v>
      </c>
      <c r="D244" s="810" t="s">
        <v>1654</v>
      </c>
      <c r="E244" s="811">
        <v>2014</v>
      </c>
      <c r="F244" s="812" t="s">
        <v>1642</v>
      </c>
      <c r="G244" s="813" t="s">
        <v>226</v>
      </c>
      <c r="H244" s="814" t="s">
        <v>1610</v>
      </c>
      <c r="I244" s="812" t="s">
        <v>466</v>
      </c>
      <c r="J244" s="815">
        <v>0.61</v>
      </c>
      <c r="K244" s="815">
        <v>1</v>
      </c>
      <c r="L244" s="817"/>
      <c r="P244" s="54"/>
      <c r="Q244" s="54"/>
      <c r="R244" s="54"/>
      <c r="BA244" s="160"/>
      <c r="BB244" s="160"/>
      <c r="BC244" s="61"/>
      <c r="BD244" s="61"/>
      <c r="BE244" s="159"/>
      <c r="BF244" s="159"/>
      <c r="BG244" s="61"/>
      <c r="BH244" s="61"/>
      <c r="BI244" s="61"/>
      <c r="BJ244" s="61"/>
      <c r="BK244" s="61"/>
      <c r="BL244" s="61"/>
      <c r="BM244" s="161"/>
      <c r="BN244" s="61"/>
      <c r="BO244" s="61"/>
      <c r="BP244" s="61"/>
      <c r="BQ244" s="61"/>
      <c r="BR244" s="61"/>
      <c r="BS244" s="61"/>
      <c r="BT244" s="61"/>
      <c r="BU244" s="56"/>
      <c r="BV244" s="56"/>
      <c r="BW244" s="56"/>
      <c r="BX244" s="56"/>
      <c r="BY244" s="56"/>
      <c r="BZ244" s="56"/>
      <c r="CA244" s="56"/>
      <c r="CB244" s="56"/>
      <c r="CC244" s="61"/>
      <c r="CD244" s="61"/>
      <c r="CE244" s="61"/>
      <c r="CF244" s="61"/>
      <c r="CG244" s="61"/>
      <c r="CH244" s="61"/>
    </row>
    <row r="245" spans="1:86" ht="30.95" customHeight="1">
      <c r="A245" s="273" t="s">
        <v>338</v>
      </c>
      <c r="B245" s="808" t="s">
        <v>40</v>
      </c>
      <c r="C245" s="809" t="s">
        <v>1648</v>
      </c>
      <c r="D245" s="810" t="s">
        <v>1654</v>
      </c>
      <c r="E245" s="811">
        <v>2014</v>
      </c>
      <c r="F245" s="812" t="s">
        <v>1642</v>
      </c>
      <c r="G245" s="813" t="s">
        <v>1609</v>
      </c>
      <c r="H245" s="814" t="s">
        <v>1611</v>
      </c>
      <c r="I245" s="812" t="s">
        <v>466</v>
      </c>
      <c r="J245" s="815">
        <v>0.75</v>
      </c>
      <c r="K245" s="815">
        <v>0.98</v>
      </c>
      <c r="L245" s="817"/>
      <c r="P245" s="54"/>
      <c r="Q245" s="54"/>
      <c r="R245" s="54"/>
      <c r="BA245" s="160"/>
      <c r="BB245" s="160"/>
      <c r="BC245" s="61"/>
      <c r="BD245" s="61"/>
      <c r="BE245" s="159"/>
      <c r="BF245" s="159"/>
      <c r="BG245" s="61"/>
      <c r="BH245" s="61"/>
      <c r="BI245" s="61"/>
      <c r="BJ245" s="61"/>
      <c r="BK245" s="61"/>
      <c r="BL245" s="61"/>
      <c r="BM245" s="161"/>
      <c r="BN245" s="61"/>
      <c r="BO245" s="61"/>
      <c r="BP245" s="61"/>
      <c r="BQ245" s="61"/>
      <c r="BR245" s="61"/>
      <c r="BS245" s="61"/>
      <c r="BT245" s="61"/>
      <c r="BU245" s="56"/>
      <c r="BV245" s="56"/>
      <c r="BW245" s="56"/>
      <c r="BX245" s="56"/>
      <c r="BY245" s="56"/>
      <c r="BZ245" s="56"/>
      <c r="CA245" s="56"/>
      <c r="CB245" s="56"/>
      <c r="CC245" s="61"/>
      <c r="CD245" s="61"/>
      <c r="CE245" s="61"/>
      <c r="CF245" s="61"/>
      <c r="CG245" s="61"/>
      <c r="CH245" s="61"/>
    </row>
    <row r="246" spans="1:86" ht="30.95" customHeight="1">
      <c r="A246" s="273" t="s">
        <v>338</v>
      </c>
      <c r="B246" s="808" t="s">
        <v>40</v>
      </c>
      <c r="C246" s="809" t="s">
        <v>1648</v>
      </c>
      <c r="D246" s="810" t="s">
        <v>1654</v>
      </c>
      <c r="E246" s="811">
        <v>2014</v>
      </c>
      <c r="F246" s="812" t="s">
        <v>1642</v>
      </c>
      <c r="G246" s="813" t="s">
        <v>1612</v>
      </c>
      <c r="H246" s="814" t="s">
        <v>1611</v>
      </c>
      <c r="I246" s="812" t="s">
        <v>466</v>
      </c>
      <c r="J246" s="815">
        <v>0.75</v>
      </c>
      <c r="K246" s="815">
        <v>1</v>
      </c>
      <c r="L246" s="817"/>
      <c r="P246" s="54"/>
      <c r="Q246" s="54"/>
      <c r="R246" s="54"/>
      <c r="BA246" s="160"/>
      <c r="BB246" s="160"/>
      <c r="BC246" s="61"/>
      <c r="BD246" s="61"/>
      <c r="BE246" s="159"/>
      <c r="BF246" s="159"/>
      <c r="BG246" s="61"/>
      <c r="BH246" s="61"/>
      <c r="BI246" s="61"/>
      <c r="BJ246" s="61"/>
      <c r="BK246" s="61"/>
      <c r="BL246" s="61"/>
      <c r="BM246" s="161"/>
      <c r="BN246" s="61"/>
      <c r="BO246" s="61"/>
      <c r="BP246" s="61"/>
      <c r="BQ246" s="61"/>
      <c r="BR246" s="61"/>
      <c r="BS246" s="61"/>
      <c r="BT246" s="61"/>
      <c r="BU246" s="56"/>
      <c r="BV246" s="56"/>
      <c r="BW246" s="56"/>
      <c r="BX246" s="56"/>
      <c r="BY246" s="56"/>
      <c r="BZ246" s="56"/>
      <c r="CA246" s="56"/>
      <c r="CB246" s="56"/>
      <c r="CC246" s="61"/>
      <c r="CD246" s="61"/>
      <c r="CE246" s="61"/>
      <c r="CF246" s="61"/>
      <c r="CG246" s="61"/>
      <c r="CH246" s="61"/>
    </row>
    <row r="247" spans="1:86" ht="30.95" customHeight="1">
      <c r="A247" s="273" t="s">
        <v>338</v>
      </c>
      <c r="B247" s="808" t="s">
        <v>40</v>
      </c>
      <c r="C247" s="809" t="s">
        <v>1648</v>
      </c>
      <c r="D247" s="810" t="s">
        <v>1654</v>
      </c>
      <c r="E247" s="811">
        <v>2014</v>
      </c>
      <c r="F247" s="812" t="s">
        <v>1642</v>
      </c>
      <c r="G247" s="813" t="s">
        <v>222</v>
      </c>
      <c r="H247" s="814" t="s">
        <v>1611</v>
      </c>
      <c r="I247" s="812" t="s">
        <v>466</v>
      </c>
      <c r="J247" s="815">
        <v>0.71</v>
      </c>
      <c r="K247" s="815">
        <v>1</v>
      </c>
      <c r="L247" s="817"/>
      <c r="P247" s="54"/>
      <c r="Q247" s="54"/>
      <c r="R247" s="54"/>
      <c r="BA247" s="160"/>
      <c r="BB247" s="160"/>
      <c r="BC247" s="61"/>
      <c r="BD247" s="61"/>
      <c r="BE247" s="159"/>
      <c r="BF247" s="159"/>
      <c r="BG247" s="61"/>
      <c r="BH247" s="61"/>
      <c r="BI247" s="61"/>
      <c r="BJ247" s="61"/>
      <c r="BK247" s="61"/>
      <c r="BL247" s="61"/>
      <c r="BM247" s="161"/>
      <c r="BN247" s="61"/>
      <c r="BO247" s="61"/>
      <c r="BP247" s="61"/>
      <c r="BQ247" s="61"/>
      <c r="BR247" s="61"/>
      <c r="BS247" s="61"/>
      <c r="BT247" s="61"/>
      <c r="BU247" s="56"/>
      <c r="BV247" s="56"/>
      <c r="BW247" s="56"/>
      <c r="BX247" s="56"/>
      <c r="BY247" s="56"/>
      <c r="BZ247" s="56"/>
      <c r="CA247" s="56"/>
      <c r="CB247" s="56"/>
      <c r="CC247" s="61"/>
      <c r="CD247" s="61"/>
      <c r="CE247" s="61"/>
      <c r="CF247" s="61"/>
      <c r="CG247" s="61"/>
      <c r="CH247" s="61"/>
    </row>
    <row r="248" spans="1:86" ht="30.95" customHeight="1">
      <c r="A248" s="273" t="s">
        <v>338</v>
      </c>
      <c r="B248" s="808" t="s">
        <v>40</v>
      </c>
      <c r="C248" s="809" t="s">
        <v>1648</v>
      </c>
      <c r="D248" s="810" t="s">
        <v>1654</v>
      </c>
      <c r="E248" s="811">
        <v>2014</v>
      </c>
      <c r="F248" s="812" t="s">
        <v>1642</v>
      </c>
      <c r="G248" s="813" t="s">
        <v>1609</v>
      </c>
      <c r="H248" s="814" t="s">
        <v>1613</v>
      </c>
      <c r="I248" s="812" t="s">
        <v>466</v>
      </c>
      <c r="J248" s="815">
        <v>0.84</v>
      </c>
      <c r="K248" s="815">
        <v>1</v>
      </c>
      <c r="L248" s="817"/>
      <c r="P248" s="54"/>
      <c r="Q248" s="54"/>
      <c r="R248" s="54"/>
      <c r="BA248" s="160"/>
      <c r="BB248" s="160"/>
      <c r="BC248" s="61"/>
      <c r="BD248" s="61"/>
      <c r="BE248" s="159"/>
      <c r="BF248" s="159"/>
      <c r="BG248" s="61"/>
      <c r="BH248" s="61"/>
      <c r="BI248" s="61"/>
      <c r="BJ248" s="61"/>
      <c r="BK248" s="61"/>
      <c r="BL248" s="61"/>
      <c r="BM248" s="161"/>
      <c r="BN248" s="61"/>
      <c r="BO248" s="61"/>
      <c r="BP248" s="61"/>
      <c r="BQ248" s="61"/>
      <c r="BR248" s="61"/>
      <c r="BS248" s="61"/>
      <c r="BT248" s="61"/>
      <c r="BU248" s="56"/>
      <c r="BV248" s="56"/>
      <c r="BW248" s="56"/>
      <c r="BX248" s="56"/>
      <c r="BY248" s="56"/>
      <c r="BZ248" s="56"/>
      <c r="CA248" s="56"/>
      <c r="CB248" s="56"/>
      <c r="CC248" s="61"/>
      <c r="CD248" s="61"/>
      <c r="CE248" s="61"/>
      <c r="CF248" s="61"/>
      <c r="CG248" s="61"/>
      <c r="CH248" s="61"/>
    </row>
    <row r="249" spans="1:86" ht="30.95" customHeight="1">
      <c r="A249" s="273" t="s">
        <v>338</v>
      </c>
      <c r="B249" s="808" t="s">
        <v>40</v>
      </c>
      <c r="C249" s="809" t="s">
        <v>1648</v>
      </c>
      <c r="D249" s="810" t="s">
        <v>1654</v>
      </c>
      <c r="E249" s="811">
        <v>2014</v>
      </c>
      <c r="F249" s="812" t="s">
        <v>1642</v>
      </c>
      <c r="G249" s="813" t="s">
        <v>1609</v>
      </c>
      <c r="H249" s="814" t="s">
        <v>1614</v>
      </c>
      <c r="I249" s="812" t="s">
        <v>466</v>
      </c>
      <c r="J249" s="815">
        <v>0.93</v>
      </c>
      <c r="K249" s="815">
        <v>1</v>
      </c>
      <c r="L249" s="817"/>
      <c r="P249" s="54"/>
      <c r="Q249" s="54"/>
      <c r="R249" s="54"/>
      <c r="BA249" s="160"/>
      <c r="BB249" s="160"/>
      <c r="BC249" s="61"/>
      <c r="BD249" s="61"/>
      <c r="BE249" s="159"/>
      <c r="BF249" s="159"/>
      <c r="BG249" s="61"/>
      <c r="BH249" s="61"/>
      <c r="BI249" s="61"/>
      <c r="BJ249" s="61"/>
      <c r="BK249" s="61"/>
      <c r="BL249" s="61"/>
      <c r="BM249" s="161"/>
      <c r="BN249" s="61"/>
      <c r="BO249" s="61"/>
      <c r="BP249" s="61"/>
      <c r="BQ249" s="61"/>
      <c r="BR249" s="61"/>
      <c r="BS249" s="61"/>
      <c r="BT249" s="61"/>
      <c r="BU249" s="56"/>
      <c r="BV249" s="56"/>
      <c r="BW249" s="56"/>
      <c r="BX249" s="56"/>
      <c r="BY249" s="56"/>
      <c r="BZ249" s="56"/>
      <c r="CA249" s="56"/>
      <c r="CB249" s="56"/>
      <c r="CC249" s="61"/>
      <c r="CD249" s="61"/>
      <c r="CE249" s="61"/>
      <c r="CF249" s="61"/>
      <c r="CG249" s="61"/>
      <c r="CH249" s="61"/>
    </row>
    <row r="250" spans="1:86" ht="30.95" customHeight="1">
      <c r="A250" s="273" t="s">
        <v>338</v>
      </c>
      <c r="B250" s="808" t="s">
        <v>40</v>
      </c>
      <c r="C250" s="809" t="s">
        <v>1648</v>
      </c>
      <c r="D250" s="810" t="s">
        <v>1654</v>
      </c>
      <c r="E250" s="811">
        <v>2014</v>
      </c>
      <c r="F250" s="812" t="s">
        <v>1642</v>
      </c>
      <c r="G250" s="813" t="s">
        <v>226</v>
      </c>
      <c r="H250" s="814" t="s">
        <v>1614</v>
      </c>
      <c r="I250" s="812" t="s">
        <v>466</v>
      </c>
      <c r="J250" s="815">
        <v>1</v>
      </c>
      <c r="K250" s="815">
        <v>1</v>
      </c>
      <c r="L250" s="817"/>
      <c r="P250" s="54"/>
      <c r="Q250" s="54"/>
      <c r="R250" s="54"/>
      <c r="BA250" s="160"/>
      <c r="BB250" s="160"/>
      <c r="BC250" s="61"/>
      <c r="BD250" s="61"/>
      <c r="BE250" s="159"/>
      <c r="BF250" s="159"/>
      <c r="BG250" s="61"/>
      <c r="BH250" s="61"/>
      <c r="BI250" s="61"/>
      <c r="BJ250" s="61"/>
      <c r="BK250" s="61"/>
      <c r="BL250" s="61"/>
      <c r="BM250" s="161"/>
      <c r="BN250" s="61"/>
      <c r="BO250" s="61"/>
      <c r="BP250" s="61"/>
      <c r="BQ250" s="61"/>
      <c r="BR250" s="61"/>
      <c r="BS250" s="61"/>
      <c r="BT250" s="61"/>
      <c r="BU250" s="56"/>
      <c r="BV250" s="56"/>
      <c r="BW250" s="56"/>
      <c r="BX250" s="56"/>
      <c r="BY250" s="56"/>
      <c r="BZ250" s="56"/>
      <c r="CA250" s="56"/>
      <c r="CB250" s="56"/>
      <c r="CC250" s="61"/>
      <c r="CD250" s="61"/>
      <c r="CE250" s="61"/>
      <c r="CF250" s="61"/>
      <c r="CG250" s="61"/>
      <c r="CH250" s="61"/>
    </row>
    <row r="251" spans="1:86" ht="30.95" customHeight="1">
      <c r="A251" s="273" t="s">
        <v>338</v>
      </c>
      <c r="B251" s="808" t="s">
        <v>40</v>
      </c>
      <c r="C251" s="809" t="s">
        <v>1648</v>
      </c>
      <c r="D251" s="810" t="s">
        <v>1655</v>
      </c>
      <c r="E251" s="811">
        <v>2014</v>
      </c>
      <c r="F251" s="812" t="s">
        <v>1642</v>
      </c>
      <c r="G251" s="813" t="s">
        <v>224</v>
      </c>
      <c r="H251" s="814" t="s">
        <v>1604</v>
      </c>
      <c r="I251" s="812" t="s">
        <v>466</v>
      </c>
      <c r="J251" s="815">
        <v>0.25</v>
      </c>
      <c r="K251" s="815">
        <v>0.5</v>
      </c>
      <c r="L251" s="817"/>
      <c r="P251" s="54"/>
      <c r="Q251" s="54"/>
      <c r="R251" s="54"/>
      <c r="BA251" s="160"/>
      <c r="BB251" s="160"/>
      <c r="BC251" s="61"/>
      <c r="BD251" s="61"/>
      <c r="BE251" s="159"/>
      <c r="BF251" s="159"/>
      <c r="BG251" s="61"/>
      <c r="BH251" s="61"/>
      <c r="BI251" s="61"/>
      <c r="BJ251" s="61"/>
      <c r="BK251" s="61"/>
      <c r="BL251" s="61"/>
      <c r="BM251" s="161"/>
      <c r="BN251" s="61"/>
      <c r="BO251" s="61"/>
      <c r="BP251" s="61"/>
      <c r="BQ251" s="61"/>
      <c r="BR251" s="61"/>
      <c r="BS251" s="61"/>
      <c r="BT251" s="61"/>
      <c r="BU251" s="56"/>
      <c r="BV251" s="56"/>
      <c r="BW251" s="56"/>
      <c r="BX251" s="56"/>
      <c r="BY251" s="56"/>
      <c r="BZ251" s="56"/>
      <c r="CA251" s="56"/>
      <c r="CB251" s="56"/>
      <c r="CC251" s="61"/>
      <c r="CD251" s="61"/>
      <c r="CE251" s="61"/>
      <c r="CF251" s="61"/>
      <c r="CG251" s="61"/>
      <c r="CH251" s="61"/>
    </row>
    <row r="252" spans="1:86" ht="30.95" customHeight="1">
      <c r="A252" s="273" t="s">
        <v>338</v>
      </c>
      <c r="B252" s="808" t="s">
        <v>40</v>
      </c>
      <c r="C252" s="809" t="s">
        <v>1648</v>
      </c>
      <c r="D252" s="810" t="s">
        <v>1655</v>
      </c>
      <c r="E252" s="811">
        <v>2014</v>
      </c>
      <c r="F252" s="812" t="s">
        <v>1642</v>
      </c>
      <c r="G252" s="813" t="s">
        <v>1607</v>
      </c>
      <c r="H252" s="814" t="s">
        <v>1604</v>
      </c>
      <c r="I252" s="812" t="s">
        <v>466</v>
      </c>
      <c r="J252" s="815">
        <v>0.24</v>
      </c>
      <c r="K252" s="815">
        <v>1</v>
      </c>
      <c r="L252" s="817"/>
      <c r="P252" s="54"/>
      <c r="Q252" s="54"/>
      <c r="R252" s="54"/>
      <c r="BA252" s="160"/>
      <c r="BB252" s="160"/>
      <c r="BC252" s="61"/>
      <c r="BD252" s="61"/>
      <c r="BE252" s="159"/>
      <c r="BF252" s="159"/>
      <c r="BG252" s="61"/>
      <c r="BH252" s="61"/>
      <c r="BI252" s="61"/>
      <c r="BJ252" s="61"/>
      <c r="BK252" s="61"/>
      <c r="BL252" s="61"/>
      <c r="BM252" s="161"/>
      <c r="BN252" s="61"/>
      <c r="BO252" s="61"/>
      <c r="BP252" s="61"/>
      <c r="BQ252" s="61"/>
      <c r="BR252" s="61"/>
      <c r="BS252" s="61"/>
      <c r="BT252" s="61"/>
      <c r="BU252" s="56"/>
      <c r="BV252" s="56"/>
      <c r="BW252" s="56"/>
      <c r="BX252" s="56"/>
      <c r="BY252" s="56"/>
      <c r="BZ252" s="56"/>
      <c r="CA252" s="56"/>
      <c r="CB252" s="56"/>
      <c r="CC252" s="61"/>
      <c r="CD252" s="61"/>
      <c r="CE252" s="61"/>
      <c r="CF252" s="61"/>
      <c r="CG252" s="61"/>
      <c r="CH252" s="61"/>
    </row>
    <row r="253" spans="1:86" ht="30.95" customHeight="1">
      <c r="A253" s="273" t="s">
        <v>338</v>
      </c>
      <c r="B253" s="808" t="s">
        <v>40</v>
      </c>
      <c r="C253" s="809" t="s">
        <v>1648</v>
      </c>
      <c r="D253" s="810" t="s">
        <v>1655</v>
      </c>
      <c r="E253" s="811">
        <v>2014</v>
      </c>
      <c r="F253" s="812" t="s">
        <v>1642</v>
      </c>
      <c r="G253" s="813" t="s">
        <v>239</v>
      </c>
      <c r="H253" s="814" t="s">
        <v>1604</v>
      </c>
      <c r="I253" s="812" t="s">
        <v>466</v>
      </c>
      <c r="J253" s="815">
        <v>0.3</v>
      </c>
      <c r="K253" s="815">
        <v>1</v>
      </c>
      <c r="L253" s="817"/>
      <c r="P253" s="54"/>
      <c r="Q253" s="54"/>
      <c r="R253" s="54"/>
      <c r="BA253" s="160"/>
      <c r="BB253" s="160"/>
      <c r="BC253" s="61"/>
      <c r="BD253" s="61"/>
      <c r="BE253" s="159"/>
      <c r="BF253" s="159"/>
      <c r="BG253" s="61"/>
      <c r="BH253" s="61"/>
      <c r="BI253" s="61"/>
      <c r="BJ253" s="61"/>
      <c r="BK253" s="61"/>
      <c r="BL253" s="61"/>
      <c r="BM253" s="161"/>
      <c r="BN253" s="61"/>
      <c r="BO253" s="61"/>
      <c r="BP253" s="61"/>
      <c r="BQ253" s="61"/>
      <c r="BR253" s="61"/>
      <c r="BS253" s="61"/>
      <c r="BT253" s="61"/>
      <c r="BU253" s="56"/>
      <c r="BV253" s="56"/>
      <c r="BW253" s="56"/>
      <c r="BX253" s="56"/>
      <c r="BY253" s="56"/>
      <c r="BZ253" s="56"/>
      <c r="CA253" s="56"/>
      <c r="CB253" s="56"/>
      <c r="CC253" s="61"/>
      <c r="CD253" s="61"/>
      <c r="CE253" s="61"/>
      <c r="CF253" s="61"/>
      <c r="CG253" s="61"/>
      <c r="CH253" s="61"/>
    </row>
    <row r="254" spans="1:86" ht="30.95" customHeight="1">
      <c r="A254" s="273" t="s">
        <v>338</v>
      </c>
      <c r="B254" s="808" t="s">
        <v>40</v>
      </c>
      <c r="C254" s="809" t="s">
        <v>1648</v>
      </c>
      <c r="D254" s="810" t="s">
        <v>1655</v>
      </c>
      <c r="E254" s="811">
        <v>2014</v>
      </c>
      <c r="F254" s="812" t="s">
        <v>1642</v>
      </c>
      <c r="G254" s="813" t="s">
        <v>230</v>
      </c>
      <c r="H254" s="814" t="s">
        <v>1608</v>
      </c>
      <c r="I254" s="812" t="s">
        <v>466</v>
      </c>
      <c r="J254" s="815">
        <v>0.35</v>
      </c>
      <c r="K254" s="815">
        <v>1</v>
      </c>
      <c r="L254" s="817"/>
      <c r="P254" s="54"/>
      <c r="Q254" s="54"/>
      <c r="R254" s="54"/>
      <c r="BA254" s="160"/>
      <c r="BB254" s="160"/>
      <c r="BC254" s="61"/>
      <c r="BD254" s="61"/>
      <c r="BE254" s="159"/>
      <c r="BF254" s="159"/>
      <c r="BG254" s="61"/>
      <c r="BH254" s="61"/>
      <c r="BI254" s="61"/>
      <c r="BJ254" s="61"/>
      <c r="BK254" s="61"/>
      <c r="BL254" s="61"/>
      <c r="BM254" s="161"/>
      <c r="BN254" s="61"/>
      <c r="BO254" s="61"/>
      <c r="BP254" s="61"/>
      <c r="BQ254" s="61"/>
      <c r="BR254" s="61"/>
      <c r="BS254" s="61"/>
      <c r="BT254" s="61"/>
      <c r="BU254" s="56"/>
      <c r="BV254" s="56"/>
      <c r="BW254" s="56"/>
      <c r="BX254" s="56"/>
      <c r="BY254" s="56"/>
      <c r="BZ254" s="56"/>
      <c r="CA254" s="56"/>
      <c r="CB254" s="56"/>
      <c r="CC254" s="61"/>
      <c r="CD254" s="61"/>
      <c r="CE254" s="61"/>
      <c r="CF254" s="61"/>
      <c r="CG254" s="61"/>
      <c r="CH254" s="61"/>
    </row>
    <row r="255" spans="1:86" ht="30.95" customHeight="1">
      <c r="A255" s="273" t="s">
        <v>338</v>
      </c>
      <c r="B255" s="808" t="s">
        <v>40</v>
      </c>
      <c r="C255" s="809" t="s">
        <v>1648</v>
      </c>
      <c r="D255" s="810" t="s">
        <v>1655</v>
      </c>
      <c r="E255" s="811">
        <v>2014</v>
      </c>
      <c r="F255" s="812" t="s">
        <v>1642</v>
      </c>
      <c r="G255" s="813" t="s">
        <v>1609</v>
      </c>
      <c r="H255" s="814" t="s">
        <v>1608</v>
      </c>
      <c r="I255" s="812" t="s">
        <v>466</v>
      </c>
      <c r="J255" s="815">
        <v>0.43</v>
      </c>
      <c r="K255" s="815">
        <v>1</v>
      </c>
      <c r="L255" s="817"/>
      <c r="P255" s="54"/>
      <c r="Q255" s="54"/>
      <c r="R255" s="54"/>
      <c r="BA255" s="160"/>
      <c r="BB255" s="160"/>
      <c r="BC255" s="61"/>
      <c r="BD255" s="61"/>
      <c r="BE255" s="159"/>
      <c r="BF255" s="159"/>
      <c r="BG255" s="61"/>
      <c r="BH255" s="61"/>
      <c r="BI255" s="61"/>
      <c r="BJ255" s="61"/>
      <c r="BK255" s="61"/>
      <c r="BL255" s="61"/>
      <c r="BM255" s="161"/>
      <c r="BN255" s="61"/>
      <c r="BO255" s="61"/>
      <c r="BP255" s="61"/>
      <c r="BQ255" s="61"/>
      <c r="BR255" s="61"/>
      <c r="BS255" s="61"/>
      <c r="BT255" s="61"/>
      <c r="BU255" s="56"/>
      <c r="BV255" s="56"/>
      <c r="BW255" s="56"/>
      <c r="BX255" s="56"/>
      <c r="BY255" s="56"/>
      <c r="BZ255" s="56"/>
      <c r="CA255" s="56"/>
      <c r="CB255" s="56"/>
      <c r="CC255" s="61"/>
      <c r="CD255" s="61"/>
      <c r="CE255" s="61"/>
      <c r="CF255" s="61"/>
      <c r="CG255" s="61"/>
      <c r="CH255" s="61"/>
    </row>
    <row r="256" spans="1:86" ht="30.95" customHeight="1">
      <c r="A256" s="273" t="s">
        <v>338</v>
      </c>
      <c r="B256" s="808" t="s">
        <v>40</v>
      </c>
      <c r="C256" s="809" t="s">
        <v>1648</v>
      </c>
      <c r="D256" s="810" t="s">
        <v>1655</v>
      </c>
      <c r="E256" s="811">
        <v>2014</v>
      </c>
      <c r="F256" s="812" t="s">
        <v>1642</v>
      </c>
      <c r="G256" s="813" t="s">
        <v>1607</v>
      </c>
      <c r="H256" s="814" t="s">
        <v>1608</v>
      </c>
      <c r="I256" s="812" t="s">
        <v>466</v>
      </c>
      <c r="J256" s="815">
        <v>0.51</v>
      </c>
      <c r="K256" s="815">
        <v>1</v>
      </c>
      <c r="L256" s="817"/>
      <c r="P256" s="54"/>
      <c r="Q256" s="54"/>
      <c r="R256" s="54"/>
      <c r="BA256" s="160"/>
      <c r="BB256" s="160"/>
      <c r="BC256" s="61"/>
      <c r="BD256" s="61"/>
      <c r="BE256" s="159"/>
      <c r="BF256" s="159"/>
      <c r="BG256" s="61"/>
      <c r="BH256" s="61"/>
      <c r="BI256" s="61"/>
      <c r="BJ256" s="61"/>
      <c r="BK256" s="61"/>
      <c r="BL256" s="61"/>
      <c r="BM256" s="161"/>
      <c r="BN256" s="61"/>
      <c r="BO256" s="61"/>
      <c r="BP256" s="61"/>
      <c r="BQ256" s="61"/>
      <c r="BR256" s="61"/>
      <c r="BS256" s="61"/>
      <c r="BT256" s="61"/>
      <c r="BU256" s="56"/>
      <c r="BV256" s="56"/>
      <c r="BW256" s="56"/>
      <c r="BX256" s="56"/>
      <c r="BY256" s="56"/>
      <c r="BZ256" s="56"/>
      <c r="CA256" s="56"/>
      <c r="CB256" s="56"/>
      <c r="CC256" s="61"/>
      <c r="CD256" s="61"/>
      <c r="CE256" s="61"/>
      <c r="CF256" s="61"/>
      <c r="CG256" s="61"/>
      <c r="CH256" s="61"/>
    </row>
    <row r="257" spans="1:86" ht="30.95" customHeight="1">
      <c r="A257" s="273" t="s">
        <v>338</v>
      </c>
      <c r="B257" s="808" t="s">
        <v>40</v>
      </c>
      <c r="C257" s="809" t="s">
        <v>1648</v>
      </c>
      <c r="D257" s="810" t="s">
        <v>1655</v>
      </c>
      <c r="E257" s="811">
        <v>2014</v>
      </c>
      <c r="F257" s="812" t="s">
        <v>1642</v>
      </c>
      <c r="G257" s="813" t="s">
        <v>239</v>
      </c>
      <c r="H257" s="814" t="s">
        <v>1608</v>
      </c>
      <c r="I257" s="812" t="s">
        <v>466</v>
      </c>
      <c r="J257" s="815">
        <v>0.47</v>
      </c>
      <c r="K257" s="815">
        <v>0.9</v>
      </c>
      <c r="L257" s="817"/>
      <c r="P257" s="54"/>
      <c r="Q257" s="54"/>
      <c r="R257" s="54"/>
      <c r="BA257" s="160"/>
      <c r="BB257" s="160"/>
      <c r="BC257" s="61"/>
      <c r="BD257" s="61"/>
      <c r="BE257" s="159"/>
      <c r="BF257" s="159"/>
      <c r="BG257" s="61"/>
      <c r="BH257" s="61"/>
      <c r="BI257" s="61"/>
      <c r="BJ257" s="61"/>
      <c r="BK257" s="61"/>
      <c r="BL257" s="61"/>
      <c r="BM257" s="161"/>
      <c r="BN257" s="61"/>
      <c r="BO257" s="61"/>
      <c r="BP257" s="61"/>
      <c r="BQ257" s="61"/>
      <c r="BR257" s="61"/>
      <c r="BS257" s="61"/>
      <c r="BT257" s="61"/>
      <c r="BU257" s="56"/>
      <c r="BV257" s="56"/>
      <c r="BW257" s="56"/>
      <c r="BX257" s="56"/>
      <c r="BY257" s="56"/>
      <c r="BZ257" s="56"/>
      <c r="CA257" s="56"/>
      <c r="CB257" s="56"/>
      <c r="CC257" s="61"/>
      <c r="CD257" s="61"/>
      <c r="CE257" s="61"/>
      <c r="CF257" s="61"/>
      <c r="CG257" s="61"/>
      <c r="CH257" s="61"/>
    </row>
    <row r="258" spans="1:86" ht="30.95" customHeight="1">
      <c r="A258" s="273" t="s">
        <v>338</v>
      </c>
      <c r="B258" s="808" t="s">
        <v>40</v>
      </c>
      <c r="C258" s="809" t="s">
        <v>1648</v>
      </c>
      <c r="D258" s="810" t="s">
        <v>1655</v>
      </c>
      <c r="E258" s="811">
        <v>2014</v>
      </c>
      <c r="F258" s="812" t="s">
        <v>1642</v>
      </c>
      <c r="G258" s="813" t="s">
        <v>230</v>
      </c>
      <c r="H258" s="814" t="s">
        <v>1610</v>
      </c>
      <c r="I258" s="812" t="s">
        <v>466</v>
      </c>
      <c r="J258" s="815">
        <v>0.12</v>
      </c>
      <c r="K258" s="815">
        <v>0.43</v>
      </c>
      <c r="L258" s="817"/>
      <c r="P258" s="54"/>
      <c r="Q258" s="54"/>
      <c r="R258" s="54"/>
      <c r="BA258" s="160"/>
      <c r="BB258" s="160"/>
      <c r="BC258" s="61"/>
      <c r="BD258" s="61"/>
      <c r="BE258" s="159"/>
      <c r="BF258" s="159"/>
      <c r="BG258" s="61"/>
      <c r="BH258" s="61"/>
      <c r="BI258" s="61"/>
      <c r="BJ258" s="61"/>
      <c r="BK258" s="61"/>
      <c r="BL258" s="61"/>
      <c r="BM258" s="161"/>
      <c r="BN258" s="61"/>
      <c r="BO258" s="61"/>
      <c r="BP258" s="61"/>
      <c r="BQ258" s="61"/>
      <c r="BR258" s="61"/>
      <c r="BS258" s="61"/>
      <c r="BT258" s="61"/>
      <c r="BU258" s="56"/>
      <c r="BV258" s="56"/>
      <c r="BW258" s="56"/>
      <c r="BX258" s="56"/>
      <c r="BY258" s="56"/>
      <c r="BZ258" s="56"/>
      <c r="CA258" s="56"/>
      <c r="CB258" s="56"/>
      <c r="CC258" s="61"/>
      <c r="CD258" s="61"/>
      <c r="CE258" s="61"/>
      <c r="CF258" s="61"/>
      <c r="CG258" s="61"/>
      <c r="CH258" s="61"/>
    </row>
    <row r="259" spans="1:86" ht="30.95" customHeight="1">
      <c r="A259" s="273" t="s">
        <v>338</v>
      </c>
      <c r="B259" s="808" t="s">
        <v>40</v>
      </c>
      <c r="C259" s="809" t="s">
        <v>1648</v>
      </c>
      <c r="D259" s="810" t="s">
        <v>1655</v>
      </c>
      <c r="E259" s="811">
        <v>2014</v>
      </c>
      <c r="F259" s="812" t="s">
        <v>1642</v>
      </c>
      <c r="G259" s="813" t="s">
        <v>224</v>
      </c>
      <c r="H259" s="814" t="s">
        <v>1610</v>
      </c>
      <c r="I259" s="812" t="s">
        <v>466</v>
      </c>
      <c r="J259" s="815">
        <v>0.49</v>
      </c>
      <c r="K259" s="815">
        <v>1</v>
      </c>
      <c r="L259" s="817"/>
      <c r="P259" s="54"/>
      <c r="Q259" s="54"/>
      <c r="R259" s="54"/>
      <c r="BA259" s="160"/>
      <c r="BB259" s="160"/>
      <c r="BC259" s="61"/>
      <c r="BD259" s="61"/>
      <c r="BE259" s="159"/>
      <c r="BF259" s="159"/>
      <c r="BG259" s="61"/>
      <c r="BH259" s="61"/>
      <c r="BI259" s="61"/>
      <c r="BJ259" s="61"/>
      <c r="BK259" s="61"/>
      <c r="BL259" s="61"/>
      <c r="BM259" s="161"/>
      <c r="BN259" s="61"/>
      <c r="BO259" s="61"/>
      <c r="BP259" s="61"/>
      <c r="BQ259" s="61"/>
      <c r="BR259" s="61"/>
      <c r="BS259" s="61"/>
      <c r="BT259" s="61"/>
      <c r="BU259" s="56"/>
      <c r="BV259" s="56"/>
      <c r="BW259" s="56"/>
      <c r="BX259" s="56"/>
      <c r="BY259" s="56"/>
      <c r="BZ259" s="56"/>
      <c r="CA259" s="56"/>
      <c r="CB259" s="56"/>
      <c r="CC259" s="61"/>
      <c r="CD259" s="61"/>
      <c r="CE259" s="61"/>
      <c r="CF259" s="61"/>
      <c r="CG259" s="61"/>
      <c r="CH259" s="61"/>
    </row>
    <row r="260" spans="1:86" ht="30.95" customHeight="1">
      <c r="A260" s="273" t="s">
        <v>338</v>
      </c>
      <c r="B260" s="808" t="s">
        <v>40</v>
      </c>
      <c r="C260" s="809" t="s">
        <v>1648</v>
      </c>
      <c r="D260" s="810" t="s">
        <v>1655</v>
      </c>
      <c r="E260" s="811">
        <v>2014</v>
      </c>
      <c r="F260" s="812" t="s">
        <v>1642</v>
      </c>
      <c r="G260" s="813" t="s">
        <v>1607</v>
      </c>
      <c r="H260" s="814" t="s">
        <v>1610</v>
      </c>
      <c r="I260" s="812" t="s">
        <v>466</v>
      </c>
      <c r="J260" s="815">
        <v>0.4</v>
      </c>
      <c r="K260" s="815">
        <v>0.92</v>
      </c>
      <c r="L260" s="817"/>
      <c r="P260" s="54"/>
      <c r="Q260" s="54"/>
      <c r="R260" s="54"/>
      <c r="BA260" s="160"/>
      <c r="BB260" s="160"/>
      <c r="BC260" s="61"/>
      <c r="BD260" s="61"/>
      <c r="BE260" s="159"/>
      <c r="BF260" s="159"/>
      <c r="BG260" s="61"/>
      <c r="BH260" s="61"/>
      <c r="BI260" s="61"/>
      <c r="BJ260" s="61"/>
      <c r="BK260" s="61"/>
      <c r="BL260" s="61"/>
      <c r="BM260" s="161"/>
      <c r="BN260" s="61"/>
      <c r="BO260" s="61"/>
      <c r="BP260" s="61"/>
      <c r="BQ260" s="61"/>
      <c r="BR260" s="61"/>
      <c r="BS260" s="61"/>
      <c r="BT260" s="61"/>
      <c r="BU260" s="56"/>
      <c r="BV260" s="56"/>
      <c r="BW260" s="56"/>
      <c r="BX260" s="56"/>
      <c r="BY260" s="56"/>
      <c r="BZ260" s="56"/>
      <c r="CA260" s="56"/>
      <c r="CB260" s="56"/>
      <c r="CC260" s="61"/>
      <c r="CD260" s="61"/>
      <c r="CE260" s="61"/>
      <c r="CF260" s="61"/>
      <c r="CG260" s="61"/>
      <c r="CH260" s="61"/>
    </row>
    <row r="261" spans="1:86" ht="30.95" customHeight="1">
      <c r="A261" s="273" t="s">
        <v>338</v>
      </c>
      <c r="B261" s="808" t="s">
        <v>40</v>
      </c>
      <c r="C261" s="809" t="s">
        <v>1648</v>
      </c>
      <c r="D261" s="810" t="s">
        <v>1655</v>
      </c>
      <c r="E261" s="811">
        <v>2014</v>
      </c>
      <c r="F261" s="812" t="s">
        <v>1642</v>
      </c>
      <c r="G261" s="813" t="s">
        <v>239</v>
      </c>
      <c r="H261" s="814" t="s">
        <v>1610</v>
      </c>
      <c r="I261" s="812" t="s">
        <v>466</v>
      </c>
      <c r="J261" s="815">
        <v>0.52</v>
      </c>
      <c r="K261" s="815">
        <v>1</v>
      </c>
      <c r="L261" s="817"/>
      <c r="P261" s="54"/>
      <c r="Q261" s="54"/>
      <c r="R261" s="54"/>
      <c r="BA261" s="160"/>
      <c r="BB261" s="160"/>
      <c r="BC261" s="61"/>
      <c r="BD261" s="61"/>
      <c r="BE261" s="159"/>
      <c r="BF261" s="159"/>
      <c r="BG261" s="61"/>
      <c r="BH261" s="61"/>
      <c r="BI261" s="61"/>
      <c r="BJ261" s="61"/>
      <c r="BK261" s="61"/>
      <c r="BL261" s="61"/>
      <c r="BM261" s="161"/>
      <c r="BN261" s="61"/>
      <c r="BO261" s="61"/>
      <c r="BP261" s="61"/>
      <c r="BQ261" s="61"/>
      <c r="BR261" s="61"/>
      <c r="BS261" s="61"/>
      <c r="BT261" s="61"/>
      <c r="BU261" s="56"/>
      <c r="BV261" s="56"/>
      <c r="BW261" s="56"/>
      <c r="BX261" s="56"/>
      <c r="BY261" s="56"/>
      <c r="BZ261" s="56"/>
      <c r="CA261" s="56"/>
      <c r="CB261" s="56"/>
      <c r="CC261" s="61"/>
      <c r="CD261" s="61"/>
      <c r="CE261" s="61"/>
      <c r="CF261" s="61"/>
      <c r="CG261" s="61"/>
      <c r="CH261" s="61"/>
    </row>
    <row r="262" spans="1:86" ht="30.95" customHeight="1">
      <c r="A262" s="273" t="s">
        <v>338</v>
      </c>
      <c r="B262" s="808" t="s">
        <v>40</v>
      </c>
      <c r="C262" s="809" t="s">
        <v>1648</v>
      </c>
      <c r="D262" s="810" t="s">
        <v>1655</v>
      </c>
      <c r="E262" s="811">
        <v>2014</v>
      </c>
      <c r="F262" s="812" t="s">
        <v>1642</v>
      </c>
      <c r="G262" s="813" t="s">
        <v>222</v>
      </c>
      <c r="H262" s="814" t="s">
        <v>1610</v>
      </c>
      <c r="I262" s="812" t="s">
        <v>466</v>
      </c>
      <c r="J262" s="815">
        <v>0.55000000000000004</v>
      </c>
      <c r="K262" s="815">
        <v>1</v>
      </c>
      <c r="L262" s="817"/>
      <c r="P262" s="54"/>
      <c r="Q262" s="54"/>
      <c r="R262" s="54"/>
      <c r="BA262" s="160"/>
      <c r="BB262" s="160"/>
      <c r="BC262" s="61"/>
      <c r="BD262" s="61"/>
      <c r="BE262" s="159"/>
      <c r="BF262" s="159"/>
      <c r="BG262" s="61"/>
      <c r="BH262" s="61"/>
      <c r="BI262" s="61"/>
      <c r="BJ262" s="61"/>
      <c r="BK262" s="61"/>
      <c r="BL262" s="61"/>
      <c r="BM262" s="161"/>
      <c r="BN262" s="61"/>
      <c r="BO262" s="61"/>
      <c r="BP262" s="61"/>
      <c r="BQ262" s="61"/>
      <c r="BR262" s="61"/>
      <c r="BS262" s="61"/>
      <c r="BT262" s="61"/>
      <c r="BU262" s="56"/>
      <c r="BV262" s="56"/>
      <c r="BW262" s="56"/>
      <c r="BX262" s="56"/>
      <c r="BY262" s="56"/>
      <c r="BZ262" s="56"/>
      <c r="CA262" s="56"/>
      <c r="CB262" s="56"/>
      <c r="CC262" s="61"/>
      <c r="CD262" s="61"/>
      <c r="CE262" s="61"/>
      <c r="CF262" s="61"/>
      <c r="CG262" s="61"/>
      <c r="CH262" s="61"/>
    </row>
    <row r="263" spans="1:86" ht="30.95" customHeight="1">
      <c r="A263" s="273" t="s">
        <v>338</v>
      </c>
      <c r="B263" s="808" t="s">
        <v>40</v>
      </c>
      <c r="C263" s="809" t="s">
        <v>1648</v>
      </c>
      <c r="D263" s="810" t="s">
        <v>1655</v>
      </c>
      <c r="E263" s="811">
        <v>2014</v>
      </c>
      <c r="F263" s="812" t="s">
        <v>1642</v>
      </c>
      <c r="G263" s="813" t="s">
        <v>226</v>
      </c>
      <c r="H263" s="814" t="s">
        <v>1610</v>
      </c>
      <c r="I263" s="812" t="s">
        <v>466</v>
      </c>
      <c r="J263" s="815">
        <v>0.61</v>
      </c>
      <c r="K263" s="815">
        <v>1</v>
      </c>
      <c r="L263" s="817"/>
      <c r="P263" s="54"/>
      <c r="Q263" s="54"/>
      <c r="R263" s="54"/>
      <c r="BA263" s="160"/>
      <c r="BB263" s="160"/>
      <c r="BC263" s="61"/>
      <c r="BD263" s="61"/>
      <c r="BE263" s="159"/>
      <c r="BF263" s="159"/>
      <c r="BG263" s="61"/>
      <c r="BH263" s="61"/>
      <c r="BI263" s="61"/>
      <c r="BJ263" s="61"/>
      <c r="BK263" s="61"/>
      <c r="BL263" s="61"/>
      <c r="BM263" s="161"/>
      <c r="BN263" s="61"/>
      <c r="BO263" s="61"/>
      <c r="BP263" s="61"/>
      <c r="BQ263" s="61"/>
      <c r="BR263" s="61"/>
      <c r="BS263" s="61"/>
      <c r="BT263" s="61"/>
      <c r="BU263" s="56"/>
      <c r="BV263" s="56"/>
      <c r="BW263" s="56"/>
      <c r="BX263" s="56"/>
      <c r="BY263" s="56"/>
      <c r="BZ263" s="56"/>
      <c r="CA263" s="56"/>
      <c r="CB263" s="56"/>
      <c r="CC263" s="61"/>
      <c r="CD263" s="61"/>
      <c r="CE263" s="61"/>
      <c r="CF263" s="61"/>
      <c r="CG263" s="61"/>
      <c r="CH263" s="61"/>
    </row>
    <row r="264" spans="1:86" ht="30.95" customHeight="1">
      <c r="A264" s="273" t="s">
        <v>338</v>
      </c>
      <c r="B264" s="808" t="s">
        <v>40</v>
      </c>
      <c r="C264" s="809" t="s">
        <v>1648</v>
      </c>
      <c r="D264" s="810" t="s">
        <v>1655</v>
      </c>
      <c r="E264" s="811">
        <v>2014</v>
      </c>
      <c r="F264" s="812" t="s">
        <v>1642</v>
      </c>
      <c r="G264" s="813" t="s">
        <v>1609</v>
      </c>
      <c r="H264" s="814" t="s">
        <v>1611</v>
      </c>
      <c r="I264" s="812" t="s">
        <v>466</v>
      </c>
      <c r="J264" s="815">
        <v>0.75</v>
      </c>
      <c r="K264" s="815">
        <v>0.98</v>
      </c>
      <c r="L264" s="817"/>
      <c r="P264" s="54"/>
      <c r="Q264" s="54"/>
      <c r="R264" s="54"/>
      <c r="BA264" s="160"/>
      <c r="BB264" s="160"/>
      <c r="BC264" s="61"/>
      <c r="BD264" s="61"/>
      <c r="BE264" s="159"/>
      <c r="BF264" s="159"/>
      <c r="BG264" s="61"/>
      <c r="BH264" s="61"/>
      <c r="BI264" s="61"/>
      <c r="BJ264" s="61"/>
      <c r="BK264" s="61"/>
      <c r="BL264" s="61"/>
      <c r="BM264" s="161"/>
      <c r="BN264" s="61"/>
      <c r="BO264" s="61"/>
      <c r="BP264" s="61"/>
      <c r="BQ264" s="61"/>
      <c r="BR264" s="61"/>
      <c r="BS264" s="61"/>
      <c r="BT264" s="61"/>
      <c r="BU264" s="56"/>
      <c r="BV264" s="56"/>
      <c r="BW264" s="56"/>
      <c r="BX264" s="56"/>
      <c r="BY264" s="56"/>
      <c r="BZ264" s="56"/>
      <c r="CA264" s="56"/>
      <c r="CB264" s="56"/>
      <c r="CC264" s="61"/>
      <c r="CD264" s="61"/>
      <c r="CE264" s="61"/>
      <c r="CF264" s="61"/>
      <c r="CG264" s="61"/>
      <c r="CH264" s="61"/>
    </row>
    <row r="265" spans="1:86" ht="30.95" customHeight="1">
      <c r="A265" s="273" t="s">
        <v>338</v>
      </c>
      <c r="B265" s="808" t="s">
        <v>40</v>
      </c>
      <c r="C265" s="809" t="s">
        <v>1648</v>
      </c>
      <c r="D265" s="810" t="s">
        <v>1655</v>
      </c>
      <c r="E265" s="811">
        <v>2014</v>
      </c>
      <c r="F265" s="812" t="s">
        <v>1642</v>
      </c>
      <c r="G265" s="813" t="s">
        <v>1612</v>
      </c>
      <c r="H265" s="814" t="s">
        <v>1611</v>
      </c>
      <c r="I265" s="812" t="s">
        <v>466</v>
      </c>
      <c r="J265" s="815">
        <v>0.75</v>
      </c>
      <c r="K265" s="815">
        <v>1</v>
      </c>
      <c r="L265" s="817"/>
      <c r="P265" s="54"/>
      <c r="Q265" s="54"/>
      <c r="R265" s="54"/>
      <c r="BA265" s="160"/>
      <c r="BB265" s="160"/>
      <c r="BC265" s="61"/>
      <c r="BD265" s="61"/>
      <c r="BE265" s="159"/>
      <c r="BF265" s="159"/>
      <c r="BG265" s="61"/>
      <c r="BH265" s="61"/>
      <c r="BI265" s="61"/>
      <c r="BJ265" s="61"/>
      <c r="BK265" s="61"/>
      <c r="BL265" s="61"/>
      <c r="BM265" s="161"/>
      <c r="BN265" s="61"/>
      <c r="BO265" s="61"/>
      <c r="BP265" s="61"/>
      <c r="BQ265" s="61"/>
      <c r="BR265" s="61"/>
      <c r="BS265" s="61"/>
      <c r="BT265" s="61"/>
      <c r="BU265" s="56"/>
      <c r="BV265" s="56"/>
      <c r="BW265" s="56"/>
      <c r="BX265" s="56"/>
      <c r="BY265" s="56"/>
      <c r="BZ265" s="56"/>
      <c r="CA265" s="56"/>
      <c r="CB265" s="56"/>
      <c r="CC265" s="61"/>
      <c r="CD265" s="61"/>
      <c r="CE265" s="61"/>
      <c r="CF265" s="61"/>
      <c r="CG265" s="61"/>
      <c r="CH265" s="61"/>
    </row>
    <row r="266" spans="1:86" ht="30.95" customHeight="1">
      <c r="A266" s="273" t="s">
        <v>338</v>
      </c>
      <c r="B266" s="808" t="s">
        <v>40</v>
      </c>
      <c r="C266" s="809" t="s">
        <v>1648</v>
      </c>
      <c r="D266" s="810" t="s">
        <v>1655</v>
      </c>
      <c r="E266" s="811">
        <v>2014</v>
      </c>
      <c r="F266" s="812" t="s">
        <v>1642</v>
      </c>
      <c r="G266" s="813" t="s">
        <v>222</v>
      </c>
      <c r="H266" s="814" t="s">
        <v>1611</v>
      </c>
      <c r="I266" s="812" t="s">
        <v>466</v>
      </c>
      <c r="J266" s="815">
        <v>0.71</v>
      </c>
      <c r="K266" s="815">
        <v>1</v>
      </c>
      <c r="L266" s="817"/>
      <c r="P266" s="54"/>
      <c r="Q266" s="54"/>
      <c r="R266" s="54"/>
      <c r="BA266" s="160"/>
      <c r="BB266" s="160"/>
      <c r="BC266" s="61"/>
      <c r="BD266" s="61"/>
      <c r="BE266" s="159"/>
      <c r="BF266" s="159"/>
      <c r="BG266" s="61"/>
      <c r="BH266" s="61"/>
      <c r="BI266" s="61"/>
      <c r="BJ266" s="61"/>
      <c r="BK266" s="61"/>
      <c r="BL266" s="61"/>
      <c r="BM266" s="161"/>
      <c r="BN266" s="61"/>
      <c r="BO266" s="61"/>
      <c r="BP266" s="61"/>
      <c r="BQ266" s="61"/>
      <c r="BR266" s="61"/>
      <c r="BS266" s="61"/>
      <c r="BT266" s="61"/>
      <c r="BU266" s="56"/>
      <c r="BV266" s="56"/>
      <c r="BW266" s="56"/>
      <c r="BX266" s="56"/>
      <c r="BY266" s="56"/>
      <c r="BZ266" s="56"/>
      <c r="CA266" s="56"/>
      <c r="CB266" s="56"/>
      <c r="CC266" s="61"/>
      <c r="CD266" s="61"/>
      <c r="CE266" s="61"/>
      <c r="CF266" s="61"/>
      <c r="CG266" s="61"/>
      <c r="CH266" s="61"/>
    </row>
    <row r="267" spans="1:86" ht="30.95" customHeight="1">
      <c r="A267" s="273" t="s">
        <v>338</v>
      </c>
      <c r="B267" s="808" t="s">
        <v>40</v>
      </c>
      <c r="C267" s="809" t="s">
        <v>1648</v>
      </c>
      <c r="D267" s="810" t="s">
        <v>1655</v>
      </c>
      <c r="E267" s="811">
        <v>2014</v>
      </c>
      <c r="F267" s="812" t="s">
        <v>1642</v>
      </c>
      <c r="G267" s="813" t="s">
        <v>1609</v>
      </c>
      <c r="H267" s="814" t="s">
        <v>1613</v>
      </c>
      <c r="I267" s="812" t="s">
        <v>466</v>
      </c>
      <c r="J267" s="815">
        <v>0.84</v>
      </c>
      <c r="K267" s="815">
        <v>1</v>
      </c>
      <c r="L267" s="817"/>
      <c r="P267" s="54"/>
      <c r="Q267" s="54"/>
      <c r="R267" s="54"/>
      <c r="BA267" s="160"/>
      <c r="BB267" s="160"/>
      <c r="BC267" s="61"/>
      <c r="BD267" s="61"/>
      <c r="BE267" s="159"/>
      <c r="BF267" s="159"/>
      <c r="BG267" s="61"/>
      <c r="BH267" s="61"/>
      <c r="BI267" s="61"/>
      <c r="BJ267" s="61"/>
      <c r="BK267" s="61"/>
      <c r="BL267" s="61"/>
      <c r="BM267" s="161"/>
      <c r="BN267" s="61"/>
      <c r="BO267" s="61"/>
      <c r="BP267" s="61"/>
      <c r="BQ267" s="61"/>
      <c r="BR267" s="61"/>
      <c r="BS267" s="61"/>
      <c r="BT267" s="61"/>
      <c r="BU267" s="56"/>
      <c r="BV267" s="56"/>
      <c r="BW267" s="56"/>
      <c r="BX267" s="56"/>
      <c r="BY267" s="56"/>
      <c r="BZ267" s="56"/>
      <c r="CA267" s="56"/>
      <c r="CB267" s="56"/>
      <c r="CC267" s="61"/>
      <c r="CD267" s="61"/>
      <c r="CE267" s="61"/>
      <c r="CF267" s="61"/>
      <c r="CG267" s="61"/>
      <c r="CH267" s="61"/>
    </row>
    <row r="268" spans="1:86" ht="30.95" customHeight="1">
      <c r="A268" s="273" t="s">
        <v>338</v>
      </c>
      <c r="B268" s="808" t="s">
        <v>40</v>
      </c>
      <c r="C268" s="809" t="s">
        <v>1648</v>
      </c>
      <c r="D268" s="810" t="s">
        <v>1655</v>
      </c>
      <c r="E268" s="811">
        <v>2014</v>
      </c>
      <c r="F268" s="812" t="s">
        <v>1642</v>
      </c>
      <c r="G268" s="813" t="s">
        <v>1609</v>
      </c>
      <c r="H268" s="814" t="s">
        <v>1614</v>
      </c>
      <c r="I268" s="812" t="s">
        <v>466</v>
      </c>
      <c r="J268" s="815">
        <v>0.93</v>
      </c>
      <c r="K268" s="815">
        <v>1</v>
      </c>
      <c r="L268" s="817"/>
      <c r="P268" s="54"/>
      <c r="Q268" s="54"/>
      <c r="R268" s="54"/>
      <c r="BA268" s="160"/>
      <c r="BB268" s="160"/>
      <c r="BC268" s="61"/>
      <c r="BD268" s="61"/>
      <c r="BE268" s="159"/>
      <c r="BF268" s="159"/>
      <c r="BG268" s="61"/>
      <c r="BH268" s="61"/>
      <c r="BI268" s="61"/>
      <c r="BJ268" s="61"/>
      <c r="BK268" s="61"/>
      <c r="BL268" s="61"/>
      <c r="BM268" s="161"/>
      <c r="BN268" s="61"/>
      <c r="BO268" s="61"/>
      <c r="BP268" s="61"/>
      <c r="BQ268" s="61"/>
      <c r="BR268" s="61"/>
      <c r="BS268" s="61"/>
      <c r="BT268" s="61"/>
      <c r="BU268" s="56"/>
      <c r="BV268" s="56"/>
      <c r="BW268" s="56"/>
      <c r="BX268" s="56"/>
      <c r="BY268" s="56"/>
      <c r="BZ268" s="56"/>
      <c r="CA268" s="56"/>
      <c r="CB268" s="56"/>
      <c r="CC268" s="61"/>
      <c r="CD268" s="61"/>
      <c r="CE268" s="61"/>
      <c r="CF268" s="61"/>
      <c r="CG268" s="61"/>
      <c r="CH268" s="61"/>
    </row>
    <row r="269" spans="1:86" ht="30.95" customHeight="1">
      <c r="A269" s="273" t="s">
        <v>338</v>
      </c>
      <c r="B269" s="808" t="s">
        <v>40</v>
      </c>
      <c r="C269" s="809" t="s">
        <v>1648</v>
      </c>
      <c r="D269" s="810" t="s">
        <v>1655</v>
      </c>
      <c r="E269" s="811">
        <v>2014</v>
      </c>
      <c r="F269" s="812" t="s">
        <v>1642</v>
      </c>
      <c r="G269" s="813" t="s">
        <v>226</v>
      </c>
      <c r="H269" s="814" t="s">
        <v>1614</v>
      </c>
      <c r="I269" s="812" t="s">
        <v>466</v>
      </c>
      <c r="J269" s="815">
        <v>1</v>
      </c>
      <c r="K269" s="815">
        <v>1</v>
      </c>
      <c r="L269" s="817"/>
      <c r="P269" s="54"/>
      <c r="Q269" s="54"/>
      <c r="R269" s="54"/>
      <c r="BA269" s="160"/>
      <c r="BB269" s="160"/>
      <c r="BC269" s="61"/>
      <c r="BD269" s="61"/>
      <c r="BE269" s="159"/>
      <c r="BF269" s="159"/>
      <c r="BG269" s="61"/>
      <c r="BH269" s="61"/>
      <c r="BI269" s="61"/>
      <c r="BJ269" s="61"/>
      <c r="BK269" s="61"/>
      <c r="BL269" s="61"/>
      <c r="BM269" s="161"/>
      <c r="BN269" s="61"/>
      <c r="BO269" s="61"/>
      <c r="BP269" s="61"/>
      <c r="BQ269" s="61"/>
      <c r="BR269" s="61"/>
      <c r="BS269" s="61"/>
      <c r="BT269" s="61"/>
      <c r="BU269" s="56"/>
      <c r="BV269" s="56"/>
      <c r="BW269" s="56"/>
      <c r="BX269" s="56"/>
      <c r="BY269" s="56"/>
      <c r="BZ269" s="56"/>
      <c r="CA269" s="56"/>
      <c r="CB269" s="56"/>
      <c r="CC269" s="61"/>
      <c r="CD269" s="61"/>
      <c r="CE269" s="61"/>
      <c r="CF269" s="61"/>
      <c r="CG269" s="61"/>
      <c r="CH269" s="61"/>
    </row>
    <row r="270" spans="1:86" ht="30.95" customHeight="1">
      <c r="A270" s="273" t="s">
        <v>338</v>
      </c>
      <c r="B270" s="808" t="s">
        <v>40</v>
      </c>
      <c r="C270" s="809" t="s">
        <v>1648</v>
      </c>
      <c r="D270" s="810" t="s">
        <v>1656</v>
      </c>
      <c r="E270" s="811">
        <v>2014</v>
      </c>
      <c r="F270" s="812" t="s">
        <v>1642</v>
      </c>
      <c r="G270" s="813" t="s">
        <v>224</v>
      </c>
      <c r="H270" s="814" t="s">
        <v>1604</v>
      </c>
      <c r="I270" s="812" t="s">
        <v>466</v>
      </c>
      <c r="J270" s="815">
        <v>0.25</v>
      </c>
      <c r="K270" s="815">
        <v>0.5</v>
      </c>
      <c r="L270" s="817"/>
      <c r="P270" s="54"/>
      <c r="Q270" s="54"/>
      <c r="R270" s="54"/>
      <c r="BA270" s="160"/>
      <c r="BB270" s="160"/>
      <c r="BC270" s="61"/>
      <c r="BD270" s="61"/>
      <c r="BE270" s="159"/>
      <c r="BF270" s="159"/>
      <c r="BG270" s="61"/>
      <c r="BH270" s="61"/>
      <c r="BI270" s="61"/>
      <c r="BJ270" s="61"/>
      <c r="BK270" s="61"/>
      <c r="BL270" s="61"/>
      <c r="BM270" s="161"/>
      <c r="BN270" s="61"/>
      <c r="BO270" s="61"/>
      <c r="BP270" s="61"/>
      <c r="BQ270" s="61"/>
      <c r="BR270" s="61"/>
      <c r="BS270" s="61"/>
      <c r="BT270" s="61"/>
      <c r="BU270" s="56"/>
      <c r="BV270" s="56"/>
      <c r="BW270" s="56"/>
      <c r="BX270" s="56"/>
      <c r="BY270" s="56"/>
      <c r="BZ270" s="56"/>
      <c r="CA270" s="56"/>
      <c r="CB270" s="56"/>
      <c r="CC270" s="61"/>
      <c r="CD270" s="61"/>
      <c r="CE270" s="61"/>
      <c r="CF270" s="61"/>
      <c r="CG270" s="61"/>
      <c r="CH270" s="61"/>
    </row>
    <row r="271" spans="1:86" ht="30.95" customHeight="1">
      <c r="A271" s="273" t="s">
        <v>338</v>
      </c>
      <c r="B271" s="808" t="s">
        <v>40</v>
      </c>
      <c r="C271" s="809" t="s">
        <v>1648</v>
      </c>
      <c r="D271" s="810" t="s">
        <v>1656</v>
      </c>
      <c r="E271" s="811">
        <v>2014</v>
      </c>
      <c r="F271" s="812" t="s">
        <v>1642</v>
      </c>
      <c r="G271" s="813" t="s">
        <v>1607</v>
      </c>
      <c r="H271" s="814" t="s">
        <v>1604</v>
      </c>
      <c r="I271" s="812" t="s">
        <v>466</v>
      </c>
      <c r="J271" s="815">
        <v>0.24</v>
      </c>
      <c r="K271" s="815">
        <v>1</v>
      </c>
      <c r="L271" s="817"/>
      <c r="P271" s="54"/>
      <c r="Q271" s="54"/>
      <c r="R271" s="54"/>
      <c r="BA271" s="160"/>
      <c r="BB271" s="160"/>
      <c r="BC271" s="61"/>
      <c r="BD271" s="61"/>
      <c r="BE271" s="159"/>
      <c r="BF271" s="159"/>
      <c r="BG271" s="61"/>
      <c r="BH271" s="61"/>
      <c r="BI271" s="61"/>
      <c r="BJ271" s="61"/>
      <c r="BK271" s="61"/>
      <c r="BL271" s="61"/>
      <c r="BM271" s="161"/>
      <c r="BN271" s="61"/>
      <c r="BO271" s="61"/>
      <c r="BP271" s="61"/>
      <c r="BQ271" s="61"/>
      <c r="BR271" s="61"/>
      <c r="BS271" s="61"/>
      <c r="BT271" s="61"/>
      <c r="BU271" s="56"/>
      <c r="BV271" s="56"/>
      <c r="BW271" s="56"/>
      <c r="BX271" s="56"/>
      <c r="BY271" s="56"/>
      <c r="BZ271" s="56"/>
      <c r="CA271" s="56"/>
      <c r="CB271" s="56"/>
      <c r="CC271" s="61"/>
      <c r="CD271" s="61"/>
      <c r="CE271" s="61"/>
      <c r="CF271" s="61"/>
      <c r="CG271" s="61"/>
      <c r="CH271" s="61"/>
    </row>
    <row r="272" spans="1:86" ht="30.95" customHeight="1">
      <c r="A272" s="273" t="s">
        <v>338</v>
      </c>
      <c r="B272" s="808" t="s">
        <v>40</v>
      </c>
      <c r="C272" s="809" t="s">
        <v>1648</v>
      </c>
      <c r="D272" s="810" t="s">
        <v>1656</v>
      </c>
      <c r="E272" s="811">
        <v>2014</v>
      </c>
      <c r="F272" s="812" t="s">
        <v>1642</v>
      </c>
      <c r="G272" s="813" t="s">
        <v>239</v>
      </c>
      <c r="H272" s="814" t="s">
        <v>1604</v>
      </c>
      <c r="I272" s="812" t="s">
        <v>466</v>
      </c>
      <c r="J272" s="815">
        <v>0.3</v>
      </c>
      <c r="K272" s="815">
        <v>1</v>
      </c>
      <c r="L272" s="817"/>
      <c r="P272" s="54"/>
      <c r="Q272" s="54"/>
      <c r="R272" s="54"/>
      <c r="BA272" s="160"/>
      <c r="BB272" s="160"/>
      <c r="BC272" s="61"/>
      <c r="BD272" s="61"/>
      <c r="BE272" s="159"/>
      <c r="BF272" s="159"/>
      <c r="BG272" s="61"/>
      <c r="BH272" s="61"/>
      <c r="BI272" s="61"/>
      <c r="BJ272" s="61"/>
      <c r="BK272" s="61"/>
      <c r="BL272" s="61"/>
      <c r="BM272" s="161"/>
      <c r="BN272" s="61"/>
      <c r="BO272" s="61"/>
      <c r="BP272" s="61"/>
      <c r="BQ272" s="61"/>
      <c r="BR272" s="61"/>
      <c r="BS272" s="61"/>
      <c r="BT272" s="61"/>
      <c r="BU272" s="56"/>
      <c r="BV272" s="56"/>
      <c r="BW272" s="56"/>
      <c r="BX272" s="56"/>
      <c r="BY272" s="56"/>
      <c r="BZ272" s="56"/>
      <c r="CA272" s="56"/>
      <c r="CB272" s="56"/>
      <c r="CC272" s="61"/>
      <c r="CD272" s="61"/>
      <c r="CE272" s="61"/>
      <c r="CF272" s="61"/>
      <c r="CG272" s="61"/>
      <c r="CH272" s="61"/>
    </row>
    <row r="273" spans="1:86" ht="30.95" customHeight="1">
      <c r="A273" s="273" t="s">
        <v>338</v>
      </c>
      <c r="B273" s="808" t="s">
        <v>40</v>
      </c>
      <c r="C273" s="809" t="s">
        <v>1648</v>
      </c>
      <c r="D273" s="810" t="s">
        <v>1656</v>
      </c>
      <c r="E273" s="811">
        <v>2014</v>
      </c>
      <c r="F273" s="812" t="s">
        <v>1642</v>
      </c>
      <c r="G273" s="813" t="s">
        <v>230</v>
      </c>
      <c r="H273" s="814" t="s">
        <v>1608</v>
      </c>
      <c r="I273" s="812" t="s">
        <v>466</v>
      </c>
      <c r="J273" s="815">
        <v>0.35</v>
      </c>
      <c r="K273" s="815">
        <v>1</v>
      </c>
      <c r="L273" s="817"/>
      <c r="P273" s="54"/>
      <c r="Q273" s="54"/>
      <c r="R273" s="54"/>
      <c r="BA273" s="160"/>
      <c r="BB273" s="160"/>
      <c r="BC273" s="61"/>
      <c r="BD273" s="61"/>
      <c r="BE273" s="159"/>
      <c r="BF273" s="159"/>
      <c r="BG273" s="61"/>
      <c r="BH273" s="61"/>
      <c r="BI273" s="61"/>
      <c r="BJ273" s="61"/>
      <c r="BK273" s="61"/>
      <c r="BL273" s="61"/>
      <c r="BM273" s="161"/>
      <c r="BN273" s="61"/>
      <c r="BO273" s="61"/>
      <c r="BP273" s="61"/>
      <c r="BQ273" s="61"/>
      <c r="BR273" s="61"/>
      <c r="BS273" s="61"/>
      <c r="BT273" s="61"/>
      <c r="BU273" s="56"/>
      <c r="BV273" s="56"/>
      <c r="BW273" s="56"/>
      <c r="BX273" s="56"/>
      <c r="BY273" s="56"/>
      <c r="BZ273" s="56"/>
      <c r="CA273" s="56"/>
      <c r="CB273" s="56"/>
      <c r="CC273" s="61"/>
      <c r="CD273" s="61"/>
      <c r="CE273" s="61"/>
      <c r="CF273" s="61"/>
      <c r="CG273" s="61"/>
      <c r="CH273" s="61"/>
    </row>
    <row r="274" spans="1:86" ht="30.95" customHeight="1">
      <c r="A274" s="273" t="s">
        <v>338</v>
      </c>
      <c r="B274" s="808" t="s">
        <v>40</v>
      </c>
      <c r="C274" s="809" t="s">
        <v>1648</v>
      </c>
      <c r="D274" s="810" t="s">
        <v>1656</v>
      </c>
      <c r="E274" s="811">
        <v>2014</v>
      </c>
      <c r="F274" s="812" t="s">
        <v>1642</v>
      </c>
      <c r="G274" s="813" t="s">
        <v>1609</v>
      </c>
      <c r="H274" s="814" t="s">
        <v>1608</v>
      </c>
      <c r="I274" s="812" t="s">
        <v>466</v>
      </c>
      <c r="J274" s="815">
        <v>0.43</v>
      </c>
      <c r="K274" s="815">
        <v>1</v>
      </c>
      <c r="L274" s="817"/>
      <c r="P274" s="54"/>
      <c r="Q274" s="54"/>
      <c r="R274" s="54"/>
      <c r="BA274" s="160"/>
      <c r="BB274" s="160"/>
      <c r="BC274" s="61"/>
      <c r="BD274" s="61"/>
      <c r="BE274" s="159"/>
      <c r="BF274" s="159"/>
      <c r="BG274" s="61"/>
      <c r="BH274" s="61"/>
      <c r="BI274" s="61"/>
      <c r="BJ274" s="61"/>
      <c r="BK274" s="61"/>
      <c r="BL274" s="61"/>
      <c r="BM274" s="161"/>
      <c r="BN274" s="61"/>
      <c r="BO274" s="61"/>
      <c r="BP274" s="61"/>
      <c r="BQ274" s="61"/>
      <c r="BR274" s="61"/>
      <c r="BS274" s="61"/>
      <c r="BT274" s="61"/>
      <c r="BU274" s="56"/>
      <c r="BV274" s="56"/>
      <c r="BW274" s="56"/>
      <c r="BX274" s="56"/>
      <c r="BY274" s="56"/>
      <c r="BZ274" s="56"/>
      <c r="CA274" s="56"/>
      <c r="CB274" s="56"/>
      <c r="CC274" s="61"/>
      <c r="CD274" s="61"/>
      <c r="CE274" s="61"/>
      <c r="CF274" s="61"/>
      <c r="CG274" s="61"/>
      <c r="CH274" s="61"/>
    </row>
    <row r="275" spans="1:86" ht="30.95" customHeight="1">
      <c r="A275" s="273" t="s">
        <v>338</v>
      </c>
      <c r="B275" s="808" t="s">
        <v>40</v>
      </c>
      <c r="C275" s="809" t="s">
        <v>1648</v>
      </c>
      <c r="D275" s="810" t="s">
        <v>1656</v>
      </c>
      <c r="E275" s="811">
        <v>2014</v>
      </c>
      <c r="F275" s="812" t="s">
        <v>1642</v>
      </c>
      <c r="G275" s="813" t="s">
        <v>1607</v>
      </c>
      <c r="H275" s="814" t="s">
        <v>1608</v>
      </c>
      <c r="I275" s="812" t="s">
        <v>466</v>
      </c>
      <c r="J275" s="815">
        <v>0.51</v>
      </c>
      <c r="K275" s="815">
        <v>1</v>
      </c>
      <c r="L275" s="817"/>
      <c r="P275" s="54"/>
      <c r="Q275" s="54"/>
      <c r="R275" s="54"/>
      <c r="BA275" s="160"/>
      <c r="BB275" s="160"/>
      <c r="BC275" s="61"/>
      <c r="BD275" s="61"/>
      <c r="BE275" s="159"/>
      <c r="BF275" s="159"/>
      <c r="BG275" s="61"/>
      <c r="BH275" s="61"/>
      <c r="BI275" s="61"/>
      <c r="BJ275" s="61"/>
      <c r="BK275" s="61"/>
      <c r="BL275" s="61"/>
      <c r="BM275" s="161"/>
      <c r="BN275" s="61"/>
      <c r="BO275" s="61"/>
      <c r="BP275" s="61"/>
      <c r="BQ275" s="61"/>
      <c r="BR275" s="61"/>
      <c r="BS275" s="61"/>
      <c r="BT275" s="61"/>
      <c r="BU275" s="56"/>
      <c r="BV275" s="56"/>
      <c r="BW275" s="56"/>
      <c r="BX275" s="56"/>
      <c r="BY275" s="56"/>
      <c r="BZ275" s="56"/>
      <c r="CA275" s="56"/>
      <c r="CB275" s="56"/>
      <c r="CC275" s="61"/>
      <c r="CD275" s="61"/>
      <c r="CE275" s="61"/>
      <c r="CF275" s="61"/>
      <c r="CG275" s="61"/>
      <c r="CH275" s="61"/>
    </row>
    <row r="276" spans="1:86" ht="30.95" customHeight="1">
      <c r="A276" s="273" t="s">
        <v>338</v>
      </c>
      <c r="B276" s="808" t="s">
        <v>40</v>
      </c>
      <c r="C276" s="809" t="s">
        <v>1648</v>
      </c>
      <c r="D276" s="810" t="s">
        <v>1656</v>
      </c>
      <c r="E276" s="811">
        <v>2014</v>
      </c>
      <c r="F276" s="812" t="s">
        <v>1642</v>
      </c>
      <c r="G276" s="813" t="s">
        <v>239</v>
      </c>
      <c r="H276" s="814" t="s">
        <v>1608</v>
      </c>
      <c r="I276" s="812" t="s">
        <v>466</v>
      </c>
      <c r="J276" s="815">
        <v>0.47</v>
      </c>
      <c r="K276" s="815">
        <v>0.9</v>
      </c>
      <c r="L276" s="817"/>
      <c r="P276" s="54"/>
      <c r="Q276" s="54"/>
      <c r="R276" s="54"/>
      <c r="BA276" s="160"/>
      <c r="BB276" s="160"/>
      <c r="BC276" s="61"/>
      <c r="BD276" s="61"/>
      <c r="BE276" s="159"/>
      <c r="BF276" s="159"/>
      <c r="BG276" s="61"/>
      <c r="BH276" s="61"/>
      <c r="BI276" s="61"/>
      <c r="BJ276" s="61"/>
      <c r="BK276" s="61"/>
      <c r="BL276" s="61"/>
      <c r="BM276" s="161"/>
      <c r="BN276" s="61"/>
      <c r="BO276" s="61"/>
      <c r="BP276" s="61"/>
      <c r="BQ276" s="61"/>
      <c r="BR276" s="61"/>
      <c r="BS276" s="61"/>
      <c r="BT276" s="61"/>
      <c r="BU276" s="56"/>
      <c r="BV276" s="56"/>
      <c r="BW276" s="56"/>
      <c r="BX276" s="56"/>
      <c r="BY276" s="56"/>
      <c r="BZ276" s="56"/>
      <c r="CA276" s="56"/>
      <c r="CB276" s="56"/>
      <c r="CC276" s="61"/>
      <c r="CD276" s="61"/>
      <c r="CE276" s="61"/>
      <c r="CF276" s="61"/>
      <c r="CG276" s="61"/>
      <c r="CH276" s="61"/>
    </row>
    <row r="277" spans="1:86" ht="30.95" customHeight="1">
      <c r="A277" s="273" t="s">
        <v>338</v>
      </c>
      <c r="B277" s="808" t="s">
        <v>40</v>
      </c>
      <c r="C277" s="809" t="s">
        <v>1648</v>
      </c>
      <c r="D277" s="810" t="s">
        <v>1656</v>
      </c>
      <c r="E277" s="811">
        <v>2014</v>
      </c>
      <c r="F277" s="812" t="s">
        <v>1642</v>
      </c>
      <c r="G277" s="813" t="s">
        <v>230</v>
      </c>
      <c r="H277" s="814" t="s">
        <v>1610</v>
      </c>
      <c r="I277" s="812" t="s">
        <v>466</v>
      </c>
      <c r="J277" s="815">
        <v>0.12</v>
      </c>
      <c r="K277" s="815">
        <v>0.43</v>
      </c>
      <c r="L277" s="817"/>
      <c r="P277" s="54"/>
      <c r="Q277" s="54"/>
      <c r="R277" s="54"/>
      <c r="BA277" s="160"/>
      <c r="BB277" s="160"/>
      <c r="BC277" s="61"/>
      <c r="BD277" s="61"/>
      <c r="BE277" s="159"/>
      <c r="BF277" s="159"/>
      <c r="BG277" s="61"/>
      <c r="BH277" s="61"/>
      <c r="BI277" s="61"/>
      <c r="BJ277" s="61"/>
      <c r="BK277" s="61"/>
      <c r="BL277" s="61"/>
      <c r="BM277" s="161"/>
      <c r="BN277" s="61"/>
      <c r="BO277" s="61"/>
      <c r="BP277" s="61"/>
      <c r="BQ277" s="61"/>
      <c r="BR277" s="61"/>
      <c r="BS277" s="61"/>
      <c r="BT277" s="61"/>
      <c r="BU277" s="56"/>
      <c r="BV277" s="56"/>
      <c r="BW277" s="56"/>
      <c r="BX277" s="56"/>
      <c r="BY277" s="56"/>
      <c r="BZ277" s="56"/>
      <c r="CA277" s="56"/>
      <c r="CB277" s="56"/>
      <c r="CC277" s="61"/>
      <c r="CD277" s="61"/>
      <c r="CE277" s="61"/>
      <c r="CF277" s="61"/>
      <c r="CG277" s="61"/>
      <c r="CH277" s="61"/>
    </row>
    <row r="278" spans="1:86" ht="30.95" customHeight="1">
      <c r="A278" s="273" t="s">
        <v>338</v>
      </c>
      <c r="B278" s="808" t="s">
        <v>40</v>
      </c>
      <c r="C278" s="809" t="s">
        <v>1648</v>
      </c>
      <c r="D278" s="810" t="s">
        <v>1656</v>
      </c>
      <c r="E278" s="811">
        <v>2014</v>
      </c>
      <c r="F278" s="812" t="s">
        <v>1642</v>
      </c>
      <c r="G278" s="813" t="s">
        <v>224</v>
      </c>
      <c r="H278" s="814" t="s">
        <v>1610</v>
      </c>
      <c r="I278" s="812" t="s">
        <v>466</v>
      </c>
      <c r="J278" s="815">
        <v>0.49</v>
      </c>
      <c r="K278" s="815">
        <v>1</v>
      </c>
      <c r="L278" s="817"/>
      <c r="P278" s="54"/>
      <c r="Q278" s="54"/>
      <c r="R278" s="54"/>
      <c r="BA278" s="160"/>
      <c r="BB278" s="160"/>
      <c r="BC278" s="61"/>
      <c r="BD278" s="61"/>
      <c r="BE278" s="159"/>
      <c r="BF278" s="159"/>
      <c r="BG278" s="61"/>
      <c r="BH278" s="61"/>
      <c r="BI278" s="61"/>
      <c r="BJ278" s="61"/>
      <c r="BK278" s="61"/>
      <c r="BL278" s="61"/>
      <c r="BM278" s="161"/>
      <c r="BN278" s="61"/>
      <c r="BO278" s="61"/>
      <c r="BP278" s="61"/>
      <c r="BQ278" s="61"/>
      <c r="BR278" s="61"/>
      <c r="BS278" s="61"/>
      <c r="BT278" s="61"/>
      <c r="BU278" s="56"/>
      <c r="BV278" s="56"/>
      <c r="BW278" s="56"/>
      <c r="BX278" s="56"/>
      <c r="BY278" s="56"/>
      <c r="BZ278" s="56"/>
      <c r="CA278" s="56"/>
      <c r="CB278" s="56"/>
      <c r="CC278" s="61"/>
      <c r="CD278" s="61"/>
      <c r="CE278" s="61"/>
      <c r="CF278" s="61"/>
      <c r="CG278" s="61"/>
      <c r="CH278" s="61"/>
    </row>
    <row r="279" spans="1:86" ht="30.95" customHeight="1">
      <c r="A279" s="273" t="s">
        <v>338</v>
      </c>
      <c r="B279" s="808" t="s">
        <v>40</v>
      </c>
      <c r="C279" s="809" t="s">
        <v>1648</v>
      </c>
      <c r="D279" s="810" t="s">
        <v>1656</v>
      </c>
      <c r="E279" s="811">
        <v>2014</v>
      </c>
      <c r="F279" s="812" t="s">
        <v>1642</v>
      </c>
      <c r="G279" s="813" t="s">
        <v>1607</v>
      </c>
      <c r="H279" s="814" t="s">
        <v>1610</v>
      </c>
      <c r="I279" s="812" t="s">
        <v>466</v>
      </c>
      <c r="J279" s="815">
        <v>0.4</v>
      </c>
      <c r="K279" s="815">
        <v>0.92</v>
      </c>
      <c r="L279" s="817"/>
      <c r="P279" s="54"/>
      <c r="Q279" s="54"/>
      <c r="R279" s="54"/>
      <c r="BA279" s="160"/>
      <c r="BB279" s="160"/>
      <c r="BC279" s="61"/>
      <c r="BD279" s="61"/>
      <c r="BE279" s="159"/>
      <c r="BF279" s="159"/>
      <c r="BG279" s="61"/>
      <c r="BH279" s="61"/>
      <c r="BI279" s="61"/>
      <c r="BJ279" s="61"/>
      <c r="BK279" s="61"/>
      <c r="BL279" s="61"/>
      <c r="BM279" s="161"/>
      <c r="BN279" s="61"/>
      <c r="BO279" s="61"/>
      <c r="BP279" s="61"/>
      <c r="BQ279" s="61"/>
      <c r="BR279" s="61"/>
      <c r="BS279" s="61"/>
      <c r="BT279" s="61"/>
      <c r="BU279" s="56"/>
      <c r="BV279" s="56"/>
      <c r="BW279" s="56"/>
      <c r="BX279" s="56"/>
      <c r="BY279" s="56"/>
      <c r="BZ279" s="56"/>
      <c r="CA279" s="56"/>
      <c r="CB279" s="56"/>
      <c r="CC279" s="61"/>
      <c r="CD279" s="61"/>
      <c r="CE279" s="61"/>
      <c r="CF279" s="61"/>
      <c r="CG279" s="61"/>
      <c r="CH279" s="61"/>
    </row>
    <row r="280" spans="1:86" ht="30.95" customHeight="1">
      <c r="A280" s="273" t="s">
        <v>338</v>
      </c>
      <c r="B280" s="808" t="s">
        <v>40</v>
      </c>
      <c r="C280" s="809" t="s">
        <v>1648</v>
      </c>
      <c r="D280" s="810" t="s">
        <v>1656</v>
      </c>
      <c r="E280" s="811">
        <v>2014</v>
      </c>
      <c r="F280" s="812" t="s">
        <v>1642</v>
      </c>
      <c r="G280" s="813" t="s">
        <v>239</v>
      </c>
      <c r="H280" s="814" t="s">
        <v>1610</v>
      </c>
      <c r="I280" s="812" t="s">
        <v>466</v>
      </c>
      <c r="J280" s="815">
        <v>0.52</v>
      </c>
      <c r="K280" s="815">
        <v>1</v>
      </c>
      <c r="L280" s="817"/>
      <c r="P280" s="54"/>
      <c r="Q280" s="54"/>
      <c r="R280" s="54"/>
      <c r="BA280" s="160"/>
      <c r="BB280" s="160"/>
      <c r="BC280" s="61"/>
      <c r="BD280" s="61"/>
      <c r="BE280" s="159"/>
      <c r="BF280" s="159"/>
      <c r="BG280" s="61"/>
      <c r="BH280" s="61"/>
      <c r="BI280" s="61"/>
      <c r="BJ280" s="61"/>
      <c r="BK280" s="61"/>
      <c r="BL280" s="61"/>
      <c r="BM280" s="161"/>
      <c r="BN280" s="61"/>
      <c r="BO280" s="61"/>
      <c r="BP280" s="61"/>
      <c r="BQ280" s="61"/>
      <c r="BR280" s="61"/>
      <c r="BS280" s="61"/>
      <c r="BT280" s="61"/>
      <c r="BU280" s="56"/>
      <c r="BV280" s="56"/>
      <c r="BW280" s="56"/>
      <c r="BX280" s="56"/>
      <c r="BY280" s="56"/>
      <c r="BZ280" s="56"/>
      <c r="CA280" s="56"/>
      <c r="CB280" s="56"/>
      <c r="CC280" s="61"/>
      <c r="CD280" s="61"/>
      <c r="CE280" s="61"/>
      <c r="CF280" s="61"/>
      <c r="CG280" s="61"/>
      <c r="CH280" s="61"/>
    </row>
    <row r="281" spans="1:86" ht="30.95" customHeight="1">
      <c r="A281" s="273" t="s">
        <v>338</v>
      </c>
      <c r="B281" s="808" t="s">
        <v>40</v>
      </c>
      <c r="C281" s="809" t="s">
        <v>1648</v>
      </c>
      <c r="D281" s="810" t="s">
        <v>1656</v>
      </c>
      <c r="E281" s="811">
        <v>2014</v>
      </c>
      <c r="F281" s="812" t="s">
        <v>1642</v>
      </c>
      <c r="G281" s="813" t="s">
        <v>222</v>
      </c>
      <c r="H281" s="814" t="s">
        <v>1610</v>
      </c>
      <c r="I281" s="812" t="s">
        <v>466</v>
      </c>
      <c r="J281" s="815">
        <v>0.55000000000000004</v>
      </c>
      <c r="K281" s="815">
        <v>1</v>
      </c>
      <c r="L281" s="817"/>
      <c r="P281" s="54"/>
      <c r="Q281" s="54"/>
      <c r="R281" s="54"/>
      <c r="BA281" s="160"/>
      <c r="BB281" s="160"/>
      <c r="BC281" s="61"/>
      <c r="BD281" s="61"/>
      <c r="BE281" s="159"/>
      <c r="BF281" s="159"/>
      <c r="BG281" s="61"/>
      <c r="BH281" s="61"/>
      <c r="BI281" s="61"/>
      <c r="BJ281" s="61"/>
      <c r="BK281" s="61"/>
      <c r="BL281" s="61"/>
      <c r="BM281" s="161"/>
      <c r="BN281" s="61"/>
      <c r="BO281" s="61"/>
      <c r="BP281" s="61"/>
      <c r="BQ281" s="61"/>
      <c r="BR281" s="61"/>
      <c r="BS281" s="61"/>
      <c r="BT281" s="61"/>
      <c r="BU281" s="56"/>
      <c r="BV281" s="56"/>
      <c r="BW281" s="56"/>
      <c r="BX281" s="56"/>
      <c r="BY281" s="56"/>
      <c r="BZ281" s="56"/>
      <c r="CA281" s="56"/>
      <c r="CB281" s="56"/>
      <c r="CC281" s="61"/>
      <c r="CD281" s="61"/>
      <c r="CE281" s="61"/>
      <c r="CF281" s="61"/>
      <c r="CG281" s="61"/>
      <c r="CH281" s="61"/>
    </row>
    <row r="282" spans="1:86" ht="30.95" customHeight="1">
      <c r="A282" s="273" t="s">
        <v>338</v>
      </c>
      <c r="B282" s="808" t="s">
        <v>40</v>
      </c>
      <c r="C282" s="809" t="s">
        <v>1648</v>
      </c>
      <c r="D282" s="810" t="s">
        <v>1656</v>
      </c>
      <c r="E282" s="811">
        <v>2014</v>
      </c>
      <c r="F282" s="812" t="s">
        <v>1642</v>
      </c>
      <c r="G282" s="813" t="s">
        <v>226</v>
      </c>
      <c r="H282" s="814" t="s">
        <v>1610</v>
      </c>
      <c r="I282" s="812" t="s">
        <v>466</v>
      </c>
      <c r="J282" s="815">
        <v>0.61</v>
      </c>
      <c r="K282" s="815">
        <v>1</v>
      </c>
      <c r="L282" s="817"/>
      <c r="P282" s="54"/>
      <c r="Q282" s="54"/>
      <c r="R282" s="54"/>
      <c r="BA282" s="160"/>
      <c r="BB282" s="160"/>
      <c r="BC282" s="61"/>
      <c r="BD282" s="61"/>
      <c r="BE282" s="159"/>
      <c r="BF282" s="159"/>
      <c r="BG282" s="61"/>
      <c r="BH282" s="61"/>
      <c r="BI282" s="61"/>
      <c r="BJ282" s="61"/>
      <c r="BK282" s="61"/>
      <c r="BL282" s="61"/>
      <c r="BM282" s="161"/>
      <c r="BN282" s="61"/>
      <c r="BO282" s="61"/>
      <c r="BP282" s="61"/>
      <c r="BQ282" s="61"/>
      <c r="BR282" s="61"/>
      <c r="BS282" s="61"/>
      <c r="BT282" s="61"/>
      <c r="BU282" s="56"/>
      <c r="BV282" s="56"/>
      <c r="BW282" s="56"/>
      <c r="BX282" s="56"/>
      <c r="BY282" s="56"/>
      <c r="BZ282" s="56"/>
      <c r="CA282" s="56"/>
      <c r="CB282" s="56"/>
      <c r="CC282" s="61"/>
      <c r="CD282" s="61"/>
      <c r="CE282" s="61"/>
      <c r="CF282" s="61"/>
      <c r="CG282" s="61"/>
      <c r="CH282" s="61"/>
    </row>
    <row r="283" spans="1:86" ht="30.95" customHeight="1">
      <c r="A283" s="273" t="s">
        <v>338</v>
      </c>
      <c r="B283" s="808" t="s">
        <v>40</v>
      </c>
      <c r="C283" s="809" t="s">
        <v>1648</v>
      </c>
      <c r="D283" s="810" t="s">
        <v>1656</v>
      </c>
      <c r="E283" s="811">
        <v>2014</v>
      </c>
      <c r="F283" s="812" t="s">
        <v>1642</v>
      </c>
      <c r="G283" s="813" t="s">
        <v>1609</v>
      </c>
      <c r="H283" s="814" t="s">
        <v>1611</v>
      </c>
      <c r="I283" s="812" t="s">
        <v>466</v>
      </c>
      <c r="J283" s="815">
        <v>0.75</v>
      </c>
      <c r="K283" s="815">
        <v>0.98</v>
      </c>
      <c r="L283" s="817"/>
      <c r="P283" s="54"/>
      <c r="Q283" s="54"/>
      <c r="R283" s="54"/>
      <c r="BA283" s="160"/>
      <c r="BB283" s="160"/>
      <c r="BC283" s="61"/>
      <c r="BD283" s="61"/>
      <c r="BE283" s="159"/>
      <c r="BF283" s="159"/>
      <c r="BG283" s="61"/>
      <c r="BH283" s="61"/>
      <c r="BI283" s="61"/>
      <c r="BJ283" s="61"/>
      <c r="BK283" s="61"/>
      <c r="BL283" s="61"/>
      <c r="BM283" s="161"/>
      <c r="BN283" s="61"/>
      <c r="BO283" s="61"/>
      <c r="BP283" s="61"/>
      <c r="BQ283" s="61"/>
      <c r="BR283" s="61"/>
      <c r="BS283" s="61"/>
      <c r="BT283" s="61"/>
      <c r="BU283" s="56"/>
      <c r="BV283" s="56"/>
      <c r="BW283" s="56"/>
      <c r="BX283" s="56"/>
      <c r="BY283" s="56"/>
      <c r="BZ283" s="56"/>
      <c r="CA283" s="56"/>
      <c r="CB283" s="56"/>
      <c r="CC283" s="61"/>
      <c r="CD283" s="61"/>
      <c r="CE283" s="61"/>
      <c r="CF283" s="61"/>
      <c r="CG283" s="61"/>
      <c r="CH283" s="61"/>
    </row>
    <row r="284" spans="1:86" ht="30.95" customHeight="1">
      <c r="A284" s="273" t="s">
        <v>338</v>
      </c>
      <c r="B284" s="808" t="s">
        <v>40</v>
      </c>
      <c r="C284" s="809" t="s">
        <v>1648</v>
      </c>
      <c r="D284" s="810" t="s">
        <v>1656</v>
      </c>
      <c r="E284" s="811">
        <v>2014</v>
      </c>
      <c r="F284" s="812" t="s">
        <v>1642</v>
      </c>
      <c r="G284" s="813" t="s">
        <v>1612</v>
      </c>
      <c r="H284" s="814" t="s">
        <v>1611</v>
      </c>
      <c r="I284" s="812" t="s">
        <v>466</v>
      </c>
      <c r="J284" s="815">
        <v>0.75</v>
      </c>
      <c r="K284" s="815">
        <v>1</v>
      </c>
      <c r="L284" s="817"/>
      <c r="P284" s="54"/>
      <c r="Q284" s="54"/>
      <c r="R284" s="54"/>
      <c r="BA284" s="160"/>
      <c r="BB284" s="160"/>
      <c r="BC284" s="61"/>
      <c r="BD284" s="61"/>
      <c r="BE284" s="159"/>
      <c r="BF284" s="159"/>
      <c r="BG284" s="61"/>
      <c r="BH284" s="61"/>
      <c r="BI284" s="61"/>
      <c r="BJ284" s="61"/>
      <c r="BK284" s="61"/>
      <c r="BL284" s="61"/>
      <c r="BM284" s="161"/>
      <c r="BN284" s="61"/>
      <c r="BO284" s="61"/>
      <c r="BP284" s="61"/>
      <c r="BQ284" s="61"/>
      <c r="BR284" s="61"/>
      <c r="BS284" s="61"/>
      <c r="BT284" s="61"/>
      <c r="BU284" s="56"/>
      <c r="BV284" s="56"/>
      <c r="BW284" s="56"/>
      <c r="BX284" s="56"/>
      <c r="BY284" s="56"/>
      <c r="BZ284" s="56"/>
      <c r="CA284" s="56"/>
      <c r="CB284" s="56"/>
      <c r="CC284" s="61"/>
      <c r="CD284" s="61"/>
      <c r="CE284" s="61"/>
      <c r="CF284" s="61"/>
      <c r="CG284" s="61"/>
      <c r="CH284" s="61"/>
    </row>
    <row r="285" spans="1:86" ht="30.95" customHeight="1">
      <c r="A285" s="273" t="s">
        <v>338</v>
      </c>
      <c r="B285" s="808" t="s">
        <v>40</v>
      </c>
      <c r="C285" s="809" t="s">
        <v>1648</v>
      </c>
      <c r="D285" s="810" t="s">
        <v>1656</v>
      </c>
      <c r="E285" s="811">
        <v>2014</v>
      </c>
      <c r="F285" s="812" t="s">
        <v>1642</v>
      </c>
      <c r="G285" s="813" t="s">
        <v>222</v>
      </c>
      <c r="H285" s="814" t="s">
        <v>1611</v>
      </c>
      <c r="I285" s="812" t="s">
        <v>466</v>
      </c>
      <c r="J285" s="815">
        <v>0.71</v>
      </c>
      <c r="K285" s="815">
        <v>1</v>
      </c>
      <c r="L285" s="817"/>
      <c r="P285" s="54"/>
      <c r="Q285" s="54"/>
      <c r="R285" s="54"/>
      <c r="BA285" s="160"/>
      <c r="BB285" s="160"/>
      <c r="BC285" s="61"/>
      <c r="BD285" s="61"/>
      <c r="BE285" s="159"/>
      <c r="BF285" s="159"/>
      <c r="BG285" s="61"/>
      <c r="BH285" s="61"/>
      <c r="BI285" s="61"/>
      <c r="BJ285" s="61"/>
      <c r="BK285" s="61"/>
      <c r="BL285" s="61"/>
      <c r="BM285" s="161"/>
      <c r="BN285" s="61"/>
      <c r="BO285" s="61"/>
      <c r="BP285" s="61"/>
      <c r="BQ285" s="61"/>
      <c r="BR285" s="61"/>
      <c r="BS285" s="61"/>
      <c r="BT285" s="61"/>
      <c r="BU285" s="56"/>
      <c r="BV285" s="56"/>
      <c r="BW285" s="56"/>
      <c r="BX285" s="56"/>
      <c r="BY285" s="56"/>
      <c r="BZ285" s="56"/>
      <c r="CA285" s="56"/>
      <c r="CB285" s="56"/>
      <c r="CC285" s="61"/>
      <c r="CD285" s="61"/>
      <c r="CE285" s="61"/>
      <c r="CF285" s="61"/>
      <c r="CG285" s="61"/>
      <c r="CH285" s="61"/>
    </row>
    <row r="286" spans="1:86" ht="30.95" customHeight="1">
      <c r="A286" s="273" t="s">
        <v>338</v>
      </c>
      <c r="B286" s="808" t="s">
        <v>40</v>
      </c>
      <c r="C286" s="809" t="s">
        <v>1648</v>
      </c>
      <c r="D286" s="810" t="s">
        <v>1656</v>
      </c>
      <c r="E286" s="811">
        <v>2014</v>
      </c>
      <c r="F286" s="812" t="s">
        <v>1642</v>
      </c>
      <c r="G286" s="813" t="s">
        <v>1609</v>
      </c>
      <c r="H286" s="814" t="s">
        <v>1613</v>
      </c>
      <c r="I286" s="812" t="s">
        <v>466</v>
      </c>
      <c r="J286" s="815">
        <v>0.84</v>
      </c>
      <c r="K286" s="815">
        <v>1</v>
      </c>
      <c r="L286" s="817"/>
      <c r="P286" s="54"/>
      <c r="Q286" s="54"/>
      <c r="R286" s="54"/>
      <c r="BA286" s="160"/>
      <c r="BB286" s="160"/>
      <c r="BC286" s="61"/>
      <c r="BD286" s="61"/>
      <c r="BE286" s="159"/>
      <c r="BF286" s="159"/>
      <c r="BG286" s="61"/>
      <c r="BH286" s="61"/>
      <c r="BI286" s="61"/>
      <c r="BJ286" s="61"/>
      <c r="BK286" s="61"/>
      <c r="BL286" s="61"/>
      <c r="BM286" s="161"/>
      <c r="BN286" s="61"/>
      <c r="BO286" s="61"/>
      <c r="BP286" s="61"/>
      <c r="BQ286" s="61"/>
      <c r="BR286" s="61"/>
      <c r="BS286" s="61"/>
      <c r="BT286" s="61"/>
      <c r="BU286" s="56"/>
      <c r="BV286" s="56"/>
      <c r="BW286" s="56"/>
      <c r="BX286" s="56"/>
      <c r="BY286" s="56"/>
      <c r="BZ286" s="56"/>
      <c r="CA286" s="56"/>
      <c r="CB286" s="56"/>
      <c r="CC286" s="61"/>
      <c r="CD286" s="61"/>
      <c r="CE286" s="61"/>
      <c r="CF286" s="61"/>
      <c r="CG286" s="61"/>
      <c r="CH286" s="61"/>
    </row>
    <row r="287" spans="1:86" ht="30.95" customHeight="1">
      <c r="A287" s="273" t="s">
        <v>338</v>
      </c>
      <c r="B287" s="808" t="s">
        <v>40</v>
      </c>
      <c r="C287" s="809" t="s">
        <v>1648</v>
      </c>
      <c r="D287" s="810" t="s">
        <v>1656</v>
      </c>
      <c r="E287" s="811">
        <v>2014</v>
      </c>
      <c r="F287" s="812" t="s">
        <v>1642</v>
      </c>
      <c r="G287" s="813" t="s">
        <v>1609</v>
      </c>
      <c r="H287" s="814" t="s">
        <v>1614</v>
      </c>
      <c r="I287" s="812" t="s">
        <v>466</v>
      </c>
      <c r="J287" s="815">
        <v>0.93</v>
      </c>
      <c r="K287" s="815">
        <v>1</v>
      </c>
      <c r="L287" s="817"/>
      <c r="P287" s="54"/>
      <c r="Q287" s="54"/>
      <c r="R287" s="54"/>
      <c r="BA287" s="160"/>
      <c r="BB287" s="160"/>
      <c r="BC287" s="61"/>
      <c r="BD287" s="61"/>
      <c r="BE287" s="159"/>
      <c r="BF287" s="159"/>
      <c r="BG287" s="61"/>
      <c r="BH287" s="61"/>
      <c r="BI287" s="61"/>
      <c r="BJ287" s="61"/>
      <c r="BK287" s="61"/>
      <c r="BL287" s="61"/>
      <c r="BM287" s="161"/>
      <c r="BN287" s="61"/>
      <c r="BO287" s="61"/>
      <c r="BP287" s="61"/>
      <c r="BQ287" s="61"/>
      <c r="BR287" s="61"/>
      <c r="BS287" s="61"/>
      <c r="BT287" s="61"/>
      <c r="BU287" s="56"/>
      <c r="BV287" s="56"/>
      <c r="BW287" s="56"/>
      <c r="BX287" s="56"/>
      <c r="BY287" s="56"/>
      <c r="BZ287" s="56"/>
      <c r="CA287" s="56"/>
      <c r="CB287" s="56"/>
      <c r="CC287" s="61"/>
      <c r="CD287" s="61"/>
      <c r="CE287" s="61"/>
      <c r="CF287" s="61"/>
      <c r="CG287" s="61"/>
      <c r="CH287" s="61"/>
    </row>
    <row r="288" spans="1:86" ht="30.95" customHeight="1">
      <c r="A288" s="273" t="s">
        <v>338</v>
      </c>
      <c r="B288" s="808" t="s">
        <v>40</v>
      </c>
      <c r="C288" s="809" t="s">
        <v>1648</v>
      </c>
      <c r="D288" s="810" t="s">
        <v>1656</v>
      </c>
      <c r="E288" s="811">
        <v>2014</v>
      </c>
      <c r="F288" s="812" t="s">
        <v>1642</v>
      </c>
      <c r="G288" s="813" t="s">
        <v>226</v>
      </c>
      <c r="H288" s="814" t="s">
        <v>1614</v>
      </c>
      <c r="I288" s="812" t="s">
        <v>466</v>
      </c>
      <c r="J288" s="815">
        <v>1</v>
      </c>
      <c r="K288" s="815">
        <v>1</v>
      </c>
      <c r="L288" s="817"/>
      <c r="P288" s="54"/>
      <c r="Q288" s="54"/>
      <c r="R288" s="54"/>
      <c r="BA288" s="160"/>
      <c r="BB288" s="160"/>
      <c r="BC288" s="61"/>
      <c r="BD288" s="61"/>
      <c r="BE288" s="159"/>
      <c r="BF288" s="159"/>
      <c r="BG288" s="61"/>
      <c r="BH288" s="61"/>
      <c r="BI288" s="61"/>
      <c r="BJ288" s="61"/>
      <c r="BK288" s="61"/>
      <c r="BL288" s="61"/>
      <c r="BM288" s="161"/>
      <c r="BN288" s="61"/>
      <c r="BO288" s="61"/>
      <c r="BP288" s="61"/>
      <c r="BQ288" s="61"/>
      <c r="BR288" s="61"/>
      <c r="BS288" s="61"/>
      <c r="BT288" s="61"/>
      <c r="BU288" s="56"/>
      <c r="BV288" s="56"/>
      <c r="BW288" s="56"/>
      <c r="BX288" s="56"/>
      <c r="BY288" s="56"/>
      <c r="BZ288" s="56"/>
      <c r="CA288" s="56"/>
      <c r="CB288" s="56"/>
      <c r="CC288" s="61"/>
      <c r="CD288" s="61"/>
      <c r="CE288" s="61"/>
      <c r="CF288" s="61"/>
      <c r="CG288" s="61"/>
      <c r="CH288" s="61"/>
    </row>
    <row r="289" spans="1:86" ht="30.95" customHeight="1">
      <c r="A289" s="273" t="s">
        <v>338</v>
      </c>
      <c r="B289" s="808" t="s">
        <v>40</v>
      </c>
      <c r="C289" s="809" t="s">
        <v>54</v>
      </c>
      <c r="D289" s="810" t="s">
        <v>1657</v>
      </c>
      <c r="E289" s="811">
        <v>2014</v>
      </c>
      <c r="F289" s="812" t="s">
        <v>1642</v>
      </c>
      <c r="G289" s="813" t="s">
        <v>224</v>
      </c>
      <c r="H289" s="814" t="s">
        <v>1604</v>
      </c>
      <c r="I289" s="812" t="s">
        <v>466</v>
      </c>
      <c r="J289" s="815">
        <v>0.25</v>
      </c>
      <c r="K289" s="815">
        <v>0.5</v>
      </c>
      <c r="L289" s="817"/>
      <c r="P289" s="54"/>
      <c r="Q289" s="54"/>
      <c r="R289" s="54"/>
      <c r="BA289" s="160"/>
      <c r="BB289" s="160"/>
      <c r="BC289" s="61"/>
      <c r="BD289" s="61"/>
      <c r="BE289" s="159"/>
      <c r="BF289" s="159"/>
      <c r="BG289" s="61"/>
      <c r="BH289" s="61"/>
      <c r="BI289" s="61"/>
      <c r="BJ289" s="61"/>
      <c r="BK289" s="61"/>
      <c r="BL289" s="61"/>
      <c r="BM289" s="161"/>
      <c r="BN289" s="61"/>
      <c r="BO289" s="61"/>
      <c r="BP289" s="61"/>
      <c r="BQ289" s="61"/>
      <c r="BR289" s="61"/>
      <c r="BS289" s="61"/>
      <c r="BT289" s="61"/>
      <c r="BU289" s="56"/>
      <c r="BV289" s="56"/>
      <c r="BW289" s="56"/>
      <c r="BX289" s="56"/>
      <c r="BY289" s="56"/>
      <c r="BZ289" s="56"/>
      <c r="CA289" s="56"/>
      <c r="CB289" s="56"/>
      <c r="CC289" s="61"/>
      <c r="CD289" s="61"/>
      <c r="CE289" s="61"/>
      <c r="CF289" s="61"/>
      <c r="CG289" s="61"/>
      <c r="CH289" s="61"/>
    </row>
    <row r="290" spans="1:86" ht="30.95" customHeight="1">
      <c r="A290" s="273" t="s">
        <v>338</v>
      </c>
      <c r="B290" s="808" t="s">
        <v>40</v>
      </c>
      <c r="C290" s="809" t="s">
        <v>54</v>
      </c>
      <c r="D290" s="810" t="s">
        <v>1657</v>
      </c>
      <c r="E290" s="811">
        <v>2014</v>
      </c>
      <c r="F290" s="812" t="s">
        <v>1642</v>
      </c>
      <c r="G290" s="813" t="s">
        <v>1607</v>
      </c>
      <c r="H290" s="814" t="s">
        <v>1604</v>
      </c>
      <c r="I290" s="812" t="s">
        <v>466</v>
      </c>
      <c r="J290" s="815">
        <v>0.24</v>
      </c>
      <c r="K290" s="815">
        <v>1</v>
      </c>
      <c r="L290" s="817"/>
      <c r="P290" s="54"/>
      <c r="Q290" s="54"/>
      <c r="R290" s="54"/>
      <c r="BA290" s="160"/>
      <c r="BB290" s="160"/>
      <c r="BC290" s="61"/>
      <c r="BD290" s="61"/>
      <c r="BE290" s="159"/>
      <c r="BF290" s="159"/>
      <c r="BG290" s="61"/>
      <c r="BH290" s="61"/>
      <c r="BI290" s="61"/>
      <c r="BJ290" s="61"/>
      <c r="BK290" s="61"/>
      <c r="BL290" s="61"/>
      <c r="BM290" s="161"/>
      <c r="BN290" s="61"/>
      <c r="BO290" s="61"/>
      <c r="BP290" s="61"/>
      <c r="BQ290" s="61"/>
      <c r="BR290" s="61"/>
      <c r="BS290" s="61"/>
      <c r="BT290" s="61"/>
      <c r="BU290" s="56"/>
      <c r="BV290" s="56"/>
      <c r="BW290" s="56"/>
      <c r="BX290" s="56"/>
      <c r="BY290" s="56"/>
      <c r="BZ290" s="56"/>
      <c r="CA290" s="56"/>
      <c r="CB290" s="56"/>
      <c r="CC290" s="61"/>
      <c r="CD290" s="61"/>
      <c r="CE290" s="61"/>
      <c r="CF290" s="61"/>
      <c r="CG290" s="61"/>
      <c r="CH290" s="61"/>
    </row>
    <row r="291" spans="1:86" ht="30.95" customHeight="1">
      <c r="A291" s="273" t="s">
        <v>338</v>
      </c>
      <c r="B291" s="808" t="s">
        <v>40</v>
      </c>
      <c r="C291" s="809" t="s">
        <v>54</v>
      </c>
      <c r="D291" s="810" t="s">
        <v>1657</v>
      </c>
      <c r="E291" s="811">
        <v>2014</v>
      </c>
      <c r="F291" s="812" t="s">
        <v>1642</v>
      </c>
      <c r="G291" s="813" t="s">
        <v>239</v>
      </c>
      <c r="H291" s="814" t="s">
        <v>1604</v>
      </c>
      <c r="I291" s="812" t="s">
        <v>466</v>
      </c>
      <c r="J291" s="815">
        <v>0.3</v>
      </c>
      <c r="K291" s="815">
        <v>1</v>
      </c>
      <c r="L291" s="817"/>
      <c r="P291" s="54"/>
      <c r="Q291" s="54"/>
      <c r="R291" s="54"/>
      <c r="BA291" s="160"/>
      <c r="BB291" s="160"/>
      <c r="BC291" s="61"/>
      <c r="BD291" s="61"/>
      <c r="BE291" s="159"/>
      <c r="BF291" s="159"/>
      <c r="BG291" s="61"/>
      <c r="BH291" s="61"/>
      <c r="BI291" s="61"/>
      <c r="BJ291" s="61"/>
      <c r="BK291" s="61"/>
      <c r="BL291" s="61"/>
      <c r="BM291" s="161"/>
      <c r="BN291" s="61"/>
      <c r="BO291" s="61"/>
      <c r="BP291" s="61"/>
      <c r="BQ291" s="61"/>
      <c r="BR291" s="61"/>
      <c r="BS291" s="61"/>
      <c r="BT291" s="61"/>
      <c r="BU291" s="56"/>
      <c r="BV291" s="56"/>
      <c r="BW291" s="56"/>
      <c r="BX291" s="56"/>
      <c r="BY291" s="56"/>
      <c r="BZ291" s="56"/>
      <c r="CA291" s="56"/>
      <c r="CB291" s="56"/>
      <c r="CC291" s="61"/>
      <c r="CD291" s="61"/>
      <c r="CE291" s="61"/>
      <c r="CF291" s="61"/>
      <c r="CG291" s="61"/>
      <c r="CH291" s="61"/>
    </row>
    <row r="292" spans="1:86" ht="30.95" customHeight="1">
      <c r="A292" s="273" t="s">
        <v>338</v>
      </c>
      <c r="B292" s="808" t="s">
        <v>40</v>
      </c>
      <c r="C292" s="809" t="s">
        <v>54</v>
      </c>
      <c r="D292" s="810" t="s">
        <v>1657</v>
      </c>
      <c r="E292" s="811">
        <v>2014</v>
      </c>
      <c r="F292" s="812" t="s">
        <v>1642</v>
      </c>
      <c r="G292" s="813" t="s">
        <v>230</v>
      </c>
      <c r="H292" s="814" t="s">
        <v>1608</v>
      </c>
      <c r="I292" s="812" t="s">
        <v>466</v>
      </c>
      <c r="J292" s="815">
        <v>0.35</v>
      </c>
      <c r="K292" s="815">
        <v>1</v>
      </c>
      <c r="L292" s="817"/>
      <c r="P292" s="54"/>
      <c r="Q292" s="54"/>
      <c r="R292" s="54"/>
      <c r="BA292" s="160"/>
      <c r="BB292" s="160"/>
      <c r="BC292" s="61"/>
      <c r="BD292" s="61"/>
      <c r="BE292" s="159"/>
      <c r="BF292" s="159"/>
      <c r="BG292" s="61"/>
      <c r="BH292" s="61"/>
      <c r="BI292" s="61"/>
      <c r="BJ292" s="61"/>
      <c r="BK292" s="61"/>
      <c r="BL292" s="61"/>
      <c r="BM292" s="161"/>
      <c r="BN292" s="61"/>
      <c r="BO292" s="61"/>
      <c r="BP292" s="61"/>
      <c r="BQ292" s="61"/>
      <c r="BR292" s="61"/>
      <c r="BS292" s="61"/>
      <c r="BT292" s="61"/>
      <c r="BU292" s="56"/>
      <c r="BV292" s="56"/>
      <c r="BW292" s="56"/>
      <c r="BX292" s="56"/>
      <c r="BY292" s="56"/>
      <c r="BZ292" s="56"/>
      <c r="CA292" s="56"/>
      <c r="CB292" s="56"/>
      <c r="CC292" s="61"/>
      <c r="CD292" s="61"/>
      <c r="CE292" s="61"/>
      <c r="CF292" s="61"/>
      <c r="CG292" s="61"/>
      <c r="CH292" s="61"/>
    </row>
    <row r="293" spans="1:86" ht="30.95" customHeight="1">
      <c r="A293" s="273" t="s">
        <v>338</v>
      </c>
      <c r="B293" s="808" t="s">
        <v>40</v>
      </c>
      <c r="C293" s="809" t="s">
        <v>54</v>
      </c>
      <c r="D293" s="810" t="s">
        <v>1657</v>
      </c>
      <c r="E293" s="811">
        <v>2014</v>
      </c>
      <c r="F293" s="812" t="s">
        <v>1642</v>
      </c>
      <c r="G293" s="813" t="s">
        <v>1609</v>
      </c>
      <c r="H293" s="814" t="s">
        <v>1608</v>
      </c>
      <c r="I293" s="812" t="s">
        <v>466</v>
      </c>
      <c r="J293" s="815">
        <v>0.43</v>
      </c>
      <c r="K293" s="815">
        <v>1</v>
      </c>
      <c r="L293" s="817"/>
      <c r="P293" s="54"/>
      <c r="Q293" s="54"/>
      <c r="R293" s="54"/>
      <c r="BA293" s="160"/>
      <c r="BB293" s="160"/>
      <c r="BC293" s="61"/>
      <c r="BD293" s="61"/>
      <c r="BE293" s="159"/>
      <c r="BF293" s="159"/>
      <c r="BG293" s="61"/>
      <c r="BH293" s="61"/>
      <c r="BI293" s="61"/>
      <c r="BJ293" s="61"/>
      <c r="BK293" s="61"/>
      <c r="BL293" s="61"/>
      <c r="BM293" s="161"/>
      <c r="BN293" s="61"/>
      <c r="BO293" s="61"/>
      <c r="BP293" s="61"/>
      <c r="BQ293" s="61"/>
      <c r="BR293" s="61"/>
      <c r="BS293" s="61"/>
      <c r="BT293" s="61"/>
      <c r="BU293" s="56"/>
      <c r="BV293" s="56"/>
      <c r="BW293" s="56"/>
      <c r="BX293" s="56"/>
      <c r="BY293" s="56"/>
      <c r="BZ293" s="56"/>
      <c r="CA293" s="56"/>
      <c r="CB293" s="56"/>
      <c r="CC293" s="61"/>
      <c r="CD293" s="61"/>
      <c r="CE293" s="61"/>
      <c r="CF293" s="61"/>
      <c r="CG293" s="61"/>
      <c r="CH293" s="61"/>
    </row>
    <row r="294" spans="1:86" ht="30.95" customHeight="1">
      <c r="A294" s="273" t="s">
        <v>338</v>
      </c>
      <c r="B294" s="808" t="s">
        <v>40</v>
      </c>
      <c r="C294" s="809" t="s">
        <v>54</v>
      </c>
      <c r="D294" s="810" t="s">
        <v>1657</v>
      </c>
      <c r="E294" s="811">
        <v>2014</v>
      </c>
      <c r="F294" s="812" t="s">
        <v>1642</v>
      </c>
      <c r="G294" s="813" t="s">
        <v>1607</v>
      </c>
      <c r="H294" s="814" t="s">
        <v>1608</v>
      </c>
      <c r="I294" s="812" t="s">
        <v>466</v>
      </c>
      <c r="J294" s="815">
        <v>0.51</v>
      </c>
      <c r="K294" s="815">
        <v>1</v>
      </c>
      <c r="L294" s="817"/>
      <c r="P294" s="54"/>
      <c r="Q294" s="54"/>
      <c r="R294" s="54"/>
      <c r="BA294" s="160"/>
      <c r="BB294" s="160"/>
      <c r="BC294" s="61"/>
      <c r="BD294" s="61"/>
      <c r="BE294" s="159"/>
      <c r="BF294" s="159"/>
      <c r="BG294" s="61"/>
      <c r="BH294" s="61"/>
      <c r="BI294" s="61"/>
      <c r="BJ294" s="61"/>
      <c r="BK294" s="61"/>
      <c r="BL294" s="61"/>
      <c r="BM294" s="161"/>
      <c r="BN294" s="61"/>
      <c r="BO294" s="61"/>
      <c r="BP294" s="61"/>
      <c r="BQ294" s="61"/>
      <c r="BR294" s="61"/>
      <c r="BS294" s="61"/>
      <c r="BT294" s="61"/>
      <c r="BU294" s="56"/>
      <c r="BV294" s="56"/>
      <c r="BW294" s="56"/>
      <c r="BX294" s="56"/>
      <c r="BY294" s="56"/>
      <c r="BZ294" s="56"/>
      <c r="CA294" s="56"/>
      <c r="CB294" s="56"/>
      <c r="CC294" s="61"/>
      <c r="CD294" s="61"/>
      <c r="CE294" s="61"/>
      <c r="CF294" s="61"/>
      <c r="CG294" s="61"/>
      <c r="CH294" s="61"/>
    </row>
    <row r="295" spans="1:86" ht="30.95" customHeight="1">
      <c r="A295" s="273" t="s">
        <v>338</v>
      </c>
      <c r="B295" s="808" t="s">
        <v>40</v>
      </c>
      <c r="C295" s="809" t="s">
        <v>54</v>
      </c>
      <c r="D295" s="810" t="s">
        <v>1657</v>
      </c>
      <c r="E295" s="811">
        <v>2014</v>
      </c>
      <c r="F295" s="812" t="s">
        <v>1642</v>
      </c>
      <c r="G295" s="813" t="s">
        <v>239</v>
      </c>
      <c r="H295" s="814" t="s">
        <v>1608</v>
      </c>
      <c r="I295" s="812" t="s">
        <v>466</v>
      </c>
      <c r="J295" s="815">
        <v>0.47</v>
      </c>
      <c r="K295" s="815">
        <v>0.9</v>
      </c>
      <c r="L295" s="817"/>
      <c r="P295" s="54"/>
      <c r="Q295" s="54"/>
      <c r="R295" s="54"/>
      <c r="BA295" s="160"/>
      <c r="BB295" s="160"/>
      <c r="BC295" s="61"/>
      <c r="BD295" s="61"/>
      <c r="BE295" s="159"/>
      <c r="BF295" s="159"/>
      <c r="BG295" s="61"/>
      <c r="BH295" s="61"/>
      <c r="BI295" s="61"/>
      <c r="BJ295" s="61"/>
      <c r="BK295" s="61"/>
      <c r="BL295" s="61"/>
      <c r="BM295" s="161"/>
      <c r="BN295" s="61"/>
      <c r="BO295" s="61"/>
      <c r="BP295" s="61"/>
      <c r="BQ295" s="61"/>
      <c r="BR295" s="61"/>
      <c r="BS295" s="61"/>
      <c r="BT295" s="61"/>
      <c r="BU295" s="56"/>
      <c r="BV295" s="56"/>
      <c r="BW295" s="56"/>
      <c r="BX295" s="56"/>
      <c r="BY295" s="56"/>
      <c r="BZ295" s="56"/>
      <c r="CA295" s="56"/>
      <c r="CB295" s="56"/>
      <c r="CC295" s="61"/>
      <c r="CD295" s="61"/>
      <c r="CE295" s="61"/>
      <c r="CF295" s="61"/>
      <c r="CG295" s="61"/>
      <c r="CH295" s="61"/>
    </row>
    <row r="296" spans="1:86" ht="30.95" customHeight="1">
      <c r="A296" s="273" t="s">
        <v>338</v>
      </c>
      <c r="B296" s="808" t="s">
        <v>40</v>
      </c>
      <c r="C296" s="809" t="s">
        <v>54</v>
      </c>
      <c r="D296" s="810" t="s">
        <v>1657</v>
      </c>
      <c r="E296" s="811">
        <v>2014</v>
      </c>
      <c r="F296" s="812" t="s">
        <v>1642</v>
      </c>
      <c r="G296" s="813" t="s">
        <v>230</v>
      </c>
      <c r="H296" s="814" t="s">
        <v>1610</v>
      </c>
      <c r="I296" s="812" t="s">
        <v>466</v>
      </c>
      <c r="J296" s="815">
        <v>0.12</v>
      </c>
      <c r="K296" s="815">
        <v>0.43</v>
      </c>
      <c r="L296" s="817"/>
      <c r="P296" s="54"/>
      <c r="Q296" s="54"/>
      <c r="R296" s="54"/>
      <c r="BA296" s="160"/>
      <c r="BB296" s="160"/>
      <c r="BC296" s="61"/>
      <c r="BD296" s="61"/>
      <c r="BE296" s="159"/>
      <c r="BF296" s="159"/>
      <c r="BG296" s="61"/>
      <c r="BH296" s="61"/>
      <c r="BI296" s="61"/>
      <c r="BJ296" s="61"/>
      <c r="BK296" s="61"/>
      <c r="BL296" s="61"/>
      <c r="BM296" s="161"/>
      <c r="BN296" s="61"/>
      <c r="BO296" s="61"/>
      <c r="BP296" s="61"/>
      <c r="BQ296" s="61"/>
      <c r="BR296" s="61"/>
      <c r="BS296" s="61"/>
      <c r="BT296" s="61"/>
      <c r="BU296" s="56"/>
      <c r="BV296" s="56"/>
      <c r="BW296" s="56"/>
      <c r="BX296" s="56"/>
      <c r="BY296" s="56"/>
      <c r="BZ296" s="56"/>
      <c r="CA296" s="56"/>
      <c r="CB296" s="56"/>
      <c r="CC296" s="61"/>
      <c r="CD296" s="61"/>
      <c r="CE296" s="61"/>
      <c r="CF296" s="61"/>
      <c r="CG296" s="61"/>
      <c r="CH296" s="61"/>
    </row>
    <row r="297" spans="1:86" ht="30.95" customHeight="1">
      <c r="A297" s="273" t="s">
        <v>338</v>
      </c>
      <c r="B297" s="808" t="s">
        <v>40</v>
      </c>
      <c r="C297" s="809" t="s">
        <v>54</v>
      </c>
      <c r="D297" s="810" t="s">
        <v>1657</v>
      </c>
      <c r="E297" s="811">
        <v>2014</v>
      </c>
      <c r="F297" s="812" t="s">
        <v>1642</v>
      </c>
      <c r="G297" s="813" t="s">
        <v>224</v>
      </c>
      <c r="H297" s="814" t="s">
        <v>1610</v>
      </c>
      <c r="I297" s="812" t="s">
        <v>466</v>
      </c>
      <c r="J297" s="815">
        <v>0.49</v>
      </c>
      <c r="K297" s="815">
        <v>1</v>
      </c>
      <c r="L297" s="817"/>
      <c r="P297" s="54"/>
      <c r="Q297" s="54"/>
      <c r="R297" s="54"/>
      <c r="BA297" s="160"/>
      <c r="BB297" s="160"/>
      <c r="BC297" s="61"/>
      <c r="BD297" s="61"/>
      <c r="BE297" s="159"/>
      <c r="BF297" s="159"/>
      <c r="BG297" s="61"/>
      <c r="BH297" s="61"/>
      <c r="BI297" s="61"/>
      <c r="BJ297" s="61"/>
      <c r="BK297" s="61"/>
      <c r="BL297" s="61"/>
      <c r="BM297" s="161"/>
      <c r="BN297" s="61"/>
      <c r="BO297" s="61"/>
      <c r="BP297" s="61"/>
      <c r="BQ297" s="61"/>
      <c r="BR297" s="61"/>
      <c r="BS297" s="61"/>
      <c r="BT297" s="61"/>
      <c r="BU297" s="56"/>
      <c r="BV297" s="56"/>
      <c r="BW297" s="56"/>
      <c r="BX297" s="56"/>
      <c r="BY297" s="56"/>
      <c r="BZ297" s="56"/>
      <c r="CA297" s="56"/>
      <c r="CB297" s="56"/>
      <c r="CC297" s="61"/>
      <c r="CD297" s="61"/>
      <c r="CE297" s="61"/>
      <c r="CF297" s="61"/>
      <c r="CG297" s="61"/>
      <c r="CH297" s="61"/>
    </row>
    <row r="298" spans="1:86" ht="30.95" customHeight="1">
      <c r="A298" s="273" t="s">
        <v>338</v>
      </c>
      <c r="B298" s="808" t="s">
        <v>40</v>
      </c>
      <c r="C298" s="809" t="s">
        <v>54</v>
      </c>
      <c r="D298" s="810" t="s">
        <v>1657</v>
      </c>
      <c r="E298" s="811">
        <v>2014</v>
      </c>
      <c r="F298" s="812" t="s">
        <v>1642</v>
      </c>
      <c r="G298" s="813" t="s">
        <v>1607</v>
      </c>
      <c r="H298" s="814" t="s">
        <v>1610</v>
      </c>
      <c r="I298" s="812" t="s">
        <v>466</v>
      </c>
      <c r="J298" s="815">
        <v>0.4</v>
      </c>
      <c r="K298" s="815">
        <v>0.92</v>
      </c>
      <c r="L298" s="817"/>
      <c r="P298" s="54"/>
      <c r="Q298" s="54"/>
      <c r="R298" s="54"/>
      <c r="BA298" s="160"/>
      <c r="BB298" s="160"/>
      <c r="BC298" s="61"/>
      <c r="BD298" s="61"/>
      <c r="BE298" s="159"/>
      <c r="BF298" s="159"/>
      <c r="BG298" s="61"/>
      <c r="BH298" s="61"/>
      <c r="BI298" s="61"/>
      <c r="BJ298" s="61"/>
      <c r="BK298" s="61"/>
      <c r="BL298" s="61"/>
      <c r="BM298" s="161"/>
      <c r="BN298" s="61"/>
      <c r="BO298" s="61"/>
      <c r="BP298" s="61"/>
      <c r="BQ298" s="61"/>
      <c r="BR298" s="61"/>
      <c r="BS298" s="61"/>
      <c r="BT298" s="61"/>
      <c r="BU298" s="56"/>
      <c r="BV298" s="56"/>
      <c r="BW298" s="56"/>
      <c r="BX298" s="56"/>
      <c r="BY298" s="56"/>
      <c r="BZ298" s="56"/>
      <c r="CA298" s="56"/>
      <c r="CB298" s="56"/>
      <c r="CC298" s="61"/>
      <c r="CD298" s="61"/>
      <c r="CE298" s="61"/>
      <c r="CF298" s="61"/>
      <c r="CG298" s="61"/>
      <c r="CH298" s="61"/>
    </row>
    <row r="299" spans="1:86" ht="30.95" customHeight="1">
      <c r="A299" s="273" t="s">
        <v>338</v>
      </c>
      <c r="B299" s="808" t="s">
        <v>40</v>
      </c>
      <c r="C299" s="809" t="s">
        <v>54</v>
      </c>
      <c r="D299" s="810" t="s">
        <v>1657</v>
      </c>
      <c r="E299" s="811">
        <v>2014</v>
      </c>
      <c r="F299" s="812" t="s">
        <v>1642</v>
      </c>
      <c r="G299" s="813" t="s">
        <v>239</v>
      </c>
      <c r="H299" s="814" t="s">
        <v>1610</v>
      </c>
      <c r="I299" s="812" t="s">
        <v>466</v>
      </c>
      <c r="J299" s="815">
        <v>0.52</v>
      </c>
      <c r="K299" s="815">
        <v>1</v>
      </c>
      <c r="L299" s="817"/>
      <c r="P299" s="54"/>
      <c r="Q299" s="54"/>
      <c r="R299" s="54"/>
      <c r="BA299" s="160"/>
      <c r="BB299" s="160"/>
      <c r="BC299" s="61"/>
      <c r="BD299" s="61"/>
      <c r="BE299" s="159"/>
      <c r="BF299" s="159"/>
      <c r="BG299" s="61"/>
      <c r="BH299" s="61"/>
      <c r="BI299" s="61"/>
      <c r="BJ299" s="61"/>
      <c r="BK299" s="61"/>
      <c r="BL299" s="61"/>
      <c r="BM299" s="161"/>
      <c r="BN299" s="61"/>
      <c r="BO299" s="61"/>
      <c r="BP299" s="61"/>
      <c r="BQ299" s="61"/>
      <c r="BR299" s="61"/>
      <c r="BS299" s="61"/>
      <c r="BT299" s="61"/>
      <c r="BU299" s="56"/>
      <c r="BV299" s="56"/>
      <c r="BW299" s="56"/>
      <c r="BX299" s="56"/>
      <c r="BY299" s="56"/>
      <c r="BZ299" s="56"/>
      <c r="CA299" s="56"/>
      <c r="CB299" s="56"/>
      <c r="CC299" s="61"/>
      <c r="CD299" s="61"/>
      <c r="CE299" s="61"/>
      <c r="CF299" s="61"/>
      <c r="CG299" s="61"/>
      <c r="CH299" s="61"/>
    </row>
    <row r="300" spans="1:86" ht="30.95" customHeight="1">
      <c r="A300" s="273" t="s">
        <v>338</v>
      </c>
      <c r="B300" s="808" t="s">
        <v>40</v>
      </c>
      <c r="C300" s="809" t="s">
        <v>54</v>
      </c>
      <c r="D300" s="810" t="s">
        <v>1657</v>
      </c>
      <c r="E300" s="811">
        <v>2014</v>
      </c>
      <c r="F300" s="812" t="s">
        <v>1642</v>
      </c>
      <c r="G300" s="813" t="s">
        <v>222</v>
      </c>
      <c r="H300" s="814" t="s">
        <v>1610</v>
      </c>
      <c r="I300" s="812" t="s">
        <v>466</v>
      </c>
      <c r="J300" s="815">
        <v>0.55000000000000004</v>
      </c>
      <c r="K300" s="815">
        <v>1</v>
      </c>
      <c r="L300" s="817"/>
      <c r="P300" s="54"/>
      <c r="Q300" s="54"/>
      <c r="R300" s="54"/>
      <c r="BA300" s="160"/>
      <c r="BB300" s="160"/>
      <c r="BC300" s="61"/>
      <c r="BD300" s="61"/>
      <c r="BE300" s="159"/>
      <c r="BF300" s="159"/>
      <c r="BG300" s="61"/>
      <c r="BH300" s="61"/>
      <c r="BI300" s="61"/>
      <c r="BJ300" s="61"/>
      <c r="BK300" s="61"/>
      <c r="BL300" s="61"/>
      <c r="BM300" s="161"/>
      <c r="BN300" s="61"/>
      <c r="BO300" s="61"/>
      <c r="BP300" s="61"/>
      <c r="BQ300" s="61"/>
      <c r="BR300" s="61"/>
      <c r="BS300" s="61"/>
      <c r="BT300" s="61"/>
      <c r="BU300" s="56"/>
      <c r="BV300" s="56"/>
      <c r="BW300" s="56"/>
      <c r="BX300" s="56"/>
      <c r="BY300" s="56"/>
      <c r="BZ300" s="56"/>
      <c r="CA300" s="56"/>
      <c r="CB300" s="56"/>
      <c r="CC300" s="61"/>
      <c r="CD300" s="61"/>
      <c r="CE300" s="61"/>
      <c r="CF300" s="61"/>
      <c r="CG300" s="61"/>
      <c r="CH300" s="61"/>
    </row>
    <row r="301" spans="1:86" ht="30.95" customHeight="1">
      <c r="A301" s="273" t="s">
        <v>338</v>
      </c>
      <c r="B301" s="808" t="s">
        <v>40</v>
      </c>
      <c r="C301" s="809" t="s">
        <v>54</v>
      </c>
      <c r="D301" s="810" t="s">
        <v>1657</v>
      </c>
      <c r="E301" s="811">
        <v>2014</v>
      </c>
      <c r="F301" s="812" t="s">
        <v>1642</v>
      </c>
      <c r="G301" s="813" t="s">
        <v>226</v>
      </c>
      <c r="H301" s="814" t="s">
        <v>1610</v>
      </c>
      <c r="I301" s="812" t="s">
        <v>466</v>
      </c>
      <c r="J301" s="815">
        <v>0.61</v>
      </c>
      <c r="K301" s="815">
        <v>1</v>
      </c>
      <c r="L301" s="817"/>
      <c r="P301" s="54"/>
      <c r="Q301" s="54"/>
      <c r="R301" s="54"/>
      <c r="BA301" s="160"/>
      <c r="BB301" s="160"/>
      <c r="BC301" s="61"/>
      <c r="BD301" s="61"/>
      <c r="BE301" s="159"/>
      <c r="BF301" s="159"/>
      <c r="BG301" s="61"/>
      <c r="BH301" s="61"/>
      <c r="BI301" s="61"/>
      <c r="BJ301" s="61"/>
      <c r="BK301" s="61"/>
      <c r="BL301" s="61"/>
      <c r="BM301" s="161"/>
      <c r="BN301" s="61"/>
      <c r="BO301" s="61"/>
      <c r="BP301" s="61"/>
      <c r="BQ301" s="61"/>
      <c r="BR301" s="61"/>
      <c r="BS301" s="61"/>
      <c r="BT301" s="61"/>
      <c r="BU301" s="56"/>
      <c r="BV301" s="56"/>
      <c r="BW301" s="56"/>
      <c r="BX301" s="56"/>
      <c r="BY301" s="56"/>
      <c r="BZ301" s="56"/>
      <c r="CA301" s="56"/>
      <c r="CB301" s="56"/>
      <c r="CC301" s="61"/>
      <c r="CD301" s="61"/>
      <c r="CE301" s="61"/>
      <c r="CF301" s="61"/>
      <c r="CG301" s="61"/>
      <c r="CH301" s="61"/>
    </row>
    <row r="302" spans="1:86" ht="30.95" customHeight="1">
      <c r="A302" s="273" t="s">
        <v>338</v>
      </c>
      <c r="B302" s="808" t="s">
        <v>40</v>
      </c>
      <c r="C302" s="809" t="s">
        <v>54</v>
      </c>
      <c r="D302" s="810" t="s">
        <v>1657</v>
      </c>
      <c r="E302" s="811">
        <v>2014</v>
      </c>
      <c r="F302" s="812" t="s">
        <v>1642</v>
      </c>
      <c r="G302" s="813" t="s">
        <v>1609</v>
      </c>
      <c r="H302" s="814" t="s">
        <v>1611</v>
      </c>
      <c r="I302" s="812" t="s">
        <v>466</v>
      </c>
      <c r="J302" s="815">
        <v>0.75</v>
      </c>
      <c r="K302" s="815">
        <v>0.98</v>
      </c>
      <c r="L302" s="817"/>
      <c r="P302" s="54"/>
      <c r="Q302" s="54"/>
      <c r="R302" s="54"/>
      <c r="BA302" s="160"/>
      <c r="BB302" s="160"/>
      <c r="BC302" s="61"/>
      <c r="BD302" s="61"/>
      <c r="BE302" s="159"/>
      <c r="BF302" s="159"/>
      <c r="BG302" s="61"/>
      <c r="BH302" s="61"/>
      <c r="BI302" s="61"/>
      <c r="BJ302" s="61"/>
      <c r="BK302" s="61"/>
      <c r="BL302" s="61"/>
      <c r="BM302" s="161"/>
      <c r="BN302" s="61"/>
      <c r="BO302" s="61"/>
      <c r="BP302" s="61"/>
      <c r="BQ302" s="61"/>
      <c r="BR302" s="61"/>
      <c r="BS302" s="61"/>
      <c r="BT302" s="61"/>
      <c r="BU302" s="56"/>
      <c r="BV302" s="56"/>
      <c r="BW302" s="56"/>
      <c r="BX302" s="56"/>
      <c r="BY302" s="56"/>
      <c r="BZ302" s="56"/>
      <c r="CA302" s="56"/>
      <c r="CB302" s="56"/>
      <c r="CC302" s="61"/>
      <c r="CD302" s="61"/>
      <c r="CE302" s="61"/>
      <c r="CF302" s="61"/>
      <c r="CG302" s="61"/>
      <c r="CH302" s="61"/>
    </row>
    <row r="303" spans="1:86" ht="30.95" customHeight="1">
      <c r="A303" s="273" t="s">
        <v>338</v>
      </c>
      <c r="B303" s="808" t="s">
        <v>40</v>
      </c>
      <c r="C303" s="809" t="s">
        <v>54</v>
      </c>
      <c r="D303" s="810" t="s">
        <v>1657</v>
      </c>
      <c r="E303" s="811">
        <v>2014</v>
      </c>
      <c r="F303" s="812" t="s">
        <v>1642</v>
      </c>
      <c r="G303" s="813" t="s">
        <v>1612</v>
      </c>
      <c r="H303" s="814" t="s">
        <v>1611</v>
      </c>
      <c r="I303" s="812" t="s">
        <v>466</v>
      </c>
      <c r="J303" s="815">
        <v>0.75</v>
      </c>
      <c r="K303" s="815">
        <v>1</v>
      </c>
      <c r="L303" s="817"/>
      <c r="P303" s="54"/>
      <c r="Q303" s="54"/>
      <c r="R303" s="54"/>
      <c r="BA303" s="160"/>
      <c r="BB303" s="160"/>
      <c r="BC303" s="61"/>
      <c r="BD303" s="61"/>
      <c r="BE303" s="159"/>
      <c r="BF303" s="159"/>
      <c r="BG303" s="61"/>
      <c r="BH303" s="61"/>
      <c r="BI303" s="61"/>
      <c r="BJ303" s="61"/>
      <c r="BK303" s="61"/>
      <c r="BL303" s="61"/>
      <c r="BM303" s="161"/>
      <c r="BN303" s="61"/>
      <c r="BO303" s="61"/>
      <c r="BP303" s="61"/>
      <c r="BQ303" s="61"/>
      <c r="BR303" s="61"/>
      <c r="BS303" s="61"/>
      <c r="BT303" s="61"/>
      <c r="BU303" s="56"/>
      <c r="BV303" s="56"/>
      <c r="BW303" s="56"/>
      <c r="BX303" s="56"/>
      <c r="BY303" s="56"/>
      <c r="BZ303" s="56"/>
      <c r="CA303" s="56"/>
      <c r="CB303" s="56"/>
      <c r="CC303" s="61"/>
      <c r="CD303" s="61"/>
      <c r="CE303" s="61"/>
      <c r="CF303" s="61"/>
      <c r="CG303" s="61"/>
      <c r="CH303" s="61"/>
    </row>
    <row r="304" spans="1:86" ht="30.95" customHeight="1">
      <c r="A304" s="273" t="s">
        <v>338</v>
      </c>
      <c r="B304" s="808" t="s">
        <v>40</v>
      </c>
      <c r="C304" s="809" t="s">
        <v>54</v>
      </c>
      <c r="D304" s="810" t="s">
        <v>1657</v>
      </c>
      <c r="E304" s="811">
        <v>2014</v>
      </c>
      <c r="F304" s="812" t="s">
        <v>1642</v>
      </c>
      <c r="G304" s="813" t="s">
        <v>222</v>
      </c>
      <c r="H304" s="814" t="s">
        <v>1611</v>
      </c>
      <c r="I304" s="812" t="s">
        <v>466</v>
      </c>
      <c r="J304" s="815">
        <v>0.71</v>
      </c>
      <c r="K304" s="815">
        <v>1</v>
      </c>
      <c r="L304" s="817"/>
      <c r="P304" s="54"/>
      <c r="Q304" s="54"/>
      <c r="R304" s="54"/>
      <c r="BA304" s="160"/>
      <c r="BB304" s="160"/>
      <c r="BC304" s="61"/>
      <c r="BD304" s="61"/>
      <c r="BE304" s="159"/>
      <c r="BF304" s="159"/>
      <c r="BG304" s="61"/>
      <c r="BH304" s="61"/>
      <c r="BI304" s="61"/>
      <c r="BJ304" s="61"/>
      <c r="BK304" s="61"/>
      <c r="BL304" s="61"/>
      <c r="BM304" s="161"/>
      <c r="BN304" s="61"/>
      <c r="BO304" s="61"/>
      <c r="BP304" s="61"/>
      <c r="BQ304" s="61"/>
      <c r="BR304" s="61"/>
      <c r="BS304" s="61"/>
      <c r="BT304" s="61"/>
      <c r="BU304" s="56"/>
      <c r="BV304" s="56"/>
      <c r="BW304" s="56"/>
      <c r="BX304" s="56"/>
      <c r="BY304" s="56"/>
      <c r="BZ304" s="56"/>
      <c r="CA304" s="56"/>
      <c r="CB304" s="56"/>
      <c r="CC304" s="61"/>
      <c r="CD304" s="61"/>
      <c r="CE304" s="61"/>
      <c r="CF304" s="61"/>
      <c r="CG304" s="61"/>
      <c r="CH304" s="61"/>
    </row>
    <row r="305" spans="1:86" ht="30.95" customHeight="1">
      <c r="A305" s="273" t="s">
        <v>338</v>
      </c>
      <c r="B305" s="808" t="s">
        <v>40</v>
      </c>
      <c r="C305" s="809" t="s">
        <v>54</v>
      </c>
      <c r="D305" s="810" t="s">
        <v>1657</v>
      </c>
      <c r="E305" s="811">
        <v>2014</v>
      </c>
      <c r="F305" s="812" t="s">
        <v>1642</v>
      </c>
      <c r="G305" s="813" t="s">
        <v>1609</v>
      </c>
      <c r="H305" s="814" t="s">
        <v>1613</v>
      </c>
      <c r="I305" s="812" t="s">
        <v>466</v>
      </c>
      <c r="J305" s="815">
        <v>0.84</v>
      </c>
      <c r="K305" s="815">
        <v>1</v>
      </c>
      <c r="L305" s="817"/>
      <c r="P305" s="54"/>
      <c r="Q305" s="54"/>
      <c r="R305" s="54"/>
      <c r="BA305" s="160"/>
      <c r="BB305" s="160"/>
      <c r="BC305" s="61"/>
      <c r="BD305" s="61"/>
      <c r="BE305" s="159"/>
      <c r="BF305" s="159"/>
      <c r="BG305" s="61"/>
      <c r="BH305" s="61"/>
      <c r="BI305" s="61"/>
      <c r="BJ305" s="61"/>
      <c r="BK305" s="61"/>
      <c r="BL305" s="61"/>
      <c r="BM305" s="161"/>
      <c r="BN305" s="61"/>
      <c r="BO305" s="61"/>
      <c r="BP305" s="61"/>
      <c r="BQ305" s="61"/>
      <c r="BR305" s="61"/>
      <c r="BS305" s="61"/>
      <c r="BT305" s="61"/>
      <c r="BU305" s="56"/>
      <c r="BV305" s="56"/>
      <c r="BW305" s="56"/>
      <c r="BX305" s="56"/>
      <c r="BY305" s="56"/>
      <c r="BZ305" s="56"/>
      <c r="CA305" s="56"/>
      <c r="CB305" s="56"/>
      <c r="CC305" s="61"/>
      <c r="CD305" s="61"/>
      <c r="CE305" s="61"/>
      <c r="CF305" s="61"/>
      <c r="CG305" s="61"/>
      <c r="CH305" s="61"/>
    </row>
    <row r="306" spans="1:86" ht="30.95" customHeight="1">
      <c r="A306" s="273" t="s">
        <v>338</v>
      </c>
      <c r="B306" s="808" t="s">
        <v>40</v>
      </c>
      <c r="C306" s="809" t="s">
        <v>54</v>
      </c>
      <c r="D306" s="810" t="s">
        <v>1657</v>
      </c>
      <c r="E306" s="811">
        <v>2014</v>
      </c>
      <c r="F306" s="812" t="s">
        <v>1642</v>
      </c>
      <c r="G306" s="813" t="s">
        <v>1609</v>
      </c>
      <c r="H306" s="814" t="s">
        <v>1614</v>
      </c>
      <c r="I306" s="812" t="s">
        <v>466</v>
      </c>
      <c r="J306" s="815">
        <v>0.93</v>
      </c>
      <c r="K306" s="815">
        <v>1</v>
      </c>
      <c r="L306" s="817"/>
      <c r="P306" s="54"/>
      <c r="Q306" s="54"/>
      <c r="R306" s="54"/>
      <c r="BA306" s="160"/>
      <c r="BB306" s="160"/>
      <c r="BC306" s="61"/>
      <c r="BD306" s="61"/>
      <c r="BE306" s="159"/>
      <c r="BF306" s="159"/>
      <c r="BG306" s="61"/>
      <c r="BH306" s="61"/>
      <c r="BI306" s="61"/>
      <c r="BJ306" s="61"/>
      <c r="BK306" s="61"/>
      <c r="BL306" s="61"/>
      <c r="BM306" s="161"/>
      <c r="BN306" s="61"/>
      <c r="BO306" s="61"/>
      <c r="BP306" s="61"/>
      <c r="BQ306" s="61"/>
      <c r="BR306" s="61"/>
      <c r="BS306" s="61"/>
      <c r="BT306" s="61"/>
      <c r="BU306" s="56"/>
      <c r="BV306" s="56"/>
      <c r="BW306" s="56"/>
      <c r="BX306" s="56"/>
      <c r="BY306" s="56"/>
      <c r="BZ306" s="56"/>
      <c r="CA306" s="56"/>
      <c r="CB306" s="56"/>
      <c r="CC306" s="61"/>
      <c r="CD306" s="61"/>
      <c r="CE306" s="61"/>
      <c r="CF306" s="61"/>
      <c r="CG306" s="61"/>
      <c r="CH306" s="61"/>
    </row>
    <row r="307" spans="1:86" ht="30.95" customHeight="1">
      <c r="A307" s="273" t="s">
        <v>338</v>
      </c>
      <c r="B307" s="808" t="s">
        <v>40</v>
      </c>
      <c r="C307" s="809" t="s">
        <v>54</v>
      </c>
      <c r="D307" s="810" t="s">
        <v>1657</v>
      </c>
      <c r="E307" s="811">
        <v>2014</v>
      </c>
      <c r="F307" s="812" t="s">
        <v>1642</v>
      </c>
      <c r="G307" s="813" t="s">
        <v>226</v>
      </c>
      <c r="H307" s="814" t="s">
        <v>1614</v>
      </c>
      <c r="I307" s="812" t="s">
        <v>466</v>
      </c>
      <c r="J307" s="815">
        <v>1</v>
      </c>
      <c r="K307" s="815">
        <v>1</v>
      </c>
      <c r="L307" s="817"/>
      <c r="P307" s="54"/>
      <c r="Q307" s="54"/>
      <c r="R307" s="54"/>
      <c r="BA307" s="160"/>
      <c r="BB307" s="160"/>
      <c r="BC307" s="61"/>
      <c r="BD307" s="61"/>
      <c r="BE307" s="159"/>
      <c r="BF307" s="159"/>
      <c r="BG307" s="61"/>
      <c r="BH307" s="61"/>
      <c r="BI307" s="61"/>
      <c r="BJ307" s="61"/>
      <c r="BK307" s="61"/>
      <c r="BL307" s="61"/>
      <c r="BM307" s="161"/>
      <c r="BN307" s="61"/>
      <c r="BO307" s="61"/>
      <c r="BP307" s="61"/>
      <c r="BQ307" s="61"/>
      <c r="BR307" s="61"/>
      <c r="BS307" s="61"/>
      <c r="BT307" s="61"/>
      <c r="BU307" s="56"/>
      <c r="BV307" s="56"/>
      <c r="BW307" s="56"/>
      <c r="BX307" s="56"/>
      <c r="BY307" s="56"/>
      <c r="BZ307" s="56"/>
      <c r="CA307" s="56"/>
      <c r="CB307" s="56"/>
      <c r="CC307" s="61"/>
      <c r="CD307" s="61"/>
      <c r="CE307" s="61"/>
      <c r="CF307" s="61"/>
      <c r="CG307" s="61"/>
      <c r="CH307" s="61"/>
    </row>
    <row r="308" spans="1:86" ht="30.95" customHeight="1">
      <c r="A308" s="273" t="s">
        <v>338</v>
      </c>
      <c r="B308" s="808" t="s">
        <v>40</v>
      </c>
      <c r="C308" s="809" t="s">
        <v>54</v>
      </c>
      <c r="D308" s="810" t="s">
        <v>1658</v>
      </c>
      <c r="E308" s="811">
        <v>2014</v>
      </c>
      <c r="F308" s="812" t="s">
        <v>1642</v>
      </c>
      <c r="G308" s="813" t="s">
        <v>224</v>
      </c>
      <c r="H308" s="814" t="s">
        <v>1604</v>
      </c>
      <c r="I308" s="812" t="s">
        <v>466</v>
      </c>
      <c r="J308" s="815">
        <v>0.25</v>
      </c>
      <c r="K308" s="815">
        <v>0.5</v>
      </c>
      <c r="L308" s="817"/>
      <c r="P308" s="54"/>
      <c r="Q308" s="54"/>
      <c r="R308" s="54"/>
      <c r="BA308" s="160"/>
      <c r="BB308" s="160"/>
      <c r="BC308" s="61"/>
      <c r="BD308" s="61"/>
      <c r="BE308" s="159"/>
      <c r="BF308" s="159"/>
      <c r="BG308" s="61"/>
      <c r="BH308" s="61"/>
      <c r="BI308" s="61"/>
      <c r="BJ308" s="61"/>
      <c r="BK308" s="61"/>
      <c r="BL308" s="61"/>
      <c r="BM308" s="161"/>
      <c r="BN308" s="61"/>
      <c r="BO308" s="61"/>
      <c r="BP308" s="61"/>
      <c r="BQ308" s="61"/>
      <c r="BR308" s="61"/>
      <c r="BS308" s="61"/>
      <c r="BT308" s="61"/>
      <c r="BU308" s="56"/>
      <c r="BV308" s="56"/>
      <c r="BW308" s="56"/>
      <c r="BX308" s="56"/>
      <c r="BY308" s="56"/>
      <c r="BZ308" s="56"/>
      <c r="CA308" s="56"/>
      <c r="CB308" s="56"/>
      <c r="CC308" s="61"/>
      <c r="CD308" s="61"/>
      <c r="CE308" s="61"/>
      <c r="CF308" s="61"/>
      <c r="CG308" s="61"/>
      <c r="CH308" s="61"/>
    </row>
    <row r="309" spans="1:86" ht="30.95" customHeight="1">
      <c r="A309" s="273" t="s">
        <v>338</v>
      </c>
      <c r="B309" s="808" t="s">
        <v>40</v>
      </c>
      <c r="C309" s="809" t="s">
        <v>54</v>
      </c>
      <c r="D309" s="810" t="s">
        <v>1658</v>
      </c>
      <c r="E309" s="811">
        <v>2014</v>
      </c>
      <c r="F309" s="812" t="s">
        <v>1642</v>
      </c>
      <c r="G309" s="813" t="s">
        <v>1607</v>
      </c>
      <c r="H309" s="814" t="s">
        <v>1604</v>
      </c>
      <c r="I309" s="812" t="s">
        <v>466</v>
      </c>
      <c r="J309" s="815">
        <v>0.24</v>
      </c>
      <c r="K309" s="815">
        <v>1</v>
      </c>
      <c r="L309" s="817"/>
      <c r="P309" s="54"/>
      <c r="Q309" s="54"/>
      <c r="R309" s="54"/>
      <c r="BA309" s="160"/>
      <c r="BB309" s="160"/>
      <c r="BC309" s="61"/>
      <c r="BD309" s="61"/>
      <c r="BE309" s="159"/>
      <c r="BF309" s="159"/>
      <c r="BG309" s="61"/>
      <c r="BH309" s="61"/>
      <c r="BI309" s="61"/>
      <c r="BJ309" s="61"/>
      <c r="BK309" s="61"/>
      <c r="BL309" s="61"/>
      <c r="BM309" s="161"/>
      <c r="BN309" s="61"/>
      <c r="BO309" s="61"/>
      <c r="BP309" s="61"/>
      <c r="BQ309" s="61"/>
      <c r="BR309" s="61"/>
      <c r="BS309" s="61"/>
      <c r="BT309" s="61"/>
      <c r="BU309" s="56"/>
      <c r="BV309" s="56"/>
      <c r="BW309" s="56"/>
      <c r="BX309" s="56"/>
      <c r="BY309" s="56"/>
      <c r="BZ309" s="56"/>
      <c r="CA309" s="56"/>
      <c r="CB309" s="56"/>
      <c r="CC309" s="61"/>
      <c r="CD309" s="61"/>
      <c r="CE309" s="61"/>
      <c r="CF309" s="61"/>
      <c r="CG309" s="61"/>
      <c r="CH309" s="61"/>
    </row>
    <row r="310" spans="1:86" ht="30.95" customHeight="1">
      <c r="A310" s="273" t="s">
        <v>338</v>
      </c>
      <c r="B310" s="808" t="s">
        <v>40</v>
      </c>
      <c r="C310" s="809" t="s">
        <v>54</v>
      </c>
      <c r="D310" s="810" t="s">
        <v>1658</v>
      </c>
      <c r="E310" s="811">
        <v>2014</v>
      </c>
      <c r="F310" s="812" t="s">
        <v>1642</v>
      </c>
      <c r="G310" s="813" t="s">
        <v>239</v>
      </c>
      <c r="H310" s="814" t="s">
        <v>1604</v>
      </c>
      <c r="I310" s="812" t="s">
        <v>466</v>
      </c>
      <c r="J310" s="815">
        <v>0.3</v>
      </c>
      <c r="K310" s="815">
        <v>1</v>
      </c>
      <c r="L310" s="817"/>
      <c r="P310" s="54"/>
      <c r="Q310" s="54"/>
      <c r="R310" s="54"/>
      <c r="BA310" s="160"/>
      <c r="BB310" s="160"/>
      <c r="BC310" s="61"/>
      <c r="BD310" s="61"/>
      <c r="BE310" s="159"/>
      <c r="BF310" s="159"/>
      <c r="BG310" s="61"/>
      <c r="BH310" s="61"/>
      <c r="BI310" s="61"/>
      <c r="BJ310" s="61"/>
      <c r="BK310" s="61"/>
      <c r="BL310" s="61"/>
      <c r="BM310" s="161"/>
      <c r="BN310" s="61"/>
      <c r="BO310" s="61"/>
      <c r="BP310" s="61"/>
      <c r="BQ310" s="61"/>
      <c r="BR310" s="61"/>
      <c r="BS310" s="61"/>
      <c r="BT310" s="61"/>
      <c r="BU310" s="56"/>
      <c r="BV310" s="56"/>
      <c r="BW310" s="56"/>
      <c r="BX310" s="56"/>
      <c r="BY310" s="56"/>
      <c r="BZ310" s="56"/>
      <c r="CA310" s="56"/>
      <c r="CB310" s="56"/>
      <c r="CC310" s="61"/>
      <c r="CD310" s="61"/>
      <c r="CE310" s="61"/>
      <c r="CF310" s="61"/>
      <c r="CG310" s="61"/>
      <c r="CH310" s="61"/>
    </row>
    <row r="311" spans="1:86" ht="30.95" customHeight="1">
      <c r="A311" s="273" t="s">
        <v>338</v>
      </c>
      <c r="B311" s="808" t="s">
        <v>40</v>
      </c>
      <c r="C311" s="809" t="s">
        <v>54</v>
      </c>
      <c r="D311" s="810" t="s">
        <v>1658</v>
      </c>
      <c r="E311" s="811">
        <v>2014</v>
      </c>
      <c r="F311" s="812" t="s">
        <v>1642</v>
      </c>
      <c r="G311" s="813" t="s">
        <v>230</v>
      </c>
      <c r="H311" s="814" t="s">
        <v>1608</v>
      </c>
      <c r="I311" s="812" t="s">
        <v>466</v>
      </c>
      <c r="J311" s="815">
        <v>0.35</v>
      </c>
      <c r="K311" s="815">
        <v>1</v>
      </c>
      <c r="L311" s="817"/>
      <c r="P311" s="54"/>
      <c r="Q311" s="54"/>
      <c r="R311" s="54"/>
      <c r="BA311" s="160"/>
      <c r="BB311" s="160"/>
      <c r="BC311" s="61"/>
      <c r="BD311" s="61"/>
      <c r="BE311" s="159"/>
      <c r="BF311" s="159"/>
      <c r="BG311" s="61"/>
      <c r="BH311" s="61"/>
      <c r="BI311" s="61"/>
      <c r="BJ311" s="61"/>
      <c r="BK311" s="61"/>
      <c r="BL311" s="61"/>
      <c r="BM311" s="161"/>
      <c r="BN311" s="61"/>
      <c r="BO311" s="61"/>
      <c r="BP311" s="61"/>
      <c r="BQ311" s="61"/>
      <c r="BR311" s="61"/>
      <c r="BS311" s="61"/>
      <c r="BT311" s="61"/>
      <c r="BU311" s="56"/>
      <c r="BV311" s="56"/>
      <c r="BW311" s="56"/>
      <c r="BX311" s="56"/>
      <c r="BY311" s="56"/>
      <c r="BZ311" s="56"/>
      <c r="CA311" s="56"/>
      <c r="CB311" s="56"/>
      <c r="CC311" s="61"/>
      <c r="CD311" s="61"/>
      <c r="CE311" s="61"/>
      <c r="CF311" s="61"/>
      <c r="CG311" s="61"/>
      <c r="CH311" s="61"/>
    </row>
    <row r="312" spans="1:86" ht="30.95" customHeight="1">
      <c r="A312" s="273" t="s">
        <v>338</v>
      </c>
      <c r="B312" s="808" t="s">
        <v>40</v>
      </c>
      <c r="C312" s="809" t="s">
        <v>54</v>
      </c>
      <c r="D312" s="810" t="s">
        <v>1658</v>
      </c>
      <c r="E312" s="811">
        <v>2014</v>
      </c>
      <c r="F312" s="812" t="s">
        <v>1642</v>
      </c>
      <c r="G312" s="813" t="s">
        <v>1609</v>
      </c>
      <c r="H312" s="814" t="s">
        <v>1608</v>
      </c>
      <c r="I312" s="812" t="s">
        <v>466</v>
      </c>
      <c r="J312" s="815">
        <v>0.43</v>
      </c>
      <c r="K312" s="815">
        <v>1</v>
      </c>
      <c r="L312" s="817"/>
      <c r="P312" s="54"/>
      <c r="Q312" s="54"/>
      <c r="R312" s="54"/>
      <c r="BA312" s="160"/>
      <c r="BB312" s="160"/>
      <c r="BC312" s="61"/>
      <c r="BD312" s="61"/>
      <c r="BE312" s="159"/>
      <c r="BF312" s="159"/>
      <c r="BG312" s="61"/>
      <c r="BH312" s="61"/>
      <c r="BI312" s="61"/>
      <c r="BJ312" s="61"/>
      <c r="BK312" s="61"/>
      <c r="BL312" s="61"/>
      <c r="BM312" s="161"/>
      <c r="BN312" s="61"/>
      <c r="BO312" s="61"/>
      <c r="BP312" s="61"/>
      <c r="BQ312" s="61"/>
      <c r="BR312" s="61"/>
      <c r="BS312" s="61"/>
      <c r="BT312" s="61"/>
      <c r="BU312" s="56"/>
      <c r="BV312" s="56"/>
      <c r="BW312" s="56"/>
      <c r="BX312" s="56"/>
      <c r="BY312" s="56"/>
      <c r="BZ312" s="56"/>
      <c r="CA312" s="56"/>
      <c r="CB312" s="56"/>
      <c r="CC312" s="61"/>
      <c r="CD312" s="61"/>
      <c r="CE312" s="61"/>
      <c r="CF312" s="61"/>
      <c r="CG312" s="61"/>
      <c r="CH312" s="61"/>
    </row>
    <row r="313" spans="1:86" ht="30.95" customHeight="1">
      <c r="A313" s="273" t="s">
        <v>338</v>
      </c>
      <c r="B313" s="808" t="s">
        <v>40</v>
      </c>
      <c r="C313" s="809" t="s">
        <v>54</v>
      </c>
      <c r="D313" s="810" t="s">
        <v>1658</v>
      </c>
      <c r="E313" s="811">
        <v>2014</v>
      </c>
      <c r="F313" s="812" t="s">
        <v>1642</v>
      </c>
      <c r="G313" s="813" t="s">
        <v>1607</v>
      </c>
      <c r="H313" s="814" t="s">
        <v>1608</v>
      </c>
      <c r="I313" s="812" t="s">
        <v>466</v>
      </c>
      <c r="J313" s="815">
        <v>0.51</v>
      </c>
      <c r="K313" s="815">
        <v>1</v>
      </c>
      <c r="L313" s="817"/>
      <c r="P313" s="54"/>
      <c r="Q313" s="54"/>
      <c r="R313" s="54"/>
      <c r="BA313" s="160"/>
      <c r="BB313" s="160"/>
      <c r="BC313" s="61"/>
      <c r="BD313" s="61"/>
      <c r="BE313" s="159"/>
      <c r="BF313" s="159"/>
      <c r="BG313" s="61"/>
      <c r="BH313" s="61"/>
      <c r="BI313" s="61"/>
      <c r="BJ313" s="61"/>
      <c r="BK313" s="61"/>
      <c r="BL313" s="61"/>
      <c r="BM313" s="161"/>
      <c r="BN313" s="61"/>
      <c r="BO313" s="61"/>
      <c r="BP313" s="61"/>
      <c r="BQ313" s="61"/>
      <c r="BR313" s="61"/>
      <c r="BS313" s="61"/>
      <c r="BT313" s="61"/>
      <c r="BU313" s="56"/>
      <c r="BV313" s="56"/>
      <c r="BW313" s="56"/>
      <c r="BX313" s="56"/>
      <c r="BY313" s="56"/>
      <c r="BZ313" s="56"/>
      <c r="CA313" s="56"/>
      <c r="CB313" s="56"/>
      <c r="CC313" s="61"/>
      <c r="CD313" s="61"/>
      <c r="CE313" s="61"/>
      <c r="CF313" s="61"/>
      <c r="CG313" s="61"/>
      <c r="CH313" s="61"/>
    </row>
    <row r="314" spans="1:86" ht="30.95" customHeight="1">
      <c r="A314" s="273" t="s">
        <v>338</v>
      </c>
      <c r="B314" s="808" t="s">
        <v>40</v>
      </c>
      <c r="C314" s="809" t="s">
        <v>54</v>
      </c>
      <c r="D314" s="810" t="s">
        <v>1658</v>
      </c>
      <c r="E314" s="811">
        <v>2014</v>
      </c>
      <c r="F314" s="812" t="s">
        <v>1642</v>
      </c>
      <c r="G314" s="813" t="s">
        <v>239</v>
      </c>
      <c r="H314" s="814" t="s">
        <v>1608</v>
      </c>
      <c r="I314" s="812" t="s">
        <v>466</v>
      </c>
      <c r="J314" s="815">
        <v>0.47</v>
      </c>
      <c r="K314" s="815">
        <v>0.9</v>
      </c>
      <c r="L314" s="817"/>
      <c r="P314" s="54"/>
      <c r="Q314" s="54"/>
      <c r="R314" s="54"/>
      <c r="BA314" s="160"/>
      <c r="BB314" s="160"/>
      <c r="BC314" s="61"/>
      <c r="BD314" s="61"/>
      <c r="BE314" s="159"/>
      <c r="BF314" s="159"/>
      <c r="BG314" s="61"/>
      <c r="BH314" s="61"/>
      <c r="BI314" s="61"/>
      <c r="BJ314" s="61"/>
      <c r="BK314" s="61"/>
      <c r="BL314" s="61"/>
      <c r="BM314" s="161"/>
      <c r="BN314" s="61"/>
      <c r="BO314" s="61"/>
      <c r="BP314" s="61"/>
      <c r="BQ314" s="61"/>
      <c r="BR314" s="61"/>
      <c r="BS314" s="61"/>
      <c r="BT314" s="61"/>
      <c r="BU314" s="56"/>
      <c r="BV314" s="56"/>
      <c r="BW314" s="56"/>
      <c r="BX314" s="56"/>
      <c r="BY314" s="56"/>
      <c r="BZ314" s="56"/>
      <c r="CA314" s="56"/>
      <c r="CB314" s="56"/>
      <c r="CC314" s="61"/>
      <c r="CD314" s="61"/>
      <c r="CE314" s="61"/>
      <c r="CF314" s="61"/>
      <c r="CG314" s="61"/>
      <c r="CH314" s="61"/>
    </row>
    <row r="315" spans="1:86" ht="30.95" customHeight="1">
      <c r="A315" s="273" t="s">
        <v>338</v>
      </c>
      <c r="B315" s="808" t="s">
        <v>40</v>
      </c>
      <c r="C315" s="809" t="s">
        <v>54</v>
      </c>
      <c r="D315" s="810" t="s">
        <v>1658</v>
      </c>
      <c r="E315" s="811">
        <v>2014</v>
      </c>
      <c r="F315" s="812" t="s">
        <v>1642</v>
      </c>
      <c r="G315" s="813" t="s">
        <v>230</v>
      </c>
      <c r="H315" s="814" t="s">
        <v>1610</v>
      </c>
      <c r="I315" s="812" t="s">
        <v>466</v>
      </c>
      <c r="J315" s="815">
        <v>0.12</v>
      </c>
      <c r="K315" s="815">
        <v>0.43</v>
      </c>
      <c r="L315" s="817"/>
      <c r="P315" s="54"/>
      <c r="Q315" s="54"/>
      <c r="R315" s="54"/>
      <c r="BA315" s="160"/>
      <c r="BB315" s="160"/>
      <c r="BC315" s="61"/>
      <c r="BD315" s="61"/>
      <c r="BE315" s="159"/>
      <c r="BF315" s="159"/>
      <c r="BG315" s="61"/>
      <c r="BH315" s="61"/>
      <c r="BI315" s="61"/>
      <c r="BJ315" s="61"/>
      <c r="BK315" s="61"/>
      <c r="BL315" s="61"/>
      <c r="BM315" s="161"/>
      <c r="BN315" s="61"/>
      <c r="BO315" s="61"/>
      <c r="BP315" s="61"/>
      <c r="BQ315" s="61"/>
      <c r="BR315" s="61"/>
      <c r="BS315" s="61"/>
      <c r="BT315" s="61"/>
      <c r="BU315" s="56"/>
      <c r="BV315" s="56"/>
      <c r="BW315" s="56"/>
      <c r="BX315" s="56"/>
      <c r="BY315" s="56"/>
      <c r="BZ315" s="56"/>
      <c r="CA315" s="56"/>
      <c r="CB315" s="56"/>
      <c r="CC315" s="61"/>
      <c r="CD315" s="61"/>
      <c r="CE315" s="61"/>
      <c r="CF315" s="61"/>
      <c r="CG315" s="61"/>
      <c r="CH315" s="61"/>
    </row>
    <row r="316" spans="1:86" ht="30.95" customHeight="1">
      <c r="A316" s="273" t="s">
        <v>338</v>
      </c>
      <c r="B316" s="808" t="s">
        <v>40</v>
      </c>
      <c r="C316" s="809" t="s">
        <v>54</v>
      </c>
      <c r="D316" s="810" t="s">
        <v>1658</v>
      </c>
      <c r="E316" s="811">
        <v>2014</v>
      </c>
      <c r="F316" s="812" t="s">
        <v>1642</v>
      </c>
      <c r="G316" s="813" t="s">
        <v>224</v>
      </c>
      <c r="H316" s="814" t="s">
        <v>1610</v>
      </c>
      <c r="I316" s="812" t="s">
        <v>466</v>
      </c>
      <c r="J316" s="815">
        <v>0.49</v>
      </c>
      <c r="K316" s="815">
        <v>1</v>
      </c>
      <c r="L316" s="817"/>
      <c r="P316" s="54"/>
      <c r="Q316" s="54"/>
      <c r="R316" s="54"/>
      <c r="BA316" s="160"/>
      <c r="BB316" s="160"/>
      <c r="BC316" s="61"/>
      <c r="BD316" s="61"/>
      <c r="BE316" s="159"/>
      <c r="BF316" s="159"/>
      <c r="BG316" s="61"/>
      <c r="BH316" s="61"/>
      <c r="BI316" s="61"/>
      <c r="BJ316" s="61"/>
      <c r="BK316" s="61"/>
      <c r="BL316" s="61"/>
      <c r="BM316" s="161"/>
      <c r="BN316" s="61"/>
      <c r="BO316" s="61"/>
      <c r="BP316" s="61"/>
      <c r="BQ316" s="61"/>
      <c r="BR316" s="61"/>
      <c r="BS316" s="61"/>
      <c r="BT316" s="61"/>
      <c r="BU316" s="56"/>
      <c r="BV316" s="56"/>
      <c r="BW316" s="56"/>
      <c r="BX316" s="56"/>
      <c r="BY316" s="56"/>
      <c r="BZ316" s="56"/>
      <c r="CA316" s="56"/>
      <c r="CB316" s="56"/>
      <c r="CC316" s="61"/>
      <c r="CD316" s="61"/>
      <c r="CE316" s="61"/>
      <c r="CF316" s="61"/>
      <c r="CG316" s="61"/>
      <c r="CH316" s="61"/>
    </row>
    <row r="317" spans="1:86" ht="30.95" customHeight="1">
      <c r="A317" s="273" t="s">
        <v>338</v>
      </c>
      <c r="B317" s="808" t="s">
        <v>40</v>
      </c>
      <c r="C317" s="809" t="s">
        <v>54</v>
      </c>
      <c r="D317" s="810" t="s">
        <v>1658</v>
      </c>
      <c r="E317" s="811">
        <v>2014</v>
      </c>
      <c r="F317" s="812" t="s">
        <v>1642</v>
      </c>
      <c r="G317" s="813" t="s">
        <v>1607</v>
      </c>
      <c r="H317" s="814" t="s">
        <v>1610</v>
      </c>
      <c r="I317" s="812" t="s">
        <v>466</v>
      </c>
      <c r="J317" s="815">
        <v>0.4</v>
      </c>
      <c r="K317" s="815">
        <v>0.92</v>
      </c>
      <c r="L317" s="817"/>
      <c r="P317" s="54"/>
      <c r="Q317" s="54"/>
      <c r="R317" s="54"/>
      <c r="BA317" s="160"/>
      <c r="BB317" s="160"/>
      <c r="BC317" s="61"/>
      <c r="BD317" s="61"/>
      <c r="BE317" s="159"/>
      <c r="BF317" s="159"/>
      <c r="BG317" s="61"/>
      <c r="BH317" s="61"/>
      <c r="BI317" s="61"/>
      <c r="BJ317" s="61"/>
      <c r="BK317" s="61"/>
      <c r="BL317" s="61"/>
      <c r="BM317" s="161"/>
      <c r="BN317" s="61"/>
      <c r="BO317" s="61"/>
      <c r="BP317" s="61"/>
      <c r="BQ317" s="61"/>
      <c r="BR317" s="61"/>
      <c r="BS317" s="61"/>
      <c r="BT317" s="61"/>
      <c r="BU317" s="56"/>
      <c r="BV317" s="56"/>
      <c r="BW317" s="56"/>
      <c r="BX317" s="56"/>
      <c r="BY317" s="56"/>
      <c r="BZ317" s="56"/>
      <c r="CA317" s="56"/>
      <c r="CB317" s="56"/>
      <c r="CC317" s="61"/>
      <c r="CD317" s="61"/>
      <c r="CE317" s="61"/>
      <c r="CF317" s="61"/>
      <c r="CG317" s="61"/>
      <c r="CH317" s="61"/>
    </row>
    <row r="318" spans="1:86" ht="30.95" customHeight="1">
      <c r="A318" s="273" t="s">
        <v>338</v>
      </c>
      <c r="B318" s="808" t="s">
        <v>40</v>
      </c>
      <c r="C318" s="809" t="s">
        <v>54</v>
      </c>
      <c r="D318" s="810" t="s">
        <v>1658</v>
      </c>
      <c r="E318" s="811">
        <v>2014</v>
      </c>
      <c r="F318" s="812" t="s">
        <v>1642</v>
      </c>
      <c r="G318" s="813" t="s">
        <v>239</v>
      </c>
      <c r="H318" s="814" t="s">
        <v>1610</v>
      </c>
      <c r="I318" s="812" t="s">
        <v>466</v>
      </c>
      <c r="J318" s="815">
        <v>0.52</v>
      </c>
      <c r="K318" s="815">
        <v>1</v>
      </c>
      <c r="L318" s="817"/>
      <c r="P318" s="54"/>
      <c r="Q318" s="54"/>
      <c r="R318" s="54"/>
      <c r="BA318" s="160"/>
      <c r="BB318" s="160"/>
      <c r="BC318" s="61"/>
      <c r="BD318" s="61"/>
      <c r="BE318" s="159"/>
      <c r="BF318" s="159"/>
      <c r="BG318" s="61"/>
      <c r="BH318" s="61"/>
      <c r="BI318" s="61"/>
      <c r="BJ318" s="61"/>
      <c r="BK318" s="61"/>
      <c r="BL318" s="61"/>
      <c r="BM318" s="161"/>
      <c r="BN318" s="61"/>
      <c r="BO318" s="61"/>
      <c r="BP318" s="61"/>
      <c r="BQ318" s="61"/>
      <c r="BR318" s="61"/>
      <c r="BS318" s="61"/>
      <c r="BT318" s="61"/>
      <c r="BU318" s="56"/>
      <c r="BV318" s="56"/>
      <c r="BW318" s="56"/>
      <c r="BX318" s="56"/>
      <c r="BY318" s="56"/>
      <c r="BZ318" s="56"/>
      <c r="CA318" s="56"/>
      <c r="CB318" s="56"/>
      <c r="CC318" s="61"/>
      <c r="CD318" s="61"/>
      <c r="CE318" s="61"/>
      <c r="CF318" s="61"/>
      <c r="CG318" s="61"/>
      <c r="CH318" s="61"/>
    </row>
    <row r="319" spans="1:86" ht="30.95" customHeight="1">
      <c r="A319" s="273" t="s">
        <v>338</v>
      </c>
      <c r="B319" s="808" t="s">
        <v>40</v>
      </c>
      <c r="C319" s="809" t="s">
        <v>54</v>
      </c>
      <c r="D319" s="810" t="s">
        <v>1658</v>
      </c>
      <c r="E319" s="811">
        <v>2014</v>
      </c>
      <c r="F319" s="812" t="s">
        <v>1642</v>
      </c>
      <c r="G319" s="813" t="s">
        <v>222</v>
      </c>
      <c r="H319" s="814" t="s">
        <v>1610</v>
      </c>
      <c r="I319" s="812" t="s">
        <v>466</v>
      </c>
      <c r="J319" s="815">
        <v>0.55000000000000004</v>
      </c>
      <c r="K319" s="815">
        <v>1</v>
      </c>
      <c r="L319" s="817"/>
      <c r="P319" s="54"/>
      <c r="Q319" s="54"/>
      <c r="R319" s="54"/>
      <c r="BA319" s="160"/>
      <c r="BB319" s="160"/>
      <c r="BC319" s="61"/>
      <c r="BD319" s="61"/>
      <c r="BE319" s="159"/>
      <c r="BF319" s="159"/>
      <c r="BG319" s="61"/>
      <c r="BH319" s="61"/>
      <c r="BI319" s="61"/>
      <c r="BJ319" s="61"/>
      <c r="BK319" s="61"/>
      <c r="BL319" s="61"/>
      <c r="BM319" s="161"/>
      <c r="BN319" s="61"/>
      <c r="BO319" s="61"/>
      <c r="BP319" s="61"/>
      <c r="BQ319" s="61"/>
      <c r="BR319" s="61"/>
      <c r="BS319" s="61"/>
      <c r="BT319" s="61"/>
      <c r="BU319" s="56"/>
      <c r="BV319" s="56"/>
      <c r="BW319" s="56"/>
      <c r="BX319" s="56"/>
      <c r="BY319" s="56"/>
      <c r="BZ319" s="56"/>
      <c r="CA319" s="56"/>
      <c r="CB319" s="56"/>
      <c r="CC319" s="61"/>
      <c r="CD319" s="61"/>
      <c r="CE319" s="61"/>
      <c r="CF319" s="61"/>
      <c r="CG319" s="61"/>
      <c r="CH319" s="61"/>
    </row>
    <row r="320" spans="1:86" ht="30.95" customHeight="1">
      <c r="A320" s="273" t="s">
        <v>338</v>
      </c>
      <c r="B320" s="808" t="s">
        <v>40</v>
      </c>
      <c r="C320" s="809" t="s">
        <v>54</v>
      </c>
      <c r="D320" s="810" t="s">
        <v>1658</v>
      </c>
      <c r="E320" s="811">
        <v>2014</v>
      </c>
      <c r="F320" s="812" t="s">
        <v>1642</v>
      </c>
      <c r="G320" s="813" t="s">
        <v>226</v>
      </c>
      <c r="H320" s="814" t="s">
        <v>1610</v>
      </c>
      <c r="I320" s="812" t="s">
        <v>466</v>
      </c>
      <c r="J320" s="815">
        <v>0.61</v>
      </c>
      <c r="K320" s="815">
        <v>1</v>
      </c>
      <c r="L320" s="817"/>
      <c r="P320" s="54"/>
      <c r="Q320" s="54"/>
      <c r="R320" s="54"/>
      <c r="BA320" s="160"/>
      <c r="BB320" s="160"/>
      <c r="BC320" s="61"/>
      <c r="BD320" s="61"/>
      <c r="BE320" s="159"/>
      <c r="BF320" s="159"/>
      <c r="BG320" s="61"/>
      <c r="BH320" s="61"/>
      <c r="BI320" s="61"/>
      <c r="BJ320" s="61"/>
      <c r="BK320" s="61"/>
      <c r="BL320" s="61"/>
      <c r="BM320" s="161"/>
      <c r="BN320" s="61"/>
      <c r="BO320" s="61"/>
      <c r="BP320" s="61"/>
      <c r="BQ320" s="61"/>
      <c r="BR320" s="61"/>
      <c r="BS320" s="61"/>
      <c r="BT320" s="61"/>
      <c r="BU320" s="56"/>
      <c r="BV320" s="56"/>
      <c r="BW320" s="56"/>
      <c r="BX320" s="56"/>
      <c r="BY320" s="56"/>
      <c r="BZ320" s="56"/>
      <c r="CA320" s="56"/>
      <c r="CB320" s="56"/>
      <c r="CC320" s="61"/>
      <c r="CD320" s="61"/>
      <c r="CE320" s="61"/>
      <c r="CF320" s="61"/>
      <c r="CG320" s="61"/>
      <c r="CH320" s="61"/>
    </row>
    <row r="321" spans="1:86" ht="30.95" customHeight="1">
      <c r="A321" s="273" t="s">
        <v>338</v>
      </c>
      <c r="B321" s="808" t="s">
        <v>40</v>
      </c>
      <c r="C321" s="809" t="s">
        <v>54</v>
      </c>
      <c r="D321" s="810" t="s">
        <v>1658</v>
      </c>
      <c r="E321" s="811">
        <v>2014</v>
      </c>
      <c r="F321" s="812" t="s">
        <v>1642</v>
      </c>
      <c r="G321" s="813" t="s">
        <v>1609</v>
      </c>
      <c r="H321" s="814" t="s">
        <v>1611</v>
      </c>
      <c r="I321" s="812" t="s">
        <v>466</v>
      </c>
      <c r="J321" s="815">
        <v>0.75</v>
      </c>
      <c r="K321" s="815">
        <v>0.98</v>
      </c>
      <c r="L321" s="817"/>
      <c r="P321" s="54"/>
      <c r="Q321" s="54"/>
      <c r="R321" s="54"/>
      <c r="BA321" s="160"/>
      <c r="BB321" s="160"/>
      <c r="BC321" s="61"/>
      <c r="BD321" s="61"/>
      <c r="BE321" s="159"/>
      <c r="BF321" s="159"/>
      <c r="BG321" s="61"/>
      <c r="BH321" s="61"/>
      <c r="BI321" s="61"/>
      <c r="BJ321" s="61"/>
      <c r="BK321" s="61"/>
      <c r="BL321" s="61"/>
      <c r="BM321" s="161"/>
      <c r="BN321" s="61"/>
      <c r="BO321" s="61"/>
      <c r="BP321" s="61"/>
      <c r="BQ321" s="61"/>
      <c r="BR321" s="61"/>
      <c r="BS321" s="61"/>
      <c r="BT321" s="61"/>
      <c r="BU321" s="56"/>
      <c r="BV321" s="56"/>
      <c r="BW321" s="56"/>
      <c r="BX321" s="56"/>
      <c r="BY321" s="56"/>
      <c r="BZ321" s="56"/>
      <c r="CA321" s="56"/>
      <c r="CB321" s="56"/>
      <c r="CC321" s="61"/>
      <c r="CD321" s="61"/>
      <c r="CE321" s="61"/>
      <c r="CF321" s="61"/>
      <c r="CG321" s="61"/>
      <c r="CH321" s="61"/>
    </row>
    <row r="322" spans="1:86" ht="30.95" customHeight="1">
      <c r="A322" s="273" t="s">
        <v>338</v>
      </c>
      <c r="B322" s="808" t="s">
        <v>40</v>
      </c>
      <c r="C322" s="809" t="s">
        <v>54</v>
      </c>
      <c r="D322" s="810" t="s">
        <v>1658</v>
      </c>
      <c r="E322" s="811">
        <v>2014</v>
      </c>
      <c r="F322" s="812" t="s">
        <v>1642</v>
      </c>
      <c r="G322" s="813" t="s">
        <v>1612</v>
      </c>
      <c r="H322" s="814" t="s">
        <v>1611</v>
      </c>
      <c r="I322" s="812" t="s">
        <v>466</v>
      </c>
      <c r="J322" s="815">
        <v>0.75</v>
      </c>
      <c r="K322" s="815">
        <v>1</v>
      </c>
      <c r="L322" s="817"/>
      <c r="P322" s="54"/>
      <c r="Q322" s="54"/>
      <c r="R322" s="54"/>
      <c r="BA322" s="160"/>
      <c r="BB322" s="160"/>
      <c r="BC322" s="61"/>
      <c r="BD322" s="61"/>
      <c r="BE322" s="159"/>
      <c r="BF322" s="159"/>
      <c r="BG322" s="61"/>
      <c r="BH322" s="61"/>
      <c r="BI322" s="61"/>
      <c r="BJ322" s="61"/>
      <c r="BK322" s="61"/>
      <c r="BL322" s="61"/>
      <c r="BM322" s="161"/>
      <c r="BN322" s="61"/>
      <c r="BO322" s="61"/>
      <c r="BP322" s="61"/>
      <c r="BQ322" s="61"/>
      <c r="BR322" s="61"/>
      <c r="BS322" s="61"/>
      <c r="BT322" s="61"/>
      <c r="BU322" s="56"/>
      <c r="BV322" s="56"/>
      <c r="BW322" s="56"/>
      <c r="BX322" s="56"/>
      <c r="BY322" s="56"/>
      <c r="BZ322" s="56"/>
      <c r="CA322" s="56"/>
      <c r="CB322" s="56"/>
      <c r="CC322" s="61"/>
      <c r="CD322" s="61"/>
      <c r="CE322" s="61"/>
      <c r="CF322" s="61"/>
      <c r="CG322" s="61"/>
      <c r="CH322" s="61"/>
    </row>
    <row r="323" spans="1:86" ht="30.95" customHeight="1">
      <c r="A323" s="273" t="s">
        <v>338</v>
      </c>
      <c r="B323" s="808" t="s">
        <v>40</v>
      </c>
      <c r="C323" s="809" t="s">
        <v>54</v>
      </c>
      <c r="D323" s="810" t="s">
        <v>1658</v>
      </c>
      <c r="E323" s="811">
        <v>2014</v>
      </c>
      <c r="F323" s="812" t="s">
        <v>1642</v>
      </c>
      <c r="G323" s="813" t="s">
        <v>222</v>
      </c>
      <c r="H323" s="814" t="s">
        <v>1611</v>
      </c>
      <c r="I323" s="812" t="s">
        <v>466</v>
      </c>
      <c r="J323" s="815">
        <v>0.71</v>
      </c>
      <c r="K323" s="815">
        <v>1</v>
      </c>
      <c r="L323" s="817"/>
      <c r="P323" s="54"/>
      <c r="Q323" s="54"/>
      <c r="R323" s="54"/>
      <c r="BA323" s="160"/>
      <c r="BB323" s="160"/>
      <c r="BC323" s="61"/>
      <c r="BD323" s="61"/>
      <c r="BE323" s="159"/>
      <c r="BF323" s="159"/>
      <c r="BG323" s="61"/>
      <c r="BH323" s="61"/>
      <c r="BI323" s="61"/>
      <c r="BJ323" s="61"/>
      <c r="BK323" s="61"/>
      <c r="BL323" s="61"/>
      <c r="BM323" s="161"/>
      <c r="BN323" s="61"/>
      <c r="BO323" s="61"/>
      <c r="BP323" s="61"/>
      <c r="BQ323" s="61"/>
      <c r="BR323" s="61"/>
      <c r="BS323" s="61"/>
      <c r="BT323" s="61"/>
      <c r="BU323" s="56"/>
      <c r="BV323" s="56"/>
      <c r="BW323" s="56"/>
      <c r="BX323" s="56"/>
      <c r="BY323" s="56"/>
      <c r="BZ323" s="56"/>
      <c r="CA323" s="56"/>
      <c r="CB323" s="56"/>
      <c r="CC323" s="61"/>
      <c r="CD323" s="61"/>
      <c r="CE323" s="61"/>
      <c r="CF323" s="61"/>
      <c r="CG323" s="61"/>
      <c r="CH323" s="61"/>
    </row>
    <row r="324" spans="1:86" ht="30.95" customHeight="1">
      <c r="A324" s="273" t="s">
        <v>338</v>
      </c>
      <c r="B324" s="808" t="s">
        <v>40</v>
      </c>
      <c r="C324" s="809" t="s">
        <v>54</v>
      </c>
      <c r="D324" s="810" t="s">
        <v>1658</v>
      </c>
      <c r="E324" s="811">
        <v>2014</v>
      </c>
      <c r="F324" s="812" t="s">
        <v>1642</v>
      </c>
      <c r="G324" s="813" t="s">
        <v>1609</v>
      </c>
      <c r="H324" s="814" t="s">
        <v>1613</v>
      </c>
      <c r="I324" s="812" t="s">
        <v>466</v>
      </c>
      <c r="J324" s="815">
        <v>0.84</v>
      </c>
      <c r="K324" s="815">
        <v>1</v>
      </c>
      <c r="L324" s="817"/>
      <c r="P324" s="54"/>
      <c r="Q324" s="54"/>
      <c r="R324" s="54"/>
      <c r="BA324" s="160"/>
      <c r="BB324" s="160"/>
      <c r="BC324" s="61"/>
      <c r="BD324" s="61"/>
      <c r="BE324" s="159"/>
      <c r="BF324" s="159"/>
      <c r="BG324" s="61"/>
      <c r="BH324" s="61"/>
      <c r="BI324" s="61"/>
      <c r="BJ324" s="61"/>
      <c r="BK324" s="61"/>
      <c r="BL324" s="61"/>
      <c r="BM324" s="161"/>
      <c r="BN324" s="61"/>
      <c r="BO324" s="61"/>
      <c r="BP324" s="61"/>
      <c r="BQ324" s="61"/>
      <c r="BR324" s="61"/>
      <c r="BS324" s="61"/>
      <c r="BT324" s="61"/>
      <c r="BU324" s="56"/>
      <c r="BV324" s="56"/>
      <c r="BW324" s="56"/>
      <c r="BX324" s="56"/>
      <c r="BY324" s="56"/>
      <c r="BZ324" s="56"/>
      <c r="CA324" s="56"/>
      <c r="CB324" s="56"/>
      <c r="CC324" s="61"/>
      <c r="CD324" s="61"/>
      <c r="CE324" s="61"/>
      <c r="CF324" s="61"/>
      <c r="CG324" s="61"/>
      <c r="CH324" s="61"/>
    </row>
    <row r="325" spans="1:86" ht="30.95" customHeight="1">
      <c r="A325" s="273" t="s">
        <v>338</v>
      </c>
      <c r="B325" s="808" t="s">
        <v>40</v>
      </c>
      <c r="C325" s="809" t="s">
        <v>54</v>
      </c>
      <c r="D325" s="810" t="s">
        <v>1658</v>
      </c>
      <c r="E325" s="811">
        <v>2014</v>
      </c>
      <c r="F325" s="812" t="s">
        <v>1642</v>
      </c>
      <c r="G325" s="813" t="s">
        <v>1609</v>
      </c>
      <c r="H325" s="814" t="s">
        <v>1614</v>
      </c>
      <c r="I325" s="812" t="s">
        <v>466</v>
      </c>
      <c r="J325" s="815">
        <v>0.93</v>
      </c>
      <c r="K325" s="815">
        <v>1</v>
      </c>
      <c r="L325" s="817"/>
      <c r="P325" s="54"/>
      <c r="Q325" s="54"/>
      <c r="R325" s="54"/>
      <c r="BA325" s="160"/>
      <c r="BB325" s="160"/>
      <c r="BC325" s="61"/>
      <c r="BD325" s="61"/>
      <c r="BE325" s="159"/>
      <c r="BF325" s="159"/>
      <c r="BG325" s="61"/>
      <c r="BH325" s="61"/>
      <c r="BI325" s="61"/>
      <c r="BJ325" s="61"/>
      <c r="BK325" s="61"/>
      <c r="BL325" s="61"/>
      <c r="BM325" s="161"/>
      <c r="BN325" s="61"/>
      <c r="BO325" s="61"/>
      <c r="BP325" s="61"/>
      <c r="BQ325" s="61"/>
      <c r="BR325" s="61"/>
      <c r="BS325" s="61"/>
      <c r="BT325" s="61"/>
      <c r="BU325" s="56"/>
      <c r="BV325" s="56"/>
      <c r="BW325" s="56"/>
      <c r="BX325" s="56"/>
      <c r="BY325" s="56"/>
      <c r="BZ325" s="56"/>
      <c r="CA325" s="56"/>
      <c r="CB325" s="56"/>
      <c r="CC325" s="61"/>
      <c r="CD325" s="61"/>
      <c r="CE325" s="61"/>
      <c r="CF325" s="61"/>
      <c r="CG325" s="61"/>
      <c r="CH325" s="61"/>
    </row>
    <row r="326" spans="1:86" ht="30.95" customHeight="1">
      <c r="A326" s="273" t="s">
        <v>338</v>
      </c>
      <c r="B326" s="808" t="s">
        <v>40</v>
      </c>
      <c r="C326" s="809" t="s">
        <v>54</v>
      </c>
      <c r="D326" s="810" t="s">
        <v>1658</v>
      </c>
      <c r="E326" s="811">
        <v>2014</v>
      </c>
      <c r="F326" s="812" t="s">
        <v>1642</v>
      </c>
      <c r="G326" s="813" t="s">
        <v>226</v>
      </c>
      <c r="H326" s="814" t="s">
        <v>1614</v>
      </c>
      <c r="I326" s="812" t="s">
        <v>466</v>
      </c>
      <c r="J326" s="815">
        <v>1</v>
      </c>
      <c r="K326" s="815">
        <v>1</v>
      </c>
      <c r="L326" s="817"/>
      <c r="P326" s="54"/>
      <c r="Q326" s="54"/>
      <c r="R326" s="54"/>
      <c r="BA326" s="160"/>
      <c r="BB326" s="160"/>
      <c r="BC326" s="61"/>
      <c r="BD326" s="61"/>
      <c r="BE326" s="159"/>
      <c r="BF326" s="159"/>
      <c r="BG326" s="61"/>
      <c r="BH326" s="61"/>
      <c r="BI326" s="61"/>
      <c r="BJ326" s="61"/>
      <c r="BK326" s="61"/>
      <c r="BL326" s="61"/>
      <c r="BM326" s="161"/>
      <c r="BN326" s="61"/>
      <c r="BO326" s="61"/>
      <c r="BP326" s="61"/>
      <c r="BQ326" s="61"/>
      <c r="BR326" s="61"/>
      <c r="BS326" s="61"/>
      <c r="BT326" s="61"/>
      <c r="BU326" s="56"/>
      <c r="BV326" s="56"/>
      <c r="BW326" s="56"/>
      <c r="BX326" s="56"/>
      <c r="BY326" s="56"/>
      <c r="BZ326" s="56"/>
      <c r="CA326" s="56"/>
      <c r="CB326" s="56"/>
      <c r="CC326" s="61"/>
      <c r="CD326" s="61"/>
      <c r="CE326" s="61"/>
      <c r="CF326" s="61"/>
      <c r="CG326" s="61"/>
      <c r="CH326" s="61"/>
    </row>
    <row r="327" spans="1:86" ht="30.95" customHeight="1">
      <c r="A327" s="273" t="s">
        <v>338</v>
      </c>
      <c r="B327" s="808" t="s">
        <v>40</v>
      </c>
      <c r="C327" s="809" t="s">
        <v>54</v>
      </c>
      <c r="D327" s="810" t="s">
        <v>1659</v>
      </c>
      <c r="E327" s="811">
        <v>2014</v>
      </c>
      <c r="F327" s="812" t="s">
        <v>1642</v>
      </c>
      <c r="G327" s="813" t="s">
        <v>224</v>
      </c>
      <c r="H327" s="814" t="s">
        <v>1604</v>
      </c>
      <c r="I327" s="812" t="s">
        <v>466</v>
      </c>
      <c r="J327" s="815">
        <v>0.25</v>
      </c>
      <c r="K327" s="815">
        <v>0.5</v>
      </c>
      <c r="L327" s="817"/>
      <c r="P327" s="54"/>
      <c r="Q327" s="54"/>
      <c r="R327" s="54"/>
      <c r="BA327" s="160"/>
      <c r="BB327" s="160"/>
      <c r="BC327" s="61"/>
      <c r="BD327" s="61"/>
      <c r="BE327" s="159"/>
      <c r="BF327" s="159"/>
      <c r="BG327" s="61"/>
      <c r="BH327" s="61"/>
      <c r="BI327" s="61"/>
      <c r="BJ327" s="61"/>
      <c r="BK327" s="61"/>
      <c r="BL327" s="61"/>
      <c r="BM327" s="161"/>
      <c r="BN327" s="61"/>
      <c r="BO327" s="61"/>
      <c r="BP327" s="61"/>
      <c r="BQ327" s="61"/>
      <c r="BR327" s="61"/>
      <c r="BS327" s="61"/>
      <c r="BT327" s="61"/>
      <c r="BU327" s="56"/>
      <c r="BV327" s="56"/>
      <c r="BW327" s="56"/>
      <c r="BX327" s="56"/>
      <c r="BY327" s="56"/>
      <c r="BZ327" s="56"/>
      <c r="CA327" s="56"/>
      <c r="CB327" s="56"/>
      <c r="CC327" s="61"/>
      <c r="CD327" s="61"/>
      <c r="CE327" s="61"/>
      <c r="CF327" s="61"/>
      <c r="CG327" s="61"/>
      <c r="CH327" s="61"/>
    </row>
    <row r="328" spans="1:86" ht="30.95" customHeight="1">
      <c r="A328" s="273" t="s">
        <v>338</v>
      </c>
      <c r="B328" s="808" t="s">
        <v>40</v>
      </c>
      <c r="C328" s="809" t="s">
        <v>54</v>
      </c>
      <c r="D328" s="810" t="s">
        <v>1659</v>
      </c>
      <c r="E328" s="811">
        <v>2014</v>
      </c>
      <c r="F328" s="812" t="s">
        <v>1642</v>
      </c>
      <c r="G328" s="813" t="s">
        <v>1607</v>
      </c>
      <c r="H328" s="814" t="s">
        <v>1604</v>
      </c>
      <c r="I328" s="812" t="s">
        <v>466</v>
      </c>
      <c r="J328" s="815">
        <v>0.24</v>
      </c>
      <c r="K328" s="815">
        <v>1</v>
      </c>
      <c r="L328" s="817"/>
      <c r="P328" s="54"/>
      <c r="Q328" s="54"/>
      <c r="R328" s="54"/>
      <c r="BA328" s="160"/>
      <c r="BB328" s="160"/>
      <c r="BC328" s="61"/>
      <c r="BD328" s="61"/>
      <c r="BE328" s="159"/>
      <c r="BF328" s="159"/>
      <c r="BG328" s="61"/>
      <c r="BH328" s="61"/>
      <c r="BI328" s="61"/>
      <c r="BJ328" s="61"/>
      <c r="BK328" s="61"/>
      <c r="BL328" s="61"/>
      <c r="BM328" s="161"/>
      <c r="BN328" s="61"/>
      <c r="BO328" s="61"/>
      <c r="BP328" s="61"/>
      <c r="BQ328" s="61"/>
      <c r="BR328" s="61"/>
      <c r="BS328" s="61"/>
      <c r="BT328" s="61"/>
      <c r="BU328" s="56"/>
      <c r="BV328" s="56"/>
      <c r="BW328" s="56"/>
      <c r="BX328" s="56"/>
      <c r="BY328" s="56"/>
      <c r="BZ328" s="56"/>
      <c r="CA328" s="56"/>
      <c r="CB328" s="56"/>
      <c r="CC328" s="61"/>
      <c r="CD328" s="61"/>
      <c r="CE328" s="61"/>
      <c r="CF328" s="61"/>
      <c r="CG328" s="61"/>
      <c r="CH328" s="61"/>
    </row>
    <row r="329" spans="1:86" ht="30.95" customHeight="1">
      <c r="A329" s="273" t="s">
        <v>338</v>
      </c>
      <c r="B329" s="808" t="s">
        <v>40</v>
      </c>
      <c r="C329" s="809" t="s">
        <v>54</v>
      </c>
      <c r="D329" s="810" t="s">
        <v>1659</v>
      </c>
      <c r="E329" s="811">
        <v>2014</v>
      </c>
      <c r="F329" s="812" t="s">
        <v>1642</v>
      </c>
      <c r="G329" s="813" t="s">
        <v>239</v>
      </c>
      <c r="H329" s="814" t="s">
        <v>1604</v>
      </c>
      <c r="I329" s="812" t="s">
        <v>466</v>
      </c>
      <c r="J329" s="815">
        <v>0.3</v>
      </c>
      <c r="K329" s="815">
        <v>1</v>
      </c>
      <c r="L329" s="817"/>
      <c r="P329" s="54"/>
      <c r="Q329" s="54"/>
      <c r="R329" s="54"/>
      <c r="BA329" s="160"/>
      <c r="BB329" s="160"/>
      <c r="BC329" s="61"/>
      <c r="BD329" s="61"/>
      <c r="BE329" s="159"/>
      <c r="BF329" s="159"/>
      <c r="BG329" s="61"/>
      <c r="BH329" s="61"/>
      <c r="BI329" s="61"/>
      <c r="BJ329" s="61"/>
      <c r="BK329" s="61"/>
      <c r="BL329" s="61"/>
      <c r="BM329" s="161"/>
      <c r="BN329" s="61"/>
      <c r="BO329" s="61"/>
      <c r="BP329" s="61"/>
      <c r="BQ329" s="61"/>
      <c r="BR329" s="61"/>
      <c r="BS329" s="61"/>
      <c r="BT329" s="61"/>
      <c r="BU329" s="56"/>
      <c r="BV329" s="56"/>
      <c r="BW329" s="56"/>
      <c r="BX329" s="56"/>
      <c r="BY329" s="56"/>
      <c r="BZ329" s="56"/>
      <c r="CA329" s="56"/>
      <c r="CB329" s="56"/>
      <c r="CC329" s="61"/>
      <c r="CD329" s="61"/>
      <c r="CE329" s="61"/>
      <c r="CF329" s="61"/>
      <c r="CG329" s="61"/>
      <c r="CH329" s="61"/>
    </row>
    <row r="330" spans="1:86" ht="30.95" customHeight="1">
      <c r="A330" s="273" t="s">
        <v>338</v>
      </c>
      <c r="B330" s="808" t="s">
        <v>40</v>
      </c>
      <c r="C330" s="809" t="s">
        <v>54</v>
      </c>
      <c r="D330" s="810" t="s">
        <v>1659</v>
      </c>
      <c r="E330" s="811">
        <v>2014</v>
      </c>
      <c r="F330" s="812" t="s">
        <v>1642</v>
      </c>
      <c r="G330" s="813" t="s">
        <v>230</v>
      </c>
      <c r="H330" s="814" t="s">
        <v>1608</v>
      </c>
      <c r="I330" s="812" t="s">
        <v>466</v>
      </c>
      <c r="J330" s="815">
        <v>0.35</v>
      </c>
      <c r="K330" s="815">
        <v>1</v>
      </c>
      <c r="L330" s="817"/>
      <c r="P330" s="54"/>
      <c r="Q330" s="54"/>
      <c r="R330" s="54"/>
      <c r="BA330" s="160"/>
      <c r="BB330" s="160"/>
      <c r="BC330" s="61"/>
      <c r="BD330" s="61"/>
      <c r="BE330" s="159"/>
      <c r="BF330" s="159"/>
      <c r="BG330" s="61"/>
      <c r="BH330" s="61"/>
      <c r="BI330" s="61"/>
      <c r="BJ330" s="61"/>
      <c r="BK330" s="61"/>
      <c r="BL330" s="61"/>
      <c r="BM330" s="161"/>
      <c r="BN330" s="61"/>
      <c r="BO330" s="61"/>
      <c r="BP330" s="61"/>
      <c r="BQ330" s="61"/>
      <c r="BR330" s="61"/>
      <c r="BS330" s="61"/>
      <c r="BT330" s="61"/>
      <c r="BU330" s="56"/>
      <c r="BV330" s="56"/>
      <c r="BW330" s="56"/>
      <c r="BX330" s="56"/>
      <c r="BY330" s="56"/>
      <c r="BZ330" s="56"/>
      <c r="CA330" s="56"/>
      <c r="CB330" s="56"/>
      <c r="CC330" s="61"/>
      <c r="CD330" s="61"/>
      <c r="CE330" s="61"/>
      <c r="CF330" s="61"/>
      <c r="CG330" s="61"/>
      <c r="CH330" s="61"/>
    </row>
    <row r="331" spans="1:86" ht="30.95" customHeight="1">
      <c r="A331" s="273" t="s">
        <v>338</v>
      </c>
      <c r="B331" s="808" t="s">
        <v>40</v>
      </c>
      <c r="C331" s="809" t="s">
        <v>54</v>
      </c>
      <c r="D331" s="810" t="s">
        <v>1659</v>
      </c>
      <c r="E331" s="811">
        <v>2014</v>
      </c>
      <c r="F331" s="812" t="s">
        <v>1642</v>
      </c>
      <c r="G331" s="813" t="s">
        <v>1609</v>
      </c>
      <c r="H331" s="814" t="s">
        <v>1608</v>
      </c>
      <c r="I331" s="812" t="s">
        <v>466</v>
      </c>
      <c r="J331" s="815">
        <v>0.43</v>
      </c>
      <c r="K331" s="815">
        <v>1</v>
      </c>
      <c r="L331" s="817"/>
      <c r="P331" s="54"/>
      <c r="Q331" s="54"/>
      <c r="R331" s="54"/>
      <c r="BA331" s="160"/>
      <c r="BB331" s="160"/>
      <c r="BC331" s="61"/>
      <c r="BD331" s="61"/>
      <c r="BE331" s="159"/>
      <c r="BF331" s="159"/>
      <c r="BG331" s="61"/>
      <c r="BH331" s="61"/>
      <c r="BI331" s="61"/>
      <c r="BJ331" s="61"/>
      <c r="BK331" s="61"/>
      <c r="BL331" s="61"/>
      <c r="BM331" s="161"/>
      <c r="BN331" s="61"/>
      <c r="BO331" s="61"/>
      <c r="BP331" s="61"/>
      <c r="BQ331" s="61"/>
      <c r="BR331" s="61"/>
      <c r="BS331" s="61"/>
      <c r="BT331" s="61"/>
      <c r="BU331" s="56"/>
      <c r="BV331" s="56"/>
      <c r="BW331" s="56"/>
      <c r="BX331" s="56"/>
      <c r="BY331" s="56"/>
      <c r="BZ331" s="56"/>
      <c r="CA331" s="56"/>
      <c r="CB331" s="56"/>
      <c r="CC331" s="61"/>
      <c r="CD331" s="61"/>
      <c r="CE331" s="61"/>
      <c r="CF331" s="61"/>
      <c r="CG331" s="61"/>
      <c r="CH331" s="61"/>
    </row>
    <row r="332" spans="1:86" ht="30.95" customHeight="1">
      <c r="A332" s="273" t="s">
        <v>338</v>
      </c>
      <c r="B332" s="808" t="s">
        <v>40</v>
      </c>
      <c r="C332" s="809" t="s">
        <v>54</v>
      </c>
      <c r="D332" s="810" t="s">
        <v>1659</v>
      </c>
      <c r="E332" s="811">
        <v>2014</v>
      </c>
      <c r="F332" s="812" t="s">
        <v>1642</v>
      </c>
      <c r="G332" s="813" t="s">
        <v>1607</v>
      </c>
      <c r="H332" s="814" t="s">
        <v>1608</v>
      </c>
      <c r="I332" s="812" t="s">
        <v>466</v>
      </c>
      <c r="J332" s="815">
        <v>0.51</v>
      </c>
      <c r="K332" s="815">
        <v>1</v>
      </c>
      <c r="L332" s="817"/>
      <c r="P332" s="54"/>
      <c r="Q332" s="54"/>
      <c r="R332" s="54"/>
      <c r="BA332" s="160"/>
      <c r="BB332" s="160"/>
      <c r="BC332" s="61"/>
      <c r="BD332" s="61"/>
      <c r="BE332" s="159"/>
      <c r="BF332" s="159"/>
      <c r="BG332" s="61"/>
      <c r="BH332" s="61"/>
      <c r="BI332" s="61"/>
      <c r="BJ332" s="61"/>
      <c r="BK332" s="61"/>
      <c r="BL332" s="61"/>
      <c r="BM332" s="161"/>
      <c r="BN332" s="61"/>
      <c r="BO332" s="61"/>
      <c r="BP332" s="61"/>
      <c r="BQ332" s="61"/>
      <c r="BR332" s="61"/>
      <c r="BS332" s="61"/>
      <c r="BT332" s="61"/>
      <c r="BU332" s="56"/>
      <c r="BV332" s="56"/>
      <c r="BW332" s="56"/>
      <c r="BX332" s="56"/>
      <c r="BY332" s="56"/>
      <c r="BZ332" s="56"/>
      <c r="CA332" s="56"/>
      <c r="CB332" s="56"/>
      <c r="CC332" s="61"/>
      <c r="CD332" s="61"/>
      <c r="CE332" s="61"/>
      <c r="CF332" s="61"/>
      <c r="CG332" s="61"/>
      <c r="CH332" s="61"/>
    </row>
    <row r="333" spans="1:86" ht="30.95" customHeight="1">
      <c r="A333" s="273" t="s">
        <v>338</v>
      </c>
      <c r="B333" s="808" t="s">
        <v>40</v>
      </c>
      <c r="C333" s="809" t="s">
        <v>54</v>
      </c>
      <c r="D333" s="810" t="s">
        <v>1659</v>
      </c>
      <c r="E333" s="811">
        <v>2014</v>
      </c>
      <c r="F333" s="812" t="s">
        <v>1642</v>
      </c>
      <c r="G333" s="813" t="s">
        <v>239</v>
      </c>
      <c r="H333" s="814" t="s">
        <v>1608</v>
      </c>
      <c r="I333" s="812" t="s">
        <v>466</v>
      </c>
      <c r="J333" s="815">
        <v>0.47</v>
      </c>
      <c r="K333" s="815">
        <v>0.9</v>
      </c>
      <c r="L333" s="817"/>
      <c r="P333" s="54"/>
      <c r="Q333" s="54"/>
      <c r="R333" s="54"/>
      <c r="BA333" s="160"/>
      <c r="BB333" s="160"/>
      <c r="BC333" s="61"/>
      <c r="BD333" s="61"/>
      <c r="BE333" s="159"/>
      <c r="BF333" s="159"/>
      <c r="BG333" s="61"/>
      <c r="BH333" s="61"/>
      <c r="BI333" s="61"/>
      <c r="BJ333" s="61"/>
      <c r="BK333" s="61"/>
      <c r="BL333" s="61"/>
      <c r="BM333" s="161"/>
      <c r="BN333" s="61"/>
      <c r="BO333" s="61"/>
      <c r="BP333" s="61"/>
      <c r="BQ333" s="61"/>
      <c r="BR333" s="61"/>
      <c r="BS333" s="61"/>
      <c r="BT333" s="61"/>
      <c r="BU333" s="56"/>
      <c r="BV333" s="56"/>
      <c r="BW333" s="56"/>
      <c r="BX333" s="56"/>
      <c r="BY333" s="56"/>
      <c r="BZ333" s="56"/>
      <c r="CA333" s="56"/>
      <c r="CB333" s="56"/>
      <c r="CC333" s="61"/>
      <c r="CD333" s="61"/>
      <c r="CE333" s="61"/>
      <c r="CF333" s="61"/>
      <c r="CG333" s="61"/>
      <c r="CH333" s="61"/>
    </row>
    <row r="334" spans="1:86" ht="30.95" customHeight="1">
      <c r="A334" s="273" t="s">
        <v>338</v>
      </c>
      <c r="B334" s="808" t="s">
        <v>40</v>
      </c>
      <c r="C334" s="809" t="s">
        <v>54</v>
      </c>
      <c r="D334" s="810" t="s">
        <v>1659</v>
      </c>
      <c r="E334" s="811">
        <v>2014</v>
      </c>
      <c r="F334" s="812" t="s">
        <v>1642</v>
      </c>
      <c r="G334" s="813" t="s">
        <v>230</v>
      </c>
      <c r="H334" s="814" t="s">
        <v>1610</v>
      </c>
      <c r="I334" s="812" t="s">
        <v>466</v>
      </c>
      <c r="J334" s="815">
        <v>0.12</v>
      </c>
      <c r="K334" s="815">
        <v>0.43</v>
      </c>
      <c r="L334" s="817"/>
      <c r="P334" s="54"/>
      <c r="Q334" s="54"/>
      <c r="R334" s="54"/>
      <c r="BA334" s="160"/>
      <c r="BB334" s="160"/>
      <c r="BC334" s="61"/>
      <c r="BD334" s="61"/>
      <c r="BE334" s="159"/>
      <c r="BF334" s="159"/>
      <c r="BG334" s="61"/>
      <c r="BH334" s="61"/>
      <c r="BI334" s="61"/>
      <c r="BJ334" s="61"/>
      <c r="BK334" s="61"/>
      <c r="BL334" s="61"/>
      <c r="BM334" s="161"/>
      <c r="BN334" s="61"/>
      <c r="BO334" s="61"/>
      <c r="BP334" s="61"/>
      <c r="BQ334" s="61"/>
      <c r="BR334" s="61"/>
      <c r="BS334" s="61"/>
      <c r="BT334" s="61"/>
      <c r="BU334" s="56"/>
      <c r="BV334" s="56"/>
      <c r="BW334" s="56"/>
      <c r="BX334" s="56"/>
      <c r="BY334" s="56"/>
      <c r="BZ334" s="56"/>
      <c r="CA334" s="56"/>
      <c r="CB334" s="56"/>
      <c r="CC334" s="61"/>
      <c r="CD334" s="61"/>
      <c r="CE334" s="61"/>
      <c r="CF334" s="61"/>
      <c r="CG334" s="61"/>
      <c r="CH334" s="61"/>
    </row>
    <row r="335" spans="1:86" ht="30.95" customHeight="1">
      <c r="A335" s="273" t="s">
        <v>338</v>
      </c>
      <c r="B335" s="808" t="s">
        <v>40</v>
      </c>
      <c r="C335" s="809" t="s">
        <v>54</v>
      </c>
      <c r="D335" s="810" t="s">
        <v>1659</v>
      </c>
      <c r="E335" s="811">
        <v>2014</v>
      </c>
      <c r="F335" s="812" t="s">
        <v>1642</v>
      </c>
      <c r="G335" s="813" t="s">
        <v>224</v>
      </c>
      <c r="H335" s="814" t="s">
        <v>1610</v>
      </c>
      <c r="I335" s="812" t="s">
        <v>466</v>
      </c>
      <c r="J335" s="815">
        <v>0.49</v>
      </c>
      <c r="K335" s="815">
        <v>1</v>
      </c>
      <c r="L335" s="817"/>
      <c r="P335" s="54"/>
      <c r="Q335" s="54"/>
      <c r="R335" s="54"/>
      <c r="BA335" s="160"/>
      <c r="BB335" s="160"/>
      <c r="BC335" s="61"/>
      <c r="BD335" s="61"/>
      <c r="BE335" s="159"/>
      <c r="BF335" s="159"/>
      <c r="BG335" s="61"/>
      <c r="BH335" s="61"/>
      <c r="BI335" s="61"/>
      <c r="BJ335" s="61"/>
      <c r="BK335" s="61"/>
      <c r="BL335" s="61"/>
      <c r="BM335" s="161"/>
      <c r="BN335" s="61"/>
      <c r="BO335" s="61"/>
      <c r="BP335" s="61"/>
      <c r="BQ335" s="61"/>
      <c r="BR335" s="61"/>
      <c r="BS335" s="61"/>
      <c r="BT335" s="61"/>
      <c r="BU335" s="56"/>
      <c r="BV335" s="56"/>
      <c r="BW335" s="56"/>
      <c r="BX335" s="56"/>
      <c r="BY335" s="56"/>
      <c r="BZ335" s="56"/>
      <c r="CA335" s="56"/>
      <c r="CB335" s="56"/>
      <c r="CC335" s="61"/>
      <c r="CD335" s="61"/>
      <c r="CE335" s="61"/>
      <c r="CF335" s="61"/>
      <c r="CG335" s="61"/>
      <c r="CH335" s="61"/>
    </row>
    <row r="336" spans="1:86" ht="30.95" customHeight="1">
      <c r="A336" s="273" t="s">
        <v>338</v>
      </c>
      <c r="B336" s="808" t="s">
        <v>40</v>
      </c>
      <c r="C336" s="809" t="s">
        <v>54</v>
      </c>
      <c r="D336" s="810" t="s">
        <v>1659</v>
      </c>
      <c r="E336" s="811">
        <v>2014</v>
      </c>
      <c r="F336" s="812" t="s">
        <v>1642</v>
      </c>
      <c r="G336" s="813" t="s">
        <v>1607</v>
      </c>
      <c r="H336" s="814" t="s">
        <v>1610</v>
      </c>
      <c r="I336" s="812" t="s">
        <v>466</v>
      </c>
      <c r="J336" s="815">
        <v>0.4</v>
      </c>
      <c r="K336" s="815">
        <v>0.92</v>
      </c>
      <c r="L336" s="817"/>
      <c r="P336" s="54"/>
      <c r="Q336" s="54"/>
      <c r="R336" s="54"/>
      <c r="BA336" s="160"/>
      <c r="BB336" s="160"/>
      <c r="BC336" s="61"/>
      <c r="BD336" s="61"/>
      <c r="BE336" s="159"/>
      <c r="BF336" s="159"/>
      <c r="BG336" s="61"/>
      <c r="BH336" s="61"/>
      <c r="BI336" s="61"/>
      <c r="BJ336" s="61"/>
      <c r="BK336" s="61"/>
      <c r="BL336" s="61"/>
      <c r="BM336" s="161"/>
      <c r="BN336" s="61"/>
      <c r="BO336" s="61"/>
      <c r="BP336" s="61"/>
      <c r="BQ336" s="61"/>
      <c r="BR336" s="61"/>
      <c r="BS336" s="61"/>
      <c r="BT336" s="61"/>
      <c r="BU336" s="56"/>
      <c r="BV336" s="56"/>
      <c r="BW336" s="56"/>
      <c r="BX336" s="56"/>
      <c r="BY336" s="56"/>
      <c r="BZ336" s="56"/>
      <c r="CA336" s="56"/>
      <c r="CB336" s="56"/>
      <c r="CC336" s="61"/>
      <c r="CD336" s="61"/>
      <c r="CE336" s="61"/>
      <c r="CF336" s="61"/>
      <c r="CG336" s="61"/>
      <c r="CH336" s="61"/>
    </row>
    <row r="337" spans="1:86" ht="30.95" customHeight="1">
      <c r="A337" s="273" t="s">
        <v>338</v>
      </c>
      <c r="B337" s="808" t="s">
        <v>40</v>
      </c>
      <c r="C337" s="809" t="s">
        <v>54</v>
      </c>
      <c r="D337" s="810" t="s">
        <v>1659</v>
      </c>
      <c r="E337" s="811">
        <v>2014</v>
      </c>
      <c r="F337" s="812" t="s">
        <v>1642</v>
      </c>
      <c r="G337" s="813" t="s">
        <v>239</v>
      </c>
      <c r="H337" s="814" t="s">
        <v>1610</v>
      </c>
      <c r="I337" s="812" t="s">
        <v>466</v>
      </c>
      <c r="J337" s="815">
        <v>0.52</v>
      </c>
      <c r="K337" s="815">
        <v>1</v>
      </c>
      <c r="L337" s="817"/>
      <c r="P337" s="54"/>
      <c r="Q337" s="54"/>
      <c r="R337" s="54"/>
      <c r="BA337" s="160"/>
      <c r="BB337" s="160"/>
      <c r="BC337" s="61"/>
      <c r="BD337" s="61"/>
      <c r="BE337" s="159"/>
      <c r="BF337" s="159"/>
      <c r="BG337" s="61"/>
      <c r="BH337" s="61"/>
      <c r="BI337" s="61"/>
      <c r="BJ337" s="61"/>
      <c r="BK337" s="61"/>
      <c r="BL337" s="61"/>
      <c r="BM337" s="161"/>
      <c r="BN337" s="61"/>
      <c r="BO337" s="61"/>
      <c r="BP337" s="61"/>
      <c r="BQ337" s="61"/>
      <c r="BR337" s="61"/>
      <c r="BS337" s="61"/>
      <c r="BT337" s="61"/>
      <c r="BU337" s="56"/>
      <c r="BV337" s="56"/>
      <c r="BW337" s="56"/>
      <c r="BX337" s="56"/>
      <c r="BY337" s="56"/>
      <c r="BZ337" s="56"/>
      <c r="CA337" s="56"/>
      <c r="CB337" s="56"/>
      <c r="CC337" s="61"/>
      <c r="CD337" s="61"/>
      <c r="CE337" s="61"/>
      <c r="CF337" s="61"/>
      <c r="CG337" s="61"/>
      <c r="CH337" s="61"/>
    </row>
    <row r="338" spans="1:86" ht="30.95" customHeight="1">
      <c r="A338" s="273" t="s">
        <v>338</v>
      </c>
      <c r="B338" s="808" t="s">
        <v>40</v>
      </c>
      <c r="C338" s="809" t="s">
        <v>54</v>
      </c>
      <c r="D338" s="810" t="s">
        <v>1659</v>
      </c>
      <c r="E338" s="811">
        <v>2014</v>
      </c>
      <c r="F338" s="812" t="s">
        <v>1642</v>
      </c>
      <c r="G338" s="813" t="s">
        <v>222</v>
      </c>
      <c r="H338" s="814" t="s">
        <v>1610</v>
      </c>
      <c r="I338" s="812" t="s">
        <v>466</v>
      </c>
      <c r="J338" s="815">
        <v>0.55000000000000004</v>
      </c>
      <c r="K338" s="815">
        <v>1</v>
      </c>
      <c r="L338" s="817"/>
      <c r="P338" s="54"/>
      <c r="Q338" s="54"/>
      <c r="R338" s="54"/>
      <c r="BA338" s="160"/>
      <c r="BB338" s="160"/>
      <c r="BC338" s="61"/>
      <c r="BD338" s="61"/>
      <c r="BE338" s="159"/>
      <c r="BF338" s="159"/>
      <c r="BG338" s="61"/>
      <c r="BH338" s="61"/>
      <c r="BI338" s="61"/>
      <c r="BJ338" s="61"/>
      <c r="BK338" s="61"/>
      <c r="BL338" s="61"/>
      <c r="BM338" s="161"/>
      <c r="BN338" s="61"/>
      <c r="BO338" s="61"/>
      <c r="BP338" s="61"/>
      <c r="BQ338" s="61"/>
      <c r="BR338" s="61"/>
      <c r="BS338" s="61"/>
      <c r="BT338" s="61"/>
      <c r="BU338" s="56"/>
      <c r="BV338" s="56"/>
      <c r="BW338" s="56"/>
      <c r="BX338" s="56"/>
      <c r="BY338" s="56"/>
      <c r="BZ338" s="56"/>
      <c r="CA338" s="56"/>
      <c r="CB338" s="56"/>
      <c r="CC338" s="61"/>
      <c r="CD338" s="61"/>
      <c r="CE338" s="61"/>
      <c r="CF338" s="61"/>
      <c r="CG338" s="61"/>
      <c r="CH338" s="61"/>
    </row>
    <row r="339" spans="1:86" ht="30.95" customHeight="1">
      <c r="A339" s="273" t="s">
        <v>338</v>
      </c>
      <c r="B339" s="808" t="s">
        <v>40</v>
      </c>
      <c r="C339" s="809" t="s">
        <v>54</v>
      </c>
      <c r="D339" s="810" t="s">
        <v>1659</v>
      </c>
      <c r="E339" s="811">
        <v>2014</v>
      </c>
      <c r="F339" s="812" t="s">
        <v>1642</v>
      </c>
      <c r="G339" s="813" t="s">
        <v>226</v>
      </c>
      <c r="H339" s="814" t="s">
        <v>1610</v>
      </c>
      <c r="I339" s="812" t="s">
        <v>466</v>
      </c>
      <c r="J339" s="815">
        <v>0.61</v>
      </c>
      <c r="K339" s="815">
        <v>1</v>
      </c>
      <c r="L339" s="817"/>
      <c r="P339" s="54"/>
      <c r="Q339" s="54"/>
      <c r="R339" s="54"/>
      <c r="BA339" s="160"/>
      <c r="BB339" s="160"/>
      <c r="BC339" s="61"/>
      <c r="BD339" s="61"/>
      <c r="BE339" s="159"/>
      <c r="BF339" s="159"/>
      <c r="BG339" s="61"/>
      <c r="BH339" s="61"/>
      <c r="BI339" s="61"/>
      <c r="BJ339" s="61"/>
      <c r="BK339" s="61"/>
      <c r="BL339" s="61"/>
      <c r="BM339" s="161"/>
      <c r="BN339" s="61"/>
      <c r="BO339" s="61"/>
      <c r="BP339" s="61"/>
      <c r="BQ339" s="61"/>
      <c r="BR339" s="61"/>
      <c r="BS339" s="61"/>
      <c r="BT339" s="61"/>
      <c r="BU339" s="56"/>
      <c r="BV339" s="56"/>
      <c r="BW339" s="56"/>
      <c r="BX339" s="56"/>
      <c r="BY339" s="56"/>
      <c r="BZ339" s="56"/>
      <c r="CA339" s="56"/>
      <c r="CB339" s="56"/>
      <c r="CC339" s="61"/>
      <c r="CD339" s="61"/>
      <c r="CE339" s="61"/>
      <c r="CF339" s="61"/>
      <c r="CG339" s="61"/>
      <c r="CH339" s="61"/>
    </row>
    <row r="340" spans="1:86" ht="30.95" customHeight="1">
      <c r="A340" s="273" t="s">
        <v>338</v>
      </c>
      <c r="B340" s="808" t="s">
        <v>40</v>
      </c>
      <c r="C340" s="809" t="s">
        <v>54</v>
      </c>
      <c r="D340" s="810" t="s">
        <v>1659</v>
      </c>
      <c r="E340" s="811">
        <v>2014</v>
      </c>
      <c r="F340" s="812" t="s">
        <v>1642</v>
      </c>
      <c r="G340" s="813" t="s">
        <v>1609</v>
      </c>
      <c r="H340" s="814" t="s">
        <v>1611</v>
      </c>
      <c r="I340" s="812" t="s">
        <v>466</v>
      </c>
      <c r="J340" s="815">
        <v>0.75</v>
      </c>
      <c r="K340" s="815">
        <v>0.98</v>
      </c>
      <c r="L340" s="817"/>
      <c r="P340" s="54"/>
      <c r="Q340" s="54"/>
      <c r="R340" s="54"/>
      <c r="BA340" s="160"/>
      <c r="BB340" s="160"/>
      <c r="BC340" s="61"/>
      <c r="BD340" s="61"/>
      <c r="BE340" s="159"/>
      <c r="BF340" s="159"/>
      <c r="BG340" s="61"/>
      <c r="BH340" s="61"/>
      <c r="BI340" s="61"/>
      <c r="BJ340" s="61"/>
      <c r="BK340" s="61"/>
      <c r="BL340" s="61"/>
      <c r="BM340" s="161"/>
      <c r="BN340" s="61"/>
      <c r="BO340" s="61"/>
      <c r="BP340" s="61"/>
      <c r="BQ340" s="61"/>
      <c r="BR340" s="61"/>
      <c r="BS340" s="61"/>
      <c r="BT340" s="61"/>
      <c r="BU340" s="56"/>
      <c r="BV340" s="56"/>
      <c r="BW340" s="56"/>
      <c r="BX340" s="56"/>
      <c r="BY340" s="56"/>
      <c r="BZ340" s="56"/>
      <c r="CA340" s="56"/>
      <c r="CB340" s="56"/>
      <c r="CC340" s="61"/>
      <c r="CD340" s="61"/>
      <c r="CE340" s="61"/>
      <c r="CF340" s="61"/>
      <c r="CG340" s="61"/>
      <c r="CH340" s="61"/>
    </row>
    <row r="341" spans="1:86" ht="30.95" customHeight="1">
      <c r="A341" s="273" t="s">
        <v>338</v>
      </c>
      <c r="B341" s="808" t="s">
        <v>40</v>
      </c>
      <c r="C341" s="809" t="s">
        <v>54</v>
      </c>
      <c r="D341" s="810" t="s">
        <v>1659</v>
      </c>
      <c r="E341" s="811">
        <v>2014</v>
      </c>
      <c r="F341" s="812" t="s">
        <v>1642</v>
      </c>
      <c r="G341" s="813" t="s">
        <v>1612</v>
      </c>
      <c r="H341" s="814" t="s">
        <v>1611</v>
      </c>
      <c r="I341" s="812" t="s">
        <v>466</v>
      </c>
      <c r="J341" s="815">
        <v>0.75</v>
      </c>
      <c r="K341" s="815">
        <v>1</v>
      </c>
      <c r="L341" s="817"/>
      <c r="P341" s="54"/>
      <c r="Q341" s="54"/>
      <c r="R341" s="54"/>
      <c r="BA341" s="160"/>
      <c r="BB341" s="160"/>
      <c r="BC341" s="61"/>
      <c r="BD341" s="61"/>
      <c r="BE341" s="159"/>
      <c r="BF341" s="159"/>
      <c r="BG341" s="61"/>
      <c r="BH341" s="61"/>
      <c r="BI341" s="61"/>
      <c r="BJ341" s="61"/>
      <c r="BK341" s="61"/>
      <c r="BL341" s="61"/>
      <c r="BM341" s="161"/>
      <c r="BN341" s="61"/>
      <c r="BO341" s="61"/>
      <c r="BP341" s="61"/>
      <c r="BQ341" s="61"/>
      <c r="BR341" s="61"/>
      <c r="BS341" s="61"/>
      <c r="BT341" s="61"/>
      <c r="BU341" s="56"/>
      <c r="BV341" s="56"/>
      <c r="BW341" s="56"/>
      <c r="BX341" s="56"/>
      <c r="BY341" s="56"/>
      <c r="BZ341" s="56"/>
      <c r="CA341" s="56"/>
      <c r="CB341" s="56"/>
      <c r="CC341" s="61"/>
      <c r="CD341" s="61"/>
      <c r="CE341" s="61"/>
      <c r="CF341" s="61"/>
      <c r="CG341" s="61"/>
      <c r="CH341" s="61"/>
    </row>
    <row r="342" spans="1:86" ht="30.95" customHeight="1">
      <c r="A342" s="273" t="s">
        <v>338</v>
      </c>
      <c r="B342" s="808" t="s">
        <v>40</v>
      </c>
      <c r="C342" s="809" t="s">
        <v>54</v>
      </c>
      <c r="D342" s="810" t="s">
        <v>1659</v>
      </c>
      <c r="E342" s="811">
        <v>2014</v>
      </c>
      <c r="F342" s="812" t="s">
        <v>1642</v>
      </c>
      <c r="G342" s="813" t="s">
        <v>222</v>
      </c>
      <c r="H342" s="814" t="s">
        <v>1611</v>
      </c>
      <c r="I342" s="812" t="s">
        <v>466</v>
      </c>
      <c r="J342" s="815">
        <v>0.71</v>
      </c>
      <c r="K342" s="815">
        <v>1</v>
      </c>
      <c r="L342" s="817"/>
      <c r="P342" s="54"/>
      <c r="Q342" s="54"/>
      <c r="R342" s="54"/>
      <c r="BA342" s="160"/>
      <c r="BB342" s="160"/>
      <c r="BC342" s="61"/>
      <c r="BD342" s="61"/>
      <c r="BE342" s="159"/>
      <c r="BF342" s="159"/>
      <c r="BG342" s="61"/>
      <c r="BH342" s="61"/>
      <c r="BI342" s="61"/>
      <c r="BJ342" s="61"/>
      <c r="BK342" s="61"/>
      <c r="BL342" s="61"/>
      <c r="BM342" s="161"/>
      <c r="BN342" s="61"/>
      <c r="BO342" s="61"/>
      <c r="BP342" s="61"/>
      <c r="BQ342" s="61"/>
      <c r="BR342" s="61"/>
      <c r="BS342" s="61"/>
      <c r="BT342" s="61"/>
      <c r="BU342" s="56"/>
      <c r="BV342" s="56"/>
      <c r="BW342" s="56"/>
      <c r="BX342" s="56"/>
      <c r="BY342" s="56"/>
      <c r="BZ342" s="56"/>
      <c r="CA342" s="56"/>
      <c r="CB342" s="56"/>
      <c r="CC342" s="61"/>
      <c r="CD342" s="61"/>
      <c r="CE342" s="61"/>
      <c r="CF342" s="61"/>
      <c r="CG342" s="61"/>
      <c r="CH342" s="61"/>
    </row>
    <row r="343" spans="1:86" ht="30.95" customHeight="1">
      <c r="A343" s="273" t="s">
        <v>338</v>
      </c>
      <c r="B343" s="808" t="s">
        <v>40</v>
      </c>
      <c r="C343" s="809" t="s">
        <v>54</v>
      </c>
      <c r="D343" s="810" t="s">
        <v>1659</v>
      </c>
      <c r="E343" s="811">
        <v>2014</v>
      </c>
      <c r="F343" s="812" t="s">
        <v>1642</v>
      </c>
      <c r="G343" s="813" t="s">
        <v>1609</v>
      </c>
      <c r="H343" s="814" t="s">
        <v>1613</v>
      </c>
      <c r="I343" s="812" t="s">
        <v>466</v>
      </c>
      <c r="J343" s="815">
        <v>0.84</v>
      </c>
      <c r="K343" s="815">
        <v>1</v>
      </c>
      <c r="L343" s="817"/>
      <c r="P343" s="54"/>
      <c r="Q343" s="54"/>
      <c r="R343" s="54"/>
      <c r="BA343" s="160"/>
      <c r="BB343" s="160"/>
      <c r="BC343" s="61"/>
      <c r="BD343" s="61"/>
      <c r="BE343" s="159"/>
      <c r="BF343" s="159"/>
      <c r="BG343" s="61"/>
      <c r="BH343" s="61"/>
      <c r="BI343" s="61"/>
      <c r="BJ343" s="61"/>
      <c r="BK343" s="61"/>
      <c r="BL343" s="61"/>
      <c r="BM343" s="161"/>
      <c r="BN343" s="61"/>
      <c r="BO343" s="61"/>
      <c r="BP343" s="61"/>
      <c r="BQ343" s="61"/>
      <c r="BR343" s="61"/>
      <c r="BS343" s="61"/>
      <c r="BT343" s="61"/>
      <c r="BU343" s="56"/>
      <c r="BV343" s="56"/>
      <c r="BW343" s="56"/>
      <c r="BX343" s="56"/>
      <c r="BY343" s="56"/>
      <c r="BZ343" s="56"/>
      <c r="CA343" s="56"/>
      <c r="CB343" s="56"/>
      <c r="CC343" s="61"/>
      <c r="CD343" s="61"/>
      <c r="CE343" s="61"/>
      <c r="CF343" s="61"/>
      <c r="CG343" s="61"/>
      <c r="CH343" s="61"/>
    </row>
    <row r="344" spans="1:86" ht="30.95" customHeight="1">
      <c r="A344" s="273" t="s">
        <v>338</v>
      </c>
      <c r="B344" s="808" t="s">
        <v>40</v>
      </c>
      <c r="C344" s="809" t="s">
        <v>54</v>
      </c>
      <c r="D344" s="810" t="s">
        <v>1659</v>
      </c>
      <c r="E344" s="811">
        <v>2014</v>
      </c>
      <c r="F344" s="812" t="s">
        <v>1642</v>
      </c>
      <c r="G344" s="813" t="s">
        <v>1609</v>
      </c>
      <c r="H344" s="814" t="s">
        <v>1614</v>
      </c>
      <c r="I344" s="812" t="s">
        <v>466</v>
      </c>
      <c r="J344" s="815">
        <v>0.93</v>
      </c>
      <c r="K344" s="815">
        <v>1</v>
      </c>
      <c r="L344" s="817"/>
      <c r="P344" s="54"/>
      <c r="Q344" s="54"/>
      <c r="R344" s="54"/>
      <c r="BA344" s="160"/>
      <c r="BB344" s="160"/>
      <c r="BC344" s="61"/>
      <c r="BD344" s="61"/>
      <c r="BE344" s="159"/>
      <c r="BF344" s="159"/>
      <c r="BG344" s="61"/>
      <c r="BH344" s="61"/>
      <c r="BI344" s="61"/>
      <c r="BJ344" s="61"/>
      <c r="BK344" s="61"/>
      <c r="BL344" s="61"/>
      <c r="BM344" s="161"/>
      <c r="BN344" s="61"/>
      <c r="BO344" s="61"/>
      <c r="BP344" s="61"/>
      <c r="BQ344" s="61"/>
      <c r="BR344" s="61"/>
      <c r="BS344" s="61"/>
      <c r="BT344" s="61"/>
      <c r="BU344" s="56"/>
      <c r="BV344" s="56"/>
      <c r="BW344" s="56"/>
      <c r="BX344" s="56"/>
      <c r="BY344" s="56"/>
      <c r="BZ344" s="56"/>
      <c r="CA344" s="56"/>
      <c r="CB344" s="56"/>
      <c r="CC344" s="61"/>
      <c r="CD344" s="61"/>
      <c r="CE344" s="61"/>
      <c r="CF344" s="61"/>
      <c r="CG344" s="61"/>
      <c r="CH344" s="61"/>
    </row>
    <row r="345" spans="1:86" ht="30.95" customHeight="1">
      <c r="A345" s="273" t="s">
        <v>338</v>
      </c>
      <c r="B345" s="808" t="s">
        <v>40</v>
      </c>
      <c r="C345" s="809" t="s">
        <v>54</v>
      </c>
      <c r="D345" s="810" t="s">
        <v>1659</v>
      </c>
      <c r="E345" s="811">
        <v>2014</v>
      </c>
      <c r="F345" s="812" t="s">
        <v>1642</v>
      </c>
      <c r="G345" s="813" t="s">
        <v>226</v>
      </c>
      <c r="H345" s="814" t="s">
        <v>1614</v>
      </c>
      <c r="I345" s="812" t="s">
        <v>466</v>
      </c>
      <c r="J345" s="815">
        <v>1</v>
      </c>
      <c r="K345" s="815">
        <v>1</v>
      </c>
      <c r="L345" s="817"/>
      <c r="P345" s="54"/>
      <c r="Q345" s="54"/>
      <c r="R345" s="54"/>
      <c r="BA345" s="160"/>
      <c r="BB345" s="160"/>
      <c r="BC345" s="61"/>
      <c r="BD345" s="61"/>
      <c r="BE345" s="159"/>
      <c r="BF345" s="159"/>
      <c r="BG345" s="61"/>
      <c r="BH345" s="61"/>
      <c r="BI345" s="61"/>
      <c r="BJ345" s="61"/>
      <c r="BK345" s="61"/>
      <c r="BL345" s="61"/>
      <c r="BM345" s="161"/>
      <c r="BN345" s="61"/>
      <c r="BO345" s="61"/>
      <c r="BP345" s="61"/>
      <c r="BQ345" s="61"/>
      <c r="BR345" s="61"/>
      <c r="BS345" s="61"/>
      <c r="BT345" s="61"/>
      <c r="BU345" s="56"/>
      <c r="BV345" s="56"/>
      <c r="BW345" s="56"/>
      <c r="BX345" s="56"/>
      <c r="BY345" s="56"/>
      <c r="BZ345" s="56"/>
      <c r="CA345" s="56"/>
      <c r="CB345" s="56"/>
      <c r="CC345" s="61"/>
      <c r="CD345" s="61"/>
      <c r="CE345" s="61"/>
      <c r="CF345" s="61"/>
      <c r="CG345" s="61"/>
      <c r="CH345" s="61"/>
    </row>
    <row r="346" spans="1:86" ht="30.95" customHeight="1">
      <c r="A346" s="273" t="s">
        <v>338</v>
      </c>
      <c r="B346" s="808" t="s">
        <v>40</v>
      </c>
      <c r="C346" s="809" t="s">
        <v>54</v>
      </c>
      <c r="D346" s="810" t="s">
        <v>56</v>
      </c>
      <c r="E346" s="811">
        <v>2014</v>
      </c>
      <c r="F346" s="812" t="s">
        <v>1642</v>
      </c>
      <c r="G346" s="813" t="s">
        <v>224</v>
      </c>
      <c r="H346" s="814" t="s">
        <v>1604</v>
      </c>
      <c r="I346" s="812" t="s">
        <v>466</v>
      </c>
      <c r="J346" s="815">
        <v>0.25</v>
      </c>
      <c r="K346" s="815">
        <v>0.5</v>
      </c>
      <c r="L346" s="817"/>
      <c r="P346" s="54"/>
      <c r="Q346" s="54"/>
      <c r="R346" s="54"/>
      <c r="BA346" s="160"/>
      <c r="BB346" s="160"/>
      <c r="BC346" s="61"/>
      <c r="BD346" s="61"/>
      <c r="BE346" s="159"/>
      <c r="BF346" s="159"/>
      <c r="BG346" s="61"/>
      <c r="BH346" s="61"/>
      <c r="BI346" s="61"/>
      <c r="BJ346" s="61"/>
      <c r="BK346" s="61"/>
      <c r="BL346" s="61"/>
      <c r="BM346" s="161"/>
      <c r="BN346" s="61"/>
      <c r="BO346" s="61"/>
      <c r="BP346" s="61"/>
      <c r="BQ346" s="61"/>
      <c r="BR346" s="61"/>
      <c r="BS346" s="61"/>
      <c r="BT346" s="61"/>
      <c r="BU346" s="56"/>
      <c r="BV346" s="56"/>
      <c r="BW346" s="56"/>
      <c r="BX346" s="56"/>
      <c r="BY346" s="56"/>
      <c r="BZ346" s="56"/>
      <c r="CA346" s="56"/>
      <c r="CB346" s="56"/>
      <c r="CC346" s="61"/>
      <c r="CD346" s="61"/>
      <c r="CE346" s="61"/>
      <c r="CF346" s="61"/>
      <c r="CG346" s="61"/>
      <c r="CH346" s="61"/>
    </row>
    <row r="347" spans="1:86" ht="30.95" customHeight="1">
      <c r="A347" s="273" t="s">
        <v>338</v>
      </c>
      <c r="B347" s="808" t="s">
        <v>40</v>
      </c>
      <c r="C347" s="809" t="s">
        <v>54</v>
      </c>
      <c r="D347" s="810" t="s">
        <v>56</v>
      </c>
      <c r="E347" s="811">
        <v>2014</v>
      </c>
      <c r="F347" s="812" t="s">
        <v>1642</v>
      </c>
      <c r="G347" s="813" t="s">
        <v>1607</v>
      </c>
      <c r="H347" s="814" t="s">
        <v>1604</v>
      </c>
      <c r="I347" s="812" t="s">
        <v>466</v>
      </c>
      <c r="J347" s="815">
        <v>0.24</v>
      </c>
      <c r="K347" s="815">
        <v>1</v>
      </c>
      <c r="L347" s="817"/>
      <c r="P347" s="54"/>
      <c r="Q347" s="54"/>
      <c r="R347" s="54"/>
      <c r="BA347" s="160"/>
      <c r="BB347" s="160"/>
      <c r="BC347" s="61"/>
      <c r="BD347" s="61"/>
      <c r="BE347" s="159"/>
      <c r="BF347" s="159"/>
      <c r="BG347" s="61"/>
      <c r="BH347" s="61"/>
      <c r="BI347" s="61"/>
      <c r="BJ347" s="61"/>
      <c r="BK347" s="61"/>
      <c r="BL347" s="61"/>
      <c r="BM347" s="161"/>
      <c r="BN347" s="61"/>
      <c r="BO347" s="61"/>
      <c r="BP347" s="61"/>
      <c r="BQ347" s="61"/>
      <c r="BR347" s="61"/>
      <c r="BS347" s="61"/>
      <c r="BT347" s="61"/>
      <c r="BU347" s="56"/>
      <c r="BV347" s="56"/>
      <c r="BW347" s="56"/>
      <c r="BX347" s="56"/>
      <c r="BY347" s="56"/>
      <c r="BZ347" s="56"/>
      <c r="CA347" s="56"/>
      <c r="CB347" s="56"/>
      <c r="CC347" s="61"/>
      <c r="CD347" s="61"/>
      <c r="CE347" s="61"/>
      <c r="CF347" s="61"/>
      <c r="CG347" s="61"/>
      <c r="CH347" s="61"/>
    </row>
    <row r="348" spans="1:86" ht="30.95" customHeight="1">
      <c r="A348" s="273" t="s">
        <v>338</v>
      </c>
      <c r="B348" s="808" t="s">
        <v>40</v>
      </c>
      <c r="C348" s="809" t="s">
        <v>54</v>
      </c>
      <c r="D348" s="810" t="s">
        <v>56</v>
      </c>
      <c r="E348" s="811">
        <v>2014</v>
      </c>
      <c r="F348" s="812" t="s">
        <v>1642</v>
      </c>
      <c r="G348" s="813" t="s">
        <v>239</v>
      </c>
      <c r="H348" s="814" t="s">
        <v>1604</v>
      </c>
      <c r="I348" s="812" t="s">
        <v>466</v>
      </c>
      <c r="J348" s="815">
        <v>0.3</v>
      </c>
      <c r="K348" s="815">
        <v>1</v>
      </c>
      <c r="L348" s="817"/>
      <c r="P348" s="54"/>
      <c r="Q348" s="54"/>
      <c r="R348" s="54"/>
      <c r="BA348" s="160"/>
      <c r="BB348" s="160"/>
      <c r="BC348" s="61"/>
      <c r="BD348" s="61"/>
      <c r="BE348" s="159"/>
      <c r="BF348" s="159"/>
      <c r="BG348" s="61"/>
      <c r="BH348" s="61"/>
      <c r="BI348" s="61"/>
      <c r="BJ348" s="61"/>
      <c r="BK348" s="61"/>
      <c r="BL348" s="61"/>
      <c r="BM348" s="161"/>
      <c r="BN348" s="61"/>
      <c r="BO348" s="61"/>
      <c r="BP348" s="61"/>
      <c r="BQ348" s="61"/>
      <c r="BR348" s="61"/>
      <c r="BS348" s="61"/>
      <c r="BT348" s="61"/>
      <c r="BU348" s="56"/>
      <c r="BV348" s="56"/>
      <c r="BW348" s="56"/>
      <c r="BX348" s="56"/>
      <c r="BY348" s="56"/>
      <c r="BZ348" s="56"/>
      <c r="CA348" s="56"/>
      <c r="CB348" s="56"/>
      <c r="CC348" s="61"/>
      <c r="CD348" s="61"/>
      <c r="CE348" s="61"/>
      <c r="CF348" s="61"/>
      <c r="CG348" s="61"/>
      <c r="CH348" s="61"/>
    </row>
    <row r="349" spans="1:86" ht="30.95" customHeight="1">
      <c r="A349" s="273" t="s">
        <v>338</v>
      </c>
      <c r="B349" s="808" t="s">
        <v>40</v>
      </c>
      <c r="C349" s="809" t="s">
        <v>54</v>
      </c>
      <c r="D349" s="810" t="s">
        <v>56</v>
      </c>
      <c r="E349" s="811">
        <v>2014</v>
      </c>
      <c r="F349" s="812" t="s">
        <v>1642</v>
      </c>
      <c r="G349" s="813" t="s">
        <v>230</v>
      </c>
      <c r="H349" s="814" t="s">
        <v>1608</v>
      </c>
      <c r="I349" s="812" t="s">
        <v>466</v>
      </c>
      <c r="J349" s="815">
        <v>0.35</v>
      </c>
      <c r="K349" s="815">
        <v>1</v>
      </c>
      <c r="L349" s="817"/>
      <c r="P349" s="54"/>
      <c r="Q349" s="54"/>
      <c r="R349" s="54"/>
      <c r="BA349" s="160"/>
      <c r="BB349" s="160"/>
      <c r="BC349" s="61"/>
      <c r="BD349" s="61"/>
      <c r="BE349" s="159"/>
      <c r="BF349" s="159"/>
      <c r="BG349" s="61"/>
      <c r="BH349" s="61"/>
      <c r="BI349" s="61"/>
      <c r="BJ349" s="61"/>
      <c r="BK349" s="61"/>
      <c r="BL349" s="61"/>
      <c r="BM349" s="161"/>
      <c r="BN349" s="61"/>
      <c r="BO349" s="61"/>
      <c r="BP349" s="61"/>
      <c r="BQ349" s="61"/>
      <c r="BR349" s="61"/>
      <c r="BS349" s="61"/>
      <c r="BT349" s="61"/>
      <c r="BU349" s="56"/>
      <c r="BV349" s="56"/>
      <c r="BW349" s="56"/>
      <c r="BX349" s="56"/>
      <c r="BY349" s="56"/>
      <c r="BZ349" s="56"/>
      <c r="CA349" s="56"/>
      <c r="CB349" s="56"/>
      <c r="CC349" s="61"/>
      <c r="CD349" s="61"/>
      <c r="CE349" s="61"/>
      <c r="CF349" s="61"/>
      <c r="CG349" s="61"/>
      <c r="CH349" s="61"/>
    </row>
    <row r="350" spans="1:86" ht="30.95" customHeight="1">
      <c r="A350" s="273" t="s">
        <v>338</v>
      </c>
      <c r="B350" s="808" t="s">
        <v>40</v>
      </c>
      <c r="C350" s="809" t="s">
        <v>54</v>
      </c>
      <c r="D350" s="810" t="s">
        <v>56</v>
      </c>
      <c r="E350" s="811">
        <v>2014</v>
      </c>
      <c r="F350" s="812" t="s">
        <v>1642</v>
      </c>
      <c r="G350" s="813" t="s">
        <v>1609</v>
      </c>
      <c r="H350" s="814" t="s">
        <v>1608</v>
      </c>
      <c r="I350" s="812" t="s">
        <v>466</v>
      </c>
      <c r="J350" s="815">
        <v>0.43</v>
      </c>
      <c r="K350" s="815">
        <v>1</v>
      </c>
      <c r="L350" s="817"/>
      <c r="P350" s="54"/>
      <c r="Q350" s="54"/>
      <c r="R350" s="54"/>
      <c r="BA350" s="160"/>
      <c r="BB350" s="160"/>
      <c r="BC350" s="61"/>
      <c r="BD350" s="61"/>
      <c r="BE350" s="159"/>
      <c r="BF350" s="159"/>
      <c r="BG350" s="61"/>
      <c r="BH350" s="61"/>
      <c r="BI350" s="61"/>
      <c r="BJ350" s="61"/>
      <c r="BK350" s="61"/>
      <c r="BL350" s="61"/>
      <c r="BM350" s="161"/>
      <c r="BN350" s="61"/>
      <c r="BO350" s="61"/>
      <c r="BP350" s="61"/>
      <c r="BQ350" s="61"/>
      <c r="BR350" s="61"/>
      <c r="BS350" s="61"/>
      <c r="BT350" s="61"/>
      <c r="BU350" s="56"/>
      <c r="BV350" s="56"/>
      <c r="BW350" s="56"/>
      <c r="BX350" s="56"/>
      <c r="BY350" s="56"/>
      <c r="BZ350" s="56"/>
      <c r="CA350" s="56"/>
      <c r="CB350" s="56"/>
      <c r="CC350" s="61"/>
      <c r="CD350" s="61"/>
      <c r="CE350" s="61"/>
      <c r="CF350" s="61"/>
      <c r="CG350" s="61"/>
      <c r="CH350" s="61"/>
    </row>
    <row r="351" spans="1:86" ht="30.95" customHeight="1">
      <c r="A351" s="273" t="s">
        <v>338</v>
      </c>
      <c r="B351" s="808" t="s">
        <v>40</v>
      </c>
      <c r="C351" s="809" t="s">
        <v>54</v>
      </c>
      <c r="D351" s="810" t="s">
        <v>56</v>
      </c>
      <c r="E351" s="811">
        <v>2014</v>
      </c>
      <c r="F351" s="812" t="s">
        <v>1642</v>
      </c>
      <c r="G351" s="813" t="s">
        <v>1607</v>
      </c>
      <c r="H351" s="814" t="s">
        <v>1608</v>
      </c>
      <c r="I351" s="812" t="s">
        <v>466</v>
      </c>
      <c r="J351" s="815">
        <v>0.51</v>
      </c>
      <c r="K351" s="815">
        <v>1</v>
      </c>
      <c r="L351" s="817"/>
      <c r="P351" s="54"/>
      <c r="Q351" s="54"/>
      <c r="R351" s="54"/>
      <c r="BA351" s="160"/>
      <c r="BB351" s="160"/>
      <c r="BC351" s="61"/>
      <c r="BD351" s="61"/>
      <c r="BE351" s="159"/>
      <c r="BF351" s="159"/>
      <c r="BG351" s="61"/>
      <c r="BH351" s="61"/>
      <c r="BI351" s="61"/>
      <c r="BJ351" s="61"/>
      <c r="BK351" s="61"/>
      <c r="BL351" s="61"/>
      <c r="BM351" s="161"/>
      <c r="BN351" s="61"/>
      <c r="BO351" s="61"/>
      <c r="BP351" s="61"/>
      <c r="BQ351" s="61"/>
      <c r="BR351" s="61"/>
      <c r="BS351" s="61"/>
      <c r="BT351" s="61"/>
      <c r="BU351" s="56"/>
      <c r="BV351" s="56"/>
      <c r="BW351" s="56"/>
      <c r="BX351" s="56"/>
      <c r="BY351" s="56"/>
      <c r="BZ351" s="56"/>
      <c r="CA351" s="56"/>
      <c r="CB351" s="56"/>
      <c r="CC351" s="61"/>
      <c r="CD351" s="61"/>
      <c r="CE351" s="61"/>
      <c r="CF351" s="61"/>
      <c r="CG351" s="61"/>
      <c r="CH351" s="61"/>
    </row>
    <row r="352" spans="1:86" ht="30.95" customHeight="1">
      <c r="A352" s="273" t="s">
        <v>338</v>
      </c>
      <c r="B352" s="808" t="s">
        <v>40</v>
      </c>
      <c r="C352" s="809" t="s">
        <v>54</v>
      </c>
      <c r="D352" s="810" t="s">
        <v>56</v>
      </c>
      <c r="E352" s="811">
        <v>2014</v>
      </c>
      <c r="F352" s="812" t="s">
        <v>1642</v>
      </c>
      <c r="G352" s="813" t="s">
        <v>239</v>
      </c>
      <c r="H352" s="814" t="s">
        <v>1608</v>
      </c>
      <c r="I352" s="812" t="s">
        <v>466</v>
      </c>
      <c r="J352" s="815">
        <v>0.47</v>
      </c>
      <c r="K352" s="815">
        <v>0.9</v>
      </c>
      <c r="L352" s="817"/>
      <c r="P352" s="54"/>
      <c r="Q352" s="54"/>
      <c r="R352" s="54"/>
      <c r="BA352" s="160"/>
      <c r="BB352" s="160"/>
      <c r="BC352" s="61"/>
      <c r="BD352" s="61"/>
      <c r="BE352" s="159"/>
      <c r="BF352" s="159"/>
      <c r="BG352" s="61"/>
      <c r="BH352" s="61"/>
      <c r="BI352" s="61"/>
      <c r="BJ352" s="61"/>
      <c r="BK352" s="61"/>
      <c r="BL352" s="61"/>
      <c r="BM352" s="161"/>
      <c r="BN352" s="61"/>
      <c r="BO352" s="61"/>
      <c r="BP352" s="61"/>
      <c r="BQ352" s="61"/>
      <c r="BR352" s="61"/>
      <c r="BS352" s="61"/>
      <c r="BT352" s="61"/>
      <c r="BU352" s="56"/>
      <c r="BV352" s="56"/>
      <c r="BW352" s="56"/>
      <c r="BX352" s="56"/>
      <c r="BY352" s="56"/>
      <c r="BZ352" s="56"/>
      <c r="CA352" s="56"/>
      <c r="CB352" s="56"/>
      <c r="CC352" s="61"/>
      <c r="CD352" s="61"/>
      <c r="CE352" s="61"/>
      <c r="CF352" s="61"/>
      <c r="CG352" s="61"/>
      <c r="CH352" s="61"/>
    </row>
    <row r="353" spans="1:86" ht="30.95" customHeight="1">
      <c r="A353" s="273" t="s">
        <v>338</v>
      </c>
      <c r="B353" s="808" t="s">
        <v>40</v>
      </c>
      <c r="C353" s="809" t="s">
        <v>54</v>
      </c>
      <c r="D353" s="810" t="s">
        <v>56</v>
      </c>
      <c r="E353" s="811">
        <v>2014</v>
      </c>
      <c r="F353" s="812" t="s">
        <v>1642</v>
      </c>
      <c r="G353" s="813" t="s">
        <v>230</v>
      </c>
      <c r="H353" s="814" t="s">
        <v>1610</v>
      </c>
      <c r="I353" s="812" t="s">
        <v>466</v>
      </c>
      <c r="J353" s="815">
        <v>0.12</v>
      </c>
      <c r="K353" s="815">
        <v>0.43</v>
      </c>
      <c r="L353" s="817"/>
      <c r="P353" s="54"/>
      <c r="Q353" s="54"/>
      <c r="R353" s="54"/>
      <c r="BA353" s="160"/>
      <c r="BB353" s="160"/>
      <c r="BC353" s="61"/>
      <c r="BD353" s="61"/>
      <c r="BE353" s="159"/>
      <c r="BF353" s="159"/>
      <c r="BG353" s="61"/>
      <c r="BH353" s="61"/>
      <c r="BI353" s="61"/>
      <c r="BJ353" s="61"/>
      <c r="BK353" s="61"/>
      <c r="BL353" s="61"/>
      <c r="BM353" s="161"/>
      <c r="BN353" s="61"/>
      <c r="BO353" s="61"/>
      <c r="BP353" s="61"/>
      <c r="BQ353" s="61"/>
      <c r="BR353" s="61"/>
      <c r="BS353" s="61"/>
      <c r="BT353" s="61"/>
      <c r="BU353" s="56"/>
      <c r="BV353" s="56"/>
      <c r="BW353" s="56"/>
      <c r="BX353" s="56"/>
      <c r="BY353" s="56"/>
      <c r="BZ353" s="56"/>
      <c r="CA353" s="56"/>
      <c r="CB353" s="56"/>
      <c r="CC353" s="61"/>
      <c r="CD353" s="61"/>
      <c r="CE353" s="61"/>
      <c r="CF353" s="61"/>
      <c r="CG353" s="61"/>
      <c r="CH353" s="61"/>
    </row>
    <row r="354" spans="1:86" ht="30.95" customHeight="1">
      <c r="A354" s="273" t="s">
        <v>338</v>
      </c>
      <c r="B354" s="808" t="s">
        <v>40</v>
      </c>
      <c r="C354" s="809" t="s">
        <v>54</v>
      </c>
      <c r="D354" s="810" t="s">
        <v>56</v>
      </c>
      <c r="E354" s="811">
        <v>2014</v>
      </c>
      <c r="F354" s="812" t="s">
        <v>1642</v>
      </c>
      <c r="G354" s="813" t="s">
        <v>224</v>
      </c>
      <c r="H354" s="814" t="s">
        <v>1610</v>
      </c>
      <c r="I354" s="812" t="s">
        <v>466</v>
      </c>
      <c r="J354" s="815">
        <v>0.49</v>
      </c>
      <c r="K354" s="815">
        <v>1</v>
      </c>
      <c r="L354" s="817"/>
      <c r="P354" s="54"/>
      <c r="Q354" s="54"/>
      <c r="R354" s="54"/>
      <c r="BA354" s="160"/>
      <c r="BB354" s="160"/>
      <c r="BC354" s="61"/>
      <c r="BD354" s="61"/>
      <c r="BE354" s="159"/>
      <c r="BF354" s="159"/>
      <c r="BG354" s="61"/>
      <c r="BH354" s="61"/>
      <c r="BI354" s="61"/>
      <c r="BJ354" s="61"/>
      <c r="BK354" s="61"/>
      <c r="BL354" s="61"/>
      <c r="BM354" s="161"/>
      <c r="BN354" s="61"/>
      <c r="BO354" s="61"/>
      <c r="BP354" s="61"/>
      <c r="BQ354" s="61"/>
      <c r="BR354" s="61"/>
      <c r="BS354" s="61"/>
      <c r="BT354" s="61"/>
      <c r="BU354" s="56"/>
      <c r="BV354" s="56"/>
      <c r="BW354" s="56"/>
      <c r="BX354" s="56"/>
      <c r="BY354" s="56"/>
      <c r="BZ354" s="56"/>
      <c r="CA354" s="56"/>
      <c r="CB354" s="56"/>
      <c r="CC354" s="61"/>
      <c r="CD354" s="61"/>
      <c r="CE354" s="61"/>
      <c r="CF354" s="61"/>
      <c r="CG354" s="61"/>
      <c r="CH354" s="61"/>
    </row>
    <row r="355" spans="1:86" ht="30.95" customHeight="1">
      <c r="A355" s="273" t="s">
        <v>338</v>
      </c>
      <c r="B355" s="808" t="s">
        <v>40</v>
      </c>
      <c r="C355" s="809" t="s">
        <v>54</v>
      </c>
      <c r="D355" s="810" t="s">
        <v>56</v>
      </c>
      <c r="E355" s="811">
        <v>2014</v>
      </c>
      <c r="F355" s="812" t="s">
        <v>1642</v>
      </c>
      <c r="G355" s="813" t="s">
        <v>1607</v>
      </c>
      <c r="H355" s="814" t="s">
        <v>1610</v>
      </c>
      <c r="I355" s="812" t="s">
        <v>466</v>
      </c>
      <c r="J355" s="815">
        <v>0.4</v>
      </c>
      <c r="K355" s="815">
        <v>0.92</v>
      </c>
      <c r="L355" s="817"/>
      <c r="P355" s="54"/>
      <c r="Q355" s="54"/>
      <c r="R355" s="54"/>
      <c r="BA355" s="160"/>
      <c r="BB355" s="160"/>
      <c r="BC355" s="61"/>
      <c r="BD355" s="61"/>
      <c r="BE355" s="159"/>
      <c r="BF355" s="159"/>
      <c r="BG355" s="61"/>
      <c r="BH355" s="61"/>
      <c r="BI355" s="61"/>
      <c r="BJ355" s="61"/>
      <c r="BK355" s="61"/>
      <c r="BL355" s="61"/>
      <c r="BM355" s="161"/>
      <c r="BN355" s="61"/>
      <c r="BO355" s="61"/>
      <c r="BP355" s="61"/>
      <c r="BQ355" s="61"/>
      <c r="BR355" s="61"/>
      <c r="BS355" s="61"/>
      <c r="BT355" s="61"/>
      <c r="BU355" s="56"/>
      <c r="BV355" s="56"/>
      <c r="BW355" s="56"/>
      <c r="BX355" s="56"/>
      <c r="BY355" s="56"/>
      <c r="BZ355" s="56"/>
      <c r="CA355" s="56"/>
      <c r="CB355" s="56"/>
      <c r="CC355" s="61"/>
      <c r="CD355" s="61"/>
      <c r="CE355" s="61"/>
      <c r="CF355" s="61"/>
      <c r="CG355" s="61"/>
      <c r="CH355" s="61"/>
    </row>
    <row r="356" spans="1:86" ht="30.95" customHeight="1">
      <c r="A356" s="273" t="s">
        <v>338</v>
      </c>
      <c r="B356" s="808" t="s">
        <v>40</v>
      </c>
      <c r="C356" s="809" t="s">
        <v>54</v>
      </c>
      <c r="D356" s="810" t="s">
        <v>56</v>
      </c>
      <c r="E356" s="811">
        <v>2014</v>
      </c>
      <c r="F356" s="812" t="s">
        <v>1642</v>
      </c>
      <c r="G356" s="813" t="s">
        <v>239</v>
      </c>
      <c r="H356" s="814" t="s">
        <v>1610</v>
      </c>
      <c r="I356" s="812" t="s">
        <v>466</v>
      </c>
      <c r="J356" s="815">
        <v>0.52</v>
      </c>
      <c r="K356" s="815">
        <v>1</v>
      </c>
      <c r="L356" s="817"/>
      <c r="P356" s="54"/>
      <c r="Q356" s="54"/>
      <c r="R356" s="54"/>
      <c r="BA356" s="160"/>
      <c r="BB356" s="160"/>
      <c r="BC356" s="61"/>
      <c r="BD356" s="61"/>
      <c r="BE356" s="159"/>
      <c r="BF356" s="159"/>
      <c r="BG356" s="61"/>
      <c r="BH356" s="61"/>
      <c r="BI356" s="61"/>
      <c r="BJ356" s="61"/>
      <c r="BK356" s="61"/>
      <c r="BL356" s="61"/>
      <c r="BM356" s="161"/>
      <c r="BN356" s="61"/>
      <c r="BO356" s="61"/>
      <c r="BP356" s="61"/>
      <c r="BQ356" s="61"/>
      <c r="BR356" s="61"/>
      <c r="BS356" s="61"/>
      <c r="BT356" s="61"/>
      <c r="BU356" s="56"/>
      <c r="BV356" s="56"/>
      <c r="BW356" s="56"/>
      <c r="BX356" s="56"/>
      <c r="BY356" s="56"/>
      <c r="BZ356" s="56"/>
      <c r="CA356" s="56"/>
      <c r="CB356" s="56"/>
      <c r="CC356" s="61"/>
      <c r="CD356" s="61"/>
      <c r="CE356" s="61"/>
      <c r="CF356" s="61"/>
      <c r="CG356" s="61"/>
      <c r="CH356" s="61"/>
    </row>
    <row r="357" spans="1:86" ht="30.95" customHeight="1">
      <c r="A357" s="273" t="s">
        <v>338</v>
      </c>
      <c r="B357" s="808" t="s">
        <v>40</v>
      </c>
      <c r="C357" s="809" t="s">
        <v>54</v>
      </c>
      <c r="D357" s="810" t="s">
        <v>56</v>
      </c>
      <c r="E357" s="811">
        <v>2014</v>
      </c>
      <c r="F357" s="812" t="s">
        <v>1642</v>
      </c>
      <c r="G357" s="813" t="s">
        <v>222</v>
      </c>
      <c r="H357" s="814" t="s">
        <v>1610</v>
      </c>
      <c r="I357" s="812" t="s">
        <v>466</v>
      </c>
      <c r="J357" s="815">
        <v>0.55000000000000004</v>
      </c>
      <c r="K357" s="815">
        <v>1</v>
      </c>
      <c r="L357" s="817"/>
      <c r="P357" s="54"/>
      <c r="Q357" s="54"/>
      <c r="R357" s="54"/>
      <c r="BA357" s="160"/>
      <c r="BB357" s="160"/>
      <c r="BC357" s="61"/>
      <c r="BD357" s="61"/>
      <c r="BE357" s="159"/>
      <c r="BF357" s="159"/>
      <c r="BG357" s="61"/>
      <c r="BH357" s="61"/>
      <c r="BI357" s="61"/>
      <c r="BJ357" s="61"/>
      <c r="BK357" s="61"/>
      <c r="BL357" s="61"/>
      <c r="BM357" s="161"/>
      <c r="BN357" s="61"/>
      <c r="BO357" s="61"/>
      <c r="BP357" s="61"/>
      <c r="BQ357" s="61"/>
      <c r="BR357" s="61"/>
      <c r="BS357" s="61"/>
      <c r="BT357" s="61"/>
      <c r="BU357" s="56"/>
      <c r="BV357" s="56"/>
      <c r="BW357" s="56"/>
      <c r="BX357" s="56"/>
      <c r="BY357" s="56"/>
      <c r="BZ357" s="56"/>
      <c r="CA357" s="56"/>
      <c r="CB357" s="56"/>
      <c r="CC357" s="61"/>
      <c r="CD357" s="61"/>
      <c r="CE357" s="61"/>
      <c r="CF357" s="61"/>
      <c r="CG357" s="61"/>
      <c r="CH357" s="61"/>
    </row>
    <row r="358" spans="1:86" ht="30.95" customHeight="1">
      <c r="A358" s="273" t="s">
        <v>338</v>
      </c>
      <c r="B358" s="808" t="s">
        <v>40</v>
      </c>
      <c r="C358" s="809" t="s">
        <v>54</v>
      </c>
      <c r="D358" s="810" t="s">
        <v>56</v>
      </c>
      <c r="E358" s="811">
        <v>2014</v>
      </c>
      <c r="F358" s="812" t="s">
        <v>1642</v>
      </c>
      <c r="G358" s="813" t="s">
        <v>226</v>
      </c>
      <c r="H358" s="814" t="s">
        <v>1610</v>
      </c>
      <c r="I358" s="812" t="s">
        <v>466</v>
      </c>
      <c r="J358" s="815">
        <v>0.61</v>
      </c>
      <c r="K358" s="815">
        <v>1</v>
      </c>
      <c r="L358" s="817"/>
      <c r="P358" s="54"/>
      <c r="Q358" s="54"/>
      <c r="R358" s="54"/>
      <c r="BA358" s="160"/>
      <c r="BB358" s="160"/>
      <c r="BC358" s="61"/>
      <c r="BD358" s="61"/>
      <c r="BE358" s="159"/>
      <c r="BF358" s="159"/>
      <c r="BG358" s="61"/>
      <c r="BH358" s="61"/>
      <c r="BI358" s="61"/>
      <c r="BJ358" s="61"/>
      <c r="BK358" s="61"/>
      <c r="BL358" s="61"/>
      <c r="BM358" s="161"/>
      <c r="BN358" s="61"/>
      <c r="BO358" s="61"/>
      <c r="BP358" s="61"/>
      <c r="BQ358" s="61"/>
      <c r="BR358" s="61"/>
      <c r="BS358" s="61"/>
      <c r="BT358" s="61"/>
      <c r="BU358" s="56"/>
      <c r="BV358" s="56"/>
      <c r="BW358" s="56"/>
      <c r="BX358" s="56"/>
      <c r="BY358" s="56"/>
      <c r="BZ358" s="56"/>
      <c r="CA358" s="56"/>
      <c r="CB358" s="56"/>
      <c r="CC358" s="61"/>
      <c r="CD358" s="61"/>
      <c r="CE358" s="61"/>
      <c r="CF358" s="61"/>
      <c r="CG358" s="61"/>
      <c r="CH358" s="61"/>
    </row>
    <row r="359" spans="1:86" ht="30.95" customHeight="1">
      <c r="A359" s="273" t="s">
        <v>338</v>
      </c>
      <c r="B359" s="808" t="s">
        <v>40</v>
      </c>
      <c r="C359" s="809" t="s">
        <v>54</v>
      </c>
      <c r="D359" s="810" t="s">
        <v>56</v>
      </c>
      <c r="E359" s="811">
        <v>2014</v>
      </c>
      <c r="F359" s="812" t="s">
        <v>1642</v>
      </c>
      <c r="G359" s="813" t="s">
        <v>1609</v>
      </c>
      <c r="H359" s="814" t="s">
        <v>1611</v>
      </c>
      <c r="I359" s="812" t="s">
        <v>466</v>
      </c>
      <c r="J359" s="815">
        <v>0.75</v>
      </c>
      <c r="K359" s="815">
        <v>0.98</v>
      </c>
      <c r="L359" s="817"/>
      <c r="P359" s="54"/>
      <c r="Q359" s="54"/>
      <c r="R359" s="54"/>
      <c r="BA359" s="160"/>
      <c r="BB359" s="160"/>
      <c r="BC359" s="61"/>
      <c r="BD359" s="61"/>
      <c r="BE359" s="159"/>
      <c r="BF359" s="159"/>
      <c r="BG359" s="61"/>
      <c r="BH359" s="61"/>
      <c r="BI359" s="61"/>
      <c r="BJ359" s="61"/>
      <c r="BK359" s="61"/>
      <c r="BL359" s="61"/>
      <c r="BM359" s="161"/>
      <c r="BN359" s="61"/>
      <c r="BO359" s="61"/>
      <c r="BP359" s="61"/>
      <c r="BQ359" s="61"/>
      <c r="BR359" s="61"/>
      <c r="BS359" s="61"/>
      <c r="BT359" s="61"/>
      <c r="BU359" s="56"/>
      <c r="BV359" s="56"/>
      <c r="BW359" s="56"/>
      <c r="BX359" s="56"/>
      <c r="BY359" s="56"/>
      <c r="BZ359" s="56"/>
      <c r="CA359" s="56"/>
      <c r="CB359" s="56"/>
      <c r="CC359" s="61"/>
      <c r="CD359" s="61"/>
      <c r="CE359" s="61"/>
      <c r="CF359" s="61"/>
      <c r="CG359" s="61"/>
      <c r="CH359" s="61"/>
    </row>
    <row r="360" spans="1:86" ht="30.95" customHeight="1">
      <c r="A360" s="273" t="s">
        <v>338</v>
      </c>
      <c r="B360" s="808" t="s">
        <v>40</v>
      </c>
      <c r="C360" s="809" t="s">
        <v>54</v>
      </c>
      <c r="D360" s="810" t="s">
        <v>56</v>
      </c>
      <c r="E360" s="811">
        <v>2014</v>
      </c>
      <c r="F360" s="812" t="s">
        <v>1642</v>
      </c>
      <c r="G360" s="813" t="s">
        <v>1612</v>
      </c>
      <c r="H360" s="814" t="s">
        <v>1611</v>
      </c>
      <c r="I360" s="812" t="s">
        <v>466</v>
      </c>
      <c r="J360" s="815">
        <v>0.75</v>
      </c>
      <c r="K360" s="815">
        <v>1</v>
      </c>
      <c r="L360" s="817"/>
      <c r="P360" s="54"/>
      <c r="Q360" s="54"/>
      <c r="R360" s="54"/>
      <c r="BA360" s="160"/>
      <c r="BB360" s="160"/>
      <c r="BC360" s="61"/>
      <c r="BD360" s="61"/>
      <c r="BE360" s="159"/>
      <c r="BF360" s="159"/>
      <c r="BG360" s="61"/>
      <c r="BH360" s="61"/>
      <c r="BI360" s="61"/>
      <c r="BJ360" s="61"/>
      <c r="BK360" s="61"/>
      <c r="BL360" s="61"/>
      <c r="BM360" s="161"/>
      <c r="BN360" s="61"/>
      <c r="BO360" s="61"/>
      <c r="BP360" s="61"/>
      <c r="BQ360" s="61"/>
      <c r="BR360" s="61"/>
      <c r="BS360" s="61"/>
      <c r="BT360" s="61"/>
      <c r="BU360" s="56"/>
      <c r="BV360" s="56"/>
      <c r="BW360" s="56"/>
      <c r="BX360" s="56"/>
      <c r="BY360" s="56"/>
      <c r="BZ360" s="56"/>
      <c r="CA360" s="56"/>
      <c r="CB360" s="56"/>
      <c r="CC360" s="61"/>
      <c r="CD360" s="61"/>
      <c r="CE360" s="61"/>
      <c r="CF360" s="61"/>
      <c r="CG360" s="61"/>
      <c r="CH360" s="61"/>
    </row>
    <row r="361" spans="1:86" ht="30.95" customHeight="1">
      <c r="A361" s="273" t="s">
        <v>338</v>
      </c>
      <c r="B361" s="808" t="s">
        <v>40</v>
      </c>
      <c r="C361" s="809" t="s">
        <v>54</v>
      </c>
      <c r="D361" s="810" t="s">
        <v>56</v>
      </c>
      <c r="E361" s="811">
        <v>2014</v>
      </c>
      <c r="F361" s="812" t="s">
        <v>1642</v>
      </c>
      <c r="G361" s="813" t="s">
        <v>222</v>
      </c>
      <c r="H361" s="814" t="s">
        <v>1611</v>
      </c>
      <c r="I361" s="812" t="s">
        <v>466</v>
      </c>
      <c r="J361" s="815">
        <v>0.71</v>
      </c>
      <c r="K361" s="815">
        <v>1</v>
      </c>
      <c r="L361" s="817"/>
      <c r="P361" s="54"/>
      <c r="Q361" s="54"/>
      <c r="R361" s="54"/>
      <c r="BA361" s="160"/>
      <c r="BB361" s="160"/>
      <c r="BC361" s="61"/>
      <c r="BD361" s="61"/>
      <c r="BE361" s="159"/>
      <c r="BF361" s="159"/>
      <c r="BG361" s="61"/>
      <c r="BH361" s="61"/>
      <c r="BI361" s="61"/>
      <c r="BJ361" s="61"/>
      <c r="BK361" s="61"/>
      <c r="BL361" s="61"/>
      <c r="BM361" s="161"/>
      <c r="BN361" s="61"/>
      <c r="BO361" s="61"/>
      <c r="BP361" s="61"/>
      <c r="BQ361" s="61"/>
      <c r="BR361" s="61"/>
      <c r="BS361" s="61"/>
      <c r="BT361" s="61"/>
      <c r="BU361" s="56"/>
      <c r="BV361" s="56"/>
      <c r="BW361" s="56"/>
      <c r="BX361" s="56"/>
      <c r="BY361" s="56"/>
      <c r="BZ361" s="56"/>
      <c r="CA361" s="56"/>
      <c r="CB361" s="56"/>
      <c r="CC361" s="61"/>
      <c r="CD361" s="61"/>
      <c r="CE361" s="61"/>
      <c r="CF361" s="61"/>
      <c r="CG361" s="61"/>
      <c r="CH361" s="61"/>
    </row>
    <row r="362" spans="1:86" ht="30.95" customHeight="1">
      <c r="A362" s="273" t="s">
        <v>338</v>
      </c>
      <c r="B362" s="808" t="s">
        <v>40</v>
      </c>
      <c r="C362" s="809" t="s">
        <v>54</v>
      </c>
      <c r="D362" s="810" t="s">
        <v>56</v>
      </c>
      <c r="E362" s="811">
        <v>2014</v>
      </c>
      <c r="F362" s="812" t="s">
        <v>1642</v>
      </c>
      <c r="G362" s="813" t="s">
        <v>1609</v>
      </c>
      <c r="H362" s="814" t="s">
        <v>1613</v>
      </c>
      <c r="I362" s="812" t="s">
        <v>466</v>
      </c>
      <c r="J362" s="815">
        <v>0.84</v>
      </c>
      <c r="K362" s="815">
        <v>1</v>
      </c>
      <c r="L362" s="817"/>
      <c r="P362" s="54"/>
      <c r="Q362" s="54"/>
      <c r="R362" s="54"/>
      <c r="BA362" s="160"/>
      <c r="BB362" s="160"/>
      <c r="BC362" s="61"/>
      <c r="BD362" s="61"/>
      <c r="BE362" s="159"/>
      <c r="BF362" s="159"/>
      <c r="BG362" s="61"/>
      <c r="BH362" s="61"/>
      <c r="BI362" s="61"/>
      <c r="BJ362" s="61"/>
      <c r="BK362" s="61"/>
      <c r="BL362" s="61"/>
      <c r="BM362" s="161"/>
      <c r="BN362" s="61"/>
      <c r="BO362" s="61"/>
      <c r="BP362" s="61"/>
      <c r="BQ362" s="61"/>
      <c r="BR362" s="61"/>
      <c r="BS362" s="61"/>
      <c r="BT362" s="61"/>
      <c r="BU362" s="56"/>
      <c r="BV362" s="56"/>
      <c r="BW362" s="56"/>
      <c r="BX362" s="56"/>
      <c r="BY362" s="56"/>
      <c r="BZ362" s="56"/>
      <c r="CA362" s="56"/>
      <c r="CB362" s="56"/>
      <c r="CC362" s="61"/>
      <c r="CD362" s="61"/>
      <c r="CE362" s="61"/>
      <c r="CF362" s="61"/>
      <c r="CG362" s="61"/>
      <c r="CH362" s="61"/>
    </row>
    <row r="363" spans="1:86" ht="30.95" customHeight="1">
      <c r="A363" s="273" t="s">
        <v>338</v>
      </c>
      <c r="B363" s="808" t="s">
        <v>40</v>
      </c>
      <c r="C363" s="809" t="s">
        <v>54</v>
      </c>
      <c r="D363" s="810" t="s">
        <v>56</v>
      </c>
      <c r="E363" s="811">
        <v>2014</v>
      </c>
      <c r="F363" s="812" t="s">
        <v>1642</v>
      </c>
      <c r="G363" s="813" t="s">
        <v>1609</v>
      </c>
      <c r="H363" s="814" t="s">
        <v>1614</v>
      </c>
      <c r="I363" s="812" t="s">
        <v>466</v>
      </c>
      <c r="J363" s="815">
        <v>0.93</v>
      </c>
      <c r="K363" s="815">
        <v>1</v>
      </c>
      <c r="L363" s="817"/>
      <c r="P363" s="54"/>
      <c r="Q363" s="54"/>
      <c r="R363" s="54"/>
      <c r="BA363" s="160"/>
      <c r="BB363" s="160"/>
      <c r="BC363" s="61"/>
      <c r="BD363" s="61"/>
      <c r="BE363" s="159"/>
      <c r="BF363" s="159"/>
      <c r="BG363" s="61"/>
      <c r="BH363" s="61"/>
      <c r="BI363" s="61"/>
      <c r="BJ363" s="61"/>
      <c r="BK363" s="61"/>
      <c r="BL363" s="61"/>
      <c r="BM363" s="161"/>
      <c r="BN363" s="61"/>
      <c r="BO363" s="61"/>
      <c r="BP363" s="61"/>
      <c r="BQ363" s="61"/>
      <c r="BR363" s="61"/>
      <c r="BS363" s="61"/>
      <c r="BT363" s="61"/>
      <c r="BU363" s="56"/>
      <c r="BV363" s="56"/>
      <c r="BW363" s="56"/>
      <c r="BX363" s="56"/>
      <c r="BY363" s="56"/>
      <c r="BZ363" s="56"/>
      <c r="CA363" s="56"/>
      <c r="CB363" s="56"/>
      <c r="CC363" s="61"/>
      <c r="CD363" s="61"/>
      <c r="CE363" s="61"/>
      <c r="CF363" s="61"/>
      <c r="CG363" s="61"/>
      <c r="CH363" s="61"/>
    </row>
    <row r="364" spans="1:86" ht="30.95" customHeight="1">
      <c r="A364" s="273" t="s">
        <v>338</v>
      </c>
      <c r="B364" s="808" t="s">
        <v>40</v>
      </c>
      <c r="C364" s="809" t="s">
        <v>54</v>
      </c>
      <c r="D364" s="810" t="s">
        <v>56</v>
      </c>
      <c r="E364" s="811">
        <v>2014</v>
      </c>
      <c r="F364" s="812" t="s">
        <v>1642</v>
      </c>
      <c r="G364" s="813" t="s">
        <v>226</v>
      </c>
      <c r="H364" s="814" t="s">
        <v>1614</v>
      </c>
      <c r="I364" s="812" t="s">
        <v>466</v>
      </c>
      <c r="J364" s="815">
        <v>1</v>
      </c>
      <c r="K364" s="815">
        <v>1</v>
      </c>
      <c r="L364" s="817"/>
      <c r="P364" s="54"/>
      <c r="Q364" s="54"/>
      <c r="R364" s="54"/>
      <c r="BA364" s="160"/>
      <c r="BB364" s="160"/>
      <c r="BC364" s="61"/>
      <c r="BD364" s="61"/>
      <c r="BE364" s="159"/>
      <c r="BF364" s="159"/>
      <c r="BG364" s="61"/>
      <c r="BH364" s="61"/>
      <c r="BI364" s="61"/>
      <c r="BJ364" s="61"/>
      <c r="BK364" s="61"/>
      <c r="BL364" s="61"/>
      <c r="BM364" s="161"/>
      <c r="BN364" s="61"/>
      <c r="BO364" s="61"/>
      <c r="BP364" s="61"/>
      <c r="BQ364" s="61"/>
      <c r="BR364" s="61"/>
      <c r="BS364" s="61"/>
      <c r="BT364" s="61"/>
      <c r="BU364" s="56"/>
      <c r="BV364" s="56"/>
      <c r="BW364" s="56"/>
      <c r="BX364" s="56"/>
      <c r="BY364" s="56"/>
      <c r="BZ364" s="56"/>
      <c r="CA364" s="56"/>
      <c r="CB364" s="56"/>
      <c r="CC364" s="61"/>
      <c r="CD364" s="61"/>
      <c r="CE364" s="61"/>
      <c r="CF364" s="61"/>
      <c r="CG364" s="61"/>
      <c r="CH364" s="61"/>
    </row>
    <row r="365" spans="1:86" ht="30.95" customHeight="1">
      <c r="A365" s="273" t="s">
        <v>338</v>
      </c>
      <c r="B365" s="808" t="s">
        <v>40</v>
      </c>
      <c r="C365" s="809" t="s">
        <v>120</v>
      </c>
      <c r="D365" s="810" t="s">
        <v>463</v>
      </c>
      <c r="E365" s="811">
        <v>2014</v>
      </c>
      <c r="F365" s="812" t="s">
        <v>1642</v>
      </c>
      <c r="G365" s="813" t="s">
        <v>224</v>
      </c>
      <c r="H365" s="814" t="s">
        <v>1604</v>
      </c>
      <c r="I365" s="812" t="s">
        <v>466</v>
      </c>
      <c r="J365" s="815">
        <v>0.25</v>
      </c>
      <c r="K365" s="815">
        <v>0.5</v>
      </c>
      <c r="L365" s="817"/>
      <c r="P365" s="54"/>
      <c r="Q365" s="54"/>
      <c r="R365" s="54"/>
      <c r="BA365" s="160"/>
      <c r="BB365" s="160"/>
      <c r="BC365" s="61"/>
      <c r="BD365" s="61"/>
      <c r="BE365" s="159"/>
      <c r="BF365" s="159"/>
      <c r="BG365" s="61"/>
      <c r="BH365" s="61"/>
      <c r="BI365" s="61"/>
      <c r="BJ365" s="61"/>
      <c r="BK365" s="61"/>
      <c r="BL365" s="61"/>
      <c r="BM365" s="161"/>
      <c r="BN365" s="61"/>
      <c r="BO365" s="61"/>
      <c r="BP365" s="61"/>
      <c r="BQ365" s="61"/>
      <c r="BR365" s="61"/>
      <c r="BS365" s="61"/>
      <c r="BT365" s="61"/>
      <c r="BU365" s="56"/>
      <c r="BV365" s="56"/>
      <c r="BW365" s="56"/>
      <c r="BX365" s="56"/>
      <c r="BY365" s="56"/>
      <c r="BZ365" s="56"/>
      <c r="CA365" s="56"/>
      <c r="CB365" s="56"/>
      <c r="CC365" s="61"/>
      <c r="CD365" s="61"/>
      <c r="CE365" s="61"/>
      <c r="CF365" s="61"/>
      <c r="CG365" s="61"/>
      <c r="CH365" s="61"/>
    </row>
    <row r="366" spans="1:86" ht="30.95" customHeight="1">
      <c r="A366" s="273" t="s">
        <v>338</v>
      </c>
      <c r="B366" s="808" t="s">
        <v>40</v>
      </c>
      <c r="C366" s="809" t="s">
        <v>120</v>
      </c>
      <c r="D366" s="810" t="s">
        <v>463</v>
      </c>
      <c r="E366" s="811">
        <v>2014</v>
      </c>
      <c r="F366" s="812" t="s">
        <v>1642</v>
      </c>
      <c r="G366" s="813" t="s">
        <v>1607</v>
      </c>
      <c r="H366" s="814" t="s">
        <v>1604</v>
      </c>
      <c r="I366" s="812" t="s">
        <v>466</v>
      </c>
      <c r="J366" s="815">
        <v>0.24</v>
      </c>
      <c r="K366" s="815">
        <v>1</v>
      </c>
      <c r="L366" s="817"/>
      <c r="P366" s="54"/>
      <c r="Q366" s="54"/>
      <c r="R366" s="54"/>
      <c r="BA366" s="160"/>
      <c r="BB366" s="160"/>
      <c r="BC366" s="61"/>
      <c r="BD366" s="61"/>
      <c r="BE366" s="159"/>
      <c r="BF366" s="159"/>
      <c r="BG366" s="61"/>
      <c r="BH366" s="61"/>
      <c r="BI366" s="61"/>
      <c r="BJ366" s="61"/>
      <c r="BK366" s="61"/>
      <c r="BL366" s="61"/>
      <c r="BM366" s="161"/>
      <c r="BN366" s="61"/>
      <c r="BO366" s="61"/>
      <c r="BP366" s="61"/>
      <c r="BQ366" s="61"/>
      <c r="BR366" s="61"/>
      <c r="BS366" s="61"/>
      <c r="BT366" s="61"/>
      <c r="BU366" s="56"/>
      <c r="BV366" s="56"/>
      <c r="BW366" s="56"/>
      <c r="BX366" s="56"/>
      <c r="BY366" s="56"/>
      <c r="BZ366" s="56"/>
      <c r="CA366" s="56"/>
      <c r="CB366" s="56"/>
      <c r="CC366" s="61"/>
      <c r="CD366" s="61"/>
      <c r="CE366" s="61"/>
      <c r="CF366" s="61"/>
      <c r="CG366" s="61"/>
      <c r="CH366" s="61"/>
    </row>
    <row r="367" spans="1:86" ht="30.95" customHeight="1">
      <c r="A367" s="273" t="s">
        <v>338</v>
      </c>
      <c r="B367" s="808" t="s">
        <v>40</v>
      </c>
      <c r="C367" s="809" t="s">
        <v>120</v>
      </c>
      <c r="D367" s="810" t="s">
        <v>463</v>
      </c>
      <c r="E367" s="811">
        <v>2014</v>
      </c>
      <c r="F367" s="812" t="s">
        <v>1642</v>
      </c>
      <c r="G367" s="813" t="s">
        <v>239</v>
      </c>
      <c r="H367" s="814" t="s">
        <v>1604</v>
      </c>
      <c r="I367" s="812" t="s">
        <v>466</v>
      </c>
      <c r="J367" s="815">
        <v>0.3</v>
      </c>
      <c r="K367" s="815">
        <v>1</v>
      </c>
      <c r="L367" s="817"/>
      <c r="P367" s="54"/>
      <c r="Q367" s="54"/>
      <c r="R367" s="54"/>
      <c r="BA367" s="160"/>
      <c r="BB367" s="160"/>
      <c r="BC367" s="61"/>
      <c r="BD367" s="61"/>
      <c r="BE367" s="159"/>
      <c r="BF367" s="159"/>
      <c r="BG367" s="61"/>
      <c r="BH367" s="61"/>
      <c r="BI367" s="61"/>
      <c r="BJ367" s="61"/>
      <c r="BK367" s="61"/>
      <c r="BL367" s="61"/>
      <c r="BM367" s="161"/>
      <c r="BN367" s="61"/>
      <c r="BO367" s="61"/>
      <c r="BP367" s="61"/>
      <c r="BQ367" s="61"/>
      <c r="BR367" s="61"/>
      <c r="BS367" s="61"/>
      <c r="BT367" s="61"/>
      <c r="BU367" s="56"/>
      <c r="BV367" s="56"/>
      <c r="BW367" s="56"/>
      <c r="BX367" s="56"/>
      <c r="BY367" s="56"/>
      <c r="BZ367" s="56"/>
      <c r="CA367" s="56"/>
      <c r="CB367" s="56"/>
      <c r="CC367" s="61"/>
      <c r="CD367" s="61"/>
      <c r="CE367" s="61"/>
      <c r="CF367" s="61"/>
      <c r="CG367" s="61"/>
      <c r="CH367" s="61"/>
    </row>
    <row r="368" spans="1:86" ht="30.95" customHeight="1">
      <c r="A368" s="273" t="s">
        <v>338</v>
      </c>
      <c r="B368" s="808" t="s">
        <v>40</v>
      </c>
      <c r="C368" s="809" t="s">
        <v>120</v>
      </c>
      <c r="D368" s="810" t="s">
        <v>463</v>
      </c>
      <c r="E368" s="811">
        <v>2014</v>
      </c>
      <c r="F368" s="812" t="s">
        <v>1642</v>
      </c>
      <c r="G368" s="813" t="s">
        <v>230</v>
      </c>
      <c r="H368" s="814" t="s">
        <v>1608</v>
      </c>
      <c r="I368" s="812" t="s">
        <v>466</v>
      </c>
      <c r="J368" s="815">
        <v>0.35</v>
      </c>
      <c r="K368" s="815">
        <v>1</v>
      </c>
      <c r="L368" s="817"/>
      <c r="P368" s="54"/>
      <c r="Q368" s="54"/>
      <c r="R368" s="54"/>
      <c r="BA368" s="160"/>
      <c r="BB368" s="160"/>
      <c r="BC368" s="61"/>
      <c r="BD368" s="61"/>
      <c r="BE368" s="159"/>
      <c r="BF368" s="159"/>
      <c r="BG368" s="61"/>
      <c r="BH368" s="61"/>
      <c r="BI368" s="61"/>
      <c r="BJ368" s="61"/>
      <c r="BK368" s="61"/>
      <c r="BL368" s="61"/>
      <c r="BM368" s="161"/>
      <c r="BN368" s="61"/>
      <c r="BO368" s="61"/>
      <c r="BP368" s="61"/>
      <c r="BQ368" s="61"/>
      <c r="BR368" s="61"/>
      <c r="BS368" s="61"/>
      <c r="BT368" s="61"/>
      <c r="BU368" s="56"/>
      <c r="BV368" s="56"/>
      <c r="BW368" s="56"/>
      <c r="BX368" s="56"/>
      <c r="BY368" s="56"/>
      <c r="BZ368" s="56"/>
      <c r="CA368" s="56"/>
      <c r="CB368" s="56"/>
      <c r="CC368" s="61"/>
      <c r="CD368" s="61"/>
      <c r="CE368" s="61"/>
      <c r="CF368" s="61"/>
      <c r="CG368" s="61"/>
      <c r="CH368" s="61"/>
    </row>
    <row r="369" spans="1:86" ht="30.95" customHeight="1">
      <c r="A369" s="273" t="s">
        <v>338</v>
      </c>
      <c r="B369" s="808" t="s">
        <v>40</v>
      </c>
      <c r="C369" s="809" t="s">
        <v>120</v>
      </c>
      <c r="D369" s="810" t="s">
        <v>463</v>
      </c>
      <c r="E369" s="811">
        <v>2014</v>
      </c>
      <c r="F369" s="812" t="s">
        <v>1642</v>
      </c>
      <c r="G369" s="813" t="s">
        <v>1609</v>
      </c>
      <c r="H369" s="814" t="s">
        <v>1608</v>
      </c>
      <c r="I369" s="812" t="s">
        <v>466</v>
      </c>
      <c r="J369" s="815">
        <v>0.43</v>
      </c>
      <c r="K369" s="815">
        <v>1</v>
      </c>
      <c r="L369" s="817"/>
      <c r="P369" s="54"/>
      <c r="Q369" s="54"/>
      <c r="R369" s="54"/>
      <c r="BA369" s="160"/>
      <c r="BB369" s="160"/>
      <c r="BC369" s="61"/>
      <c r="BD369" s="61"/>
      <c r="BE369" s="159"/>
      <c r="BF369" s="159"/>
      <c r="BG369" s="61"/>
      <c r="BH369" s="61"/>
      <c r="BI369" s="61"/>
      <c r="BJ369" s="61"/>
      <c r="BK369" s="61"/>
      <c r="BL369" s="61"/>
      <c r="BM369" s="161"/>
      <c r="BN369" s="61"/>
      <c r="BO369" s="61"/>
      <c r="BP369" s="61"/>
      <c r="BQ369" s="61"/>
      <c r="BR369" s="61"/>
      <c r="BS369" s="61"/>
      <c r="BT369" s="61"/>
      <c r="BU369" s="56"/>
      <c r="BV369" s="56"/>
      <c r="BW369" s="56"/>
      <c r="BX369" s="56"/>
      <c r="BY369" s="56"/>
      <c r="BZ369" s="56"/>
      <c r="CA369" s="56"/>
      <c r="CB369" s="56"/>
      <c r="CC369" s="61"/>
      <c r="CD369" s="61"/>
      <c r="CE369" s="61"/>
      <c r="CF369" s="61"/>
      <c r="CG369" s="61"/>
      <c r="CH369" s="61"/>
    </row>
    <row r="370" spans="1:86" ht="30.95" customHeight="1">
      <c r="A370" s="273" t="s">
        <v>338</v>
      </c>
      <c r="B370" s="808" t="s">
        <v>40</v>
      </c>
      <c r="C370" s="809" t="s">
        <v>120</v>
      </c>
      <c r="D370" s="810" t="s">
        <v>463</v>
      </c>
      <c r="E370" s="811">
        <v>2014</v>
      </c>
      <c r="F370" s="812" t="s">
        <v>1642</v>
      </c>
      <c r="G370" s="813" t="s">
        <v>1607</v>
      </c>
      <c r="H370" s="814" t="s">
        <v>1608</v>
      </c>
      <c r="I370" s="812" t="s">
        <v>466</v>
      </c>
      <c r="J370" s="815">
        <v>0.51</v>
      </c>
      <c r="K370" s="815">
        <v>1</v>
      </c>
      <c r="L370" s="817"/>
      <c r="P370" s="54"/>
      <c r="Q370" s="54"/>
      <c r="R370" s="54"/>
      <c r="BA370" s="160"/>
      <c r="BB370" s="160"/>
      <c r="BC370" s="61"/>
      <c r="BD370" s="61"/>
      <c r="BE370" s="159"/>
      <c r="BF370" s="159"/>
      <c r="BG370" s="61"/>
      <c r="BH370" s="61"/>
      <c r="BI370" s="61"/>
      <c r="BJ370" s="61"/>
      <c r="BK370" s="61"/>
      <c r="BL370" s="61"/>
      <c r="BM370" s="161"/>
      <c r="BN370" s="61"/>
      <c r="BO370" s="61"/>
      <c r="BP370" s="61"/>
      <c r="BQ370" s="61"/>
      <c r="BR370" s="61"/>
      <c r="BS370" s="61"/>
      <c r="BT370" s="61"/>
      <c r="BU370" s="56"/>
      <c r="BV370" s="56"/>
      <c r="BW370" s="56"/>
      <c r="BX370" s="56"/>
      <c r="BY370" s="56"/>
      <c r="BZ370" s="56"/>
      <c r="CA370" s="56"/>
      <c r="CB370" s="56"/>
      <c r="CC370" s="61"/>
      <c r="CD370" s="61"/>
      <c r="CE370" s="61"/>
      <c r="CF370" s="61"/>
      <c r="CG370" s="61"/>
      <c r="CH370" s="61"/>
    </row>
    <row r="371" spans="1:86" ht="30.95" customHeight="1">
      <c r="A371" s="273" t="s">
        <v>338</v>
      </c>
      <c r="B371" s="808" t="s">
        <v>40</v>
      </c>
      <c r="C371" s="809" t="s">
        <v>120</v>
      </c>
      <c r="D371" s="810" t="s">
        <v>463</v>
      </c>
      <c r="E371" s="811">
        <v>2014</v>
      </c>
      <c r="F371" s="812" t="s">
        <v>1642</v>
      </c>
      <c r="G371" s="813" t="s">
        <v>239</v>
      </c>
      <c r="H371" s="814" t="s">
        <v>1608</v>
      </c>
      <c r="I371" s="812" t="s">
        <v>466</v>
      </c>
      <c r="J371" s="815">
        <v>0.47</v>
      </c>
      <c r="K371" s="815">
        <v>0.9</v>
      </c>
      <c r="L371" s="817"/>
      <c r="P371" s="54"/>
      <c r="Q371" s="54"/>
      <c r="R371" s="54"/>
      <c r="BA371" s="160"/>
      <c r="BB371" s="160"/>
      <c r="BC371" s="61"/>
      <c r="BD371" s="61"/>
      <c r="BE371" s="159"/>
      <c r="BF371" s="159"/>
      <c r="BG371" s="61"/>
      <c r="BH371" s="61"/>
      <c r="BI371" s="61"/>
      <c r="BJ371" s="61"/>
      <c r="BK371" s="61"/>
      <c r="BL371" s="61"/>
      <c r="BM371" s="161"/>
      <c r="BN371" s="61"/>
      <c r="BO371" s="61"/>
      <c r="BP371" s="61"/>
      <c r="BQ371" s="61"/>
      <c r="BR371" s="61"/>
      <c r="BS371" s="61"/>
      <c r="BT371" s="61"/>
      <c r="BU371" s="56"/>
      <c r="BV371" s="56"/>
      <c r="BW371" s="56"/>
      <c r="BX371" s="56"/>
      <c r="BY371" s="56"/>
      <c r="BZ371" s="56"/>
      <c r="CA371" s="56"/>
      <c r="CB371" s="56"/>
      <c r="CC371" s="61"/>
      <c r="CD371" s="61"/>
      <c r="CE371" s="61"/>
      <c r="CF371" s="61"/>
      <c r="CG371" s="61"/>
      <c r="CH371" s="61"/>
    </row>
    <row r="372" spans="1:86" ht="30.95" customHeight="1">
      <c r="A372" s="273" t="s">
        <v>338</v>
      </c>
      <c r="B372" s="808" t="s">
        <v>40</v>
      </c>
      <c r="C372" s="809" t="s">
        <v>120</v>
      </c>
      <c r="D372" s="810" t="s">
        <v>463</v>
      </c>
      <c r="E372" s="811">
        <v>2014</v>
      </c>
      <c r="F372" s="812" t="s">
        <v>1642</v>
      </c>
      <c r="G372" s="813" t="s">
        <v>230</v>
      </c>
      <c r="H372" s="814" t="s">
        <v>1610</v>
      </c>
      <c r="I372" s="812" t="s">
        <v>466</v>
      </c>
      <c r="J372" s="815">
        <v>0.12</v>
      </c>
      <c r="K372" s="815">
        <v>0.43</v>
      </c>
      <c r="L372" s="817"/>
      <c r="P372" s="54"/>
      <c r="Q372" s="54"/>
      <c r="R372" s="54"/>
      <c r="BA372" s="160"/>
      <c r="BB372" s="160"/>
      <c r="BC372" s="61"/>
      <c r="BD372" s="61"/>
      <c r="BE372" s="159"/>
      <c r="BF372" s="159"/>
      <c r="BG372" s="61"/>
      <c r="BH372" s="61"/>
      <c r="BI372" s="61"/>
      <c r="BJ372" s="61"/>
      <c r="BK372" s="61"/>
      <c r="BL372" s="61"/>
      <c r="BM372" s="161"/>
      <c r="BN372" s="61"/>
      <c r="BO372" s="61"/>
      <c r="BP372" s="61"/>
      <c r="BQ372" s="61"/>
      <c r="BR372" s="61"/>
      <c r="BS372" s="61"/>
      <c r="BT372" s="61"/>
      <c r="BU372" s="56"/>
      <c r="BV372" s="56"/>
      <c r="BW372" s="56"/>
      <c r="BX372" s="56"/>
      <c r="BY372" s="56"/>
      <c r="BZ372" s="56"/>
      <c r="CA372" s="56"/>
      <c r="CB372" s="56"/>
      <c r="CC372" s="61"/>
      <c r="CD372" s="61"/>
      <c r="CE372" s="61"/>
      <c r="CF372" s="61"/>
      <c r="CG372" s="61"/>
      <c r="CH372" s="61"/>
    </row>
    <row r="373" spans="1:86" ht="30.95" customHeight="1">
      <c r="A373" s="273" t="s">
        <v>338</v>
      </c>
      <c r="B373" s="808" t="s">
        <v>40</v>
      </c>
      <c r="C373" s="809" t="s">
        <v>120</v>
      </c>
      <c r="D373" s="810" t="s">
        <v>463</v>
      </c>
      <c r="E373" s="811">
        <v>2014</v>
      </c>
      <c r="F373" s="812" t="s">
        <v>1642</v>
      </c>
      <c r="G373" s="813" t="s">
        <v>224</v>
      </c>
      <c r="H373" s="814" t="s">
        <v>1610</v>
      </c>
      <c r="I373" s="812" t="s">
        <v>466</v>
      </c>
      <c r="J373" s="815">
        <v>0.49</v>
      </c>
      <c r="K373" s="815">
        <v>1</v>
      </c>
      <c r="L373" s="817"/>
      <c r="P373" s="54"/>
      <c r="Q373" s="54"/>
      <c r="R373" s="54"/>
      <c r="BA373" s="160"/>
      <c r="BB373" s="160"/>
      <c r="BC373" s="61"/>
      <c r="BD373" s="61"/>
      <c r="BE373" s="159"/>
      <c r="BF373" s="159"/>
      <c r="BG373" s="61"/>
      <c r="BH373" s="61"/>
      <c r="BI373" s="61"/>
      <c r="BJ373" s="61"/>
      <c r="BK373" s="61"/>
      <c r="BL373" s="61"/>
      <c r="BM373" s="161"/>
      <c r="BN373" s="61"/>
      <c r="BO373" s="61"/>
      <c r="BP373" s="61"/>
      <c r="BQ373" s="61"/>
      <c r="BR373" s="61"/>
      <c r="BS373" s="61"/>
      <c r="BT373" s="61"/>
      <c r="BU373" s="56"/>
      <c r="BV373" s="56"/>
      <c r="BW373" s="56"/>
      <c r="BX373" s="56"/>
      <c r="BY373" s="56"/>
      <c r="BZ373" s="56"/>
      <c r="CA373" s="56"/>
      <c r="CB373" s="56"/>
      <c r="CC373" s="61"/>
      <c r="CD373" s="61"/>
      <c r="CE373" s="61"/>
      <c r="CF373" s="61"/>
      <c r="CG373" s="61"/>
      <c r="CH373" s="61"/>
    </row>
    <row r="374" spans="1:86" ht="30.95" customHeight="1">
      <c r="A374" s="273" t="s">
        <v>338</v>
      </c>
      <c r="B374" s="808" t="s">
        <v>40</v>
      </c>
      <c r="C374" s="809" t="s">
        <v>120</v>
      </c>
      <c r="D374" s="810" t="s">
        <v>463</v>
      </c>
      <c r="E374" s="811">
        <v>2014</v>
      </c>
      <c r="F374" s="812" t="s">
        <v>1642</v>
      </c>
      <c r="G374" s="813" t="s">
        <v>1607</v>
      </c>
      <c r="H374" s="814" t="s">
        <v>1610</v>
      </c>
      <c r="I374" s="812" t="s">
        <v>466</v>
      </c>
      <c r="J374" s="815">
        <v>0.4</v>
      </c>
      <c r="K374" s="815">
        <v>0.92</v>
      </c>
      <c r="L374" s="817"/>
      <c r="P374" s="54"/>
      <c r="Q374" s="54"/>
      <c r="R374" s="54"/>
      <c r="BA374" s="160"/>
      <c r="BB374" s="160"/>
      <c r="BC374" s="61"/>
      <c r="BD374" s="61"/>
      <c r="BE374" s="159"/>
      <c r="BF374" s="159"/>
      <c r="BG374" s="61"/>
      <c r="BH374" s="61"/>
      <c r="BI374" s="61"/>
      <c r="BJ374" s="61"/>
      <c r="BK374" s="61"/>
      <c r="BL374" s="61"/>
      <c r="BM374" s="161"/>
      <c r="BN374" s="61"/>
      <c r="BO374" s="61"/>
      <c r="BP374" s="61"/>
      <c r="BQ374" s="61"/>
      <c r="BR374" s="61"/>
      <c r="BS374" s="61"/>
      <c r="BT374" s="61"/>
      <c r="BU374" s="56"/>
      <c r="BV374" s="56"/>
      <c r="BW374" s="56"/>
      <c r="BX374" s="56"/>
      <c r="BY374" s="56"/>
      <c r="BZ374" s="56"/>
      <c r="CA374" s="56"/>
      <c r="CB374" s="56"/>
      <c r="CC374" s="61"/>
      <c r="CD374" s="61"/>
      <c r="CE374" s="61"/>
      <c r="CF374" s="61"/>
      <c r="CG374" s="61"/>
      <c r="CH374" s="61"/>
    </row>
    <row r="375" spans="1:86" ht="30.95" customHeight="1">
      <c r="A375" s="273" t="s">
        <v>338</v>
      </c>
      <c r="B375" s="808" t="s">
        <v>40</v>
      </c>
      <c r="C375" s="809" t="s">
        <v>120</v>
      </c>
      <c r="D375" s="810" t="s">
        <v>463</v>
      </c>
      <c r="E375" s="811">
        <v>2014</v>
      </c>
      <c r="F375" s="812" t="s">
        <v>1642</v>
      </c>
      <c r="G375" s="813" t="s">
        <v>239</v>
      </c>
      <c r="H375" s="814" t="s">
        <v>1610</v>
      </c>
      <c r="I375" s="812" t="s">
        <v>466</v>
      </c>
      <c r="J375" s="815">
        <v>0.52</v>
      </c>
      <c r="K375" s="815">
        <v>1</v>
      </c>
      <c r="L375" s="817"/>
      <c r="P375" s="54"/>
      <c r="Q375" s="54"/>
      <c r="R375" s="54"/>
      <c r="BA375" s="160"/>
      <c r="BB375" s="160"/>
      <c r="BC375" s="61"/>
      <c r="BD375" s="61"/>
      <c r="BE375" s="159"/>
      <c r="BF375" s="159"/>
      <c r="BG375" s="61"/>
      <c r="BH375" s="61"/>
      <c r="BI375" s="61"/>
      <c r="BJ375" s="61"/>
      <c r="BK375" s="61"/>
      <c r="BL375" s="61"/>
      <c r="BM375" s="161"/>
      <c r="BN375" s="61"/>
      <c r="BO375" s="61"/>
      <c r="BP375" s="61"/>
      <c r="BQ375" s="61"/>
      <c r="BR375" s="61"/>
      <c r="BS375" s="61"/>
      <c r="BT375" s="61"/>
      <c r="BU375" s="56"/>
      <c r="BV375" s="56"/>
      <c r="BW375" s="56"/>
      <c r="BX375" s="56"/>
      <c r="BY375" s="56"/>
      <c r="BZ375" s="56"/>
      <c r="CA375" s="56"/>
      <c r="CB375" s="56"/>
      <c r="CC375" s="61"/>
      <c r="CD375" s="61"/>
      <c r="CE375" s="61"/>
      <c r="CF375" s="61"/>
      <c r="CG375" s="61"/>
      <c r="CH375" s="61"/>
    </row>
    <row r="376" spans="1:86" ht="30.95" customHeight="1">
      <c r="A376" s="273" t="s">
        <v>338</v>
      </c>
      <c r="B376" s="808" t="s">
        <v>40</v>
      </c>
      <c r="C376" s="809" t="s">
        <v>120</v>
      </c>
      <c r="D376" s="810" t="s">
        <v>463</v>
      </c>
      <c r="E376" s="811">
        <v>2014</v>
      </c>
      <c r="F376" s="812" t="s">
        <v>1642</v>
      </c>
      <c r="G376" s="813" t="s">
        <v>222</v>
      </c>
      <c r="H376" s="814" t="s">
        <v>1610</v>
      </c>
      <c r="I376" s="812" t="s">
        <v>466</v>
      </c>
      <c r="J376" s="815">
        <v>0.55000000000000004</v>
      </c>
      <c r="K376" s="815">
        <v>1</v>
      </c>
      <c r="L376" s="817"/>
      <c r="P376" s="54"/>
      <c r="Q376" s="54"/>
      <c r="R376" s="54"/>
      <c r="BA376" s="160"/>
      <c r="BB376" s="160"/>
      <c r="BC376" s="61"/>
      <c r="BD376" s="61"/>
      <c r="BE376" s="159"/>
      <c r="BF376" s="159"/>
      <c r="BG376" s="61"/>
      <c r="BH376" s="61"/>
      <c r="BI376" s="61"/>
      <c r="BJ376" s="61"/>
      <c r="BK376" s="61"/>
      <c r="BL376" s="61"/>
      <c r="BM376" s="161"/>
      <c r="BN376" s="61"/>
      <c r="BO376" s="61"/>
      <c r="BP376" s="61"/>
      <c r="BQ376" s="61"/>
      <c r="BR376" s="61"/>
      <c r="BS376" s="61"/>
      <c r="BT376" s="61"/>
      <c r="BU376" s="56"/>
      <c r="BV376" s="56"/>
      <c r="BW376" s="56"/>
      <c r="BX376" s="56"/>
      <c r="BY376" s="56"/>
      <c r="BZ376" s="56"/>
      <c r="CA376" s="56"/>
      <c r="CB376" s="56"/>
      <c r="CC376" s="61"/>
      <c r="CD376" s="61"/>
      <c r="CE376" s="61"/>
      <c r="CF376" s="61"/>
      <c r="CG376" s="61"/>
      <c r="CH376" s="61"/>
    </row>
    <row r="377" spans="1:86" ht="30.95" customHeight="1">
      <c r="A377" s="273" t="s">
        <v>338</v>
      </c>
      <c r="B377" s="808" t="s">
        <v>40</v>
      </c>
      <c r="C377" s="809" t="s">
        <v>120</v>
      </c>
      <c r="D377" s="810" t="s">
        <v>463</v>
      </c>
      <c r="E377" s="811">
        <v>2014</v>
      </c>
      <c r="F377" s="812" t="s">
        <v>1642</v>
      </c>
      <c r="G377" s="813" t="s">
        <v>226</v>
      </c>
      <c r="H377" s="814" t="s">
        <v>1610</v>
      </c>
      <c r="I377" s="812" t="s">
        <v>466</v>
      </c>
      <c r="J377" s="815">
        <v>0.61</v>
      </c>
      <c r="K377" s="815">
        <v>1</v>
      </c>
      <c r="L377" s="817"/>
      <c r="P377" s="54"/>
      <c r="Q377" s="54"/>
      <c r="R377" s="54"/>
      <c r="BA377" s="160"/>
      <c r="BB377" s="160"/>
      <c r="BC377" s="61"/>
      <c r="BD377" s="61"/>
      <c r="BE377" s="159"/>
      <c r="BF377" s="159"/>
      <c r="BG377" s="61"/>
      <c r="BH377" s="61"/>
      <c r="BI377" s="61"/>
      <c r="BJ377" s="61"/>
      <c r="BK377" s="61"/>
      <c r="BL377" s="61"/>
      <c r="BM377" s="161"/>
      <c r="BN377" s="61"/>
      <c r="BO377" s="61"/>
      <c r="BP377" s="61"/>
      <c r="BQ377" s="61"/>
      <c r="BR377" s="61"/>
      <c r="BS377" s="61"/>
      <c r="BT377" s="61"/>
      <c r="BU377" s="56"/>
      <c r="BV377" s="56"/>
      <c r="BW377" s="56"/>
      <c r="BX377" s="56"/>
      <c r="BY377" s="56"/>
      <c r="BZ377" s="56"/>
      <c r="CA377" s="56"/>
      <c r="CB377" s="56"/>
      <c r="CC377" s="61"/>
      <c r="CD377" s="61"/>
      <c r="CE377" s="61"/>
      <c r="CF377" s="61"/>
      <c r="CG377" s="61"/>
      <c r="CH377" s="61"/>
    </row>
    <row r="378" spans="1:86" ht="30.95" customHeight="1">
      <c r="A378" s="273" t="s">
        <v>338</v>
      </c>
      <c r="B378" s="808" t="s">
        <v>40</v>
      </c>
      <c r="C378" s="809" t="s">
        <v>120</v>
      </c>
      <c r="D378" s="810" t="s">
        <v>463</v>
      </c>
      <c r="E378" s="811">
        <v>2014</v>
      </c>
      <c r="F378" s="812" t="s">
        <v>1642</v>
      </c>
      <c r="G378" s="813" t="s">
        <v>1609</v>
      </c>
      <c r="H378" s="814" t="s">
        <v>1611</v>
      </c>
      <c r="I378" s="812" t="s">
        <v>466</v>
      </c>
      <c r="J378" s="815">
        <v>0.75</v>
      </c>
      <c r="K378" s="815">
        <v>0.98</v>
      </c>
      <c r="L378" s="817"/>
      <c r="P378" s="54"/>
      <c r="Q378" s="54"/>
      <c r="R378" s="54"/>
      <c r="BA378" s="160"/>
      <c r="BB378" s="160"/>
      <c r="BC378" s="61"/>
      <c r="BD378" s="61"/>
      <c r="BE378" s="159"/>
      <c r="BF378" s="159"/>
      <c r="BG378" s="61"/>
      <c r="BH378" s="61"/>
      <c r="BI378" s="61"/>
      <c r="BJ378" s="61"/>
      <c r="BK378" s="61"/>
      <c r="BL378" s="61"/>
      <c r="BM378" s="161"/>
      <c r="BN378" s="61"/>
      <c r="BO378" s="61"/>
      <c r="BP378" s="61"/>
      <c r="BQ378" s="61"/>
      <c r="BR378" s="61"/>
      <c r="BS378" s="61"/>
      <c r="BT378" s="61"/>
      <c r="BU378" s="56"/>
      <c r="BV378" s="56"/>
      <c r="BW378" s="56"/>
      <c r="BX378" s="56"/>
      <c r="BY378" s="56"/>
      <c r="BZ378" s="56"/>
      <c r="CA378" s="56"/>
      <c r="CB378" s="56"/>
      <c r="CC378" s="61"/>
      <c r="CD378" s="61"/>
      <c r="CE378" s="61"/>
      <c r="CF378" s="61"/>
      <c r="CG378" s="61"/>
      <c r="CH378" s="61"/>
    </row>
    <row r="379" spans="1:86" ht="30.95" customHeight="1">
      <c r="A379" s="273" t="s">
        <v>338</v>
      </c>
      <c r="B379" s="808" t="s">
        <v>40</v>
      </c>
      <c r="C379" s="809" t="s">
        <v>120</v>
      </c>
      <c r="D379" s="810" t="s">
        <v>463</v>
      </c>
      <c r="E379" s="811">
        <v>2014</v>
      </c>
      <c r="F379" s="812" t="s">
        <v>1642</v>
      </c>
      <c r="G379" s="813" t="s">
        <v>1612</v>
      </c>
      <c r="H379" s="814" t="s">
        <v>1611</v>
      </c>
      <c r="I379" s="812" t="s">
        <v>466</v>
      </c>
      <c r="J379" s="815">
        <v>0.75</v>
      </c>
      <c r="K379" s="815">
        <v>1</v>
      </c>
      <c r="L379" s="817"/>
      <c r="P379" s="54"/>
      <c r="Q379" s="54"/>
      <c r="R379" s="54"/>
      <c r="BA379" s="160"/>
      <c r="BB379" s="160"/>
      <c r="BC379" s="61"/>
      <c r="BD379" s="61"/>
      <c r="BE379" s="159"/>
      <c r="BF379" s="159"/>
      <c r="BG379" s="61"/>
      <c r="BH379" s="61"/>
      <c r="BI379" s="61"/>
      <c r="BJ379" s="61"/>
      <c r="BK379" s="61"/>
      <c r="BL379" s="61"/>
      <c r="BM379" s="161"/>
      <c r="BN379" s="61"/>
      <c r="BO379" s="61"/>
      <c r="BP379" s="61"/>
      <c r="BQ379" s="61"/>
      <c r="BR379" s="61"/>
      <c r="BS379" s="61"/>
      <c r="BT379" s="61"/>
      <c r="BU379" s="56"/>
      <c r="BV379" s="56"/>
      <c r="BW379" s="56"/>
      <c r="BX379" s="56"/>
      <c r="BY379" s="56"/>
      <c r="BZ379" s="56"/>
      <c r="CA379" s="56"/>
      <c r="CB379" s="56"/>
      <c r="CC379" s="61"/>
      <c r="CD379" s="61"/>
      <c r="CE379" s="61"/>
      <c r="CF379" s="61"/>
      <c r="CG379" s="61"/>
      <c r="CH379" s="61"/>
    </row>
    <row r="380" spans="1:86" ht="30.95" customHeight="1">
      <c r="A380" s="273" t="s">
        <v>338</v>
      </c>
      <c r="B380" s="808" t="s">
        <v>40</v>
      </c>
      <c r="C380" s="809" t="s">
        <v>120</v>
      </c>
      <c r="D380" s="810" t="s">
        <v>463</v>
      </c>
      <c r="E380" s="811">
        <v>2014</v>
      </c>
      <c r="F380" s="812" t="s">
        <v>1642</v>
      </c>
      <c r="G380" s="813" t="s">
        <v>222</v>
      </c>
      <c r="H380" s="814" t="s">
        <v>1611</v>
      </c>
      <c r="I380" s="812" t="s">
        <v>466</v>
      </c>
      <c r="J380" s="815">
        <v>0.71</v>
      </c>
      <c r="K380" s="815">
        <v>1</v>
      </c>
      <c r="L380" s="817"/>
      <c r="P380" s="54"/>
      <c r="Q380" s="54"/>
      <c r="R380" s="54"/>
      <c r="BA380" s="160"/>
      <c r="BB380" s="160"/>
      <c r="BC380" s="61"/>
      <c r="BD380" s="61"/>
      <c r="BE380" s="159"/>
      <c r="BF380" s="159"/>
      <c r="BG380" s="61"/>
      <c r="BH380" s="61"/>
      <c r="BI380" s="61"/>
      <c r="BJ380" s="61"/>
      <c r="BK380" s="61"/>
      <c r="BL380" s="61"/>
      <c r="BM380" s="161"/>
      <c r="BN380" s="61"/>
      <c r="BO380" s="61"/>
      <c r="BP380" s="61"/>
      <c r="BQ380" s="61"/>
      <c r="BR380" s="61"/>
      <c r="BS380" s="61"/>
      <c r="BT380" s="61"/>
      <c r="BU380" s="56"/>
      <c r="BV380" s="56"/>
      <c r="BW380" s="56"/>
      <c r="BX380" s="56"/>
      <c r="BY380" s="56"/>
      <c r="BZ380" s="56"/>
      <c r="CA380" s="56"/>
      <c r="CB380" s="56"/>
      <c r="CC380" s="61"/>
      <c r="CD380" s="61"/>
      <c r="CE380" s="61"/>
      <c r="CF380" s="61"/>
      <c r="CG380" s="61"/>
      <c r="CH380" s="61"/>
    </row>
    <row r="381" spans="1:86" ht="30.95" customHeight="1">
      <c r="A381" s="273" t="s">
        <v>338</v>
      </c>
      <c r="B381" s="808" t="s">
        <v>40</v>
      </c>
      <c r="C381" s="809" t="s">
        <v>120</v>
      </c>
      <c r="D381" s="810" t="s">
        <v>463</v>
      </c>
      <c r="E381" s="811">
        <v>2014</v>
      </c>
      <c r="F381" s="812" t="s">
        <v>1642</v>
      </c>
      <c r="G381" s="813" t="s">
        <v>1609</v>
      </c>
      <c r="H381" s="814" t="s">
        <v>1613</v>
      </c>
      <c r="I381" s="812" t="s">
        <v>466</v>
      </c>
      <c r="J381" s="815">
        <v>0.84</v>
      </c>
      <c r="K381" s="815">
        <v>1</v>
      </c>
      <c r="L381" s="817"/>
      <c r="P381" s="54"/>
      <c r="Q381" s="54"/>
      <c r="R381" s="54"/>
      <c r="BA381" s="160"/>
      <c r="BB381" s="160"/>
      <c r="BC381" s="61"/>
      <c r="BD381" s="61"/>
      <c r="BE381" s="159"/>
      <c r="BF381" s="159"/>
      <c r="BG381" s="61"/>
      <c r="BH381" s="61"/>
      <c r="BI381" s="61"/>
      <c r="BJ381" s="61"/>
      <c r="BK381" s="61"/>
      <c r="BL381" s="61"/>
      <c r="BM381" s="161"/>
      <c r="BN381" s="61"/>
      <c r="BO381" s="61"/>
      <c r="BP381" s="61"/>
      <c r="BQ381" s="61"/>
      <c r="BR381" s="61"/>
      <c r="BS381" s="61"/>
      <c r="BT381" s="61"/>
      <c r="BU381" s="56"/>
      <c r="BV381" s="56"/>
      <c r="BW381" s="56"/>
      <c r="BX381" s="56"/>
      <c r="BY381" s="56"/>
      <c r="BZ381" s="56"/>
      <c r="CA381" s="56"/>
      <c r="CB381" s="56"/>
      <c r="CC381" s="61"/>
      <c r="CD381" s="61"/>
      <c r="CE381" s="61"/>
      <c r="CF381" s="61"/>
      <c r="CG381" s="61"/>
      <c r="CH381" s="61"/>
    </row>
    <row r="382" spans="1:86" ht="30.95" customHeight="1">
      <c r="A382" s="273" t="s">
        <v>338</v>
      </c>
      <c r="B382" s="808" t="s">
        <v>40</v>
      </c>
      <c r="C382" s="809" t="s">
        <v>120</v>
      </c>
      <c r="D382" s="810" t="s">
        <v>463</v>
      </c>
      <c r="E382" s="811">
        <v>2014</v>
      </c>
      <c r="F382" s="812" t="s">
        <v>1642</v>
      </c>
      <c r="G382" s="813" t="s">
        <v>1609</v>
      </c>
      <c r="H382" s="814" t="s">
        <v>1614</v>
      </c>
      <c r="I382" s="812" t="s">
        <v>466</v>
      </c>
      <c r="J382" s="815">
        <v>0.93</v>
      </c>
      <c r="K382" s="815">
        <v>1</v>
      </c>
      <c r="L382" s="817"/>
      <c r="P382" s="54"/>
      <c r="Q382" s="54"/>
      <c r="R382" s="54"/>
      <c r="BA382" s="160"/>
      <c r="BB382" s="160"/>
      <c r="BC382" s="61"/>
      <c r="BD382" s="61"/>
      <c r="BE382" s="159"/>
      <c r="BF382" s="159"/>
      <c r="BG382" s="61"/>
      <c r="BH382" s="61"/>
      <c r="BI382" s="61"/>
      <c r="BJ382" s="61"/>
      <c r="BK382" s="61"/>
      <c r="BL382" s="61"/>
      <c r="BM382" s="161"/>
      <c r="BN382" s="61"/>
      <c r="BO382" s="61"/>
      <c r="BP382" s="61"/>
      <c r="BQ382" s="61"/>
      <c r="BR382" s="61"/>
      <c r="BS382" s="61"/>
      <c r="BT382" s="61"/>
      <c r="BU382" s="56"/>
      <c r="BV382" s="56"/>
      <c r="BW382" s="56"/>
      <c r="BX382" s="56"/>
      <c r="BY382" s="56"/>
      <c r="BZ382" s="56"/>
      <c r="CA382" s="56"/>
      <c r="CB382" s="56"/>
      <c r="CC382" s="61"/>
      <c r="CD382" s="61"/>
      <c r="CE382" s="61"/>
      <c r="CF382" s="61"/>
      <c r="CG382" s="61"/>
      <c r="CH382" s="61"/>
    </row>
    <row r="383" spans="1:86" ht="30.95" customHeight="1">
      <c r="A383" s="273" t="s">
        <v>338</v>
      </c>
      <c r="B383" s="808" t="s">
        <v>40</v>
      </c>
      <c r="C383" s="809" t="s">
        <v>120</v>
      </c>
      <c r="D383" s="810" t="s">
        <v>463</v>
      </c>
      <c r="E383" s="811">
        <v>2014</v>
      </c>
      <c r="F383" s="812" t="s">
        <v>1642</v>
      </c>
      <c r="G383" s="813" t="s">
        <v>226</v>
      </c>
      <c r="H383" s="814" t="s">
        <v>1614</v>
      </c>
      <c r="I383" s="812" t="s">
        <v>466</v>
      </c>
      <c r="J383" s="815">
        <v>1</v>
      </c>
      <c r="K383" s="815">
        <v>1</v>
      </c>
      <c r="L383" s="817"/>
      <c r="P383" s="54"/>
      <c r="Q383" s="54"/>
      <c r="R383" s="54"/>
      <c r="BA383" s="160" t="s">
        <v>355</v>
      </c>
      <c r="BB383" s="160" t="s">
        <v>338</v>
      </c>
      <c r="BC383" s="61"/>
      <c r="BD383" s="61" t="s">
        <v>437</v>
      </c>
      <c r="BE383" s="159"/>
      <c r="BF383" s="159"/>
      <c r="BG383" s="61"/>
      <c r="BH383" s="61" t="s">
        <v>473</v>
      </c>
      <c r="BI383" s="61"/>
      <c r="BJ383" s="61"/>
      <c r="BK383" s="61"/>
      <c r="BL383" s="61"/>
      <c r="BM383" s="161" t="s">
        <v>486</v>
      </c>
      <c r="BN383" s="61"/>
      <c r="BO383" s="61" t="s">
        <v>119</v>
      </c>
      <c r="BP383" s="61"/>
      <c r="BQ383" s="61"/>
      <c r="BR383" s="61"/>
      <c r="BS383" s="61"/>
      <c r="BT383" s="61"/>
      <c r="BU383" s="56" t="s">
        <v>690</v>
      </c>
      <c r="BV383" s="56"/>
      <c r="BW383" s="56"/>
      <c r="BX383" s="56"/>
      <c r="BY383" s="56"/>
      <c r="BZ383" s="56" t="s">
        <v>727</v>
      </c>
      <c r="CA383" s="56"/>
      <c r="CB383" s="56"/>
      <c r="CC383" s="61" t="s">
        <v>753</v>
      </c>
      <c r="CD383" s="61"/>
      <c r="CE383" s="61"/>
      <c r="CF383" s="61"/>
      <c r="CG383" s="61"/>
      <c r="CH383" s="61"/>
    </row>
    <row r="384" spans="1:86">
      <c r="A384" s="818"/>
      <c r="B384" s="819"/>
      <c r="C384" s="819"/>
      <c r="D384" s="820"/>
      <c r="E384" s="821"/>
      <c r="F384" s="822"/>
      <c r="G384" s="87"/>
      <c r="H384" s="823"/>
      <c r="I384" s="88"/>
      <c r="J384" s="824"/>
      <c r="K384" s="825"/>
      <c r="L384" s="816"/>
      <c r="P384" s="54"/>
      <c r="Q384" s="54"/>
      <c r="R384" s="54"/>
      <c r="BA384" s="160" t="s">
        <v>356</v>
      </c>
      <c r="BB384" s="160" t="s">
        <v>357</v>
      </c>
      <c r="BC384" s="61"/>
      <c r="BD384" s="61"/>
      <c r="BE384" s="159"/>
      <c r="BF384" s="159"/>
      <c r="BG384" s="61"/>
      <c r="BH384" s="61"/>
      <c r="BI384" s="61"/>
      <c r="BJ384" s="61"/>
      <c r="BK384" s="61"/>
      <c r="BL384" s="61"/>
      <c r="BM384" s="161" t="s">
        <v>661</v>
      </c>
      <c r="BN384" s="61"/>
      <c r="BO384" s="61" t="s">
        <v>119</v>
      </c>
      <c r="BP384" s="61"/>
      <c r="BQ384" s="61"/>
      <c r="BR384" s="61"/>
      <c r="BS384" s="61"/>
      <c r="BT384" s="61"/>
      <c r="BU384" s="56" t="s">
        <v>691</v>
      </c>
      <c r="BV384" s="56"/>
      <c r="BW384" s="56"/>
      <c r="BX384" s="56"/>
      <c r="BY384" s="56"/>
      <c r="BZ384" s="56" t="s">
        <v>729</v>
      </c>
      <c r="CA384" s="56"/>
      <c r="CB384" s="56"/>
      <c r="CC384" s="61" t="s">
        <v>204</v>
      </c>
      <c r="CD384" s="61"/>
      <c r="CE384" s="61"/>
      <c r="CF384" s="61"/>
      <c r="CG384" s="61"/>
      <c r="CH384" s="61"/>
    </row>
    <row r="385" spans="1:86" ht="13.35" customHeight="1">
      <c r="A385" s="89"/>
      <c r="E385" s="89"/>
      <c r="F385" s="21"/>
      <c r="I385" s="21"/>
      <c r="L385" s="98"/>
      <c r="P385" s="54"/>
      <c r="Q385" s="54"/>
      <c r="R385" s="54"/>
      <c r="BA385" s="160" t="s">
        <v>358</v>
      </c>
      <c r="BB385" s="160" t="s">
        <v>125</v>
      </c>
      <c r="BC385" s="61"/>
      <c r="BD385" s="61"/>
      <c r="BE385" s="159"/>
      <c r="BF385" s="159"/>
      <c r="BG385" s="61"/>
      <c r="BH385" s="61"/>
      <c r="BI385" s="61"/>
      <c r="BJ385" s="61"/>
      <c r="BK385" s="61"/>
      <c r="BL385" s="61"/>
      <c r="BM385" s="161" t="s">
        <v>487</v>
      </c>
      <c r="BN385" s="61"/>
      <c r="BO385" s="61" t="s">
        <v>121</v>
      </c>
      <c r="BP385" s="61"/>
      <c r="BQ385" s="61"/>
      <c r="BR385" s="61"/>
      <c r="BS385" s="61"/>
      <c r="BT385" s="61"/>
      <c r="BU385" s="56" t="s">
        <v>692</v>
      </c>
      <c r="BV385" s="56"/>
      <c r="BW385" s="56"/>
      <c r="BX385" s="56"/>
      <c r="BY385" s="56"/>
      <c r="BZ385" s="56" t="s">
        <v>194</v>
      </c>
      <c r="CA385" s="56"/>
      <c r="CB385" s="56"/>
      <c r="CC385" s="61"/>
      <c r="CD385" s="61"/>
      <c r="CE385" s="61"/>
      <c r="CF385" s="61"/>
      <c r="CG385" s="61"/>
      <c r="CH385" s="61"/>
    </row>
    <row r="386" spans="1:86">
      <c r="A386" t="s">
        <v>277</v>
      </c>
      <c r="L386" s="98"/>
      <c r="P386" s="54"/>
      <c r="Q386" s="54"/>
      <c r="R386" s="54"/>
      <c r="BA386" s="160" t="s">
        <v>359</v>
      </c>
      <c r="BB386" s="160" t="s">
        <v>48</v>
      </c>
      <c r="BC386" s="61"/>
      <c r="BD386" s="157" t="s">
        <v>442</v>
      </c>
      <c r="BE386" s="159"/>
      <c r="BF386" s="159"/>
      <c r="BG386" s="61"/>
      <c r="BH386" s="157" t="s">
        <v>72</v>
      </c>
      <c r="BI386" s="61"/>
      <c r="BJ386" s="61"/>
      <c r="BK386" s="157" t="s">
        <v>828</v>
      </c>
      <c r="BL386" s="61"/>
      <c r="BM386" s="161" t="s">
        <v>488</v>
      </c>
      <c r="BN386" s="61"/>
      <c r="BO386" s="61" t="s">
        <v>122</v>
      </c>
      <c r="BP386" s="61"/>
      <c r="BQ386" s="61"/>
      <c r="BR386" s="61"/>
      <c r="BS386" s="61"/>
      <c r="BT386" s="61"/>
      <c r="BU386" s="56" t="s">
        <v>716</v>
      </c>
      <c r="BV386" s="56"/>
      <c r="BW386" s="56"/>
      <c r="BX386" s="56"/>
      <c r="BY386" s="56"/>
      <c r="BZ386" s="56" t="s">
        <v>730</v>
      </c>
      <c r="CA386" s="56"/>
      <c r="CB386" s="56"/>
      <c r="CC386" s="61"/>
      <c r="CD386" s="61"/>
      <c r="CE386" s="61"/>
      <c r="CF386" s="61"/>
      <c r="CG386" s="61"/>
      <c r="CH386" s="61"/>
    </row>
    <row r="387" spans="1:86" s="233" customFormat="1">
      <c r="A387" s="91" t="s">
        <v>390</v>
      </c>
      <c r="L387" s="245"/>
      <c r="P387" s="232"/>
      <c r="Q387" s="232"/>
      <c r="R387" s="232"/>
      <c r="BA387" s="246" t="s">
        <v>387</v>
      </c>
      <c r="BB387" s="246" t="s">
        <v>339</v>
      </c>
      <c r="BC387" s="56"/>
      <c r="BD387" s="56" t="s">
        <v>54</v>
      </c>
      <c r="BE387" s="210"/>
      <c r="BF387" s="210"/>
      <c r="BG387" s="56"/>
      <c r="BH387" s="56" t="s">
        <v>64</v>
      </c>
      <c r="BI387" s="56"/>
      <c r="BJ387" s="56"/>
      <c r="BK387" s="214" t="s">
        <v>64</v>
      </c>
      <c r="BL387" s="56"/>
      <c r="BM387" s="212" t="s">
        <v>489</v>
      </c>
      <c r="BN387" s="56"/>
      <c r="BO387" s="56" t="s">
        <v>123</v>
      </c>
      <c r="BP387" s="56"/>
      <c r="BQ387" s="56"/>
      <c r="BR387" s="56"/>
      <c r="BS387" s="56"/>
      <c r="BT387" s="56"/>
      <c r="BU387" s="56" t="s">
        <v>693</v>
      </c>
      <c r="BV387" s="56"/>
      <c r="BW387" s="56"/>
      <c r="BX387" s="56"/>
      <c r="BY387" s="56"/>
      <c r="BZ387" s="56" t="s">
        <v>740</v>
      </c>
      <c r="CA387" s="56"/>
      <c r="CB387" s="56"/>
      <c r="CC387" s="56"/>
      <c r="CD387" s="56"/>
      <c r="CE387" s="56"/>
      <c r="CF387" s="56"/>
      <c r="CG387" s="56"/>
      <c r="CH387" s="56"/>
    </row>
    <row r="388" spans="1:86">
      <c r="A388" s="91" t="s">
        <v>190</v>
      </c>
      <c r="L388" s="98"/>
      <c r="P388" s="54"/>
      <c r="Q388" s="54"/>
      <c r="R388" s="54"/>
      <c r="BA388" s="160" t="s">
        <v>361</v>
      </c>
      <c r="BB388" s="160" t="s">
        <v>362</v>
      </c>
      <c r="BC388" s="61"/>
      <c r="BD388" s="61" t="s">
        <v>443</v>
      </c>
      <c r="BE388" s="159"/>
      <c r="BF388" s="159"/>
      <c r="BG388" s="61"/>
      <c r="BH388" s="61" t="s">
        <v>73</v>
      </c>
      <c r="BI388" s="61"/>
      <c r="BJ388" s="61"/>
      <c r="BK388" t="s">
        <v>766</v>
      </c>
      <c r="BL388" s="61"/>
      <c r="BM388" s="161" t="s">
        <v>490</v>
      </c>
      <c r="BN388" s="61"/>
      <c r="BO388" s="61" t="s">
        <v>678</v>
      </c>
      <c r="BP388" s="61"/>
      <c r="BQ388" s="61"/>
      <c r="BR388" s="61"/>
      <c r="BS388" s="61"/>
      <c r="BT388" s="61"/>
      <c r="BU388" s="56" t="s">
        <v>717</v>
      </c>
      <c r="BV388" s="56"/>
      <c r="BW388" s="56"/>
      <c r="BX388" s="56"/>
      <c r="BY388" s="56"/>
      <c r="BZ388" s="56" t="s">
        <v>731</v>
      </c>
      <c r="CA388" s="56"/>
      <c r="CB388" s="56"/>
      <c r="CC388" s="61"/>
      <c r="CD388" s="61"/>
      <c r="CE388" s="61"/>
      <c r="CF388" s="61"/>
      <c r="CG388" s="61"/>
      <c r="CH388" s="61"/>
    </row>
    <row r="389" spans="1:86" ht="15">
      <c r="A389" s="58"/>
      <c r="L389" s="98"/>
      <c r="P389" s="54"/>
      <c r="Q389" s="54"/>
      <c r="R389" s="54"/>
      <c r="BA389" s="160" t="s">
        <v>349</v>
      </c>
      <c r="BB389" s="160" t="s">
        <v>350</v>
      </c>
      <c r="BC389" s="61"/>
      <c r="BD389" s="61" t="s">
        <v>183</v>
      </c>
      <c r="BE389" s="159"/>
      <c r="BF389" s="159"/>
      <c r="BG389" s="61"/>
      <c r="BH389" s="61" t="s">
        <v>756</v>
      </c>
      <c r="BI389" s="61"/>
      <c r="BJ389" s="61"/>
      <c r="BK389" s="61"/>
      <c r="BL389" s="61"/>
      <c r="BM389" s="161" t="s">
        <v>491</v>
      </c>
      <c r="BN389" s="61"/>
      <c r="BO389" s="61" t="s">
        <v>677</v>
      </c>
      <c r="BP389" s="61"/>
      <c r="BQ389" s="61"/>
      <c r="BR389" s="61"/>
      <c r="BS389" s="61"/>
      <c r="BT389" s="61"/>
      <c r="BU389" s="56" t="s">
        <v>694</v>
      </c>
      <c r="BV389" s="56"/>
      <c r="BW389" s="56"/>
      <c r="BX389" s="56"/>
      <c r="BY389" s="56"/>
      <c r="BZ389" s="56" t="s">
        <v>732</v>
      </c>
      <c r="CA389" s="56"/>
      <c r="CB389" s="56"/>
      <c r="CC389" s="61"/>
      <c r="CD389" s="61"/>
      <c r="CE389" s="61"/>
      <c r="CF389" s="61"/>
      <c r="CG389" s="61"/>
      <c r="CH389" s="61"/>
    </row>
    <row r="390" spans="1:86">
      <c r="L390" s="99"/>
      <c r="P390" s="54"/>
      <c r="Q390" s="54"/>
      <c r="R390" s="54"/>
      <c r="BA390" s="160" t="s">
        <v>363</v>
      </c>
      <c r="BB390" s="160" t="s">
        <v>364</v>
      </c>
      <c r="BC390" s="61"/>
      <c r="BD390" s="61" t="s">
        <v>444</v>
      </c>
      <c r="BE390" s="159"/>
      <c r="BF390" s="159"/>
      <c r="BG390" s="61"/>
      <c r="BH390" s="61"/>
      <c r="BI390" s="61"/>
      <c r="BJ390" s="61"/>
      <c r="BK390" s="61"/>
      <c r="BL390" s="61"/>
      <c r="BM390" s="161" t="s">
        <v>662</v>
      </c>
      <c r="BN390" s="61"/>
      <c r="BO390" s="61" t="s">
        <v>679</v>
      </c>
      <c r="BP390" s="61"/>
      <c r="BQ390" s="61"/>
      <c r="BR390" s="61"/>
      <c r="BS390" s="61"/>
      <c r="BT390" s="61"/>
      <c r="BU390" s="56" t="s">
        <v>143</v>
      </c>
      <c r="BV390" s="56"/>
      <c r="BW390" s="56"/>
      <c r="BX390" s="56"/>
      <c r="BY390" s="56"/>
      <c r="BZ390" s="56" t="s">
        <v>743</v>
      </c>
      <c r="CA390" s="56"/>
      <c r="CB390" s="56"/>
      <c r="CC390" s="61"/>
      <c r="CD390" s="61"/>
      <c r="CE390" s="61"/>
      <c r="CF390" s="61"/>
      <c r="CG390" s="61"/>
      <c r="CH390" s="61"/>
    </row>
    <row r="391" spans="1:86">
      <c r="BA391" s="160" t="s">
        <v>365</v>
      </c>
      <c r="BB391" s="160" t="s">
        <v>366</v>
      </c>
      <c r="BC391" s="61"/>
      <c r="BD391" s="61" t="s">
        <v>194</v>
      </c>
      <c r="BE391" s="159"/>
      <c r="BF391" s="159"/>
      <c r="BG391" s="61"/>
      <c r="BH391" s="61"/>
      <c r="BI391" s="61"/>
      <c r="BJ391" s="61"/>
      <c r="BK391" s="61"/>
      <c r="BL391" s="61"/>
      <c r="BM391" s="161" t="s">
        <v>98</v>
      </c>
      <c r="BN391" s="61"/>
      <c r="BO391" s="61" t="s">
        <v>680</v>
      </c>
      <c r="BP391" s="61"/>
      <c r="BQ391" s="61"/>
      <c r="BR391" s="61"/>
      <c r="BS391" s="61"/>
      <c r="BT391" s="61"/>
      <c r="BU391" s="56" t="s">
        <v>718</v>
      </c>
      <c r="BV391" s="56"/>
      <c r="BW391" s="56"/>
      <c r="BX391" s="56"/>
      <c r="BY391" s="56"/>
      <c r="BZ391" s="56" t="s">
        <v>733</v>
      </c>
      <c r="CA391" s="56"/>
      <c r="CB391" s="56"/>
      <c r="CC391" s="61"/>
      <c r="CD391" s="61"/>
      <c r="CE391" s="61"/>
      <c r="CF391" s="61"/>
      <c r="CG391" s="61"/>
      <c r="CH391" s="61"/>
    </row>
    <row r="392" spans="1:86">
      <c r="BA392" s="160" t="s">
        <v>367</v>
      </c>
      <c r="BB392" s="160" t="s">
        <v>97</v>
      </c>
      <c r="BC392" s="61"/>
      <c r="BD392" s="61" t="s">
        <v>445</v>
      </c>
      <c r="BE392" s="159"/>
      <c r="BF392" s="159"/>
      <c r="BG392" s="61"/>
      <c r="BH392" s="61"/>
      <c r="BI392" s="61"/>
      <c r="BJ392" s="61"/>
      <c r="BK392" s="61"/>
      <c r="BL392" s="61"/>
      <c r="BM392" s="161" t="s">
        <v>492</v>
      </c>
      <c r="BN392" s="61"/>
      <c r="BO392" s="61" t="s">
        <v>681</v>
      </c>
      <c r="BP392" s="61"/>
      <c r="BQ392" s="61"/>
      <c r="BR392" s="61"/>
      <c r="BS392" s="61"/>
      <c r="BT392" s="61"/>
      <c r="BU392" s="56" t="s">
        <v>747</v>
      </c>
      <c r="BV392" s="56"/>
      <c r="BW392" s="56"/>
      <c r="BX392" s="56"/>
      <c r="BY392" s="56"/>
      <c r="BZ392" s="56" t="s">
        <v>734</v>
      </c>
      <c r="CA392" s="56"/>
      <c r="CB392" s="56"/>
      <c r="CC392" s="61"/>
      <c r="CD392" s="61"/>
      <c r="CE392" s="61"/>
      <c r="CF392" s="61"/>
      <c r="CG392" s="61"/>
      <c r="CH392" s="61"/>
    </row>
    <row r="393" spans="1:86">
      <c r="BA393" s="160" t="s">
        <v>369</v>
      </c>
      <c r="BB393" s="160" t="s">
        <v>341</v>
      </c>
      <c r="BC393" s="61"/>
      <c r="BD393" s="61" t="s">
        <v>446</v>
      </c>
      <c r="BE393" s="159"/>
      <c r="BF393" s="159"/>
      <c r="BG393" s="61"/>
      <c r="BH393" s="61"/>
      <c r="BI393" s="61"/>
      <c r="BJ393" s="61"/>
      <c r="BK393" s="61"/>
      <c r="BL393" s="61"/>
      <c r="BM393" s="161" t="s">
        <v>493</v>
      </c>
      <c r="BN393" s="61"/>
      <c r="BO393" s="61" t="s">
        <v>682</v>
      </c>
      <c r="BP393" s="61"/>
      <c r="BQ393" s="61"/>
      <c r="BR393" s="61"/>
      <c r="BS393" s="61"/>
      <c r="BT393" s="61"/>
      <c r="BU393" s="56" t="s">
        <v>748</v>
      </c>
      <c r="BV393" s="56"/>
      <c r="BW393" s="56"/>
      <c r="BX393" s="56"/>
      <c r="BY393" s="56"/>
      <c r="BZ393" s="56" t="s">
        <v>742</v>
      </c>
      <c r="CA393" s="56"/>
      <c r="CB393" s="56"/>
      <c r="CC393" s="61"/>
      <c r="CD393" s="61"/>
      <c r="CE393" s="61"/>
      <c r="CF393" s="61"/>
      <c r="CG393" s="61"/>
      <c r="CH393" s="61"/>
    </row>
    <row r="394" spans="1:86">
      <c r="BA394" s="160" t="s">
        <v>370</v>
      </c>
      <c r="BB394" s="160" t="s">
        <v>371</v>
      </c>
      <c r="BC394" s="61"/>
      <c r="BD394" s="61" t="s">
        <v>447</v>
      </c>
      <c r="BE394" s="159"/>
      <c r="BF394" s="159"/>
      <c r="BG394" s="61"/>
      <c r="BH394" s="61"/>
      <c r="BI394" s="61"/>
      <c r="BJ394" s="61"/>
      <c r="BK394" s="61"/>
      <c r="BL394" s="61"/>
      <c r="BM394" s="161" t="s">
        <v>494</v>
      </c>
      <c r="BN394" s="61"/>
      <c r="BO394" s="61" t="s">
        <v>683</v>
      </c>
      <c r="BP394" s="61"/>
      <c r="BQ394" s="61"/>
      <c r="BR394" s="61"/>
      <c r="BS394" s="61"/>
      <c r="BT394" s="61"/>
      <c r="BU394" s="56" t="s">
        <v>749</v>
      </c>
      <c r="BV394" s="56"/>
      <c r="BW394" s="56"/>
      <c r="BX394" s="56"/>
      <c r="BY394" s="56"/>
      <c r="BZ394" s="56" t="s">
        <v>741</v>
      </c>
      <c r="CA394" s="56"/>
      <c r="CB394" s="56"/>
      <c r="CC394" s="61"/>
      <c r="CD394" s="61"/>
      <c r="CE394" s="61"/>
      <c r="CF394" s="61"/>
      <c r="CG394" s="61"/>
      <c r="CH394" s="61"/>
    </row>
    <row r="395" spans="1:86">
      <c r="BA395" s="160" t="s">
        <v>368</v>
      </c>
      <c r="BB395" s="160" t="s">
        <v>337</v>
      </c>
      <c r="BC395" s="61"/>
      <c r="BD395" s="61" t="s">
        <v>448</v>
      </c>
      <c r="BE395" s="159"/>
      <c r="BF395" s="159"/>
      <c r="BG395" s="61"/>
      <c r="BH395" s="171" t="s">
        <v>762</v>
      </c>
      <c r="BI395" t="s">
        <v>817</v>
      </c>
      <c r="BJ395" s="61"/>
      <c r="BK395" s="61"/>
      <c r="BL395" s="61"/>
      <c r="BM395" s="161" t="s">
        <v>495</v>
      </c>
      <c r="BN395" s="61"/>
      <c r="BO395" s="61" t="s">
        <v>684</v>
      </c>
      <c r="BP395" s="61"/>
      <c r="BQ395" s="61"/>
      <c r="BR395" s="61"/>
      <c r="BS395" s="61"/>
      <c r="BT395" s="61"/>
      <c r="BU395" s="56" t="s">
        <v>750</v>
      </c>
      <c r="BV395" s="56"/>
      <c r="BW395" s="56"/>
      <c r="BX395" s="56"/>
      <c r="BY395" s="56"/>
      <c r="BZ395" s="56" t="s">
        <v>735</v>
      </c>
      <c r="CA395" s="56"/>
      <c r="CB395" s="56"/>
      <c r="CC395" s="61"/>
      <c r="CD395" s="61"/>
      <c r="CE395" s="61"/>
      <c r="CF395" s="61"/>
      <c r="CG395" s="61"/>
      <c r="CH395" s="61"/>
    </row>
    <row r="396" spans="1:86">
      <c r="BA396" s="160" t="s">
        <v>372</v>
      </c>
      <c r="BB396" s="160" t="s">
        <v>373</v>
      </c>
      <c r="BC396" s="61"/>
      <c r="BD396" s="61" t="s">
        <v>120</v>
      </c>
      <c r="BE396" s="159"/>
      <c r="BF396" s="159"/>
      <c r="BG396" s="61"/>
      <c r="BH396" s="61"/>
      <c r="BI396" s="61"/>
      <c r="BJ396" s="61"/>
      <c r="BK396" s="61"/>
      <c r="BL396" s="61"/>
      <c r="BM396" s="161" t="s">
        <v>496</v>
      </c>
      <c r="BN396" s="61"/>
      <c r="BO396" s="61" t="s">
        <v>685</v>
      </c>
      <c r="BP396" s="61"/>
      <c r="BQ396" s="61"/>
      <c r="BR396" s="61"/>
      <c r="BS396" s="61"/>
      <c r="BT396" s="61"/>
      <c r="BU396" s="56" t="s">
        <v>695</v>
      </c>
      <c r="BV396" s="56"/>
      <c r="BW396" s="56"/>
      <c r="BX396" s="56"/>
      <c r="BY396" s="56"/>
      <c r="BZ396" s="56" t="s">
        <v>461</v>
      </c>
      <c r="CA396" s="56"/>
      <c r="CB396" s="56"/>
      <c r="CC396" s="61"/>
      <c r="CD396" s="61"/>
      <c r="CE396" s="61"/>
      <c r="CF396" s="61"/>
      <c r="CG396" s="61"/>
      <c r="CH396" s="61"/>
    </row>
    <row r="397" spans="1:86">
      <c r="BA397" s="160" t="s">
        <v>374</v>
      </c>
      <c r="BB397" s="160" t="s">
        <v>340</v>
      </c>
      <c r="BC397" s="61"/>
      <c r="BD397" s="61" t="s">
        <v>449</v>
      </c>
      <c r="BE397" s="159"/>
      <c r="BF397" s="159"/>
      <c r="BG397" s="61"/>
      <c r="BH397" s="61"/>
      <c r="BI397" s="61"/>
      <c r="BJ397" s="61"/>
      <c r="BK397" s="61"/>
      <c r="BL397" s="61"/>
      <c r="BM397" s="161" t="s">
        <v>497</v>
      </c>
      <c r="BN397" s="61"/>
      <c r="BO397" s="61" t="s">
        <v>686</v>
      </c>
      <c r="BP397" s="61"/>
      <c r="BQ397" s="61"/>
      <c r="BR397" s="61"/>
      <c r="BS397" s="61"/>
      <c r="BT397" s="61"/>
      <c r="BU397" s="56" t="s">
        <v>696</v>
      </c>
      <c r="BV397" s="56"/>
      <c r="BW397" s="56"/>
      <c r="BX397" s="56"/>
      <c r="BY397" s="56"/>
      <c r="BZ397" s="56" t="s">
        <v>736</v>
      </c>
      <c r="CA397" s="56"/>
      <c r="CB397" s="56"/>
      <c r="CC397" s="61"/>
      <c r="CD397" s="61"/>
      <c r="CE397" s="61"/>
      <c r="CF397" s="61"/>
      <c r="CG397" s="61"/>
      <c r="CH397" s="61"/>
    </row>
    <row r="398" spans="1:86">
      <c r="BA398" s="160" t="s">
        <v>375</v>
      </c>
      <c r="BB398" s="160" t="s">
        <v>376</v>
      </c>
      <c r="BC398" s="61"/>
      <c r="BD398" s="61"/>
      <c r="BE398" s="159"/>
      <c r="BF398" s="159"/>
      <c r="BG398" s="61"/>
      <c r="BH398" s="61"/>
      <c r="BI398" s="61"/>
      <c r="BJ398" s="61"/>
      <c r="BK398" s="61"/>
      <c r="BL398" s="61"/>
      <c r="BM398" s="161" t="s">
        <v>498</v>
      </c>
      <c r="BN398" s="61"/>
      <c r="BO398" s="61" t="s">
        <v>674</v>
      </c>
      <c r="BP398" s="61"/>
      <c r="BQ398" s="61"/>
      <c r="BR398" s="61"/>
      <c r="BS398" s="61"/>
      <c r="BT398" s="61"/>
      <c r="BU398" s="56" t="s">
        <v>697</v>
      </c>
      <c r="BV398" s="56"/>
      <c r="BW398" s="56"/>
      <c r="BX398" s="56"/>
      <c r="BY398" s="56"/>
      <c r="BZ398" s="61"/>
      <c r="CA398" s="56"/>
      <c r="CB398" s="56"/>
      <c r="CC398" s="61"/>
      <c r="CD398" s="61"/>
      <c r="CE398" s="61"/>
      <c r="CF398" s="61"/>
      <c r="CG398" s="61"/>
      <c r="CH398" s="61"/>
    </row>
    <row r="399" spans="1:86">
      <c r="BA399" s="160" t="s">
        <v>377</v>
      </c>
      <c r="BB399" s="160" t="s">
        <v>378</v>
      </c>
      <c r="BC399" s="61"/>
      <c r="BD399" s="61"/>
      <c r="BE399" s="159"/>
      <c r="BF399" s="159"/>
      <c r="BG399" s="61"/>
      <c r="BH399" s="61"/>
      <c r="BI399" s="61"/>
      <c r="BJ399" s="61"/>
      <c r="BK399" s="61"/>
      <c r="BL399" s="61"/>
      <c r="BM399" s="161" t="s">
        <v>499</v>
      </c>
      <c r="BN399" s="61"/>
      <c r="BO399" s="61" t="s">
        <v>687</v>
      </c>
      <c r="BP399" s="61"/>
      <c r="BQ399" s="61"/>
      <c r="BR399" s="61"/>
      <c r="BS399" s="61"/>
      <c r="BT399" s="61"/>
      <c r="BU399" s="56" t="s">
        <v>698</v>
      </c>
      <c r="BV399" s="56"/>
      <c r="BW399" s="56"/>
      <c r="BX399" s="56"/>
      <c r="BY399" s="56"/>
      <c r="BZ399" s="56"/>
      <c r="CA399" s="56"/>
      <c r="CB399" s="56"/>
      <c r="CC399" s="61"/>
      <c r="CD399" s="61"/>
      <c r="CE399" s="61"/>
      <c r="CF399" s="61"/>
      <c r="CG399" s="61"/>
      <c r="CH399" s="61"/>
    </row>
    <row r="400" spans="1:86">
      <c r="BA400" s="160" t="s">
        <v>379</v>
      </c>
      <c r="BB400" s="160" t="s">
        <v>380</v>
      </c>
      <c r="BC400" s="61"/>
      <c r="BD400" s="157" t="s">
        <v>441</v>
      </c>
      <c r="BE400" s="159"/>
      <c r="BF400" s="159"/>
      <c r="BG400" s="61"/>
      <c r="BH400" s="157" t="s">
        <v>480</v>
      </c>
      <c r="BI400" s="61"/>
      <c r="BJ400" s="61"/>
      <c r="BK400" s="61"/>
      <c r="BL400" s="61"/>
      <c r="BM400" s="161" t="s">
        <v>500</v>
      </c>
      <c r="BN400" s="61"/>
      <c r="BO400" s="61" t="s">
        <v>675</v>
      </c>
      <c r="BP400" s="61"/>
      <c r="BQ400" s="61"/>
      <c r="BR400" s="61"/>
      <c r="BS400" s="61"/>
      <c r="BT400" s="61"/>
      <c r="BU400" s="56" t="s">
        <v>719</v>
      </c>
      <c r="BV400" s="56"/>
      <c r="BW400" s="56"/>
      <c r="BX400" s="56"/>
      <c r="BY400" s="56"/>
      <c r="BZ400" s="56" t="s">
        <v>744</v>
      </c>
      <c r="CA400" s="56"/>
      <c r="CB400" s="56"/>
      <c r="CC400" s="61"/>
      <c r="CD400" s="53" t="s">
        <v>220</v>
      </c>
      <c r="CE400" s="54"/>
      <c r="CF400" s="53" t="s">
        <v>221</v>
      </c>
    </row>
    <row r="401" spans="53:86" s="85" customFormat="1">
      <c r="BA401" s="160" t="s">
        <v>381</v>
      </c>
      <c r="BB401" s="160" t="s">
        <v>382</v>
      </c>
      <c r="BC401" s="61"/>
      <c r="BD401" s="61" t="s">
        <v>450</v>
      </c>
      <c r="BE401" s="159"/>
      <c r="BF401" s="159"/>
      <c r="BG401" s="61"/>
      <c r="BH401" s="61" t="s">
        <v>479</v>
      </c>
      <c r="BI401" s="61"/>
      <c r="BJ401" s="61"/>
      <c r="BK401" s="61"/>
      <c r="BL401" s="61"/>
      <c r="BM401" s="161" t="s">
        <v>501</v>
      </c>
      <c r="BN401" s="61"/>
      <c r="BO401" s="61"/>
      <c r="BP401" s="61"/>
      <c r="BQ401" s="61"/>
      <c r="BR401" s="61"/>
      <c r="BS401" s="61"/>
      <c r="BT401" s="61"/>
      <c r="BU401" s="56" t="s">
        <v>699</v>
      </c>
      <c r="BV401" s="56"/>
      <c r="BW401" s="56"/>
      <c r="BX401" s="56"/>
      <c r="BY401" s="56"/>
      <c r="BZ401" s="56" t="s">
        <v>181</v>
      </c>
      <c r="CA401" s="56"/>
      <c r="CB401" s="56"/>
      <c r="CC401" s="61"/>
      <c r="CD401" s="54" t="s">
        <v>222</v>
      </c>
      <c r="CE401" s="54"/>
      <c r="CF401" s="54" t="s">
        <v>223</v>
      </c>
    </row>
    <row r="402" spans="53:86" s="85" customFormat="1">
      <c r="BA402" s="160" t="s">
        <v>383</v>
      </c>
      <c r="BB402" s="160" t="s">
        <v>384</v>
      </c>
      <c r="BC402" s="61"/>
      <c r="BD402" s="61" t="s">
        <v>451</v>
      </c>
      <c r="BE402" s="159"/>
      <c r="BF402" s="159"/>
      <c r="BG402" s="61"/>
      <c r="BH402" s="61" t="s">
        <v>282</v>
      </c>
      <c r="BI402" s="61"/>
      <c r="BJ402" s="61"/>
      <c r="BK402" s="61"/>
      <c r="BL402" s="61"/>
      <c r="BM402" s="161" t="s">
        <v>502</v>
      </c>
      <c r="BN402" s="61"/>
      <c r="BO402" s="61"/>
      <c r="BP402" s="61"/>
      <c r="BQ402" s="61"/>
      <c r="BR402" s="61"/>
      <c r="BS402" s="61"/>
      <c r="BT402" s="61"/>
      <c r="BU402" s="56" t="s">
        <v>700</v>
      </c>
      <c r="BV402" s="56"/>
      <c r="BW402" s="56"/>
      <c r="BX402" s="56"/>
      <c r="BY402" s="56"/>
      <c r="BZ402" s="56" t="s">
        <v>738</v>
      </c>
      <c r="CA402" s="56"/>
      <c r="CB402" s="56"/>
      <c r="CC402" s="61"/>
      <c r="CD402" s="54" t="s">
        <v>224</v>
      </c>
      <c r="CE402" s="54"/>
      <c r="CF402" s="54" t="s">
        <v>225</v>
      </c>
    </row>
    <row r="403" spans="53:86" s="85" customFormat="1">
      <c r="BA403" s="160" t="s">
        <v>386</v>
      </c>
      <c r="BB403" s="160" t="s">
        <v>4</v>
      </c>
      <c r="BC403" s="61"/>
      <c r="BD403" s="61" t="s">
        <v>56</v>
      </c>
      <c r="BE403" s="159"/>
      <c r="BF403" s="159"/>
      <c r="BG403" s="61"/>
      <c r="BH403" s="61" t="s">
        <v>478</v>
      </c>
      <c r="BI403" s="61"/>
      <c r="BJ403" s="61"/>
      <c r="BK403" s="61"/>
      <c r="BL403" s="61"/>
      <c r="BM403" s="161" t="s">
        <v>503</v>
      </c>
      <c r="BN403" s="61"/>
      <c r="BO403" s="61"/>
      <c r="BP403" s="61"/>
      <c r="BQ403" s="61"/>
      <c r="BR403" s="61"/>
      <c r="BS403" s="61"/>
      <c r="BT403" s="61"/>
      <c r="BU403" s="56" t="s">
        <v>701</v>
      </c>
      <c r="BV403" s="56"/>
      <c r="BW403" s="56"/>
      <c r="BX403" s="56"/>
      <c r="BY403" s="56"/>
      <c r="BZ403" s="56" t="s">
        <v>56</v>
      </c>
      <c r="CA403" s="56"/>
      <c r="CB403" s="56"/>
      <c r="CC403" s="61"/>
      <c r="CD403" s="54" t="s">
        <v>226</v>
      </c>
      <c r="CE403" s="54"/>
      <c r="CF403" s="54" t="s">
        <v>227</v>
      </c>
    </row>
    <row r="404" spans="53:86" s="85" customFormat="1">
      <c r="BA404" s="61"/>
      <c r="BB404" s="61"/>
      <c r="BC404" s="61"/>
      <c r="BD404" s="61" t="s">
        <v>452</v>
      </c>
      <c r="BE404" s="61"/>
      <c r="BF404" s="61"/>
      <c r="BG404" s="61"/>
      <c r="BH404" s="61" t="s">
        <v>476</v>
      </c>
      <c r="BI404" s="61"/>
      <c r="BJ404" s="61"/>
      <c r="BK404" s="61"/>
      <c r="BL404" s="61"/>
      <c r="BM404" s="161" t="s">
        <v>504</v>
      </c>
      <c r="BN404" s="61"/>
      <c r="BO404" s="61"/>
      <c r="BP404" s="61"/>
      <c r="BQ404" s="61"/>
      <c r="BR404" s="61"/>
      <c r="BS404" s="61"/>
      <c r="BT404" s="61"/>
      <c r="BU404" s="56" t="s">
        <v>702</v>
      </c>
      <c r="BV404" s="56"/>
      <c r="BW404" s="56"/>
      <c r="BX404" s="56"/>
      <c r="BY404" s="56"/>
      <c r="BZ404" s="56" t="s">
        <v>746</v>
      </c>
      <c r="CA404" s="56"/>
      <c r="CB404" s="56"/>
      <c r="CC404" s="61"/>
      <c r="CD404" s="54" t="s">
        <v>228</v>
      </c>
      <c r="CE404" s="54"/>
      <c r="CF404" s="54" t="s">
        <v>229</v>
      </c>
    </row>
    <row r="405" spans="53:86" s="85" customFormat="1">
      <c r="BA405" s="61"/>
      <c r="BB405" s="61"/>
      <c r="BC405" s="61"/>
      <c r="BD405" s="61" t="s">
        <v>453</v>
      </c>
      <c r="BE405" s="61"/>
      <c r="BF405" s="61"/>
      <c r="BG405" s="61"/>
      <c r="BH405" s="61" t="s">
        <v>477</v>
      </c>
      <c r="BI405" s="61"/>
      <c r="BJ405" s="61"/>
      <c r="BK405" s="61"/>
      <c r="BL405" s="61"/>
      <c r="BM405" s="161" t="s">
        <v>505</v>
      </c>
      <c r="BN405" s="61"/>
      <c r="BO405" s="61"/>
      <c r="BP405" s="61"/>
      <c r="BQ405" s="61"/>
      <c r="BR405" s="61"/>
      <c r="BS405" s="61"/>
      <c r="BT405" s="61"/>
      <c r="BU405" s="56" t="s">
        <v>703</v>
      </c>
      <c r="BV405" s="56"/>
      <c r="BW405" s="56"/>
      <c r="BX405" s="56"/>
      <c r="BY405" s="56"/>
      <c r="BZ405" s="56" t="s">
        <v>737</v>
      </c>
      <c r="CA405" s="56"/>
      <c r="CB405" s="56"/>
      <c r="CC405" s="61"/>
      <c r="CD405" s="54" t="s">
        <v>230</v>
      </c>
      <c r="CE405" s="54"/>
      <c r="CF405" s="54" t="s">
        <v>216</v>
      </c>
    </row>
    <row r="406" spans="53:86" s="85" customFormat="1">
      <c r="BA406" s="157" t="s">
        <v>432</v>
      </c>
      <c r="BB406" s="61"/>
      <c r="BC406" s="61"/>
      <c r="BD406" s="61" t="s">
        <v>183</v>
      </c>
      <c r="BE406" s="61"/>
      <c r="BF406" s="61"/>
      <c r="BG406" s="61"/>
      <c r="BH406" s="61" t="s">
        <v>283</v>
      </c>
      <c r="BI406" s="61"/>
      <c r="BJ406" s="61"/>
      <c r="BK406" s="61"/>
      <c r="BL406" s="61"/>
      <c r="BM406" s="161" t="s">
        <v>506</v>
      </c>
      <c r="BN406" s="61"/>
      <c r="BO406" s="61"/>
      <c r="BP406" s="61"/>
      <c r="BQ406" s="61"/>
      <c r="BR406" s="61"/>
      <c r="BS406" s="61"/>
      <c r="BT406" s="61"/>
      <c r="BU406" s="56" t="s">
        <v>720</v>
      </c>
      <c r="BV406" s="56"/>
      <c r="BW406" s="56"/>
      <c r="BX406" s="56"/>
      <c r="BY406" s="56"/>
      <c r="BZ406" s="56" t="s">
        <v>183</v>
      </c>
      <c r="CA406" s="56"/>
      <c r="CB406" s="56"/>
      <c r="CC406" s="61"/>
      <c r="CD406" s="54" t="s">
        <v>231</v>
      </c>
      <c r="CE406" s="54"/>
      <c r="CF406" s="54" t="s">
        <v>214</v>
      </c>
    </row>
    <row r="407" spans="53:86" s="85" customFormat="1">
      <c r="BA407" s="61" t="s">
        <v>18</v>
      </c>
      <c r="BB407" s="61"/>
      <c r="BC407" s="61"/>
      <c r="BD407" s="61" t="s">
        <v>444</v>
      </c>
      <c r="BE407" s="61"/>
      <c r="BF407" s="61"/>
      <c r="BG407" s="61"/>
      <c r="BH407" s="61"/>
      <c r="BI407" s="61"/>
      <c r="BJ407" s="61"/>
      <c r="BK407" s="61"/>
      <c r="BL407" s="61"/>
      <c r="BM407" s="161" t="s">
        <v>507</v>
      </c>
      <c r="BN407" s="61"/>
      <c r="BO407" s="61"/>
      <c r="BP407" s="61"/>
      <c r="BQ407" s="61"/>
      <c r="BR407" s="61"/>
      <c r="BS407" s="61"/>
      <c r="BT407" s="61"/>
      <c r="BU407" s="56" t="s">
        <v>704</v>
      </c>
      <c r="BV407" s="56"/>
      <c r="BW407" s="56"/>
      <c r="BX407" s="56"/>
      <c r="BY407" s="56"/>
      <c r="BZ407" s="56" t="s">
        <v>745</v>
      </c>
      <c r="CA407" s="56"/>
      <c r="CB407" s="56"/>
      <c r="CC407" s="61"/>
      <c r="CD407" s="54" t="s">
        <v>232</v>
      </c>
      <c r="CE407" s="54"/>
      <c r="CF407" s="54" t="s">
        <v>233</v>
      </c>
    </row>
    <row r="408" spans="53:86" s="85" customFormat="1">
      <c r="BA408" s="61" t="s">
        <v>20</v>
      </c>
      <c r="BB408" s="61"/>
      <c r="BC408" s="61"/>
      <c r="BD408" s="61" t="s">
        <v>454</v>
      </c>
      <c r="BE408" s="61"/>
      <c r="BF408" s="61"/>
      <c r="BG408" s="61"/>
      <c r="BH408" s="61"/>
      <c r="BI408" s="61"/>
      <c r="BJ408" s="61"/>
      <c r="BK408" s="61"/>
      <c r="BL408" s="61"/>
      <c r="BM408" s="161" t="s">
        <v>508</v>
      </c>
      <c r="BN408" s="61"/>
      <c r="BO408" s="61"/>
      <c r="BP408" s="61"/>
      <c r="BQ408" s="61"/>
      <c r="BR408" s="61"/>
      <c r="BS408" s="61"/>
      <c r="BT408" s="61"/>
      <c r="BU408" s="56" t="s">
        <v>721</v>
      </c>
      <c r="BV408" s="56"/>
      <c r="BW408" s="56"/>
      <c r="BX408" s="56"/>
      <c r="BY408" s="56"/>
      <c r="BZ408" s="56" t="s">
        <v>194</v>
      </c>
      <c r="CA408" s="56"/>
      <c r="CB408" s="56"/>
      <c r="CC408" s="61"/>
      <c r="CD408" s="54" t="s">
        <v>234</v>
      </c>
      <c r="CE408" s="54"/>
      <c r="CF408" s="54" t="s">
        <v>215</v>
      </c>
    </row>
    <row r="409" spans="53:86" s="85" customFormat="1">
      <c r="BA409" s="61" t="s">
        <v>22</v>
      </c>
      <c r="BB409" s="61"/>
      <c r="BC409" s="61"/>
      <c r="BD409" s="61" t="s">
        <v>455</v>
      </c>
      <c r="BE409" s="61"/>
      <c r="BF409" s="61"/>
      <c r="BG409" s="61"/>
      <c r="BH409" s="157" t="s">
        <v>650</v>
      </c>
      <c r="BI409" s="61"/>
      <c r="BJ409" s="61"/>
      <c r="BK409" s="61"/>
      <c r="BL409" s="61"/>
      <c r="BM409" s="161" t="s">
        <v>509</v>
      </c>
      <c r="BN409" s="61"/>
      <c r="BO409" s="61"/>
      <c r="BP409" s="61"/>
      <c r="BQ409" s="61"/>
      <c r="BR409" s="61"/>
      <c r="BS409" s="61"/>
      <c r="BT409" s="61"/>
      <c r="BU409" s="56" t="s">
        <v>705</v>
      </c>
      <c r="BV409" s="56"/>
      <c r="BW409" s="56"/>
      <c r="BX409" s="56"/>
      <c r="BY409" s="56"/>
      <c r="BZ409" s="56" t="s">
        <v>730</v>
      </c>
      <c r="CA409" s="56"/>
      <c r="CB409" s="56"/>
      <c r="CC409" s="61"/>
      <c r="CD409" s="54" t="s">
        <v>235</v>
      </c>
      <c r="CE409" s="54"/>
      <c r="CF409" s="54"/>
    </row>
    <row r="410" spans="53:86" s="85" customFormat="1">
      <c r="BA410" s="61" t="s">
        <v>24</v>
      </c>
      <c r="BB410" s="61"/>
      <c r="BC410" s="61"/>
      <c r="BD410" s="56" t="s">
        <v>457</v>
      </c>
      <c r="BE410" s="61"/>
      <c r="BF410" s="61"/>
      <c r="BG410" s="61"/>
      <c r="BH410" s="61" t="s">
        <v>757</v>
      </c>
      <c r="BI410" s="61"/>
      <c r="BJ410" s="61"/>
      <c r="BK410" s="61"/>
      <c r="BL410" s="61"/>
      <c r="BM410" s="161" t="s">
        <v>510</v>
      </c>
      <c r="BN410" s="61"/>
      <c r="BO410" s="61"/>
      <c r="BP410" s="61"/>
      <c r="BQ410" s="61"/>
      <c r="BR410" s="61"/>
      <c r="BS410" s="61"/>
      <c r="BT410" s="61"/>
      <c r="BU410" s="56" t="s">
        <v>722</v>
      </c>
      <c r="BV410" s="56"/>
      <c r="BW410" s="56"/>
      <c r="BX410" s="56"/>
      <c r="BY410" s="56"/>
      <c r="BZ410" s="56" t="s">
        <v>740</v>
      </c>
      <c r="CA410" s="56"/>
      <c r="CB410" s="56"/>
      <c r="CC410" s="61"/>
      <c r="CD410" s="54" t="s">
        <v>236</v>
      </c>
      <c r="CE410" s="54"/>
      <c r="CF410" s="54"/>
    </row>
    <row r="411" spans="53:86" s="85" customFormat="1">
      <c r="BA411" s="61" t="s">
        <v>421</v>
      </c>
      <c r="BB411" s="61"/>
      <c r="BC411" s="61"/>
      <c r="BD411" s="56" t="s">
        <v>456</v>
      </c>
      <c r="BE411" s="61"/>
      <c r="BF411" s="61"/>
      <c r="BG411" s="61"/>
      <c r="BH411" s="61" t="s">
        <v>651</v>
      </c>
      <c r="BI411" s="61"/>
      <c r="BJ411" s="61"/>
      <c r="BK411" s="61"/>
      <c r="BL411" s="61"/>
      <c r="BM411" s="161" t="s">
        <v>511</v>
      </c>
      <c r="BN411" s="61"/>
      <c r="BO411" s="61"/>
      <c r="BP411" s="61"/>
      <c r="BQ411" s="61"/>
      <c r="BR411" s="61"/>
      <c r="BS411" s="61"/>
      <c r="BT411" s="61"/>
      <c r="BU411" s="56" t="s">
        <v>706</v>
      </c>
      <c r="BV411" s="56"/>
      <c r="BW411" s="56"/>
      <c r="BX411" s="56"/>
      <c r="BY411" s="56"/>
      <c r="BZ411" s="56" t="s">
        <v>731</v>
      </c>
      <c r="CA411" s="56"/>
      <c r="CB411" s="56"/>
      <c r="CC411" s="61"/>
      <c r="CD411" s="54" t="s">
        <v>237</v>
      </c>
      <c r="CE411" s="54"/>
      <c r="CF411" s="54"/>
    </row>
    <row r="412" spans="53:86" s="85" customFormat="1">
      <c r="BA412" s="61"/>
      <c r="BB412" s="61"/>
      <c r="BC412" s="61"/>
      <c r="BD412" s="56" t="s">
        <v>458</v>
      </c>
      <c r="BE412" s="61"/>
      <c r="BF412" s="61"/>
      <c r="BG412" s="61"/>
      <c r="BH412" s="61" t="s">
        <v>652</v>
      </c>
      <c r="BI412" s="61"/>
      <c r="BJ412" s="61"/>
      <c r="BK412" s="61"/>
      <c r="BL412" s="61"/>
      <c r="BM412" s="161" t="s">
        <v>512</v>
      </c>
      <c r="BN412" s="61"/>
      <c r="BO412" s="61"/>
      <c r="BP412" s="61"/>
      <c r="BQ412" s="61"/>
      <c r="BR412" s="61"/>
      <c r="BS412" s="61"/>
      <c r="BT412" s="61"/>
      <c r="BU412" s="56" t="s">
        <v>723</v>
      </c>
      <c r="BV412" s="56"/>
      <c r="BW412" s="56"/>
      <c r="BX412" s="56"/>
      <c r="BY412" s="56"/>
      <c r="BZ412" s="56" t="s">
        <v>732</v>
      </c>
      <c r="CA412" s="56"/>
      <c r="CB412" s="56"/>
      <c r="CC412" s="61"/>
      <c r="CD412" s="54" t="s">
        <v>238</v>
      </c>
      <c r="CE412" s="54"/>
      <c r="CF412" s="54"/>
    </row>
    <row r="413" spans="53:86" s="85" customFormat="1">
      <c r="BA413" s="61"/>
      <c r="BB413" s="61"/>
      <c r="BC413" s="61"/>
      <c r="BD413" s="56" t="s">
        <v>459</v>
      </c>
      <c r="BE413" s="61"/>
      <c r="BF413" s="61"/>
      <c r="BG413" s="61"/>
      <c r="BH413" s="61" t="s">
        <v>653</v>
      </c>
      <c r="BI413" s="61"/>
      <c r="BJ413" s="61"/>
      <c r="BK413" s="61"/>
      <c r="BL413" s="61"/>
      <c r="BM413" s="161" t="s">
        <v>513</v>
      </c>
      <c r="BN413" s="61"/>
      <c r="BO413" s="61"/>
      <c r="BP413" s="61"/>
      <c r="BQ413" s="61"/>
      <c r="BR413" s="61"/>
      <c r="BS413" s="61"/>
      <c r="BT413" s="61"/>
      <c r="BU413" s="56" t="s">
        <v>724</v>
      </c>
      <c r="BV413" s="56"/>
      <c r="BW413" s="56"/>
      <c r="BX413" s="56"/>
      <c r="BY413" s="56"/>
      <c r="BZ413" s="56" t="s">
        <v>743</v>
      </c>
      <c r="CA413" s="56"/>
      <c r="CB413" s="56"/>
      <c r="CC413" s="61"/>
      <c r="CD413" s="54" t="s">
        <v>239</v>
      </c>
      <c r="CE413" s="54"/>
      <c r="CF413" s="54"/>
    </row>
    <row r="414" spans="53:86" s="85" customFormat="1">
      <c r="BA414" s="61" t="s">
        <v>433</v>
      </c>
      <c r="BB414" s="61"/>
      <c r="BC414" s="61"/>
      <c r="BD414" s="56" t="s">
        <v>460</v>
      </c>
      <c r="BE414" s="61"/>
      <c r="BF414" s="61"/>
      <c r="BG414" s="61"/>
      <c r="BH414" s="61" t="s">
        <v>654</v>
      </c>
      <c r="BI414" s="61"/>
      <c r="BJ414" s="61"/>
      <c r="BK414" s="61"/>
      <c r="BL414" s="61"/>
      <c r="BM414" s="161" t="s">
        <v>514</v>
      </c>
      <c r="BN414" s="61"/>
      <c r="BO414" s="61"/>
      <c r="BP414" s="61"/>
      <c r="BQ414" s="61"/>
      <c r="BR414" s="61"/>
      <c r="BS414" s="61"/>
      <c r="BT414" s="61"/>
      <c r="BU414" s="56" t="s">
        <v>725</v>
      </c>
      <c r="BV414" s="56"/>
      <c r="BW414" s="56"/>
      <c r="BX414" s="56"/>
      <c r="BY414" s="56"/>
      <c r="BZ414" s="56" t="s">
        <v>733</v>
      </c>
      <c r="CA414" s="56"/>
      <c r="CB414" s="56"/>
      <c r="CC414" s="61"/>
      <c r="CD414" s="61"/>
      <c r="CE414" s="61"/>
      <c r="CF414" s="61"/>
      <c r="CG414" s="61"/>
      <c r="CH414" s="61"/>
    </row>
    <row r="415" spans="53:86" s="85" customFormat="1">
      <c r="BA415" s="61" t="s">
        <v>40</v>
      </c>
      <c r="BB415" s="61"/>
      <c r="BC415" s="61"/>
      <c r="BD415" s="56" t="s">
        <v>461</v>
      </c>
      <c r="BE415" s="61"/>
      <c r="BF415" s="61"/>
      <c r="BG415" s="61"/>
      <c r="BH415" s="61" t="s">
        <v>655</v>
      </c>
      <c r="BI415" s="61"/>
      <c r="BJ415" s="61"/>
      <c r="BK415" s="61"/>
      <c r="BL415" s="61"/>
      <c r="BM415" s="161" t="s">
        <v>515</v>
      </c>
      <c r="BN415" s="61"/>
      <c r="BO415" s="61"/>
      <c r="BP415" s="61"/>
      <c r="BQ415" s="61"/>
      <c r="BR415" s="61"/>
      <c r="BS415" s="61"/>
      <c r="BT415" s="61"/>
      <c r="BU415" s="56" t="s">
        <v>707</v>
      </c>
      <c r="BV415" s="56"/>
      <c r="BW415" s="56"/>
      <c r="BX415" s="56"/>
      <c r="BY415" s="56"/>
      <c r="BZ415" s="56" t="s">
        <v>735</v>
      </c>
      <c r="CA415" s="56"/>
      <c r="CB415" s="56"/>
      <c r="CC415" s="61"/>
      <c r="CD415" s="61"/>
      <c r="CE415" s="61"/>
      <c r="CF415" s="61"/>
      <c r="CG415" s="61"/>
      <c r="CH415" s="61"/>
    </row>
    <row r="416" spans="53:86" s="85" customFormat="1">
      <c r="BA416" s="61" t="s">
        <v>24</v>
      </c>
      <c r="BB416" s="61"/>
      <c r="BC416" s="61"/>
      <c r="BD416" s="56" t="s">
        <v>462</v>
      </c>
      <c r="BE416" s="61"/>
      <c r="BF416" s="61"/>
      <c r="BG416" s="61"/>
      <c r="BH416" s="61" t="s">
        <v>656</v>
      </c>
      <c r="BI416" s="61"/>
      <c r="BJ416" s="61"/>
      <c r="BK416" s="61"/>
      <c r="BL416" s="61"/>
      <c r="BM416" s="161" t="s">
        <v>516</v>
      </c>
      <c r="BN416" s="61"/>
      <c r="BO416" s="61"/>
      <c r="BP416" s="61"/>
      <c r="BQ416" s="61"/>
      <c r="BR416" s="61"/>
      <c r="BS416" s="61"/>
      <c r="BT416" s="61"/>
      <c r="BU416" s="56" t="s">
        <v>708</v>
      </c>
      <c r="BV416" s="56"/>
      <c r="BW416" s="56"/>
      <c r="BX416" s="56"/>
      <c r="BY416" s="56"/>
      <c r="BZ416" s="56" t="s">
        <v>461</v>
      </c>
      <c r="CA416" s="56"/>
      <c r="CB416" s="56"/>
      <c r="CC416" s="61"/>
      <c r="CD416" s="61"/>
      <c r="CE416" s="61"/>
      <c r="CF416" s="61"/>
      <c r="CG416" s="61"/>
      <c r="CH416" s="61"/>
    </row>
    <row r="417" spans="53:86" s="85" customFormat="1">
      <c r="BA417" s="61" t="s">
        <v>421</v>
      </c>
      <c r="BB417" s="61"/>
      <c r="BC417" s="61"/>
      <c r="BD417" s="56" t="s">
        <v>463</v>
      </c>
      <c r="BE417" s="61"/>
      <c r="BF417" s="61"/>
      <c r="BG417" s="61"/>
      <c r="BH417" s="61" t="s">
        <v>657</v>
      </c>
      <c r="BI417" s="61"/>
      <c r="BJ417" s="61"/>
      <c r="BK417" s="61"/>
      <c r="BL417" s="61"/>
      <c r="BM417" s="161" t="s">
        <v>517</v>
      </c>
      <c r="BN417" s="61"/>
      <c r="BO417" s="61"/>
      <c r="BP417" s="61"/>
      <c r="BQ417" s="61"/>
      <c r="BR417" s="61"/>
      <c r="BS417" s="61"/>
      <c r="BT417" s="61"/>
      <c r="BU417" s="56" t="s">
        <v>710</v>
      </c>
      <c r="BV417" s="56"/>
      <c r="BW417" s="56"/>
      <c r="BX417" s="56"/>
      <c r="BY417" s="56"/>
      <c r="BZ417" s="56" t="s">
        <v>736</v>
      </c>
      <c r="CA417" s="56"/>
      <c r="CB417" s="56"/>
      <c r="CC417" s="61"/>
      <c r="CD417" s="61"/>
      <c r="CE417" s="61"/>
      <c r="CF417" s="61"/>
      <c r="CG417" s="61"/>
      <c r="CH417" s="61"/>
    </row>
    <row r="418" spans="53:86" s="85" customFormat="1">
      <c r="BA418" s="61"/>
      <c r="BB418" s="61"/>
      <c r="BC418" s="61"/>
      <c r="BD418" s="61" t="s">
        <v>449</v>
      </c>
      <c r="BE418" s="61"/>
      <c r="BF418" s="61"/>
      <c r="BG418" s="61"/>
      <c r="BH418" s="61" t="s">
        <v>658</v>
      </c>
      <c r="BI418" s="61"/>
      <c r="BJ418" s="61"/>
      <c r="BK418" s="61"/>
      <c r="BL418" s="61"/>
      <c r="BM418" s="161" t="s">
        <v>518</v>
      </c>
      <c r="BN418" s="61"/>
      <c r="BO418" s="61"/>
      <c r="BP418" s="61"/>
      <c r="BQ418" s="61"/>
      <c r="BR418" s="61"/>
      <c r="BS418" s="61"/>
      <c r="BT418" s="61"/>
      <c r="BU418" s="56" t="s">
        <v>711</v>
      </c>
      <c r="BV418" s="56"/>
      <c r="BW418" s="56"/>
      <c r="BX418" s="56"/>
      <c r="BY418" s="56"/>
      <c r="BZ418" s="61"/>
      <c r="CA418" s="56"/>
      <c r="CB418" s="56"/>
      <c r="CC418" s="61"/>
      <c r="CD418" s="61"/>
      <c r="CE418" s="61"/>
      <c r="CF418" s="61"/>
      <c r="CG418" s="61"/>
      <c r="CH418" s="61"/>
    </row>
    <row r="419" spans="53:86" s="85" customFormat="1">
      <c r="BA419" s="61"/>
      <c r="BB419" s="61"/>
      <c r="BC419" s="61"/>
      <c r="BD419" s="61"/>
      <c r="BE419" s="61"/>
      <c r="BF419" s="61"/>
      <c r="BG419" s="61"/>
      <c r="BH419" s="61" t="s">
        <v>114</v>
      </c>
      <c r="BI419" s="61"/>
      <c r="BJ419" s="61"/>
      <c r="BK419" s="61"/>
      <c r="BL419" s="61"/>
      <c r="BM419" s="161" t="s">
        <v>519</v>
      </c>
      <c r="BN419" s="61"/>
      <c r="BO419" s="61"/>
      <c r="BP419" s="61"/>
      <c r="BQ419" s="61"/>
      <c r="BR419" s="61"/>
      <c r="BS419" s="61"/>
      <c r="BT419" s="61"/>
      <c r="BU419" s="61"/>
      <c r="BV419" s="56"/>
      <c r="BW419" s="56"/>
      <c r="BX419" s="56"/>
      <c r="BY419" s="56"/>
      <c r="BZ419" s="61"/>
      <c r="CA419" s="56"/>
      <c r="CB419" s="56"/>
      <c r="CC419" s="61"/>
      <c r="CD419" s="61"/>
      <c r="CE419" s="61"/>
      <c r="CF419" s="61"/>
      <c r="CG419" s="61"/>
      <c r="CH419" s="61"/>
    </row>
    <row r="420" spans="53:86" s="85" customFormat="1">
      <c r="BA420" s="157" t="s">
        <v>305</v>
      </c>
      <c r="BB420" s="61"/>
      <c r="BC420" s="61"/>
      <c r="BD420" s="61"/>
      <c r="BE420" s="61"/>
      <c r="BF420" s="61"/>
      <c r="BG420" s="61"/>
      <c r="BH420" s="61" t="s">
        <v>115</v>
      </c>
      <c r="BI420" s="61"/>
      <c r="BJ420" s="61"/>
      <c r="BK420" s="61"/>
      <c r="BL420" s="61"/>
      <c r="BM420" s="161" t="s">
        <v>520</v>
      </c>
      <c r="BN420" s="61"/>
      <c r="BO420" s="61"/>
      <c r="BP420" s="61"/>
      <c r="BQ420" s="61"/>
      <c r="BR420" s="61"/>
      <c r="BS420" s="61"/>
      <c r="BT420" s="61"/>
      <c r="BU420" s="61"/>
      <c r="BV420" s="56"/>
      <c r="BW420" s="56"/>
      <c r="BX420" s="56"/>
      <c r="BY420" s="56"/>
      <c r="BZ420" s="56"/>
      <c r="CA420" s="56"/>
      <c r="CB420" s="56"/>
      <c r="CC420" s="61"/>
      <c r="CD420" s="61"/>
      <c r="CE420" s="61"/>
      <c r="CF420" s="61"/>
      <c r="CG420" s="61"/>
      <c r="CH420" s="61"/>
    </row>
    <row r="421" spans="53:86" s="85" customFormat="1">
      <c r="BA421" s="61" t="s">
        <v>7</v>
      </c>
      <c r="BB421" s="61"/>
      <c r="BC421" s="61"/>
      <c r="BD421" s="157" t="s">
        <v>290</v>
      </c>
      <c r="BE421" s="61"/>
      <c r="BF421" s="61"/>
      <c r="BG421" s="61"/>
      <c r="BH421" s="61" t="s">
        <v>116</v>
      </c>
      <c r="BI421" s="61"/>
      <c r="BJ421" s="61"/>
      <c r="BK421" s="61"/>
      <c r="BL421" s="61"/>
      <c r="BM421" s="161" t="s">
        <v>521</v>
      </c>
      <c r="BN421" s="61"/>
      <c r="BO421" s="61"/>
      <c r="BP421" s="61"/>
      <c r="BQ421" s="61"/>
      <c r="BR421" s="61"/>
      <c r="BS421" s="61"/>
      <c r="BT421" s="61"/>
      <c r="BU421" s="56"/>
      <c r="BV421" s="56"/>
      <c r="BW421" s="56"/>
      <c r="BX421" s="56"/>
      <c r="BY421" s="56"/>
      <c r="BZ421" s="56"/>
      <c r="CA421" s="56"/>
      <c r="CB421" s="56"/>
      <c r="CC421" s="61"/>
      <c r="CD421" s="61"/>
      <c r="CE421" s="61"/>
      <c r="CF421" s="61"/>
      <c r="CG421" s="61"/>
      <c r="CH421" s="61"/>
    </row>
    <row r="422" spans="53:86" s="85" customFormat="1">
      <c r="BA422" s="61" t="s">
        <v>99</v>
      </c>
      <c r="BB422" s="61"/>
      <c r="BC422" s="61"/>
      <c r="BD422" s="61" t="s">
        <v>464</v>
      </c>
      <c r="BE422" s="61"/>
      <c r="BF422" s="61"/>
      <c r="BG422" s="61"/>
      <c r="BH422" s="61"/>
      <c r="BI422" s="61"/>
      <c r="BJ422" s="61"/>
      <c r="BK422" s="61"/>
      <c r="BL422" s="61"/>
      <c r="BM422" s="161" t="s">
        <v>522</v>
      </c>
      <c r="BN422" s="61"/>
      <c r="BO422" s="61"/>
      <c r="BP422" s="61"/>
      <c r="BQ422" s="61"/>
      <c r="BR422" s="61"/>
      <c r="BS422" s="61"/>
      <c r="BT422" s="61"/>
      <c r="BU422" s="61"/>
      <c r="BV422" s="56"/>
      <c r="BW422" s="56"/>
      <c r="BX422" s="56"/>
      <c r="BY422" s="56"/>
      <c r="BZ422" s="56"/>
      <c r="CA422" s="56"/>
      <c r="CB422" s="56"/>
      <c r="CC422" s="61"/>
      <c r="CD422" s="61"/>
      <c r="CE422" s="61"/>
      <c r="CF422" s="61"/>
      <c r="CG422" s="61"/>
      <c r="CH422" s="61"/>
    </row>
    <row r="423" spans="53:86" s="85" customFormat="1">
      <c r="BA423" s="61" t="s">
        <v>211</v>
      </c>
      <c r="BB423" s="61"/>
      <c r="BC423" s="61"/>
      <c r="BD423" s="61" t="s">
        <v>465</v>
      </c>
      <c r="BE423" s="61"/>
      <c r="BF423" s="61"/>
      <c r="BG423" s="61"/>
      <c r="BH423" s="61"/>
      <c r="BI423" s="61"/>
      <c r="BJ423" s="61"/>
      <c r="BK423" s="61"/>
      <c r="BL423" s="61"/>
      <c r="BM423" s="161" t="s">
        <v>523</v>
      </c>
      <c r="BN423" s="61"/>
      <c r="BO423" s="61"/>
      <c r="BP423" s="61"/>
      <c r="BQ423" s="61"/>
      <c r="BR423" s="61"/>
      <c r="BS423" s="61"/>
      <c r="BT423" s="61"/>
      <c r="BU423" s="61"/>
      <c r="BV423" s="56"/>
      <c r="BW423" s="56"/>
      <c r="BX423" s="56"/>
      <c r="BY423" s="56"/>
      <c r="BZ423" s="56"/>
      <c r="CA423" s="56"/>
      <c r="CB423" s="56"/>
      <c r="CC423" s="61"/>
      <c r="CD423" s="61"/>
      <c r="CE423" s="61"/>
      <c r="CF423" s="61"/>
      <c r="CG423" s="61"/>
      <c r="CH423" s="61"/>
    </row>
    <row r="424" spans="53:86" s="85" customFormat="1">
      <c r="BA424" s="61" t="s">
        <v>423</v>
      </c>
      <c r="BB424" s="61"/>
      <c r="BC424" s="61"/>
      <c r="BD424" s="61" t="s">
        <v>466</v>
      </c>
      <c r="BE424" s="61"/>
      <c r="BF424" s="61"/>
      <c r="BG424" s="61"/>
      <c r="BH424" s="61"/>
      <c r="BI424" s="61"/>
      <c r="BJ424" s="61"/>
      <c r="BK424" s="61"/>
      <c r="BL424" s="61"/>
      <c r="BM424" s="161" t="s">
        <v>524</v>
      </c>
      <c r="BN424" s="61"/>
      <c r="BO424" s="61"/>
      <c r="BP424" s="61"/>
      <c r="BQ424" s="61"/>
      <c r="BR424" s="61"/>
      <c r="BS424" s="61"/>
      <c r="BT424" s="61"/>
      <c r="BU424" s="61"/>
      <c r="BV424" s="56"/>
      <c r="BW424" s="56"/>
      <c r="BX424" s="56"/>
      <c r="BY424" s="56"/>
      <c r="BZ424" s="56"/>
      <c r="CA424" s="56"/>
      <c r="CB424" s="56"/>
      <c r="CC424" s="61"/>
      <c r="CD424" s="61"/>
      <c r="CE424" s="61"/>
      <c r="CF424" s="61"/>
      <c r="CG424" s="61"/>
      <c r="CH424" s="61"/>
    </row>
    <row r="425" spans="53:86" s="85" customFormat="1">
      <c r="BA425" s="61" t="s">
        <v>424</v>
      </c>
      <c r="BB425" s="61"/>
      <c r="BC425" s="61"/>
      <c r="BD425" s="61"/>
      <c r="BE425" s="61"/>
      <c r="BF425" s="61"/>
      <c r="BG425" s="61"/>
      <c r="BH425" s="61"/>
      <c r="BI425" s="61"/>
      <c r="BJ425" s="61"/>
      <c r="BK425" s="61"/>
      <c r="BL425" s="61"/>
      <c r="BM425" s="161" t="s">
        <v>93</v>
      </c>
      <c r="BN425" s="61"/>
      <c r="BO425" s="61"/>
      <c r="BP425" s="61"/>
      <c r="BQ425" s="61"/>
      <c r="BR425" s="61"/>
      <c r="BS425" s="61"/>
      <c r="BT425" s="61"/>
      <c r="BU425" s="61"/>
      <c r="BV425" s="56"/>
      <c r="BW425" s="56"/>
      <c r="BX425" s="56"/>
      <c r="BY425" s="56"/>
      <c r="BZ425" s="56"/>
      <c r="CA425" s="56"/>
      <c r="CB425" s="56"/>
      <c r="CC425" s="61"/>
      <c r="CD425" s="61"/>
      <c r="CE425" s="61"/>
      <c r="CF425" s="61"/>
      <c r="CG425" s="61"/>
      <c r="CH425" s="61"/>
    </row>
    <row r="426" spans="53:86" s="85" customFormat="1">
      <c r="BA426" s="61" t="s">
        <v>276</v>
      </c>
      <c r="BB426" s="61"/>
      <c r="BC426" s="61"/>
      <c r="BD426" s="61"/>
      <c r="BE426" s="61"/>
      <c r="BF426" s="61"/>
      <c r="BG426" s="61"/>
      <c r="BH426" s="61"/>
      <c r="BI426" s="61"/>
      <c r="BJ426" s="61"/>
      <c r="BK426" s="61"/>
      <c r="BL426" s="61"/>
      <c r="BM426" s="161" t="s">
        <v>525</v>
      </c>
      <c r="BN426" s="61"/>
      <c r="BO426" s="61"/>
      <c r="BP426" s="61"/>
      <c r="BQ426" s="61"/>
      <c r="BR426" s="61"/>
      <c r="BS426" s="61"/>
      <c r="BT426" s="61"/>
      <c r="BU426" s="61"/>
      <c r="BV426" s="61"/>
      <c r="BW426" s="61"/>
      <c r="BX426" s="61"/>
      <c r="BY426" s="61"/>
      <c r="BZ426" s="61"/>
      <c r="CA426" s="61"/>
      <c r="CB426" s="61"/>
      <c r="CC426" s="61"/>
      <c r="CD426" s="61"/>
      <c r="CE426" s="61"/>
      <c r="CF426" s="61"/>
      <c r="CG426" s="61"/>
      <c r="CH426" s="61"/>
    </row>
    <row r="427" spans="53:86" s="85" customFormat="1">
      <c r="BA427" s="61" t="s">
        <v>425</v>
      </c>
      <c r="BB427" s="61"/>
      <c r="BC427" s="61"/>
      <c r="BD427" s="61"/>
      <c r="BE427" s="61"/>
      <c r="BF427" s="61"/>
      <c r="BG427" s="61"/>
      <c r="BH427" s="61"/>
      <c r="BI427" s="61"/>
      <c r="BJ427" s="61"/>
      <c r="BK427" s="61"/>
      <c r="BL427" s="61"/>
      <c r="BM427" s="161" t="s">
        <v>526</v>
      </c>
      <c r="BN427" s="61"/>
      <c r="BO427" s="61"/>
      <c r="BP427" s="61"/>
      <c r="BQ427" s="61"/>
      <c r="BR427" s="61"/>
      <c r="BS427" s="61"/>
      <c r="BT427" s="61"/>
      <c r="BU427" s="61"/>
      <c r="BV427" s="61"/>
      <c r="BW427" s="61"/>
      <c r="BX427" s="61"/>
      <c r="BY427" s="61"/>
      <c r="BZ427" s="61"/>
      <c r="CA427" s="61"/>
      <c r="CB427" s="61"/>
      <c r="CC427" s="61"/>
      <c r="CD427" s="61"/>
      <c r="CE427" s="61"/>
      <c r="CF427" s="61"/>
      <c r="CG427" s="61"/>
      <c r="CH427" s="61"/>
    </row>
    <row r="428" spans="53:86" s="85" customFormat="1">
      <c r="BA428" s="61" t="s">
        <v>426</v>
      </c>
      <c r="BB428" s="61"/>
      <c r="BC428" s="61"/>
      <c r="BD428" s="61"/>
      <c r="BE428" s="61"/>
      <c r="BF428" s="61"/>
      <c r="BG428" s="61"/>
      <c r="BH428" s="61"/>
      <c r="BI428" s="61"/>
      <c r="BJ428" s="61"/>
      <c r="BK428" s="61"/>
      <c r="BL428" s="61"/>
      <c r="BM428" s="161" t="s">
        <v>527</v>
      </c>
      <c r="BN428" s="61"/>
      <c r="BO428" s="61"/>
      <c r="BP428" s="61"/>
      <c r="BQ428" s="61"/>
      <c r="BR428" s="61"/>
      <c r="BS428" s="61"/>
      <c r="BT428" s="61"/>
      <c r="BU428" s="61"/>
      <c r="BV428" s="61"/>
      <c r="BW428" s="61"/>
      <c r="BX428" s="61"/>
      <c r="BY428" s="61"/>
      <c r="BZ428" s="61"/>
      <c r="CA428" s="61"/>
      <c r="CB428" s="61"/>
      <c r="CC428" s="61"/>
      <c r="CD428" s="61"/>
      <c r="CE428" s="61"/>
      <c r="CF428" s="61"/>
      <c r="CG428" s="61"/>
      <c r="CH428" s="61"/>
    </row>
    <row r="429" spans="53:86" s="85" customFormat="1">
      <c r="BA429" s="61" t="s">
        <v>427</v>
      </c>
      <c r="BB429" s="61"/>
      <c r="BC429" s="61"/>
      <c r="BD429" s="61"/>
      <c r="BE429" s="61"/>
      <c r="BF429" s="61"/>
      <c r="BG429" s="61"/>
      <c r="BH429" s="61"/>
      <c r="BI429" s="61"/>
      <c r="BJ429" s="61"/>
      <c r="BK429" s="61"/>
      <c r="BL429" s="61"/>
      <c r="BM429" s="161" t="s">
        <v>528</v>
      </c>
      <c r="BN429" s="61"/>
      <c r="BO429" s="61"/>
      <c r="BP429" s="61"/>
      <c r="BQ429" s="61"/>
      <c r="BR429" s="61"/>
      <c r="BS429" s="61"/>
      <c r="BT429" s="61"/>
      <c r="BU429" s="61"/>
      <c r="BV429" s="61"/>
      <c r="BW429" s="61"/>
      <c r="BX429" s="61"/>
      <c r="BY429" s="61"/>
      <c r="BZ429" s="61"/>
      <c r="CA429" s="61"/>
      <c r="CB429" s="61"/>
      <c r="CC429" s="61"/>
      <c r="CD429" s="61"/>
      <c r="CE429" s="61"/>
      <c r="CF429" s="61"/>
      <c r="CG429" s="61"/>
      <c r="CH429" s="61"/>
    </row>
    <row r="430" spans="53:86" s="85" customFormat="1">
      <c r="BA430" s="61" t="s">
        <v>428</v>
      </c>
      <c r="BB430" s="61"/>
      <c r="BC430" s="61"/>
      <c r="BD430" s="61"/>
      <c r="BE430" s="61"/>
      <c r="BF430" s="61"/>
      <c r="BG430" s="61"/>
      <c r="BH430" s="61"/>
      <c r="BI430" s="61"/>
      <c r="BJ430" s="61"/>
      <c r="BK430" s="61"/>
      <c r="BL430" s="61"/>
      <c r="BM430" s="161" t="s">
        <v>529</v>
      </c>
      <c r="BN430" s="61"/>
      <c r="BO430" s="61"/>
      <c r="BP430" s="61"/>
      <c r="BQ430" s="61"/>
      <c r="BR430" s="61"/>
      <c r="BS430" s="61"/>
      <c r="BT430" s="61"/>
      <c r="BU430" s="61"/>
      <c r="BV430" s="61"/>
      <c r="BW430" s="61"/>
      <c r="BX430" s="61"/>
      <c r="BY430" s="61"/>
      <c r="BZ430" s="61"/>
      <c r="CA430" s="61"/>
      <c r="CB430" s="61"/>
      <c r="CC430" s="61"/>
      <c r="CD430" s="61"/>
      <c r="CE430" s="61"/>
      <c r="CF430" s="61"/>
      <c r="CG430" s="61"/>
      <c r="CH430" s="61"/>
    </row>
    <row r="431" spans="53:86" s="85" customFormat="1">
      <c r="BA431" s="61" t="s">
        <v>429</v>
      </c>
      <c r="BB431" s="61"/>
      <c r="BC431" s="61"/>
      <c r="BD431" s="61"/>
      <c r="BE431" s="61"/>
      <c r="BF431" s="61"/>
      <c r="BG431" s="61"/>
      <c r="BH431" s="61"/>
      <c r="BI431" s="61"/>
      <c r="BJ431" s="61"/>
      <c r="BK431" s="61"/>
      <c r="BL431" s="61"/>
      <c r="BM431" s="161" t="s">
        <v>530</v>
      </c>
      <c r="BN431" s="61"/>
      <c r="BO431" s="61"/>
      <c r="BP431" s="61"/>
      <c r="BQ431" s="61"/>
      <c r="BR431" s="61"/>
      <c r="BS431" s="61"/>
      <c r="BT431" s="61"/>
      <c r="BU431" s="61"/>
      <c r="BV431" s="61"/>
      <c r="BW431" s="61"/>
      <c r="BX431" s="61"/>
      <c r="BY431" s="61"/>
      <c r="BZ431" s="61"/>
      <c r="CA431" s="61"/>
      <c r="CB431" s="61"/>
      <c r="CC431" s="61"/>
      <c r="CD431" s="61"/>
      <c r="CE431" s="61"/>
      <c r="CF431" s="61"/>
      <c r="CG431" s="61"/>
      <c r="CH431" s="61"/>
    </row>
    <row r="432" spans="53:86" s="85" customFormat="1">
      <c r="BA432" s="61" t="s">
        <v>430</v>
      </c>
      <c r="BB432" s="61"/>
      <c r="BC432" s="61"/>
      <c r="BD432" s="61"/>
      <c r="BE432" s="61"/>
      <c r="BF432" s="61"/>
      <c r="BG432" s="61"/>
      <c r="BH432" s="61"/>
      <c r="BI432" s="61"/>
      <c r="BJ432" s="61"/>
      <c r="BK432" s="61"/>
      <c r="BL432" s="61"/>
      <c r="BM432" s="161" t="s">
        <v>531</v>
      </c>
      <c r="BN432" s="61"/>
      <c r="BO432" s="61"/>
      <c r="BP432" s="61"/>
      <c r="BQ432" s="61"/>
      <c r="BR432" s="61"/>
      <c r="BS432" s="61"/>
      <c r="BT432" s="61"/>
      <c r="BU432" s="61"/>
      <c r="BV432" s="61"/>
      <c r="BW432" s="61"/>
      <c r="BX432" s="61"/>
      <c r="BY432" s="61"/>
      <c r="BZ432" s="61"/>
      <c r="CA432" s="61"/>
      <c r="CB432" s="61"/>
      <c r="CC432" s="61"/>
      <c r="CD432" s="61"/>
      <c r="CE432" s="61"/>
      <c r="CF432" s="61"/>
      <c r="CG432" s="61"/>
      <c r="CH432" s="61"/>
    </row>
    <row r="433" spans="53:86" s="85" customFormat="1">
      <c r="BA433" s="61" t="s">
        <v>431</v>
      </c>
      <c r="BB433" s="61"/>
      <c r="BC433" s="61"/>
      <c r="BD433" s="61"/>
      <c r="BE433" s="61"/>
      <c r="BF433" s="61"/>
      <c r="BG433" s="61"/>
      <c r="BH433" s="61"/>
      <c r="BI433" s="61"/>
      <c r="BJ433" s="61"/>
      <c r="BK433" s="61"/>
      <c r="BL433" s="61"/>
      <c r="BM433" s="161" t="s">
        <v>532</v>
      </c>
      <c r="BN433" s="61"/>
      <c r="BO433" s="61"/>
      <c r="BP433" s="61"/>
      <c r="BQ433" s="61"/>
      <c r="BR433" s="61"/>
      <c r="BS433" s="61"/>
      <c r="BT433" s="61"/>
      <c r="BU433" s="61"/>
      <c r="BV433" s="61"/>
      <c r="BW433" s="61"/>
      <c r="BX433" s="61"/>
      <c r="BY433" s="61"/>
      <c r="BZ433" s="61"/>
      <c r="CA433" s="61"/>
      <c r="CB433" s="61"/>
      <c r="CC433" s="61"/>
      <c r="CD433" s="61"/>
      <c r="CE433" s="61"/>
      <c r="CF433" s="61"/>
      <c r="CG433" s="61"/>
      <c r="CH433" s="61"/>
    </row>
    <row r="434" spans="53:86" s="85" customFormat="1">
      <c r="BA434" s="61"/>
      <c r="BB434" s="61"/>
      <c r="BC434" s="61"/>
      <c r="BD434" s="61"/>
      <c r="BE434" s="61"/>
      <c r="BF434" s="61"/>
      <c r="BG434" s="61"/>
      <c r="BH434" s="61"/>
      <c r="BI434" s="61"/>
      <c r="BJ434" s="61"/>
      <c r="BK434" s="61"/>
      <c r="BL434" s="61"/>
      <c r="BM434" s="161" t="s">
        <v>533</v>
      </c>
      <c r="BN434" s="61"/>
      <c r="BO434" s="61"/>
      <c r="BP434" s="61"/>
      <c r="BQ434" s="61"/>
      <c r="BR434" s="61"/>
      <c r="BS434" s="61"/>
      <c r="BT434" s="61"/>
      <c r="BU434" s="61"/>
      <c r="BV434" s="61"/>
      <c r="BW434" s="61"/>
      <c r="BX434" s="61"/>
      <c r="BY434" s="61"/>
      <c r="BZ434" s="61"/>
      <c r="CA434" s="61"/>
      <c r="CB434" s="61"/>
      <c r="CC434" s="61"/>
      <c r="CD434" s="61"/>
      <c r="CE434" s="61"/>
      <c r="CF434" s="61"/>
      <c r="CG434" s="61"/>
      <c r="CH434" s="61"/>
    </row>
    <row r="435" spans="53:86" s="85" customFormat="1">
      <c r="BA435" s="61"/>
      <c r="BB435" s="61"/>
      <c r="BC435" s="61"/>
      <c r="BD435" s="61"/>
      <c r="BE435" s="61"/>
      <c r="BF435" s="61"/>
      <c r="BG435" s="61"/>
      <c r="BH435" s="61"/>
      <c r="BI435" s="61"/>
      <c r="BJ435" s="61"/>
      <c r="BK435" s="61"/>
      <c r="BL435" s="61"/>
      <c r="BM435" s="161" t="s">
        <v>534</v>
      </c>
      <c r="BN435" s="61"/>
      <c r="BO435" s="61"/>
      <c r="BP435" s="61"/>
      <c r="BQ435" s="61"/>
      <c r="BR435" s="61"/>
      <c r="BS435" s="61"/>
      <c r="BT435" s="61"/>
      <c r="BU435" s="61"/>
      <c r="BV435" s="61"/>
      <c r="BW435" s="61"/>
      <c r="BX435" s="61"/>
      <c r="BY435" s="61"/>
      <c r="BZ435" s="61"/>
      <c r="CA435" s="61"/>
      <c r="CB435" s="61"/>
      <c r="CC435" s="61"/>
      <c r="CD435" s="61"/>
      <c r="CE435" s="61"/>
      <c r="CF435" s="61"/>
      <c r="CG435" s="61"/>
      <c r="CH435" s="61"/>
    </row>
    <row r="436" spans="53:86" s="85" customFormat="1">
      <c r="BA436" s="174" t="s">
        <v>767</v>
      </c>
      <c r="BB436" s="61"/>
      <c r="BC436" s="61"/>
      <c r="BD436" s="61"/>
      <c r="BE436" s="61"/>
      <c r="BF436" s="61"/>
      <c r="BG436" s="61"/>
      <c r="BH436" s="61"/>
      <c r="BI436" s="61"/>
      <c r="BJ436" s="61"/>
      <c r="BK436" s="61"/>
      <c r="BL436" s="61"/>
      <c r="BM436" s="161" t="s">
        <v>663</v>
      </c>
      <c r="BN436" s="61"/>
      <c r="BO436" s="61"/>
      <c r="BP436" s="61"/>
      <c r="BQ436" s="61"/>
      <c r="BR436" s="61"/>
      <c r="BS436" s="61"/>
      <c r="BT436" s="61"/>
      <c r="BU436" s="61"/>
      <c r="BV436" s="61"/>
      <c r="BW436" s="61"/>
      <c r="BX436" s="61"/>
      <c r="BY436" s="61"/>
      <c r="BZ436" s="61"/>
      <c r="CA436" s="61"/>
      <c r="CB436" s="61"/>
      <c r="CC436" s="61"/>
      <c r="CD436" s="61"/>
      <c r="CE436" s="61"/>
      <c r="CF436" s="61"/>
      <c r="CG436" s="61"/>
      <c r="CH436" s="61"/>
    </row>
    <row r="437" spans="53:86" s="85" customFormat="1">
      <c r="BA437" s="692" t="s">
        <v>827</v>
      </c>
      <c r="BB437" s="61"/>
      <c r="BC437" s="61"/>
      <c r="BD437" s="61"/>
      <c r="BE437" s="61"/>
      <c r="BF437" s="61"/>
      <c r="BG437" s="61"/>
      <c r="BH437" s="61"/>
      <c r="BI437" s="61"/>
      <c r="BJ437" s="61"/>
      <c r="BK437" s="61"/>
      <c r="BL437" s="61"/>
      <c r="BM437" s="161" t="s">
        <v>540</v>
      </c>
      <c r="BN437" s="61"/>
      <c r="BO437" s="61"/>
      <c r="BP437" s="61"/>
      <c r="BQ437" s="61"/>
      <c r="BR437" s="61"/>
      <c r="BS437" s="61"/>
      <c r="BT437" s="61"/>
      <c r="BU437" s="61"/>
      <c r="BV437" s="61"/>
      <c r="BW437" s="61"/>
      <c r="BX437" s="61"/>
      <c r="BY437" s="61"/>
      <c r="BZ437" s="61"/>
      <c r="CA437" s="61"/>
      <c r="CB437" s="61"/>
      <c r="CC437" s="61"/>
      <c r="CD437" s="61"/>
      <c r="CE437" s="61"/>
      <c r="CF437" s="61"/>
      <c r="CG437" s="61"/>
      <c r="CH437" s="61"/>
    </row>
    <row r="438" spans="53:86" s="85" customFormat="1" ht="15">
      <c r="BA438" s="175" t="s">
        <v>769</v>
      </c>
      <c r="BB438" s="61"/>
      <c r="BC438" s="61"/>
      <c r="BD438" s="61"/>
      <c r="BE438" s="61"/>
      <c r="BF438" s="61"/>
      <c r="BG438" s="61"/>
      <c r="BH438" s="61"/>
      <c r="BI438" s="61"/>
      <c r="BJ438" s="61"/>
      <c r="BK438" s="61"/>
      <c r="BL438" s="61"/>
      <c r="BM438" s="161" t="s">
        <v>541</v>
      </c>
      <c r="BN438" s="61"/>
      <c r="BO438" s="61"/>
      <c r="BP438" s="61"/>
      <c r="BQ438" s="61"/>
      <c r="BR438" s="61"/>
      <c r="BS438" s="61"/>
      <c r="BT438" s="61"/>
      <c r="BU438" s="61"/>
      <c r="BV438" s="61"/>
      <c r="BW438" s="61"/>
      <c r="BX438" s="61"/>
      <c r="BY438" s="61"/>
      <c r="BZ438" s="61"/>
      <c r="CA438" s="61"/>
      <c r="CB438" s="61"/>
      <c r="CC438" s="61"/>
      <c r="CD438" s="61"/>
      <c r="CE438" s="61"/>
      <c r="CF438" s="61"/>
      <c r="CG438" s="61"/>
      <c r="CH438" s="61"/>
    </row>
    <row r="439" spans="53:86" s="85" customFormat="1">
      <c r="BA439" t="s">
        <v>770</v>
      </c>
      <c r="BB439" s="61"/>
      <c r="BC439" s="61"/>
      <c r="BD439" s="61"/>
      <c r="BE439" s="61"/>
      <c r="BF439" s="61"/>
      <c r="BG439" s="61"/>
      <c r="BH439" s="61"/>
      <c r="BI439" s="61"/>
      <c r="BJ439" s="61"/>
      <c r="BK439" s="61"/>
      <c r="BL439" s="61"/>
      <c r="BM439" s="161" t="s">
        <v>542</v>
      </c>
      <c r="BN439" s="61"/>
      <c r="BO439" s="61"/>
      <c r="BP439" s="61"/>
      <c r="BQ439" s="61"/>
      <c r="BR439" s="61"/>
      <c r="BS439" s="61"/>
      <c r="BT439" s="61"/>
      <c r="BU439" s="61"/>
      <c r="BV439" s="61"/>
      <c r="BW439" s="61"/>
      <c r="BX439" s="61"/>
      <c r="BY439" s="61"/>
      <c r="BZ439" s="61"/>
      <c r="CA439" s="61"/>
      <c r="CB439" s="61"/>
      <c r="CC439" s="61"/>
      <c r="CD439" s="61"/>
      <c r="CE439" s="61"/>
      <c r="CF439" s="61"/>
      <c r="CG439" s="61"/>
      <c r="CH439" s="61"/>
    </row>
    <row r="440" spans="53:86" s="85" customFormat="1">
      <c r="BA440" t="s">
        <v>771</v>
      </c>
      <c r="BB440" s="61"/>
      <c r="BC440" s="61"/>
      <c r="BD440" s="61"/>
      <c r="BE440" s="61"/>
      <c r="BF440" s="61"/>
      <c r="BG440" s="61"/>
      <c r="BH440" s="61"/>
      <c r="BI440" s="61"/>
      <c r="BJ440" s="61"/>
      <c r="BK440" s="61"/>
      <c r="BL440" s="61"/>
      <c r="BM440" s="161" t="s">
        <v>543</v>
      </c>
      <c r="BN440" s="61"/>
      <c r="BO440" s="61"/>
      <c r="BP440" s="61"/>
      <c r="BQ440" s="61"/>
      <c r="BR440" s="61"/>
      <c r="BS440" s="61"/>
      <c r="BT440" s="61"/>
      <c r="BU440" s="61"/>
      <c r="BV440" s="61"/>
      <c r="BW440" s="61"/>
      <c r="BX440" s="61"/>
      <c r="BY440" s="61"/>
      <c r="BZ440" s="61"/>
      <c r="CA440" s="61"/>
      <c r="CB440" s="61"/>
      <c r="CC440" s="61"/>
      <c r="CD440" s="61"/>
      <c r="CE440" s="61"/>
      <c r="CF440" s="61"/>
      <c r="CG440" s="61"/>
      <c r="CH440" s="61"/>
    </row>
    <row r="441" spans="53:86" s="85" customFormat="1">
      <c r="BA441" t="s">
        <v>772</v>
      </c>
      <c r="BB441" s="61"/>
      <c r="BC441" s="61"/>
      <c r="BD441" s="61"/>
      <c r="BE441" s="61"/>
      <c r="BF441" s="61"/>
      <c r="BG441" s="61"/>
      <c r="BH441" s="61"/>
      <c r="BI441" s="61"/>
      <c r="BJ441" s="61"/>
      <c r="BK441" s="61"/>
      <c r="BL441" s="61"/>
      <c r="BM441" s="161" t="s">
        <v>544</v>
      </c>
      <c r="BN441" s="61"/>
      <c r="BO441" s="61"/>
      <c r="BP441" s="61"/>
      <c r="BQ441" s="61"/>
      <c r="BR441" s="61"/>
      <c r="BS441" s="61"/>
      <c r="BT441" s="61"/>
      <c r="BU441" s="61"/>
      <c r="BV441" s="61"/>
      <c r="BW441" s="61"/>
      <c r="BX441" s="61"/>
      <c r="BY441" s="61"/>
      <c r="BZ441" s="61"/>
      <c r="CA441" s="61"/>
      <c r="CB441" s="61"/>
      <c r="CC441" s="61"/>
      <c r="CD441" s="61"/>
      <c r="CE441" s="61"/>
      <c r="CF441" s="61"/>
      <c r="CG441" s="61"/>
      <c r="CH441" s="61"/>
    </row>
    <row r="442" spans="53:86" s="85" customFormat="1">
      <c r="BA442" t="s">
        <v>773</v>
      </c>
      <c r="BB442" s="61"/>
      <c r="BC442" s="61"/>
      <c r="BD442" s="61"/>
      <c r="BE442" s="61"/>
      <c r="BF442" s="61"/>
      <c r="BG442" s="61"/>
      <c r="BH442" s="61"/>
      <c r="BI442" s="61"/>
      <c r="BJ442" s="61"/>
      <c r="BK442" s="61"/>
      <c r="BL442" s="61"/>
      <c r="BM442" s="161" t="s">
        <v>545</v>
      </c>
      <c r="BN442" s="61"/>
      <c r="BO442" s="61"/>
      <c r="BP442" s="61"/>
      <c r="BQ442" s="61"/>
      <c r="BR442" s="61"/>
      <c r="BS442" s="61"/>
      <c r="BT442" s="61"/>
      <c r="BU442" s="61"/>
      <c r="BV442" s="61"/>
      <c r="BW442" s="61"/>
      <c r="BX442" s="61"/>
      <c r="BY442" s="61"/>
      <c r="BZ442" s="61"/>
      <c r="CA442" s="61"/>
      <c r="CB442" s="61"/>
      <c r="CC442" s="61"/>
      <c r="CD442" s="61"/>
      <c r="CE442" s="61"/>
      <c r="CF442" s="61"/>
      <c r="CG442" s="61"/>
      <c r="CH442" s="61"/>
    </row>
    <row r="443" spans="53:86" s="85" customFormat="1">
      <c r="BA443" t="s">
        <v>774</v>
      </c>
      <c r="BB443" s="61"/>
      <c r="BC443" s="61"/>
      <c r="BD443" s="61"/>
      <c r="BE443" s="61"/>
      <c r="BF443" s="61"/>
      <c r="BG443" s="61"/>
      <c r="BH443" s="61"/>
      <c r="BI443" s="61"/>
      <c r="BJ443" s="61"/>
      <c r="BK443" s="61"/>
      <c r="BL443" s="61"/>
      <c r="BM443" s="161" t="s">
        <v>546</v>
      </c>
      <c r="BN443" s="61"/>
      <c r="BO443" s="61"/>
      <c r="BP443" s="61"/>
      <c r="BQ443" s="61"/>
      <c r="BR443" s="61"/>
      <c r="BS443" s="61"/>
      <c r="BT443" s="61"/>
      <c r="BU443" s="61"/>
      <c r="BV443" s="61"/>
      <c r="BW443" s="61"/>
      <c r="BX443" s="61"/>
      <c r="BY443" s="61"/>
      <c r="BZ443" s="61"/>
      <c r="CA443" s="61"/>
      <c r="CB443" s="61"/>
      <c r="CC443" s="61"/>
      <c r="CD443" s="61"/>
      <c r="CE443" s="61"/>
      <c r="CF443" s="61"/>
      <c r="CG443" s="61"/>
      <c r="CH443" s="61"/>
    </row>
    <row r="444" spans="53:86" s="85" customFormat="1">
      <c r="BA444" t="s">
        <v>775</v>
      </c>
      <c r="BB444" s="61"/>
      <c r="BC444" s="61"/>
      <c r="BD444" s="61"/>
      <c r="BE444" s="61"/>
      <c r="BF444" s="61"/>
      <c r="BG444" s="61"/>
      <c r="BH444" s="61"/>
      <c r="BI444" s="61"/>
      <c r="BJ444" s="61"/>
      <c r="BK444" s="61"/>
      <c r="BL444" s="61"/>
      <c r="BM444" s="161" t="s">
        <v>547</v>
      </c>
      <c r="BN444" s="61"/>
      <c r="BO444" s="61"/>
      <c r="BP444" s="61"/>
      <c r="BQ444" s="61"/>
      <c r="BR444" s="61"/>
      <c r="BS444" s="61"/>
      <c r="BT444" s="61"/>
      <c r="BU444" s="61"/>
      <c r="BV444" s="61"/>
      <c r="BW444" s="61"/>
      <c r="BX444" s="61"/>
      <c r="BY444" s="61"/>
      <c r="BZ444" s="61"/>
      <c r="CA444" s="61"/>
      <c r="CB444" s="61"/>
      <c r="CC444" s="61"/>
      <c r="CD444" s="61"/>
      <c r="CE444" s="61"/>
      <c r="CF444" s="61"/>
      <c r="CG444" s="61"/>
      <c r="CH444" s="61"/>
    </row>
    <row r="445" spans="53:86" s="85" customFormat="1">
      <c r="BA445" t="s">
        <v>776</v>
      </c>
      <c r="BB445" s="61"/>
      <c r="BC445" s="61"/>
      <c r="BD445" s="61"/>
      <c r="BE445" s="61"/>
      <c r="BF445" s="61"/>
      <c r="BG445" s="61"/>
      <c r="BH445" s="61"/>
      <c r="BI445" s="61"/>
      <c r="BJ445" s="61"/>
      <c r="BK445" s="61"/>
      <c r="BL445" s="61"/>
      <c r="BM445" s="161" t="s">
        <v>548</v>
      </c>
      <c r="BN445" s="61"/>
      <c r="BO445" s="61"/>
      <c r="BP445" s="61"/>
      <c r="BQ445" s="61"/>
      <c r="BR445" s="61"/>
      <c r="BS445" s="61"/>
      <c r="BT445" s="61"/>
      <c r="BU445" s="61"/>
      <c r="BV445" s="61"/>
      <c r="BW445" s="61"/>
      <c r="BX445" s="61"/>
      <c r="BY445" s="61"/>
      <c r="BZ445" s="61"/>
      <c r="CA445" s="61"/>
      <c r="CB445" s="61"/>
      <c r="CC445" s="61"/>
      <c r="CD445" s="61"/>
      <c r="CE445" s="61"/>
      <c r="CF445" s="61"/>
      <c r="CG445" s="61"/>
      <c r="CH445" s="61"/>
    </row>
    <row r="446" spans="53:86" s="85" customFormat="1">
      <c r="BA446" t="s">
        <v>777</v>
      </c>
      <c r="BB446" s="61"/>
      <c r="BC446" s="61"/>
      <c r="BD446" s="61"/>
      <c r="BE446" s="61"/>
      <c r="BF446" s="61"/>
      <c r="BG446" s="61"/>
      <c r="BH446" s="61"/>
      <c r="BI446" s="61"/>
      <c r="BJ446" s="61"/>
      <c r="BK446" s="61"/>
      <c r="BL446" s="61"/>
      <c r="BM446" s="161" t="s">
        <v>549</v>
      </c>
      <c r="BN446" s="61"/>
      <c r="BO446" s="61"/>
      <c r="BP446" s="61"/>
      <c r="BQ446" s="61"/>
      <c r="BR446" s="61"/>
      <c r="BS446" s="61"/>
      <c r="BT446" s="61"/>
      <c r="BU446" s="61"/>
      <c r="BV446" s="61"/>
      <c r="BW446" s="61"/>
      <c r="BX446" s="61"/>
      <c r="BY446" s="61"/>
      <c r="BZ446" s="61"/>
      <c r="CA446" s="61"/>
      <c r="CB446" s="61"/>
      <c r="CC446" s="61"/>
      <c r="CD446" s="61"/>
      <c r="CE446" s="61"/>
      <c r="CF446" s="61"/>
      <c r="CG446" s="61"/>
      <c r="CH446" s="61"/>
    </row>
    <row r="447" spans="53:86" s="85" customFormat="1">
      <c r="BA447" t="s">
        <v>778</v>
      </c>
      <c r="BB447" s="61"/>
      <c r="BC447" s="61"/>
      <c r="BD447" s="61"/>
      <c r="BE447" s="61"/>
      <c r="BF447" s="61"/>
      <c r="BG447" s="61"/>
      <c r="BH447" s="61"/>
      <c r="BI447" s="61"/>
      <c r="BJ447" s="61"/>
      <c r="BK447" s="61"/>
      <c r="BL447" s="61"/>
      <c r="BM447" s="161" t="s">
        <v>550</v>
      </c>
      <c r="BN447" s="61"/>
      <c r="BO447" s="61"/>
      <c r="BP447" s="61"/>
      <c r="BQ447" s="61"/>
      <c r="BR447" s="61"/>
      <c r="BS447" s="61"/>
      <c r="BT447" s="61"/>
      <c r="BU447" s="61"/>
      <c r="BV447" s="61"/>
      <c r="BW447" s="61"/>
      <c r="BX447" s="61"/>
      <c r="BY447" s="61"/>
      <c r="BZ447" s="61"/>
      <c r="CA447" s="61"/>
      <c r="CB447" s="61"/>
      <c r="CC447" s="61"/>
      <c r="CD447" s="61"/>
      <c r="CE447" s="61"/>
      <c r="CF447" s="61"/>
      <c r="CG447" s="61"/>
      <c r="CH447" s="61"/>
    </row>
    <row r="448" spans="53:86" s="85" customFormat="1" ht="15">
      <c r="BA448" s="175" t="s">
        <v>821</v>
      </c>
      <c r="BB448" s="61"/>
      <c r="BC448" s="61"/>
      <c r="BD448" s="61"/>
      <c r="BE448" s="61"/>
      <c r="BF448" s="61"/>
      <c r="BG448" s="61"/>
      <c r="BH448" s="61"/>
      <c r="BI448" s="61"/>
      <c r="BJ448" s="61"/>
      <c r="BK448" s="61"/>
      <c r="BL448" s="61"/>
      <c r="BM448" s="161"/>
      <c r="BN448" s="61"/>
      <c r="BO448" s="61"/>
      <c r="BP448" s="61"/>
      <c r="BQ448" s="61"/>
      <c r="BR448" s="61"/>
      <c r="BS448" s="61"/>
      <c r="BT448" s="61"/>
      <c r="BU448" s="61"/>
      <c r="BV448" s="61"/>
      <c r="BW448" s="61"/>
      <c r="BX448" s="61"/>
      <c r="BY448" s="61"/>
      <c r="BZ448" s="61"/>
      <c r="CA448" s="61"/>
      <c r="CB448" s="61"/>
      <c r="CC448" s="61"/>
      <c r="CD448" s="61"/>
      <c r="CE448" s="61"/>
      <c r="CF448" s="61"/>
      <c r="CG448" s="61"/>
      <c r="CH448" s="61"/>
    </row>
    <row r="449" spans="53:86" s="85" customFormat="1">
      <c r="BA449" t="s">
        <v>818</v>
      </c>
      <c r="BB449" s="61"/>
      <c r="BC449" s="61"/>
      <c r="BD449" s="61"/>
      <c r="BE449" s="61"/>
      <c r="BF449" s="61"/>
      <c r="BG449" s="61"/>
      <c r="BH449" s="61"/>
      <c r="BI449" s="61"/>
      <c r="BJ449" s="61"/>
      <c r="BK449" s="61"/>
      <c r="BL449" s="61"/>
      <c r="BM449" s="161"/>
      <c r="BN449" s="61"/>
      <c r="BO449" s="61"/>
      <c r="BP449" s="61"/>
      <c r="BQ449" s="61"/>
      <c r="BR449" s="61"/>
      <c r="BS449" s="61"/>
      <c r="BT449" s="61"/>
      <c r="BU449" s="61"/>
      <c r="BV449" s="61"/>
      <c r="BW449" s="61"/>
      <c r="BX449" s="61"/>
      <c r="BY449" s="61"/>
      <c r="BZ449" s="61"/>
      <c r="CA449" s="61"/>
      <c r="CB449" s="61"/>
      <c r="CC449" s="61"/>
      <c r="CD449" s="61"/>
      <c r="CE449" s="61"/>
      <c r="CF449" s="61"/>
      <c r="CG449" s="61"/>
      <c r="CH449" s="61"/>
    </row>
    <row r="450" spans="53:86" s="85" customFormat="1">
      <c r="BA450" t="s">
        <v>819</v>
      </c>
      <c r="BB450" s="61"/>
      <c r="BC450" s="61"/>
      <c r="BD450" s="61"/>
      <c r="BE450" s="61"/>
      <c r="BF450" s="61"/>
      <c r="BG450" s="61"/>
      <c r="BH450" s="61"/>
      <c r="BI450" s="61"/>
      <c r="BJ450" s="61"/>
      <c r="BK450" s="61"/>
      <c r="BL450" s="61"/>
      <c r="BM450" s="161"/>
      <c r="BN450" s="61"/>
      <c r="BO450" s="61"/>
      <c r="BP450" s="61"/>
      <c r="BQ450" s="61"/>
      <c r="BR450" s="61"/>
      <c r="BS450" s="61"/>
      <c r="BT450" s="61"/>
      <c r="BU450" s="61"/>
      <c r="BV450" s="61"/>
      <c r="BW450" s="61"/>
      <c r="BX450" s="61"/>
      <c r="BY450" s="61"/>
      <c r="BZ450" s="61"/>
      <c r="CA450" s="61"/>
      <c r="CB450" s="61"/>
      <c r="CC450" s="61"/>
      <c r="CD450" s="61"/>
      <c r="CE450" s="61"/>
      <c r="CF450" s="61"/>
      <c r="CG450" s="61"/>
      <c r="CH450" s="61"/>
    </row>
    <row r="451" spans="53:86" s="85" customFormat="1">
      <c r="BA451" t="s">
        <v>820</v>
      </c>
      <c r="BB451" s="61"/>
      <c r="BC451" s="61"/>
      <c r="BD451" s="61"/>
      <c r="BE451" s="61"/>
      <c r="BF451" s="61"/>
      <c r="BG451" s="61"/>
      <c r="BH451" s="61"/>
      <c r="BI451" s="61"/>
      <c r="BJ451" s="61"/>
      <c r="BK451" s="61"/>
      <c r="BL451" s="61"/>
      <c r="BM451" s="161"/>
      <c r="BN451" s="61"/>
      <c r="BO451" s="61"/>
      <c r="BP451" s="61"/>
      <c r="BQ451" s="61"/>
      <c r="BR451" s="61"/>
      <c r="BS451" s="61"/>
      <c r="BT451" s="61"/>
      <c r="BU451" s="61"/>
      <c r="BV451" s="61"/>
      <c r="BW451" s="61"/>
      <c r="BX451" s="61"/>
      <c r="BY451" s="61"/>
      <c r="BZ451" s="61"/>
      <c r="CA451" s="61"/>
      <c r="CB451" s="61"/>
      <c r="CC451" s="61"/>
      <c r="CD451" s="61"/>
      <c r="CE451" s="61"/>
      <c r="CF451" s="61"/>
      <c r="CG451" s="61"/>
      <c r="CH451" s="61"/>
    </row>
    <row r="452" spans="53:86" s="85" customFormat="1" ht="15">
      <c r="BA452" s="175" t="s">
        <v>779</v>
      </c>
      <c r="BB452" s="61"/>
      <c r="BC452" s="61"/>
      <c r="BD452" s="61"/>
      <c r="BE452" s="61"/>
      <c r="BF452" s="61"/>
      <c r="BG452" s="61"/>
      <c r="BH452" s="61"/>
      <c r="BI452" s="61"/>
      <c r="BJ452" s="61"/>
      <c r="BK452" s="61"/>
      <c r="BL452" s="61"/>
      <c r="BM452" s="162" t="s">
        <v>551</v>
      </c>
      <c r="BN452" s="61"/>
      <c r="BO452" s="61"/>
      <c r="BP452" s="61"/>
      <c r="BQ452" s="61"/>
      <c r="BR452" s="61"/>
      <c r="BS452" s="61"/>
      <c r="BT452" s="61"/>
      <c r="BU452" s="61"/>
      <c r="BV452" s="61"/>
      <c r="BW452" s="61"/>
      <c r="BX452" s="61"/>
      <c r="BY452" s="61"/>
      <c r="BZ452" s="61"/>
      <c r="CA452" s="61"/>
      <c r="CB452" s="61"/>
      <c r="CC452" s="61"/>
      <c r="CD452" s="61"/>
      <c r="CE452" s="61"/>
      <c r="CF452" s="61"/>
      <c r="CG452" s="61"/>
      <c r="CH452" s="61"/>
    </row>
    <row r="453" spans="53:86" s="85" customFormat="1">
      <c r="BA453" t="s">
        <v>780</v>
      </c>
      <c r="BB453" s="61"/>
      <c r="BC453" s="61"/>
      <c r="BD453" s="61"/>
      <c r="BE453" s="61"/>
      <c r="BF453" s="61"/>
      <c r="BG453" s="61"/>
      <c r="BH453" s="61"/>
      <c r="BI453" s="61"/>
      <c r="BJ453" s="61"/>
      <c r="BK453" s="61"/>
      <c r="BL453" s="61"/>
      <c r="BM453" s="161" t="s">
        <v>552</v>
      </c>
      <c r="BN453" s="61"/>
      <c r="BO453" s="61"/>
      <c r="BP453" s="61"/>
      <c r="BQ453" s="61"/>
      <c r="BR453" s="61"/>
      <c r="BS453" s="61"/>
      <c r="BT453" s="61"/>
      <c r="BU453" s="61"/>
      <c r="BV453" s="61"/>
      <c r="BW453" s="61"/>
      <c r="BX453" s="61"/>
      <c r="BY453" s="61"/>
      <c r="BZ453" s="61"/>
      <c r="CA453" s="61"/>
      <c r="CB453" s="61"/>
      <c r="CC453" s="61"/>
      <c r="CD453" s="61"/>
      <c r="CE453" s="61"/>
      <c r="CF453" s="61"/>
      <c r="CG453" s="61"/>
      <c r="CH453" s="61"/>
    </row>
    <row r="454" spans="53:86" s="85" customFormat="1">
      <c r="BA454" t="s">
        <v>781</v>
      </c>
      <c r="BB454" s="61"/>
      <c r="BC454" s="61"/>
      <c r="BD454" s="61"/>
      <c r="BE454" s="61"/>
      <c r="BF454" s="61"/>
      <c r="BG454" s="61"/>
      <c r="BH454" s="61"/>
      <c r="BI454" s="61"/>
      <c r="BJ454" s="61"/>
      <c r="BK454" s="61"/>
      <c r="BL454" s="61"/>
      <c r="BM454" s="161" t="s">
        <v>553</v>
      </c>
      <c r="BN454" s="61"/>
      <c r="BO454" s="61"/>
      <c r="BP454" s="61"/>
      <c r="BQ454" s="61"/>
      <c r="BR454" s="61"/>
      <c r="BS454" s="61"/>
      <c r="BT454" s="61"/>
      <c r="BU454" s="61"/>
      <c r="BV454" s="61"/>
      <c r="BW454" s="61"/>
      <c r="BX454" s="61"/>
      <c r="BY454" s="61"/>
      <c r="BZ454" s="61"/>
      <c r="CA454" s="61"/>
      <c r="CB454" s="61"/>
      <c r="CC454" s="61"/>
      <c r="CD454" s="61"/>
      <c r="CE454" s="61"/>
      <c r="CF454" s="61"/>
      <c r="CG454" s="61"/>
      <c r="CH454" s="61"/>
    </row>
    <row r="455" spans="53:86" s="85" customFormat="1">
      <c r="BA455" t="s">
        <v>782</v>
      </c>
      <c r="BB455" s="61"/>
      <c r="BC455" s="61"/>
      <c r="BD455" s="61"/>
      <c r="BE455" s="61"/>
      <c r="BF455" s="61"/>
      <c r="BG455" s="61"/>
      <c r="BH455" s="61"/>
      <c r="BI455" s="61"/>
      <c r="BJ455" s="61"/>
      <c r="BK455" s="61"/>
      <c r="BL455" s="61"/>
      <c r="BM455" s="161" t="s">
        <v>554</v>
      </c>
      <c r="BN455" s="61"/>
      <c r="BO455" s="61"/>
      <c r="BP455" s="61"/>
      <c r="BQ455" s="61"/>
      <c r="BR455" s="61"/>
      <c r="BS455" s="61"/>
      <c r="BT455" s="61"/>
      <c r="BU455" s="61"/>
      <c r="BV455" s="61"/>
      <c r="BW455" s="61"/>
      <c r="BX455" s="61"/>
      <c r="BY455" s="61"/>
      <c r="BZ455" s="61"/>
      <c r="CA455" s="61"/>
      <c r="CB455" s="61"/>
      <c r="CC455" s="61"/>
      <c r="CD455" s="61"/>
      <c r="CE455" s="61"/>
      <c r="CF455" s="61"/>
      <c r="CG455" s="61"/>
      <c r="CH455" s="61"/>
    </row>
    <row r="456" spans="53:86" s="85" customFormat="1">
      <c r="BA456" t="s">
        <v>783</v>
      </c>
      <c r="BB456" s="61"/>
      <c r="BC456" s="61"/>
      <c r="BD456" s="61"/>
      <c r="BE456" s="61"/>
      <c r="BF456" s="61"/>
      <c r="BG456" s="61"/>
      <c r="BH456" s="61"/>
      <c r="BI456" s="61"/>
      <c r="BJ456" s="61"/>
      <c r="BK456" s="61"/>
      <c r="BL456" s="61"/>
      <c r="BM456" s="161" t="s">
        <v>555</v>
      </c>
      <c r="BN456" s="61"/>
      <c r="BO456" s="61"/>
      <c r="BP456" s="61"/>
      <c r="BQ456" s="61"/>
      <c r="BR456" s="61"/>
      <c r="BS456" s="61"/>
      <c r="BT456" s="61"/>
      <c r="BU456" s="61"/>
      <c r="BV456" s="61"/>
      <c r="BW456" s="61"/>
      <c r="BX456" s="61"/>
      <c r="BY456" s="61"/>
      <c r="BZ456" s="61"/>
      <c r="CA456" s="61"/>
      <c r="CB456" s="61"/>
      <c r="CC456" s="61"/>
      <c r="CD456" s="61"/>
      <c r="CE456" s="61"/>
      <c r="CF456" s="61"/>
      <c r="CG456" s="61"/>
      <c r="CH456" s="61"/>
    </row>
    <row r="457" spans="53:86" s="85" customFormat="1">
      <c r="BA457" t="s">
        <v>81</v>
      </c>
      <c r="BB457" s="61"/>
      <c r="BC457" s="61"/>
      <c r="BD457" s="61"/>
      <c r="BE457" s="61"/>
      <c r="BF457" s="61"/>
      <c r="BG457" s="61"/>
      <c r="BH457" s="61"/>
      <c r="BI457" s="61"/>
      <c r="BJ457" s="61"/>
      <c r="BK457" s="61"/>
      <c r="BL457" s="61"/>
      <c r="BM457" s="161" t="s">
        <v>100</v>
      </c>
      <c r="BN457" s="61"/>
      <c r="BO457" s="61"/>
      <c r="BP457" s="61"/>
      <c r="BQ457" s="61"/>
      <c r="BR457" s="61"/>
      <c r="BS457" s="61"/>
      <c r="BT457" s="61"/>
      <c r="BU457" s="61"/>
      <c r="BV457" s="61"/>
      <c r="BW457" s="61"/>
      <c r="BX457" s="61"/>
      <c r="BY457" s="61"/>
      <c r="BZ457" s="61"/>
      <c r="CA457" s="61"/>
      <c r="CB457" s="61"/>
      <c r="CC457" s="61"/>
      <c r="CD457" s="61"/>
      <c r="CE457" s="61"/>
      <c r="CF457" s="61"/>
      <c r="CG457" s="61"/>
      <c r="CH457" s="61"/>
    </row>
    <row r="458" spans="53:86" s="85" customFormat="1">
      <c r="BA458" t="s">
        <v>784</v>
      </c>
      <c r="BB458" s="61"/>
      <c r="BC458" s="61"/>
      <c r="BD458" s="61"/>
      <c r="BE458" s="61"/>
      <c r="BF458" s="61"/>
      <c r="BG458" s="61"/>
      <c r="BH458" s="61"/>
      <c r="BI458" s="61"/>
      <c r="BJ458" s="61"/>
      <c r="BK458" s="61"/>
      <c r="BL458" s="61"/>
      <c r="BM458" s="161" t="s">
        <v>664</v>
      </c>
      <c r="BN458" s="61"/>
      <c r="BO458" s="61"/>
      <c r="BP458" s="61"/>
      <c r="BQ458" s="61"/>
      <c r="BR458" s="61"/>
      <c r="BS458" s="61"/>
      <c r="BT458" s="61"/>
      <c r="BU458" s="61"/>
      <c r="BV458" s="61"/>
      <c r="BW458" s="61"/>
      <c r="BX458" s="61"/>
      <c r="BY458" s="61"/>
      <c r="BZ458" s="61"/>
      <c r="CA458" s="61"/>
      <c r="CB458" s="61"/>
      <c r="CC458" s="61"/>
      <c r="CD458" s="61"/>
      <c r="CE458" s="61"/>
      <c r="CF458" s="61"/>
      <c r="CG458" s="61"/>
      <c r="CH458" s="61"/>
    </row>
    <row r="459" spans="53:86" s="85" customFormat="1">
      <c r="BA459" t="s">
        <v>785</v>
      </c>
      <c r="BB459" s="61"/>
      <c r="BC459" s="61"/>
      <c r="BD459" s="61"/>
      <c r="BE459" s="61"/>
      <c r="BF459" s="61"/>
      <c r="BG459" s="61"/>
      <c r="BH459" s="61"/>
      <c r="BI459" s="61"/>
      <c r="BJ459" s="61"/>
      <c r="BK459" s="61"/>
      <c r="BL459" s="61"/>
      <c r="BM459" s="161" t="s">
        <v>556</v>
      </c>
      <c r="BN459" s="61"/>
      <c r="BO459" s="61"/>
      <c r="BP459" s="61"/>
      <c r="BQ459" s="61"/>
      <c r="BR459" s="61"/>
      <c r="BS459" s="61"/>
      <c r="BT459" s="61"/>
      <c r="BU459" s="61"/>
      <c r="BV459" s="61"/>
      <c r="BW459" s="61"/>
      <c r="BX459" s="61"/>
      <c r="BY459" s="61"/>
      <c r="BZ459" s="61"/>
      <c r="CA459" s="61"/>
      <c r="CB459" s="61"/>
      <c r="CC459" s="61"/>
      <c r="CD459" s="61"/>
      <c r="CE459" s="61"/>
      <c r="CF459" s="61"/>
      <c r="CG459" s="61"/>
      <c r="CH459" s="61"/>
    </row>
    <row r="460" spans="53:86" s="85" customFormat="1">
      <c r="BA460" t="s">
        <v>786</v>
      </c>
      <c r="BB460" s="61"/>
      <c r="BC460" s="61"/>
      <c r="BD460" s="61"/>
      <c r="BE460" s="61"/>
      <c r="BF460" s="61"/>
      <c r="BG460" s="61"/>
      <c r="BH460" s="61"/>
      <c r="BI460" s="61"/>
      <c r="BJ460" s="61"/>
      <c r="BK460" s="61"/>
      <c r="BL460" s="61"/>
      <c r="BM460" s="161" t="s">
        <v>557</v>
      </c>
      <c r="BN460" s="61"/>
      <c r="BO460" s="61"/>
      <c r="BP460" s="61"/>
      <c r="BQ460" s="61"/>
      <c r="BR460" s="61"/>
      <c r="BS460" s="61"/>
      <c r="BT460" s="61"/>
      <c r="BU460" s="61"/>
      <c r="BV460" s="61"/>
      <c r="BW460" s="61"/>
      <c r="BX460" s="61"/>
      <c r="BY460" s="61"/>
      <c r="BZ460" s="61"/>
      <c r="CA460" s="61"/>
      <c r="CB460" s="61"/>
      <c r="CC460" s="61"/>
      <c r="CD460" s="61"/>
      <c r="CE460" s="61"/>
      <c r="CF460" s="61"/>
      <c r="CG460" s="61"/>
      <c r="CH460" s="61"/>
    </row>
    <row r="461" spans="53:86" s="85" customFormat="1">
      <c r="BA461" t="s">
        <v>787</v>
      </c>
      <c r="BB461" s="61"/>
      <c r="BC461" s="61"/>
      <c r="BD461" s="61"/>
      <c r="BE461" s="61"/>
      <c r="BF461" s="61"/>
      <c r="BG461" s="61"/>
      <c r="BH461" s="61"/>
      <c r="BI461" s="61"/>
      <c r="BJ461" s="61"/>
      <c r="BK461" s="61"/>
      <c r="BL461" s="61"/>
      <c r="BM461" s="161" t="s">
        <v>558</v>
      </c>
      <c r="BN461" s="61"/>
      <c r="BO461" s="61"/>
      <c r="BP461" s="61"/>
      <c r="BQ461" s="61"/>
      <c r="BR461" s="61"/>
      <c r="BS461" s="61"/>
      <c r="BT461" s="61"/>
      <c r="BU461" s="61"/>
      <c r="BV461" s="61"/>
      <c r="BW461" s="61"/>
      <c r="BX461" s="61"/>
      <c r="BY461" s="61"/>
      <c r="BZ461" s="61"/>
      <c r="CA461" s="61"/>
      <c r="CB461" s="61"/>
      <c r="CC461" s="61"/>
      <c r="CD461" s="61"/>
      <c r="CE461" s="61"/>
      <c r="CF461" s="61"/>
      <c r="CG461" s="61"/>
      <c r="CH461" s="61"/>
    </row>
    <row r="462" spans="53:86" s="85" customFormat="1">
      <c r="BA462" t="s">
        <v>788</v>
      </c>
      <c r="BB462" s="61"/>
      <c r="BC462" s="61"/>
      <c r="BD462" s="61"/>
      <c r="BE462" s="61"/>
      <c r="BF462" s="61"/>
      <c r="BG462" s="61"/>
      <c r="BH462" s="61"/>
      <c r="BI462" s="61"/>
      <c r="BJ462" s="61"/>
      <c r="BK462" s="61"/>
      <c r="BL462" s="61"/>
      <c r="BM462" s="161" t="s">
        <v>559</v>
      </c>
      <c r="BN462" s="61"/>
      <c r="BO462" s="61"/>
      <c r="BP462" s="61"/>
      <c r="BQ462" s="61"/>
      <c r="BR462" s="61"/>
      <c r="BS462" s="61"/>
      <c r="BT462" s="61"/>
      <c r="BU462" s="61"/>
      <c r="BV462" s="61"/>
      <c r="BW462" s="61"/>
      <c r="BX462" s="61"/>
      <c r="BY462" s="61"/>
      <c r="BZ462" s="61"/>
      <c r="CA462" s="61"/>
      <c r="CB462" s="61"/>
      <c r="CC462" s="61"/>
      <c r="CD462" s="61"/>
      <c r="CE462" s="61"/>
      <c r="CF462" s="61"/>
      <c r="CG462" s="61"/>
      <c r="CH462" s="61"/>
    </row>
    <row r="463" spans="53:86" s="85" customFormat="1">
      <c r="BA463" t="s">
        <v>789</v>
      </c>
      <c r="BB463" s="61"/>
      <c r="BC463" s="61"/>
      <c r="BD463" s="61"/>
      <c r="BE463" s="61"/>
      <c r="BF463" s="61"/>
      <c r="BG463" s="61"/>
      <c r="BH463" s="61"/>
      <c r="BI463" s="61"/>
      <c r="BJ463" s="61"/>
      <c r="BK463" s="61"/>
      <c r="BL463" s="61"/>
      <c r="BM463" s="161" t="s">
        <v>560</v>
      </c>
      <c r="BN463" s="61"/>
      <c r="BO463" s="61"/>
      <c r="BP463" s="61"/>
      <c r="BQ463" s="61"/>
      <c r="BR463" s="61"/>
      <c r="BS463" s="61"/>
      <c r="BT463" s="61"/>
      <c r="BU463" s="61"/>
      <c r="BV463" s="61"/>
      <c r="BW463" s="61"/>
      <c r="BX463" s="61"/>
      <c r="BY463" s="61"/>
      <c r="BZ463" s="61"/>
      <c r="CA463" s="61"/>
      <c r="CB463" s="61"/>
      <c r="CC463" s="61"/>
      <c r="CD463" s="61"/>
      <c r="CE463" s="61"/>
      <c r="CF463" s="61"/>
      <c r="CG463" s="61"/>
      <c r="CH463" s="61"/>
    </row>
    <row r="464" spans="53:86" s="85" customFormat="1">
      <c r="BA464" t="s">
        <v>790</v>
      </c>
      <c r="BB464" s="61"/>
      <c r="BC464" s="61"/>
      <c r="BD464" s="61"/>
      <c r="BE464" s="61"/>
      <c r="BF464" s="61"/>
      <c r="BG464" s="61"/>
      <c r="BH464" s="61"/>
      <c r="BI464" s="61"/>
      <c r="BJ464" s="61"/>
      <c r="BK464" s="61"/>
      <c r="BL464" s="61"/>
      <c r="BM464" s="162" t="s">
        <v>561</v>
      </c>
      <c r="BN464" s="61"/>
      <c r="BO464" s="61"/>
      <c r="BP464" s="61"/>
      <c r="BQ464" s="61"/>
      <c r="BR464" s="61"/>
      <c r="BS464" s="61"/>
      <c r="BT464" s="61"/>
      <c r="BU464" s="61"/>
      <c r="BV464" s="61"/>
      <c r="BW464" s="61"/>
      <c r="BX464" s="61"/>
      <c r="BY464" s="61"/>
      <c r="BZ464" s="61"/>
      <c r="CA464" s="61"/>
      <c r="CB464" s="61"/>
      <c r="CC464" s="61"/>
      <c r="CD464" s="61"/>
      <c r="CE464" s="61"/>
      <c r="CF464" s="61"/>
      <c r="CG464" s="61"/>
      <c r="CH464" s="61"/>
    </row>
    <row r="465" spans="53:86" s="85" customFormat="1">
      <c r="BA465" t="s">
        <v>791</v>
      </c>
      <c r="BB465" s="61"/>
      <c r="BC465" s="61"/>
      <c r="BD465" s="61"/>
      <c r="BE465" s="61"/>
      <c r="BF465" s="61"/>
      <c r="BG465" s="61"/>
      <c r="BH465" s="61"/>
      <c r="BI465" s="61"/>
      <c r="BJ465" s="61"/>
      <c r="BK465" s="61"/>
      <c r="BL465" s="61"/>
      <c r="BM465" s="161" t="s">
        <v>562</v>
      </c>
      <c r="BN465" s="61"/>
      <c r="BO465" s="61"/>
      <c r="BP465" s="61"/>
      <c r="BQ465" s="61"/>
      <c r="BR465" s="61"/>
      <c r="BS465" s="61"/>
      <c r="BT465" s="61"/>
      <c r="BU465" s="61"/>
      <c r="BV465" s="61"/>
      <c r="BW465" s="61"/>
      <c r="BX465" s="61"/>
      <c r="BY465" s="61"/>
      <c r="BZ465" s="61"/>
      <c r="CA465" s="61"/>
      <c r="CB465" s="61"/>
      <c r="CC465" s="61"/>
      <c r="CD465" s="61"/>
      <c r="CE465" s="61"/>
      <c r="CF465" s="61"/>
      <c r="CG465" s="61"/>
      <c r="CH465" s="61"/>
    </row>
    <row r="466" spans="53:86" s="85" customFormat="1">
      <c r="BA466" t="s">
        <v>792</v>
      </c>
      <c r="BB466" s="61"/>
      <c r="BC466" s="61"/>
      <c r="BD466" s="61"/>
      <c r="BE466" s="61"/>
      <c r="BF466" s="61"/>
      <c r="BG466" s="61"/>
      <c r="BH466" s="61"/>
      <c r="BI466" s="61"/>
      <c r="BJ466" s="61"/>
      <c r="BK466" s="61"/>
      <c r="BL466" s="61"/>
      <c r="BM466" s="161" t="s">
        <v>563</v>
      </c>
      <c r="BN466" s="61"/>
      <c r="BO466" s="61"/>
      <c r="BP466" s="61"/>
      <c r="BQ466" s="61"/>
      <c r="BR466" s="61"/>
      <c r="BS466" s="61"/>
      <c r="BT466" s="61"/>
      <c r="BU466" s="61"/>
      <c r="BV466" s="61"/>
      <c r="BW466" s="61"/>
      <c r="BX466" s="61"/>
      <c r="BY466" s="61"/>
      <c r="BZ466" s="61"/>
      <c r="CA466" s="61"/>
      <c r="CB466" s="61"/>
      <c r="CC466" s="61"/>
      <c r="CD466" s="61"/>
      <c r="CE466" s="61"/>
      <c r="CF466" s="61"/>
      <c r="CG466" s="61"/>
      <c r="CH466" s="61"/>
    </row>
    <row r="467" spans="53:86" s="85" customFormat="1">
      <c r="BA467" t="s">
        <v>793</v>
      </c>
      <c r="BB467" s="61"/>
      <c r="BC467" s="61"/>
      <c r="BD467" s="61"/>
      <c r="BE467" s="61"/>
      <c r="BF467" s="61"/>
      <c r="BG467" s="61"/>
      <c r="BH467" s="61"/>
      <c r="BI467" s="61"/>
      <c r="BJ467" s="61"/>
      <c r="BK467" s="61"/>
      <c r="BL467" s="61"/>
      <c r="BM467" s="161" t="s">
        <v>564</v>
      </c>
      <c r="BN467" s="61"/>
      <c r="BO467" s="61"/>
      <c r="BP467" s="61"/>
      <c r="BQ467" s="61"/>
      <c r="BR467" s="61"/>
      <c r="BS467" s="61"/>
      <c r="BT467" s="61"/>
      <c r="BU467" s="61"/>
      <c r="BV467" s="61"/>
      <c r="BW467" s="61"/>
      <c r="BX467" s="61"/>
      <c r="BY467" s="61"/>
      <c r="BZ467" s="61"/>
      <c r="CA467" s="61"/>
      <c r="CB467" s="61"/>
      <c r="CC467" s="61"/>
      <c r="CD467" s="61"/>
      <c r="CE467" s="61"/>
      <c r="CF467" s="61"/>
      <c r="CG467" s="61"/>
      <c r="CH467" s="61"/>
    </row>
    <row r="468" spans="53:86" s="85" customFormat="1">
      <c r="BA468" t="s">
        <v>794</v>
      </c>
      <c r="BB468" s="61"/>
      <c r="BC468" s="61"/>
      <c r="BD468" s="61"/>
      <c r="BE468" s="61"/>
      <c r="BF468" s="61"/>
      <c r="BG468" s="61"/>
      <c r="BH468" s="61"/>
      <c r="BI468" s="61"/>
      <c r="BJ468" s="61"/>
      <c r="BK468" s="61"/>
      <c r="BL468" s="61"/>
      <c r="BM468" s="161" t="s">
        <v>565</v>
      </c>
      <c r="BN468" s="61"/>
      <c r="BO468" s="61"/>
      <c r="BP468" s="61"/>
      <c r="BQ468" s="61"/>
      <c r="BR468" s="61"/>
      <c r="BS468" s="61"/>
      <c r="BT468" s="61"/>
      <c r="BU468" s="61"/>
      <c r="BV468" s="61"/>
      <c r="BW468" s="61"/>
      <c r="BX468" s="61"/>
      <c r="BY468" s="61"/>
      <c r="BZ468" s="61"/>
      <c r="CA468" s="61"/>
      <c r="CB468" s="61"/>
      <c r="CC468" s="61"/>
      <c r="CD468" s="61"/>
      <c r="CE468" s="61"/>
      <c r="CF468" s="61"/>
      <c r="CG468" s="61"/>
      <c r="CH468" s="61"/>
    </row>
    <row r="469" spans="53:86" s="85" customFormat="1">
      <c r="BA469" t="s">
        <v>795</v>
      </c>
      <c r="BB469" s="61"/>
      <c r="BC469" s="61"/>
      <c r="BD469" s="61"/>
      <c r="BE469" s="61"/>
      <c r="BF469" s="61"/>
      <c r="BG469" s="61"/>
      <c r="BH469" s="61"/>
      <c r="BI469" s="61"/>
      <c r="BJ469" s="61"/>
      <c r="BK469" s="61"/>
      <c r="BL469" s="61"/>
      <c r="BM469" s="161" t="s">
        <v>566</v>
      </c>
      <c r="BN469" s="61"/>
      <c r="BO469" s="61"/>
      <c r="BP469" s="61"/>
      <c r="BQ469" s="61"/>
      <c r="BR469" s="61"/>
      <c r="BS469" s="61"/>
      <c r="BT469" s="61"/>
      <c r="BU469" s="61"/>
      <c r="BV469" s="61"/>
      <c r="BW469" s="61"/>
      <c r="BX469" s="61"/>
      <c r="BY469" s="61"/>
      <c r="BZ469" s="61"/>
      <c r="CA469" s="61"/>
      <c r="CB469" s="61"/>
      <c r="CC469" s="61"/>
      <c r="CD469" s="61"/>
      <c r="CE469" s="61"/>
      <c r="CF469" s="61"/>
      <c r="CG469" s="61"/>
      <c r="CH469" s="61"/>
    </row>
    <row r="470" spans="53:86" s="85" customFormat="1">
      <c r="BA470" t="s">
        <v>796</v>
      </c>
      <c r="BB470" s="61"/>
      <c r="BC470" s="61"/>
      <c r="BD470" s="61"/>
      <c r="BE470" s="61"/>
      <c r="BF470" s="61"/>
      <c r="BG470" s="61"/>
      <c r="BH470" s="61"/>
      <c r="BI470" s="61"/>
      <c r="BJ470" s="61"/>
      <c r="BK470" s="61"/>
      <c r="BL470" s="61"/>
      <c r="BM470" s="161" t="s">
        <v>665</v>
      </c>
      <c r="BN470" s="61"/>
      <c r="BO470" s="61"/>
      <c r="BP470" s="61"/>
      <c r="BQ470" s="61"/>
      <c r="BR470" s="61"/>
      <c r="BS470" s="61"/>
      <c r="BT470" s="61"/>
      <c r="BU470" s="61"/>
      <c r="BV470" s="61"/>
      <c r="BW470" s="61"/>
      <c r="BX470" s="61"/>
      <c r="BY470" s="61"/>
      <c r="BZ470" s="61"/>
      <c r="CA470" s="61"/>
      <c r="CB470" s="61"/>
      <c r="CC470" s="61"/>
      <c r="CD470" s="61"/>
      <c r="CE470" s="61"/>
      <c r="CF470" s="61"/>
      <c r="CG470" s="61"/>
      <c r="CH470" s="61"/>
    </row>
    <row r="471" spans="53:86" s="85" customFormat="1">
      <c r="BA471" t="s">
        <v>797</v>
      </c>
      <c r="BB471" s="61"/>
      <c r="BC471" s="61"/>
      <c r="BD471" s="61"/>
      <c r="BE471" s="61"/>
      <c r="BF471" s="61"/>
      <c r="BG471" s="61"/>
      <c r="BH471" s="61"/>
      <c r="BI471" s="61"/>
      <c r="BJ471" s="61"/>
      <c r="BK471" s="61"/>
      <c r="BL471" s="61"/>
      <c r="BM471" s="161" t="s">
        <v>567</v>
      </c>
      <c r="BN471" s="61"/>
      <c r="BO471" s="61"/>
      <c r="BP471" s="61"/>
      <c r="BQ471" s="61"/>
      <c r="BR471" s="61"/>
      <c r="BS471" s="61"/>
      <c r="BT471" s="61"/>
      <c r="BU471" s="61"/>
      <c r="BV471" s="61"/>
      <c r="BW471" s="61"/>
      <c r="BX471" s="61"/>
      <c r="BY471" s="61"/>
      <c r="BZ471" s="61"/>
      <c r="CA471" s="61"/>
      <c r="CB471" s="61"/>
      <c r="CC471" s="61"/>
      <c r="CD471" s="61"/>
      <c r="CE471" s="61"/>
      <c r="CF471" s="61"/>
      <c r="CG471" s="61"/>
      <c r="CH471" s="61"/>
    </row>
    <row r="472" spans="53:86" s="85" customFormat="1" ht="15">
      <c r="BA472" s="175" t="s">
        <v>798</v>
      </c>
      <c r="BB472" s="61"/>
      <c r="BC472" s="61"/>
      <c r="BD472" s="61"/>
      <c r="BE472" s="61"/>
      <c r="BF472" s="61"/>
      <c r="BG472" s="61"/>
      <c r="BH472" s="61"/>
      <c r="BI472" s="61"/>
      <c r="BJ472" s="61"/>
      <c r="BK472" s="61"/>
      <c r="BL472" s="61"/>
      <c r="BM472" s="161" t="s">
        <v>96</v>
      </c>
      <c r="BN472" s="61"/>
      <c r="BO472" s="61"/>
      <c r="BP472" s="61"/>
      <c r="BQ472" s="61"/>
      <c r="BR472" s="61"/>
      <c r="BS472" s="61"/>
      <c r="BT472" s="61"/>
      <c r="BU472" s="61"/>
      <c r="BV472" s="61"/>
      <c r="BW472" s="61"/>
      <c r="BX472" s="61"/>
      <c r="BY472" s="61"/>
      <c r="BZ472" s="61"/>
      <c r="CA472" s="61"/>
      <c r="CB472" s="61"/>
      <c r="CC472" s="61"/>
      <c r="CD472" s="61"/>
      <c r="CE472" s="61"/>
      <c r="CF472" s="61"/>
      <c r="CG472" s="61"/>
      <c r="CH472" s="61"/>
    </row>
    <row r="473" spans="53:86" s="85" customFormat="1">
      <c r="BA473" t="s">
        <v>822</v>
      </c>
      <c r="BB473" s="61"/>
      <c r="BC473" s="61"/>
      <c r="BD473" s="61"/>
      <c r="BE473" s="61"/>
      <c r="BF473" s="61"/>
      <c r="BG473" s="61"/>
      <c r="BH473" s="61"/>
      <c r="BI473" s="61"/>
      <c r="BJ473" s="61"/>
      <c r="BK473" s="61"/>
      <c r="BL473" s="61"/>
      <c r="BM473" s="161" t="s">
        <v>568</v>
      </c>
      <c r="BN473" s="61"/>
      <c r="BO473" s="61"/>
      <c r="BP473" s="61"/>
      <c r="BQ473" s="61"/>
      <c r="BR473" s="61"/>
      <c r="BS473" s="61"/>
      <c r="BT473" s="61"/>
      <c r="BU473" s="61"/>
      <c r="BV473" s="61"/>
      <c r="BW473" s="61"/>
      <c r="BX473" s="61"/>
      <c r="BY473" s="61"/>
      <c r="BZ473" s="61"/>
      <c r="CA473" s="61"/>
      <c r="CB473" s="61"/>
      <c r="CC473" s="61"/>
      <c r="CD473" s="61"/>
      <c r="CE473" s="61"/>
      <c r="CF473" s="61"/>
      <c r="CG473" s="61"/>
      <c r="CH473" s="61"/>
    </row>
    <row r="474" spans="53:86" s="85" customFormat="1">
      <c r="BA474" t="s">
        <v>823</v>
      </c>
      <c r="BB474" s="61"/>
      <c r="BC474" s="61"/>
      <c r="BD474" s="61"/>
      <c r="BE474" s="61"/>
      <c r="BF474" s="61"/>
      <c r="BG474" s="61"/>
      <c r="BH474" s="61"/>
      <c r="BI474" s="61"/>
      <c r="BJ474" s="61"/>
      <c r="BK474" s="61"/>
      <c r="BL474" s="61"/>
      <c r="BM474" s="161" t="s">
        <v>569</v>
      </c>
      <c r="BN474" s="61"/>
      <c r="BO474" s="61"/>
      <c r="BP474" s="61"/>
      <c r="BQ474" s="61"/>
      <c r="BR474" s="61"/>
      <c r="BS474" s="61"/>
      <c r="BT474" s="61"/>
      <c r="BU474" s="61"/>
      <c r="BV474" s="61"/>
      <c r="BW474" s="61"/>
      <c r="BX474" s="61"/>
      <c r="BY474" s="61"/>
      <c r="BZ474" s="61"/>
      <c r="CA474" s="61"/>
      <c r="CB474" s="61"/>
      <c r="CC474" s="61"/>
      <c r="CD474" s="61"/>
      <c r="CE474" s="61"/>
      <c r="CF474" s="61"/>
      <c r="CG474" s="61"/>
      <c r="CH474" s="61"/>
    </row>
    <row r="475" spans="53:86" s="85" customFormat="1">
      <c r="BA475" t="s">
        <v>824</v>
      </c>
      <c r="BB475" s="61"/>
      <c r="BC475" s="61"/>
      <c r="BD475" s="61"/>
      <c r="BE475" s="61"/>
      <c r="BF475" s="61"/>
      <c r="BG475" s="61"/>
      <c r="BH475" s="61"/>
      <c r="BI475" s="61"/>
      <c r="BJ475" s="61"/>
      <c r="BK475" s="61"/>
      <c r="BL475" s="61"/>
      <c r="BM475" s="161" t="s">
        <v>570</v>
      </c>
      <c r="BN475" s="61"/>
      <c r="BO475" s="61"/>
      <c r="BP475" s="61"/>
      <c r="BQ475" s="61"/>
      <c r="BR475" s="61"/>
      <c r="BS475" s="61"/>
      <c r="BT475" s="61"/>
      <c r="BU475" s="61"/>
      <c r="BV475" s="61"/>
      <c r="BW475" s="61"/>
      <c r="BX475" s="61"/>
      <c r="BY475" s="61"/>
      <c r="BZ475" s="61"/>
      <c r="CA475" s="61"/>
      <c r="CB475" s="61"/>
      <c r="CC475" s="61"/>
      <c r="CD475" s="61"/>
      <c r="CE475" s="61"/>
      <c r="CF475" s="61"/>
      <c r="CG475" s="61"/>
      <c r="CH475" s="61"/>
    </row>
    <row r="476" spans="53:86" s="85" customFormat="1" ht="15">
      <c r="BA476" s="175" t="s">
        <v>799</v>
      </c>
      <c r="BB476" s="61"/>
      <c r="BC476" s="61"/>
      <c r="BD476" s="61"/>
      <c r="BE476" s="61"/>
      <c r="BF476" s="61"/>
      <c r="BG476" s="61"/>
      <c r="BH476" s="61"/>
      <c r="BI476" s="61"/>
      <c r="BJ476" s="61"/>
      <c r="BK476" s="61"/>
      <c r="BL476" s="61"/>
      <c r="BM476" s="161" t="s">
        <v>571</v>
      </c>
      <c r="BN476" s="61"/>
      <c r="BO476" s="61"/>
      <c r="BP476" s="61"/>
      <c r="BQ476" s="61"/>
      <c r="BR476" s="61"/>
      <c r="BS476" s="61"/>
      <c r="BT476" s="61"/>
      <c r="BU476" s="61"/>
      <c r="BV476" s="61"/>
      <c r="BW476" s="61"/>
      <c r="BX476" s="61"/>
      <c r="BY476" s="61"/>
      <c r="BZ476" s="61"/>
      <c r="CA476" s="61"/>
      <c r="CB476" s="61"/>
      <c r="CC476" s="61"/>
      <c r="CD476" s="61"/>
      <c r="CE476" s="61"/>
      <c r="CF476" s="61"/>
      <c r="CG476" s="61"/>
      <c r="CH476" s="61"/>
    </row>
    <row r="477" spans="53:86" s="85" customFormat="1">
      <c r="BA477" t="s">
        <v>800</v>
      </c>
      <c r="BB477" s="61"/>
      <c r="BC477" s="61"/>
      <c r="BD477" s="61"/>
      <c r="BE477" s="61"/>
      <c r="BF477" s="61"/>
      <c r="BG477" s="61"/>
      <c r="BH477" s="61"/>
      <c r="BI477" s="61"/>
      <c r="BJ477" s="61"/>
      <c r="BK477" s="61"/>
      <c r="BL477" s="61"/>
      <c r="BM477" s="161" t="s">
        <v>572</v>
      </c>
      <c r="BN477" s="61"/>
      <c r="BO477" s="61"/>
      <c r="BP477" s="61"/>
      <c r="BQ477" s="61"/>
      <c r="BR477" s="61"/>
      <c r="BS477" s="61"/>
      <c r="BT477" s="61"/>
      <c r="BU477" s="61"/>
      <c r="BV477" s="61"/>
      <c r="BW477" s="61"/>
      <c r="BX477" s="61"/>
      <c r="BY477" s="61"/>
      <c r="BZ477" s="61"/>
      <c r="CA477" s="61"/>
      <c r="CB477" s="61"/>
      <c r="CC477" s="61"/>
      <c r="CD477" s="61"/>
      <c r="CE477" s="61"/>
      <c r="CF477" s="61"/>
      <c r="CG477" s="61"/>
      <c r="CH477" s="61"/>
    </row>
    <row r="478" spans="53:86" s="85" customFormat="1" ht="15">
      <c r="BA478" s="175" t="s">
        <v>801</v>
      </c>
      <c r="BB478" s="61"/>
      <c r="BC478" s="61"/>
      <c r="BD478" s="61"/>
      <c r="BE478" s="61"/>
      <c r="BF478" s="61"/>
      <c r="BG478" s="61"/>
      <c r="BH478" s="61"/>
      <c r="BI478" s="61"/>
      <c r="BJ478" s="61"/>
      <c r="BK478" s="61"/>
      <c r="BL478" s="61"/>
      <c r="BM478" s="161" t="s">
        <v>573</v>
      </c>
      <c r="BN478" s="61"/>
      <c r="BO478" s="61"/>
      <c r="BP478" s="61"/>
      <c r="BQ478" s="61"/>
      <c r="BR478" s="61"/>
      <c r="BS478" s="61"/>
      <c r="BT478" s="61"/>
      <c r="BU478" s="61"/>
      <c r="BV478" s="61"/>
      <c r="BW478" s="61"/>
      <c r="BX478" s="61"/>
      <c r="BY478" s="61"/>
      <c r="BZ478" s="61"/>
      <c r="CA478" s="61"/>
      <c r="CB478" s="61"/>
      <c r="CC478" s="61"/>
      <c r="CD478" s="61"/>
      <c r="CE478" s="61"/>
      <c r="CF478" s="61"/>
      <c r="CG478" s="61"/>
      <c r="CH478" s="61"/>
    </row>
    <row r="479" spans="53:86" s="85" customFormat="1">
      <c r="BA479" t="s">
        <v>802</v>
      </c>
      <c r="BB479" s="61"/>
      <c r="BC479" s="61"/>
      <c r="BD479" s="61"/>
      <c r="BE479" s="61"/>
      <c r="BF479" s="61"/>
      <c r="BG479" s="61"/>
      <c r="BH479" s="61"/>
      <c r="BI479" s="61"/>
      <c r="BJ479" s="61"/>
      <c r="BK479" s="61"/>
      <c r="BL479" s="61"/>
      <c r="BM479" s="161" t="s">
        <v>666</v>
      </c>
      <c r="BN479" s="61"/>
      <c r="BO479" s="61"/>
      <c r="BP479" s="61"/>
      <c r="BQ479" s="61"/>
      <c r="BR479" s="61"/>
      <c r="BS479" s="61"/>
      <c r="BT479" s="61"/>
      <c r="BU479" s="61"/>
      <c r="BV479" s="61"/>
      <c r="BW479" s="61"/>
      <c r="BX479" s="61"/>
      <c r="BY479" s="61"/>
      <c r="BZ479" s="61"/>
      <c r="CA479" s="61"/>
      <c r="CB479" s="61"/>
      <c r="CC479" s="61"/>
      <c r="CD479" s="61"/>
      <c r="CE479" s="61"/>
      <c r="CF479" s="61"/>
      <c r="CG479" s="61"/>
      <c r="CH479" s="61"/>
    </row>
    <row r="480" spans="53:86" s="85" customFormat="1">
      <c r="BA480" t="s">
        <v>803</v>
      </c>
      <c r="BB480" s="61"/>
      <c r="BC480" s="61"/>
      <c r="BD480" s="61"/>
      <c r="BE480" s="61"/>
      <c r="BF480" s="61"/>
      <c r="BG480" s="61"/>
      <c r="BH480" s="61"/>
      <c r="BI480" s="61"/>
      <c r="BJ480" s="61"/>
      <c r="BK480" s="61"/>
      <c r="BL480" s="61"/>
      <c r="BM480" s="161" t="s">
        <v>82</v>
      </c>
      <c r="BN480" s="61"/>
      <c r="BO480" s="61"/>
      <c r="BP480" s="61"/>
      <c r="BQ480" s="61"/>
      <c r="BR480" s="61"/>
      <c r="BS480" s="61"/>
      <c r="BT480" s="61"/>
      <c r="BU480" s="61"/>
      <c r="BV480" s="61"/>
      <c r="BW480" s="61"/>
      <c r="BX480" s="61"/>
      <c r="BY480" s="61"/>
      <c r="BZ480" s="61"/>
      <c r="CA480" s="61"/>
      <c r="CB480" s="61"/>
      <c r="CC480" s="61"/>
      <c r="CD480" s="61"/>
      <c r="CE480" s="61"/>
      <c r="CF480" s="61"/>
      <c r="CG480" s="61"/>
      <c r="CH480" s="61"/>
    </row>
    <row r="481" spans="53:86" s="85" customFormat="1">
      <c r="BA481" t="s">
        <v>804</v>
      </c>
      <c r="BB481" s="61"/>
      <c r="BC481" s="61"/>
      <c r="BD481" s="61"/>
      <c r="BE481" s="61"/>
      <c r="BF481" s="61"/>
      <c r="BG481" s="61"/>
      <c r="BH481" s="61"/>
      <c r="BI481" s="61"/>
      <c r="BJ481" s="61"/>
      <c r="BK481" s="61"/>
      <c r="BL481" s="61"/>
      <c r="BM481" s="161" t="s">
        <v>574</v>
      </c>
      <c r="BN481" s="61"/>
      <c r="BO481" s="61"/>
      <c r="BP481" s="61"/>
      <c r="BQ481" s="61"/>
      <c r="BR481" s="61"/>
      <c r="BS481" s="61"/>
      <c r="BT481" s="61"/>
      <c r="BU481" s="61"/>
      <c r="BV481" s="61"/>
      <c r="BW481" s="61"/>
      <c r="BX481" s="61"/>
      <c r="BY481" s="61"/>
      <c r="BZ481" s="61"/>
      <c r="CA481" s="61"/>
      <c r="CB481" s="61"/>
      <c r="CC481" s="61"/>
      <c r="CD481" s="61"/>
      <c r="CE481" s="61"/>
      <c r="CF481" s="61"/>
      <c r="CG481" s="61"/>
      <c r="CH481" s="61"/>
    </row>
    <row r="482" spans="53:86" s="85" customFormat="1">
      <c r="BA482" t="s">
        <v>805</v>
      </c>
      <c r="BB482" s="61"/>
      <c r="BC482" s="61"/>
      <c r="BD482" s="61"/>
      <c r="BE482" s="61"/>
      <c r="BF482" s="61"/>
      <c r="BG482" s="61"/>
      <c r="BH482" s="61"/>
      <c r="BI482" s="61"/>
      <c r="BJ482" s="61"/>
      <c r="BK482" s="61"/>
      <c r="BL482" s="61"/>
      <c r="BM482" s="161" t="s">
        <v>575</v>
      </c>
      <c r="BN482" s="61"/>
      <c r="BO482" s="61"/>
      <c r="BP482" s="61"/>
      <c r="BQ482" s="61"/>
      <c r="BR482" s="61"/>
      <c r="BS482" s="61"/>
      <c r="BT482" s="61"/>
      <c r="BU482" s="61"/>
      <c r="BV482" s="61"/>
      <c r="BW482" s="61"/>
      <c r="BX482" s="61"/>
      <c r="BY482" s="61"/>
      <c r="BZ482" s="61"/>
      <c r="CA482" s="61"/>
      <c r="CB482" s="61"/>
      <c r="CC482" s="61"/>
      <c r="CD482" s="61"/>
      <c r="CE482" s="61"/>
      <c r="CF482" s="61"/>
      <c r="CG482" s="61"/>
      <c r="CH482" s="61"/>
    </row>
    <row r="483" spans="53:86" s="85" customFormat="1" ht="15">
      <c r="BA483" s="175" t="s">
        <v>806</v>
      </c>
      <c r="BB483" s="61"/>
      <c r="BC483" s="61"/>
      <c r="BD483" s="61"/>
      <c r="BE483" s="61"/>
      <c r="BF483" s="61"/>
      <c r="BG483" s="61"/>
      <c r="BH483" s="61"/>
      <c r="BI483" s="61"/>
      <c r="BJ483" s="61"/>
      <c r="BK483" s="61"/>
      <c r="BL483" s="61"/>
      <c r="BM483" s="161" t="s">
        <v>576</v>
      </c>
      <c r="BN483" s="61"/>
      <c r="BO483" s="61"/>
      <c r="BP483" s="61"/>
      <c r="BQ483" s="61"/>
      <c r="BR483" s="61"/>
      <c r="BS483" s="61"/>
      <c r="BT483" s="61"/>
      <c r="BU483" s="61"/>
      <c r="BV483" s="61"/>
      <c r="BW483" s="61"/>
      <c r="BX483" s="61"/>
      <c r="BY483" s="61"/>
      <c r="BZ483" s="61"/>
      <c r="CA483" s="61"/>
      <c r="CB483" s="61"/>
      <c r="CC483" s="61"/>
      <c r="CD483" s="61"/>
      <c r="CE483" s="61"/>
      <c r="CF483" s="61"/>
      <c r="CG483" s="61"/>
      <c r="CH483" s="61"/>
    </row>
    <row r="484" spans="53:86" s="85" customFormat="1">
      <c r="BA484" t="s">
        <v>807</v>
      </c>
      <c r="BB484" s="61"/>
      <c r="BC484" s="61"/>
      <c r="BD484" s="61"/>
      <c r="BE484" s="61"/>
      <c r="BF484" s="61"/>
      <c r="BG484" s="61"/>
      <c r="BH484" s="61"/>
      <c r="BI484" s="61"/>
      <c r="BJ484" s="61"/>
      <c r="BK484" s="61"/>
      <c r="BL484" s="61"/>
      <c r="BM484" s="161" t="s">
        <v>577</v>
      </c>
      <c r="BN484" s="61"/>
      <c r="BO484" s="61"/>
      <c r="BP484" s="61"/>
      <c r="BQ484" s="61"/>
      <c r="BR484" s="61"/>
      <c r="BS484" s="61"/>
      <c r="BT484" s="61"/>
      <c r="BU484" s="61"/>
      <c r="BV484" s="61"/>
      <c r="BW484" s="61"/>
      <c r="BX484" s="61"/>
      <c r="BY484" s="61"/>
      <c r="BZ484" s="61"/>
      <c r="CA484" s="61"/>
      <c r="CB484" s="61"/>
      <c r="CC484" s="61"/>
      <c r="CD484" s="61"/>
      <c r="CE484" s="61"/>
      <c r="CF484" s="61"/>
      <c r="CG484" s="61"/>
      <c r="CH484" s="61"/>
    </row>
    <row r="485" spans="53:86" s="85" customFormat="1">
      <c r="BA485" t="s">
        <v>808</v>
      </c>
      <c r="BB485" s="61"/>
      <c r="BC485" s="61"/>
      <c r="BD485" s="61"/>
      <c r="BE485" s="61"/>
      <c r="BF485" s="61"/>
      <c r="BG485" s="61"/>
      <c r="BH485" s="61"/>
      <c r="BI485" s="61"/>
      <c r="BJ485" s="61"/>
      <c r="BK485" s="61"/>
      <c r="BL485" s="61"/>
      <c r="BM485" s="161" t="s">
        <v>578</v>
      </c>
      <c r="BN485" s="61"/>
      <c r="BO485" s="61"/>
      <c r="BP485" s="61"/>
      <c r="BQ485" s="61"/>
      <c r="BR485" s="61"/>
      <c r="BS485" s="61"/>
      <c r="BT485" s="61"/>
      <c r="BU485" s="61"/>
      <c r="BV485" s="61"/>
      <c r="BW485" s="61"/>
      <c r="BX485" s="61"/>
      <c r="BY485" s="61"/>
      <c r="BZ485" s="61"/>
      <c r="CA485" s="61"/>
      <c r="CB485" s="61"/>
      <c r="CC485" s="61"/>
      <c r="CD485" s="61"/>
      <c r="CE485" s="61"/>
      <c r="CF485" s="61"/>
      <c r="CG485" s="61"/>
      <c r="CH485" s="61"/>
    </row>
    <row r="486" spans="53:86" s="85" customFormat="1">
      <c r="BA486" t="s">
        <v>809</v>
      </c>
      <c r="BB486" s="61"/>
      <c r="BC486" s="61"/>
      <c r="BD486" s="61"/>
      <c r="BE486" s="61"/>
      <c r="BF486" s="61"/>
      <c r="BG486" s="61"/>
      <c r="BH486" s="61"/>
      <c r="BI486" s="61"/>
      <c r="BJ486" s="61"/>
      <c r="BK486" s="61"/>
      <c r="BL486" s="61"/>
      <c r="BM486" s="161" t="s">
        <v>579</v>
      </c>
      <c r="BN486" s="61"/>
      <c r="BO486" s="61"/>
      <c r="BP486" s="61"/>
      <c r="BQ486" s="61"/>
      <c r="BR486" s="61"/>
      <c r="BS486" s="61"/>
      <c r="BT486" s="61"/>
      <c r="BU486" s="61"/>
      <c r="BV486" s="61"/>
      <c r="BW486" s="61"/>
      <c r="BX486" s="61"/>
      <c r="BY486" s="61"/>
      <c r="BZ486" s="61"/>
      <c r="CA486" s="61"/>
      <c r="CB486" s="61"/>
      <c r="CC486" s="61"/>
      <c r="CD486" s="61"/>
      <c r="CE486" s="61"/>
      <c r="CF486" s="61"/>
      <c r="CG486" s="61"/>
      <c r="CH486" s="61"/>
    </row>
    <row r="487" spans="53:86" s="85" customFormat="1">
      <c r="BA487" t="s">
        <v>810</v>
      </c>
      <c r="BB487" s="61"/>
      <c r="BC487" s="61"/>
      <c r="BD487" s="61"/>
      <c r="BE487" s="61"/>
      <c r="BF487" s="61"/>
      <c r="BG487" s="61"/>
      <c r="BH487" s="61"/>
      <c r="BI487" s="61"/>
      <c r="BJ487" s="61"/>
      <c r="BK487" s="61"/>
      <c r="BL487" s="61"/>
      <c r="BM487" s="161" t="s">
        <v>580</v>
      </c>
      <c r="BN487" s="61"/>
      <c r="BO487" s="61"/>
      <c r="BP487" s="61"/>
      <c r="BQ487" s="61"/>
      <c r="BR487" s="61"/>
      <c r="BS487" s="61"/>
      <c r="BT487" s="61"/>
      <c r="BU487" s="61"/>
      <c r="BV487" s="61"/>
      <c r="BW487" s="61"/>
      <c r="BX487" s="61"/>
      <c r="BY487" s="61"/>
      <c r="BZ487" s="61"/>
      <c r="CA487" s="61"/>
      <c r="CB487" s="61"/>
      <c r="CC487" s="61"/>
      <c r="CD487" s="61"/>
      <c r="CE487" s="61"/>
      <c r="CF487" s="61"/>
      <c r="CG487" s="61"/>
      <c r="CH487" s="61"/>
    </row>
    <row r="488" spans="53:86" s="85" customFormat="1">
      <c r="BA488" t="s">
        <v>811</v>
      </c>
      <c r="BB488" s="61"/>
      <c r="BC488" s="61"/>
      <c r="BD488" s="61"/>
      <c r="BE488" s="61"/>
      <c r="BF488" s="61"/>
      <c r="BG488" s="61"/>
      <c r="BH488" s="61"/>
      <c r="BI488" s="61"/>
      <c r="BJ488" s="61"/>
      <c r="BK488" s="61"/>
      <c r="BL488" s="61"/>
      <c r="BM488" s="161" t="s">
        <v>83</v>
      </c>
      <c r="BN488" s="61"/>
      <c r="BO488" s="61"/>
      <c r="BP488" s="61"/>
      <c r="BQ488" s="61"/>
      <c r="BR488" s="61"/>
      <c r="BS488" s="61"/>
      <c r="BT488" s="61"/>
      <c r="BU488" s="61"/>
      <c r="BV488" s="61"/>
      <c r="BW488" s="61"/>
      <c r="BX488" s="61"/>
      <c r="BY488" s="61"/>
      <c r="BZ488" s="61"/>
      <c r="CA488" s="61"/>
      <c r="CB488" s="61"/>
      <c r="CC488" s="61"/>
      <c r="CD488" s="61"/>
      <c r="CE488" s="61"/>
      <c r="CF488" s="61"/>
      <c r="CG488" s="61"/>
      <c r="CH488" s="61"/>
    </row>
    <row r="489" spans="53:86" s="85" customFormat="1">
      <c r="BA489" t="s">
        <v>812</v>
      </c>
      <c r="BB489" s="61"/>
      <c r="BC489" s="61"/>
      <c r="BD489" s="61"/>
      <c r="BE489" s="61"/>
      <c r="BF489" s="61"/>
      <c r="BG489" s="61"/>
      <c r="BH489" s="61"/>
      <c r="BI489" s="61"/>
      <c r="BJ489" s="61"/>
      <c r="BK489" s="61"/>
      <c r="BL489" s="61"/>
      <c r="BM489" s="161" t="s">
        <v>581</v>
      </c>
      <c r="BN489" s="61"/>
      <c r="BO489" s="61"/>
      <c r="BP489" s="61"/>
      <c r="BQ489" s="61"/>
      <c r="BR489" s="61"/>
      <c r="BS489" s="61"/>
      <c r="BT489" s="61"/>
      <c r="BU489" s="61"/>
      <c r="BV489" s="61"/>
      <c r="BW489" s="61"/>
      <c r="BX489" s="61"/>
      <c r="BY489" s="61"/>
      <c r="BZ489" s="61"/>
      <c r="CA489" s="61"/>
      <c r="CB489" s="61"/>
      <c r="CC489" s="61"/>
      <c r="CD489" s="61"/>
      <c r="CE489" s="61"/>
      <c r="CF489" s="61"/>
      <c r="CG489" s="61"/>
      <c r="CH489" s="61"/>
    </row>
    <row r="490" spans="53:86" s="85" customFormat="1" ht="15">
      <c r="BA490" s="175" t="s">
        <v>813</v>
      </c>
      <c r="BB490" s="61"/>
      <c r="BC490" s="61"/>
      <c r="BD490" s="61"/>
      <c r="BE490" s="61"/>
      <c r="BF490" s="61"/>
      <c r="BG490" s="61"/>
      <c r="BH490" s="61"/>
      <c r="BI490" s="61"/>
      <c r="BJ490" s="61"/>
      <c r="BK490" s="61"/>
      <c r="BL490" s="61"/>
      <c r="BM490" s="161" t="s">
        <v>582</v>
      </c>
      <c r="BN490" s="61"/>
      <c r="BO490" s="61"/>
      <c r="BP490" s="61"/>
      <c r="BQ490" s="61"/>
      <c r="BR490" s="61"/>
      <c r="BS490" s="61"/>
      <c r="BT490" s="61"/>
      <c r="BU490" s="61"/>
      <c r="BV490" s="61"/>
      <c r="BW490" s="61"/>
      <c r="BX490" s="61"/>
      <c r="BY490" s="61"/>
      <c r="BZ490" s="61"/>
      <c r="CA490" s="61"/>
      <c r="CB490" s="61"/>
      <c r="CC490" s="61"/>
      <c r="CD490" s="61"/>
      <c r="CE490" s="61"/>
      <c r="CF490" s="61"/>
      <c r="CG490" s="61"/>
      <c r="CH490" s="61"/>
    </row>
    <row r="491" spans="53:86" s="85" customFormat="1">
      <c r="BA491" t="s">
        <v>814</v>
      </c>
      <c r="BB491" s="61"/>
      <c r="BC491" s="61"/>
      <c r="BD491" s="61"/>
      <c r="BE491" s="61"/>
      <c r="BF491" s="61"/>
      <c r="BG491" s="61"/>
      <c r="BH491" s="61"/>
      <c r="BI491" s="61"/>
      <c r="BJ491" s="61"/>
      <c r="BK491" s="61"/>
      <c r="BL491" s="61"/>
      <c r="BM491" s="161" t="s">
        <v>583</v>
      </c>
      <c r="BN491" s="61"/>
      <c r="BO491" s="61"/>
      <c r="BP491" s="61"/>
      <c r="BQ491" s="61"/>
      <c r="BR491" s="61"/>
      <c r="BS491" s="61"/>
      <c r="BT491" s="61"/>
      <c r="BU491" s="61"/>
      <c r="BV491" s="61"/>
      <c r="BW491" s="61"/>
      <c r="BX491" s="61"/>
      <c r="BY491" s="61"/>
      <c r="BZ491" s="61"/>
      <c r="CA491" s="61"/>
      <c r="CB491" s="61"/>
      <c r="CC491" s="61"/>
      <c r="CD491" s="61"/>
      <c r="CE491" s="61"/>
      <c r="CF491" s="61"/>
      <c r="CG491" s="61"/>
      <c r="CH491" s="61"/>
    </row>
    <row r="492" spans="53:86" s="85" customFormat="1" ht="15">
      <c r="BA492" s="175" t="s">
        <v>815</v>
      </c>
      <c r="BB492" s="61"/>
      <c r="BC492" s="61"/>
      <c r="BD492" s="61"/>
      <c r="BE492" s="61"/>
      <c r="BF492" s="61"/>
      <c r="BG492" s="61"/>
      <c r="BH492" s="61"/>
      <c r="BI492" s="61"/>
      <c r="BJ492" s="61"/>
      <c r="BK492" s="61"/>
      <c r="BL492" s="61"/>
      <c r="BM492" s="161" t="s">
        <v>584</v>
      </c>
      <c r="BN492" s="61"/>
      <c r="BO492" s="61"/>
      <c r="BP492" s="61"/>
      <c r="BQ492" s="61"/>
      <c r="BR492" s="61"/>
      <c r="BS492" s="61"/>
      <c r="BT492" s="61"/>
      <c r="BU492" s="61"/>
      <c r="BV492" s="61"/>
      <c r="BW492" s="61"/>
      <c r="BX492" s="61"/>
      <c r="BY492" s="61"/>
      <c r="BZ492" s="61"/>
      <c r="CA492" s="61"/>
      <c r="CB492" s="61"/>
      <c r="CC492" s="61"/>
      <c r="CD492" s="61"/>
      <c r="CE492" s="61"/>
      <c r="CF492" s="61"/>
      <c r="CG492" s="61"/>
      <c r="CH492" s="61"/>
    </row>
    <row r="493" spans="53:86" s="85" customFormat="1">
      <c r="BA493" t="s">
        <v>816</v>
      </c>
      <c r="BB493" s="61"/>
      <c r="BC493" s="61"/>
      <c r="BD493" s="61"/>
      <c r="BE493" s="61"/>
      <c r="BF493" s="61"/>
      <c r="BG493" s="61"/>
      <c r="BH493" s="61"/>
      <c r="BI493" s="61"/>
      <c r="BJ493" s="61"/>
      <c r="BK493" s="61"/>
      <c r="BL493" s="61"/>
      <c r="BM493" s="161" t="s">
        <v>585</v>
      </c>
      <c r="BN493" s="61"/>
      <c r="BO493" s="61"/>
      <c r="BP493" s="61"/>
      <c r="BQ493" s="61"/>
      <c r="BR493" s="61"/>
      <c r="BS493" s="61"/>
      <c r="BT493" s="61"/>
      <c r="BU493" s="61"/>
      <c r="BV493" s="61"/>
      <c r="BW493" s="61"/>
      <c r="BX493" s="61"/>
      <c r="BY493" s="61"/>
      <c r="BZ493" s="61"/>
      <c r="CA493" s="61"/>
      <c r="CB493" s="61"/>
      <c r="CC493" s="61"/>
      <c r="CD493" s="61"/>
      <c r="CE493" s="61"/>
      <c r="CF493" s="61"/>
      <c r="CG493" s="61"/>
      <c r="CH493" s="61"/>
    </row>
    <row r="494" spans="53:86" s="85" customFormat="1">
      <c r="BA494" s="61"/>
      <c r="BB494" s="61"/>
      <c r="BC494" s="61"/>
      <c r="BD494" s="61"/>
      <c r="BE494" s="61"/>
      <c r="BF494" s="61"/>
      <c r="BG494" s="61"/>
      <c r="BH494" s="61"/>
      <c r="BI494" s="61"/>
      <c r="BJ494" s="61"/>
      <c r="BK494" s="61"/>
      <c r="BL494" s="61"/>
      <c r="BM494" s="161" t="s">
        <v>586</v>
      </c>
      <c r="BN494" s="61"/>
      <c r="BO494" s="61"/>
      <c r="BP494" s="61"/>
      <c r="BQ494" s="61"/>
      <c r="BR494" s="61"/>
      <c r="BS494" s="61"/>
      <c r="BT494" s="61"/>
      <c r="BU494" s="61"/>
      <c r="BV494" s="61"/>
      <c r="BW494" s="61"/>
      <c r="BX494" s="61"/>
      <c r="BY494" s="61"/>
      <c r="BZ494" s="61"/>
      <c r="CA494" s="61"/>
      <c r="CB494" s="61"/>
      <c r="CC494" s="61"/>
      <c r="CD494" s="61"/>
      <c r="CE494" s="61"/>
      <c r="CF494" s="61"/>
      <c r="CG494" s="61"/>
      <c r="CH494" s="61"/>
    </row>
    <row r="495" spans="53:86" s="85" customFormat="1">
      <c r="BA495" s="61"/>
      <c r="BB495" s="61"/>
      <c r="BC495" s="61"/>
      <c r="BD495" s="61"/>
      <c r="BE495" s="61"/>
      <c r="BF495" s="61"/>
      <c r="BG495" s="61"/>
      <c r="BH495" s="61"/>
      <c r="BI495" s="61"/>
      <c r="BJ495" s="61"/>
      <c r="BK495" s="61"/>
      <c r="BL495" s="61"/>
      <c r="BM495" s="161" t="s">
        <v>587</v>
      </c>
      <c r="BN495" s="61"/>
      <c r="BO495" s="61"/>
      <c r="BP495" s="61"/>
      <c r="BQ495" s="61"/>
      <c r="BR495" s="61"/>
      <c r="BS495" s="61"/>
      <c r="BT495" s="61"/>
      <c r="BU495" s="61"/>
      <c r="BV495" s="61"/>
      <c r="BW495" s="61"/>
      <c r="BX495" s="61"/>
      <c r="BY495" s="61"/>
      <c r="BZ495" s="61"/>
      <c r="CA495" s="61"/>
      <c r="CB495" s="61"/>
      <c r="CC495" s="61"/>
      <c r="CD495" s="61"/>
      <c r="CE495" s="61"/>
      <c r="CF495" s="61"/>
      <c r="CG495" s="61"/>
      <c r="CH495" s="61"/>
    </row>
    <row r="496" spans="53:86" s="85" customFormat="1">
      <c r="BA496" s="61"/>
      <c r="BB496" s="61"/>
      <c r="BC496" s="61"/>
      <c r="BD496" s="61"/>
      <c r="BE496" s="61"/>
      <c r="BF496" s="61"/>
      <c r="BG496" s="61"/>
      <c r="BH496" s="61"/>
      <c r="BI496" s="61"/>
      <c r="BJ496" s="61"/>
      <c r="BK496" s="61"/>
      <c r="BL496" s="61"/>
      <c r="BM496" s="161" t="s">
        <v>588</v>
      </c>
      <c r="BN496" s="61"/>
      <c r="BO496" s="61"/>
      <c r="BP496" s="61"/>
      <c r="BQ496" s="61"/>
      <c r="BR496" s="61"/>
      <c r="BS496" s="61"/>
      <c r="BT496" s="61"/>
      <c r="BU496" s="61"/>
      <c r="BV496" s="61"/>
      <c r="BW496" s="61"/>
      <c r="BX496" s="61"/>
      <c r="BY496" s="61"/>
      <c r="BZ496" s="61"/>
      <c r="CA496" s="61"/>
      <c r="CB496" s="61"/>
      <c r="CC496" s="61"/>
      <c r="CD496" s="61"/>
      <c r="CE496" s="61"/>
      <c r="CF496" s="61"/>
      <c r="CG496" s="61"/>
      <c r="CH496" s="61"/>
    </row>
    <row r="497" spans="53:86" s="85" customFormat="1">
      <c r="BA497" s="61"/>
      <c r="BB497" s="61"/>
      <c r="BC497" s="61"/>
      <c r="BD497" s="61"/>
      <c r="BE497" s="61"/>
      <c r="BF497" s="61"/>
      <c r="BG497" s="61"/>
      <c r="BH497" s="61"/>
      <c r="BI497" s="61"/>
      <c r="BJ497" s="61"/>
      <c r="BK497" s="61"/>
      <c r="BL497" s="61"/>
      <c r="BM497" s="161" t="s">
        <v>589</v>
      </c>
      <c r="BN497" s="61"/>
      <c r="BO497" s="61"/>
      <c r="BP497" s="61"/>
      <c r="BQ497" s="61"/>
      <c r="BR497" s="61"/>
      <c r="BS497" s="61"/>
      <c r="BT497" s="61"/>
      <c r="BU497" s="61"/>
      <c r="BV497" s="61"/>
      <c r="BW497" s="61"/>
      <c r="BX497" s="61"/>
      <c r="BY497" s="61"/>
      <c r="BZ497" s="61"/>
      <c r="CA497" s="61"/>
      <c r="CB497" s="61"/>
      <c r="CC497" s="61"/>
      <c r="CD497" s="61"/>
      <c r="CE497" s="61"/>
      <c r="CF497" s="61"/>
      <c r="CG497" s="61"/>
      <c r="CH497" s="61"/>
    </row>
    <row r="498" spans="53:86" s="85" customFormat="1">
      <c r="BA498" s="61"/>
      <c r="BB498" s="61"/>
      <c r="BC498" s="61"/>
      <c r="BD498" s="61"/>
      <c r="BE498" s="61"/>
      <c r="BF498" s="61"/>
      <c r="BG498" s="61"/>
      <c r="BH498" s="61"/>
      <c r="BI498" s="61"/>
      <c r="BJ498" s="61"/>
      <c r="BK498" s="61"/>
      <c r="BL498" s="61"/>
      <c r="BM498" s="161" t="s">
        <v>590</v>
      </c>
      <c r="BN498" s="61"/>
      <c r="BO498" s="61"/>
      <c r="BP498" s="61"/>
      <c r="BQ498" s="61"/>
      <c r="BR498" s="61"/>
      <c r="BS498" s="61"/>
      <c r="BT498" s="61"/>
      <c r="BU498" s="61"/>
      <c r="BV498" s="61"/>
      <c r="BW498" s="61"/>
      <c r="BX498" s="61"/>
      <c r="BY498" s="61"/>
      <c r="BZ498" s="61"/>
      <c r="CA498" s="61"/>
      <c r="CB498" s="61"/>
      <c r="CC498" s="61"/>
      <c r="CD498" s="61"/>
      <c r="CE498" s="61"/>
      <c r="CF498" s="61"/>
      <c r="CG498" s="61"/>
      <c r="CH498" s="61"/>
    </row>
    <row r="499" spans="53:86" s="85" customFormat="1">
      <c r="BA499" s="61"/>
      <c r="BB499" s="61"/>
      <c r="BC499" s="61"/>
      <c r="BD499" s="61"/>
      <c r="BE499" s="61"/>
      <c r="BF499" s="61"/>
      <c r="BG499" s="61"/>
      <c r="BH499" s="61"/>
      <c r="BI499" s="61"/>
      <c r="BJ499" s="61"/>
      <c r="BK499" s="61"/>
      <c r="BL499" s="61"/>
      <c r="BM499" s="161" t="s">
        <v>591</v>
      </c>
      <c r="BN499" s="61"/>
      <c r="BO499" s="61"/>
      <c r="BP499" s="61"/>
      <c r="BQ499" s="61"/>
      <c r="BR499" s="61"/>
      <c r="BS499" s="61"/>
      <c r="BT499" s="61"/>
      <c r="BU499" s="61"/>
      <c r="BV499" s="61"/>
      <c r="BW499" s="61"/>
      <c r="BX499" s="61"/>
      <c r="BY499" s="61"/>
      <c r="BZ499" s="61"/>
      <c r="CA499" s="61"/>
      <c r="CB499" s="61"/>
      <c r="CC499" s="61"/>
      <c r="CD499" s="61"/>
      <c r="CE499" s="61"/>
      <c r="CF499" s="61"/>
      <c r="CG499" s="61"/>
      <c r="CH499" s="61"/>
    </row>
    <row r="500" spans="53:86" s="85" customFormat="1">
      <c r="BA500" s="61"/>
      <c r="BB500" s="61"/>
      <c r="BC500" s="61"/>
      <c r="BD500" s="61"/>
      <c r="BE500" s="61"/>
      <c r="BF500" s="61"/>
      <c r="BG500" s="61"/>
      <c r="BH500" s="61"/>
      <c r="BI500" s="61"/>
      <c r="BJ500" s="61"/>
      <c r="BK500" s="61"/>
      <c r="BL500" s="61"/>
      <c r="BM500" s="161" t="s">
        <v>592</v>
      </c>
      <c r="BN500" s="61"/>
      <c r="BO500" s="61"/>
      <c r="BP500" s="61"/>
      <c r="BQ500" s="61"/>
      <c r="BR500" s="61"/>
      <c r="BS500" s="61"/>
      <c r="BT500" s="61"/>
      <c r="BU500" s="61"/>
      <c r="BV500" s="61"/>
      <c r="BW500" s="61"/>
      <c r="BX500" s="61"/>
      <c r="BY500" s="61"/>
      <c r="BZ500" s="61"/>
      <c r="CA500" s="61"/>
      <c r="CB500" s="61"/>
      <c r="CC500" s="61"/>
      <c r="CD500" s="61"/>
      <c r="CE500" s="61"/>
      <c r="CF500" s="61"/>
      <c r="CG500" s="61"/>
      <c r="CH500" s="61"/>
    </row>
    <row r="501" spans="53:86" s="85" customFormat="1">
      <c r="BA501" s="61"/>
      <c r="BB501" s="61"/>
      <c r="BC501" s="61"/>
      <c r="BD501" s="61"/>
      <c r="BE501" s="61"/>
      <c r="BF501" s="61"/>
      <c r="BG501" s="61"/>
      <c r="BH501" s="61"/>
      <c r="BI501" s="61"/>
      <c r="BJ501" s="61"/>
      <c r="BK501" s="61"/>
      <c r="BL501" s="61"/>
      <c r="BM501" s="161" t="s">
        <v>593</v>
      </c>
      <c r="BN501" s="61"/>
      <c r="BO501" s="61"/>
      <c r="BP501" s="61"/>
      <c r="BQ501" s="61"/>
      <c r="BR501" s="61"/>
      <c r="BS501" s="61"/>
      <c r="BT501" s="61"/>
      <c r="BU501" s="61"/>
      <c r="BV501" s="61"/>
      <c r="BW501" s="61"/>
      <c r="BX501" s="61"/>
      <c r="BY501" s="61"/>
      <c r="BZ501" s="61"/>
      <c r="CA501" s="61"/>
      <c r="CB501" s="61"/>
      <c r="CC501" s="61"/>
      <c r="CD501" s="61"/>
      <c r="CE501" s="61"/>
      <c r="CF501" s="61"/>
      <c r="CG501" s="61"/>
      <c r="CH501" s="61"/>
    </row>
    <row r="502" spans="53:86" s="85" customFormat="1">
      <c r="BA502" s="61"/>
      <c r="BB502" s="61"/>
      <c r="BC502" s="61"/>
      <c r="BD502" s="61"/>
      <c r="BE502" s="61"/>
      <c r="BF502" s="61"/>
      <c r="BG502" s="61"/>
      <c r="BH502" s="61"/>
      <c r="BI502" s="61"/>
      <c r="BJ502" s="61"/>
      <c r="BK502" s="61"/>
      <c r="BL502" s="61"/>
      <c r="BM502" s="161" t="s">
        <v>594</v>
      </c>
      <c r="BN502" s="61"/>
      <c r="BO502" s="61"/>
      <c r="BP502" s="61"/>
      <c r="BQ502" s="61"/>
      <c r="BR502" s="61"/>
      <c r="BS502" s="61"/>
      <c r="BT502" s="61"/>
      <c r="BU502" s="61"/>
      <c r="BV502" s="61"/>
      <c r="BW502" s="61"/>
      <c r="BX502" s="61"/>
      <c r="BY502" s="61"/>
      <c r="BZ502" s="61"/>
      <c r="CA502" s="61"/>
      <c r="CB502" s="61"/>
      <c r="CC502" s="61"/>
      <c r="CD502" s="61"/>
      <c r="CE502" s="61"/>
      <c r="CF502" s="61"/>
      <c r="CG502" s="61"/>
      <c r="CH502" s="61"/>
    </row>
    <row r="503" spans="53:86" s="85" customFormat="1">
      <c r="BA503" s="61"/>
      <c r="BB503" s="61"/>
      <c r="BC503" s="61"/>
      <c r="BD503" s="61"/>
      <c r="BE503" s="61"/>
      <c r="BF503" s="61"/>
      <c r="BG503" s="61"/>
      <c r="BH503" s="61"/>
      <c r="BI503" s="61"/>
      <c r="BJ503" s="61"/>
      <c r="BK503" s="61"/>
      <c r="BL503" s="61"/>
      <c r="BM503" s="161" t="s">
        <v>595</v>
      </c>
      <c r="BN503" s="61"/>
      <c r="BO503" s="61"/>
      <c r="BP503" s="61"/>
      <c r="BQ503" s="61"/>
      <c r="BR503" s="61"/>
      <c r="BS503" s="61"/>
      <c r="BT503" s="61"/>
      <c r="BU503" s="61"/>
      <c r="BV503" s="61"/>
      <c r="BW503" s="61"/>
      <c r="BX503" s="61"/>
      <c r="BY503" s="61"/>
      <c r="BZ503" s="61"/>
      <c r="CA503" s="61"/>
      <c r="CB503" s="61"/>
      <c r="CC503" s="61"/>
      <c r="CD503" s="61"/>
      <c r="CE503" s="61"/>
      <c r="CF503" s="61"/>
      <c r="CG503" s="61"/>
      <c r="CH503" s="61"/>
    </row>
    <row r="504" spans="53:86" s="85" customFormat="1">
      <c r="BA504" s="61"/>
      <c r="BB504" s="61"/>
      <c r="BC504" s="61"/>
      <c r="BD504" s="61"/>
      <c r="BE504" s="61"/>
      <c r="BF504" s="61"/>
      <c r="BG504" s="61"/>
      <c r="BH504" s="61"/>
      <c r="BI504" s="61"/>
      <c r="BJ504" s="61"/>
      <c r="BK504" s="61"/>
      <c r="BL504" s="61"/>
      <c r="BM504" s="161" t="s">
        <v>596</v>
      </c>
      <c r="BN504" s="61"/>
      <c r="BO504" s="61"/>
      <c r="BP504" s="61"/>
      <c r="BQ504" s="61"/>
      <c r="BR504" s="61"/>
      <c r="BS504" s="61"/>
      <c r="BT504" s="61"/>
      <c r="BU504" s="61"/>
      <c r="BV504" s="61"/>
      <c r="BW504" s="61"/>
      <c r="BX504" s="61"/>
      <c r="BY504" s="61"/>
      <c r="BZ504" s="61"/>
      <c r="CA504" s="61"/>
      <c r="CB504" s="61"/>
      <c r="CC504" s="61"/>
      <c r="CD504" s="61"/>
      <c r="CE504" s="61"/>
      <c r="CF504" s="61"/>
      <c r="CG504" s="61"/>
      <c r="CH504" s="61"/>
    </row>
    <row r="505" spans="53:86" s="85" customFormat="1">
      <c r="BA505" s="61"/>
      <c r="BB505" s="61"/>
      <c r="BC505" s="61"/>
      <c r="BD505" s="61"/>
      <c r="BE505" s="61"/>
      <c r="BF505" s="61"/>
      <c r="BG505" s="61"/>
      <c r="BH505" s="61"/>
      <c r="BI505" s="61"/>
      <c r="BJ505" s="61"/>
      <c r="BK505" s="61"/>
      <c r="BL505" s="61"/>
      <c r="BM505" s="161" t="s">
        <v>597</v>
      </c>
      <c r="BN505" s="61"/>
      <c r="BO505" s="61"/>
      <c r="BP505" s="61"/>
      <c r="BQ505" s="61"/>
      <c r="BR505" s="61"/>
      <c r="BS505" s="61"/>
      <c r="BT505" s="61"/>
      <c r="BU505" s="61"/>
      <c r="BV505" s="61"/>
      <c r="BW505" s="61"/>
      <c r="BX505" s="61"/>
      <c r="BY505" s="61"/>
      <c r="BZ505" s="61"/>
      <c r="CA505" s="61"/>
      <c r="CB505" s="61"/>
      <c r="CC505" s="61"/>
      <c r="CD505" s="61"/>
      <c r="CE505" s="61"/>
      <c r="CF505" s="61"/>
      <c r="CG505" s="61"/>
      <c r="CH505" s="61"/>
    </row>
    <row r="506" spans="53:86" s="85" customFormat="1">
      <c r="BA506" s="61"/>
      <c r="BB506" s="61"/>
      <c r="BC506" s="61"/>
      <c r="BD506" s="61"/>
      <c r="BE506" s="61"/>
      <c r="BF506" s="61"/>
      <c r="BG506" s="61"/>
      <c r="BH506" s="61"/>
      <c r="BI506" s="61"/>
      <c r="BJ506" s="61"/>
      <c r="BK506" s="61"/>
      <c r="BL506" s="61"/>
      <c r="BM506" s="161" t="s">
        <v>667</v>
      </c>
      <c r="BN506" s="61"/>
      <c r="BO506" s="61"/>
      <c r="BP506" s="61"/>
      <c r="BQ506" s="61"/>
      <c r="BR506" s="61"/>
      <c r="BS506" s="61"/>
      <c r="BT506" s="61"/>
      <c r="BU506" s="61"/>
      <c r="BV506" s="61"/>
      <c r="BW506" s="61"/>
      <c r="BX506" s="61"/>
      <c r="BY506" s="61"/>
      <c r="BZ506" s="61"/>
      <c r="CA506" s="61"/>
      <c r="CB506" s="61"/>
      <c r="CC506" s="61"/>
      <c r="CD506" s="61"/>
      <c r="CE506" s="61"/>
      <c r="CF506" s="61"/>
      <c r="CG506" s="61"/>
      <c r="CH506" s="61"/>
    </row>
    <row r="507" spans="53:86" s="85" customFormat="1">
      <c r="BA507" s="61"/>
      <c r="BB507" s="61"/>
      <c r="BC507" s="61"/>
      <c r="BD507" s="61"/>
      <c r="BE507" s="61"/>
      <c r="BF507" s="61"/>
      <c r="BG507" s="61"/>
      <c r="BH507" s="61"/>
      <c r="BI507" s="61"/>
      <c r="BJ507" s="61"/>
      <c r="BK507" s="61"/>
      <c r="BL507" s="61"/>
      <c r="BM507" s="161" t="s">
        <v>598</v>
      </c>
      <c r="BN507" s="61"/>
      <c r="BO507" s="61"/>
      <c r="BP507" s="61"/>
      <c r="BQ507" s="61"/>
      <c r="BR507" s="61"/>
      <c r="BS507" s="61"/>
      <c r="BT507" s="61"/>
      <c r="BU507" s="61"/>
      <c r="BV507" s="61"/>
      <c r="BW507" s="61"/>
      <c r="BX507" s="61"/>
      <c r="BY507" s="61"/>
      <c r="BZ507" s="61"/>
      <c r="CA507" s="61"/>
      <c r="CB507" s="61"/>
      <c r="CC507" s="61"/>
      <c r="CD507" s="61"/>
      <c r="CE507" s="61"/>
      <c r="CF507" s="61"/>
      <c r="CG507" s="61"/>
      <c r="CH507" s="61"/>
    </row>
    <row r="508" spans="53:86" s="85" customFormat="1">
      <c r="BA508" s="61"/>
      <c r="BB508" s="61"/>
      <c r="BC508" s="61"/>
      <c r="BD508" s="61"/>
      <c r="BE508" s="61"/>
      <c r="BF508" s="61"/>
      <c r="BG508" s="61"/>
      <c r="BH508" s="61"/>
      <c r="BI508" s="61"/>
      <c r="BJ508" s="61"/>
      <c r="BK508" s="61"/>
      <c r="BL508" s="61"/>
      <c r="BM508" s="162" t="s">
        <v>599</v>
      </c>
      <c r="BN508" s="61"/>
      <c r="BO508" s="61"/>
      <c r="BP508" s="61"/>
      <c r="BQ508" s="61"/>
      <c r="BR508" s="61"/>
      <c r="BS508" s="61"/>
      <c r="BT508" s="61"/>
      <c r="BU508" s="61"/>
      <c r="BV508" s="61"/>
      <c r="BW508" s="61"/>
      <c r="BX508" s="61"/>
      <c r="BY508" s="61"/>
      <c r="BZ508" s="61"/>
      <c r="CA508" s="61"/>
      <c r="CB508" s="61"/>
      <c r="CC508" s="61"/>
      <c r="CD508" s="61"/>
      <c r="CE508" s="61"/>
      <c r="CF508" s="61"/>
      <c r="CG508" s="61"/>
      <c r="CH508" s="61"/>
    </row>
    <row r="509" spans="53:86" s="85" customFormat="1">
      <c r="BA509" s="61"/>
      <c r="BB509" s="61"/>
      <c r="BC509" s="61"/>
      <c r="BD509" s="61"/>
      <c r="BE509" s="61"/>
      <c r="BF509" s="61"/>
      <c r="BG509" s="61"/>
      <c r="BH509" s="61"/>
      <c r="BI509" s="61"/>
      <c r="BJ509" s="61"/>
      <c r="BK509" s="61"/>
      <c r="BL509" s="61"/>
      <c r="BM509" s="161" t="s">
        <v>600</v>
      </c>
      <c r="BN509" s="61"/>
      <c r="BO509" s="61"/>
      <c r="BP509" s="61"/>
      <c r="BQ509" s="61"/>
      <c r="BR509" s="61"/>
      <c r="BS509" s="61"/>
      <c r="BT509" s="61"/>
      <c r="BU509" s="61"/>
      <c r="BV509" s="61"/>
      <c r="BW509" s="61"/>
      <c r="BX509" s="61"/>
      <c r="BY509" s="61"/>
      <c r="BZ509" s="61"/>
      <c r="CA509" s="61"/>
      <c r="CB509" s="61"/>
      <c r="CC509" s="61"/>
      <c r="CD509" s="61"/>
      <c r="CE509" s="61"/>
      <c r="CF509" s="61"/>
      <c r="CG509" s="61"/>
      <c r="CH509" s="61"/>
    </row>
    <row r="510" spans="53:86" s="85" customFormat="1">
      <c r="BA510" s="61"/>
      <c r="BB510" s="61"/>
      <c r="BC510" s="61"/>
      <c r="BD510" s="61"/>
      <c r="BE510" s="61"/>
      <c r="BF510" s="61"/>
      <c r="BG510" s="61"/>
      <c r="BH510" s="61"/>
      <c r="BI510" s="61"/>
      <c r="BJ510" s="61"/>
      <c r="BK510" s="61"/>
      <c r="BL510" s="61"/>
      <c r="BM510" s="161" t="s">
        <v>601</v>
      </c>
      <c r="BN510" s="61"/>
      <c r="BO510" s="61"/>
      <c r="BP510" s="61"/>
      <c r="BQ510" s="61"/>
      <c r="BR510" s="61"/>
      <c r="BS510" s="61"/>
      <c r="BT510" s="61"/>
      <c r="BU510" s="61"/>
      <c r="BV510" s="61"/>
      <c r="BW510" s="61"/>
      <c r="BX510" s="61"/>
      <c r="BY510" s="61"/>
      <c r="BZ510" s="61"/>
      <c r="CA510" s="61"/>
      <c r="CB510" s="61"/>
      <c r="CC510" s="61"/>
      <c r="CD510" s="61"/>
      <c r="CE510" s="61"/>
      <c r="CF510" s="61"/>
      <c r="CG510" s="61"/>
      <c r="CH510" s="61"/>
    </row>
    <row r="511" spans="53:86" s="85" customFormat="1">
      <c r="BA511" s="61"/>
      <c r="BB511" s="61"/>
      <c r="BC511" s="61"/>
      <c r="BD511" s="61"/>
      <c r="BE511" s="61"/>
      <c r="BF511" s="61"/>
      <c r="BG511" s="61"/>
      <c r="BH511" s="61"/>
      <c r="BI511" s="61"/>
      <c r="BJ511" s="61"/>
      <c r="BK511" s="61"/>
      <c r="BL511" s="61"/>
      <c r="BM511" s="161" t="s">
        <v>602</v>
      </c>
      <c r="BN511" s="61"/>
      <c r="BO511" s="61"/>
      <c r="BP511" s="61"/>
      <c r="BQ511" s="61"/>
      <c r="BR511" s="61"/>
      <c r="BS511" s="61"/>
      <c r="BT511" s="61"/>
      <c r="BU511" s="61"/>
      <c r="BV511" s="61"/>
      <c r="BW511" s="61"/>
      <c r="BX511" s="61"/>
      <c r="BY511" s="61"/>
      <c r="BZ511" s="61"/>
      <c r="CA511" s="61"/>
      <c r="CB511" s="61"/>
      <c r="CC511" s="61"/>
      <c r="CD511" s="61"/>
      <c r="CE511" s="61"/>
      <c r="CF511" s="61"/>
      <c r="CG511" s="61"/>
      <c r="CH511" s="61"/>
    </row>
    <row r="512" spans="53:86" s="85" customFormat="1">
      <c r="BA512" s="61"/>
      <c r="BB512" s="61"/>
      <c r="BC512" s="61"/>
      <c r="BD512" s="61"/>
      <c r="BE512" s="61"/>
      <c r="BF512" s="61"/>
      <c r="BG512" s="61"/>
      <c r="BH512" s="61"/>
      <c r="BI512" s="61"/>
      <c r="BJ512" s="61"/>
      <c r="BK512" s="61"/>
      <c r="BL512" s="61"/>
      <c r="BM512" s="161" t="s">
        <v>603</v>
      </c>
      <c r="BN512" s="61"/>
      <c r="BO512" s="61"/>
      <c r="BP512" s="61"/>
      <c r="BQ512" s="61"/>
      <c r="BR512" s="61"/>
      <c r="BS512" s="61"/>
      <c r="BT512" s="61"/>
      <c r="BU512" s="61"/>
      <c r="BV512" s="61"/>
      <c r="BW512" s="61"/>
      <c r="BX512" s="61"/>
      <c r="BY512" s="61"/>
      <c r="BZ512" s="61"/>
      <c r="CA512" s="61"/>
      <c r="CB512" s="61"/>
      <c r="CC512" s="61"/>
      <c r="CD512" s="61"/>
      <c r="CE512" s="61"/>
      <c r="CF512" s="61"/>
      <c r="CG512" s="61"/>
      <c r="CH512" s="61"/>
    </row>
    <row r="513" spans="53:86" s="85" customFormat="1">
      <c r="BA513" s="61"/>
      <c r="BB513" s="61"/>
      <c r="BC513" s="61"/>
      <c r="BD513" s="61"/>
      <c r="BE513" s="61"/>
      <c r="BF513" s="61"/>
      <c r="BG513" s="61"/>
      <c r="BH513" s="61"/>
      <c r="BI513" s="61"/>
      <c r="BJ513" s="61"/>
      <c r="BK513" s="61"/>
      <c r="BL513" s="61"/>
      <c r="BM513" s="161" t="s">
        <v>604</v>
      </c>
      <c r="BN513" s="61"/>
      <c r="BO513" s="61"/>
      <c r="BP513" s="61"/>
      <c r="BQ513" s="61"/>
      <c r="BR513" s="61"/>
      <c r="BS513" s="61"/>
      <c r="BT513" s="61"/>
      <c r="BU513" s="61"/>
      <c r="BV513" s="61"/>
      <c r="BW513" s="61"/>
      <c r="BX513" s="61"/>
      <c r="BY513" s="61"/>
      <c r="BZ513" s="61"/>
      <c r="CA513" s="61"/>
      <c r="CB513" s="61"/>
      <c r="CC513" s="61"/>
      <c r="CD513" s="61"/>
      <c r="CE513" s="61"/>
      <c r="CF513" s="61"/>
      <c r="CG513" s="61"/>
      <c r="CH513" s="61"/>
    </row>
    <row r="514" spans="53:86" s="85" customFormat="1">
      <c r="BA514" s="61"/>
      <c r="BB514" s="61"/>
      <c r="BC514" s="61"/>
      <c r="BD514" s="61"/>
      <c r="BE514" s="61"/>
      <c r="BF514" s="61"/>
      <c r="BG514" s="61"/>
      <c r="BH514" s="61"/>
      <c r="BI514" s="61"/>
      <c r="BJ514" s="61"/>
      <c r="BK514" s="61"/>
      <c r="BL514" s="61"/>
      <c r="BM514" s="161" t="s">
        <v>605</v>
      </c>
      <c r="BN514" s="61"/>
      <c r="BO514" s="61"/>
      <c r="BP514" s="61"/>
      <c r="BQ514" s="61"/>
      <c r="BR514" s="61"/>
      <c r="BS514" s="61"/>
      <c r="BT514" s="61"/>
      <c r="BU514" s="61"/>
      <c r="BV514" s="61"/>
      <c r="BW514" s="61"/>
      <c r="BX514" s="61"/>
      <c r="BY514" s="61"/>
      <c r="BZ514" s="61"/>
      <c r="CA514" s="61"/>
      <c r="CB514" s="61"/>
      <c r="CC514" s="61"/>
      <c r="CD514" s="61"/>
      <c r="CE514" s="61"/>
      <c r="CF514" s="61"/>
      <c r="CG514" s="61"/>
      <c r="CH514" s="61"/>
    </row>
    <row r="515" spans="53:86" s="85" customFormat="1">
      <c r="BA515" s="61"/>
      <c r="BB515" s="61"/>
      <c r="BC515" s="61"/>
      <c r="BD515" s="61"/>
      <c r="BE515" s="61"/>
      <c r="BF515" s="61"/>
      <c r="BG515" s="61"/>
      <c r="BH515" s="61"/>
      <c r="BI515" s="61"/>
      <c r="BJ515" s="61"/>
      <c r="BK515" s="61"/>
      <c r="BL515" s="61"/>
      <c r="BM515" s="161" t="s">
        <v>606</v>
      </c>
      <c r="BN515" s="61"/>
      <c r="BO515" s="61"/>
      <c r="BP515" s="61"/>
      <c r="BQ515" s="61"/>
      <c r="BR515" s="61"/>
      <c r="BS515" s="61"/>
      <c r="BT515" s="61"/>
      <c r="BU515" s="61"/>
      <c r="BV515" s="61"/>
      <c r="BW515" s="61"/>
      <c r="BX515" s="61"/>
      <c r="BY515" s="61"/>
      <c r="BZ515" s="61"/>
      <c r="CA515" s="61"/>
      <c r="CB515" s="61"/>
      <c r="CC515" s="61"/>
      <c r="CD515" s="61"/>
      <c r="CE515" s="61"/>
      <c r="CF515" s="61"/>
      <c r="CG515" s="61"/>
      <c r="CH515" s="61"/>
    </row>
    <row r="516" spans="53:86" s="85" customFormat="1">
      <c r="BA516" s="61"/>
      <c r="BB516" s="61"/>
      <c r="BC516" s="61"/>
      <c r="BD516" s="61"/>
      <c r="BE516" s="61"/>
      <c r="BF516" s="61"/>
      <c r="BG516" s="61"/>
      <c r="BH516" s="61"/>
      <c r="BI516" s="61"/>
      <c r="BJ516" s="61"/>
      <c r="BK516" s="61"/>
      <c r="BL516" s="61"/>
      <c r="BM516" s="161" t="s">
        <v>607</v>
      </c>
      <c r="BN516" s="61"/>
      <c r="BO516" s="61"/>
      <c r="BP516" s="61"/>
      <c r="BQ516" s="61"/>
      <c r="BR516" s="61"/>
      <c r="BS516" s="61"/>
      <c r="BT516" s="61"/>
      <c r="BU516" s="61"/>
      <c r="BV516" s="61"/>
      <c r="BW516" s="61"/>
      <c r="BX516" s="61"/>
      <c r="BY516" s="61"/>
      <c r="BZ516" s="61"/>
      <c r="CA516" s="61"/>
      <c r="CB516" s="61"/>
      <c r="CC516" s="61"/>
      <c r="CD516" s="61"/>
      <c r="CE516" s="61"/>
      <c r="CF516" s="61"/>
      <c r="CG516" s="61"/>
      <c r="CH516" s="61"/>
    </row>
    <row r="517" spans="53:86" s="85" customFormat="1">
      <c r="BA517" s="61"/>
      <c r="BB517" s="61"/>
      <c r="BC517" s="61"/>
      <c r="BD517" s="61"/>
      <c r="BE517" s="61"/>
      <c r="BF517" s="61"/>
      <c r="BG517" s="61"/>
      <c r="BH517" s="61"/>
      <c r="BI517" s="61"/>
      <c r="BJ517" s="61"/>
      <c r="BK517" s="61"/>
      <c r="BL517" s="61"/>
      <c r="BM517" s="161" t="s">
        <v>608</v>
      </c>
      <c r="BN517" s="61"/>
      <c r="BO517" s="61"/>
      <c r="BP517" s="61"/>
      <c r="BQ517" s="61"/>
      <c r="BR517" s="61"/>
      <c r="BS517" s="61"/>
      <c r="BT517" s="61"/>
      <c r="BU517" s="61"/>
      <c r="BV517" s="61"/>
      <c r="BW517" s="61"/>
      <c r="BX517" s="61"/>
      <c r="BY517" s="61"/>
      <c r="BZ517" s="61"/>
      <c r="CA517" s="61"/>
      <c r="CB517" s="61"/>
      <c r="CC517" s="61"/>
      <c r="CD517" s="61"/>
      <c r="CE517" s="61"/>
      <c r="CF517" s="61"/>
      <c r="CG517" s="61"/>
      <c r="CH517" s="61"/>
    </row>
    <row r="518" spans="53:86" s="85" customFormat="1">
      <c r="BA518" s="61"/>
      <c r="BB518" s="61"/>
      <c r="BC518" s="61"/>
      <c r="BD518" s="61"/>
      <c r="BE518" s="61"/>
      <c r="BF518" s="61"/>
      <c r="BG518" s="61"/>
      <c r="BH518" s="61"/>
      <c r="BI518" s="61"/>
      <c r="BJ518" s="61"/>
      <c r="BK518" s="61"/>
      <c r="BL518" s="61"/>
      <c r="BM518" s="161" t="s">
        <v>609</v>
      </c>
      <c r="BN518" s="61"/>
      <c r="BO518" s="61"/>
      <c r="BP518" s="61"/>
      <c r="BQ518" s="61"/>
      <c r="BR518" s="61"/>
      <c r="BS518" s="61"/>
      <c r="BT518" s="61"/>
      <c r="BU518" s="61"/>
      <c r="BV518" s="61"/>
      <c r="BW518" s="61"/>
      <c r="BX518" s="61"/>
      <c r="BY518" s="61"/>
      <c r="BZ518" s="61"/>
      <c r="CA518" s="61"/>
      <c r="CB518" s="61"/>
      <c r="CC518" s="61"/>
      <c r="CD518" s="61"/>
      <c r="CE518" s="61"/>
      <c r="CF518" s="61"/>
      <c r="CG518" s="61"/>
      <c r="CH518" s="61"/>
    </row>
    <row r="519" spans="53:86" s="85" customFormat="1">
      <c r="BA519" s="61"/>
      <c r="BB519" s="61"/>
      <c r="BC519" s="61"/>
      <c r="BD519" s="61"/>
      <c r="BE519" s="61"/>
      <c r="BF519" s="61"/>
      <c r="BG519" s="61"/>
      <c r="BH519" s="61"/>
      <c r="BI519" s="61"/>
      <c r="BJ519" s="61"/>
      <c r="BK519" s="61"/>
      <c r="BL519" s="61"/>
      <c r="BM519" s="161" t="s">
        <v>610</v>
      </c>
      <c r="BN519" s="61"/>
      <c r="BO519" s="61"/>
      <c r="BP519" s="61"/>
      <c r="BQ519" s="61"/>
      <c r="BR519" s="61"/>
      <c r="BS519" s="61"/>
      <c r="BT519" s="61"/>
      <c r="BU519" s="61"/>
      <c r="BV519" s="61"/>
      <c r="BW519" s="61"/>
      <c r="BX519" s="61"/>
      <c r="BY519" s="61"/>
      <c r="BZ519" s="61"/>
      <c r="CA519" s="61"/>
      <c r="CB519" s="61"/>
      <c r="CC519" s="61"/>
      <c r="CD519" s="61"/>
      <c r="CE519" s="61"/>
      <c r="CF519" s="61"/>
      <c r="CG519" s="61"/>
      <c r="CH519" s="61"/>
    </row>
    <row r="520" spans="53:86" s="85" customFormat="1">
      <c r="BA520" s="61"/>
      <c r="BB520" s="61"/>
      <c r="BC520" s="61"/>
      <c r="BD520" s="61"/>
      <c r="BE520" s="61"/>
      <c r="BF520" s="61"/>
      <c r="BG520" s="61"/>
      <c r="BH520" s="61"/>
      <c r="BI520" s="61"/>
      <c r="BJ520" s="61"/>
      <c r="BK520" s="61"/>
      <c r="BL520" s="61"/>
      <c r="BM520" s="161" t="s">
        <v>611</v>
      </c>
      <c r="BN520" s="61"/>
      <c r="BO520" s="61"/>
      <c r="BP520" s="61"/>
      <c r="BQ520" s="61"/>
      <c r="BR520" s="61"/>
      <c r="BS520" s="61"/>
      <c r="BT520" s="61"/>
      <c r="BU520" s="61"/>
      <c r="BV520" s="61"/>
      <c r="BW520" s="61"/>
      <c r="BX520" s="61"/>
      <c r="BY520" s="61"/>
      <c r="BZ520" s="61"/>
      <c r="CA520" s="61"/>
      <c r="CB520" s="61"/>
      <c r="CC520" s="61"/>
      <c r="CD520" s="61"/>
      <c r="CE520" s="61"/>
      <c r="CF520" s="61"/>
      <c r="CG520" s="61"/>
      <c r="CH520" s="61"/>
    </row>
    <row r="521" spans="53:86" s="85" customFormat="1">
      <c r="BA521" s="61"/>
      <c r="BB521" s="61"/>
      <c r="BC521" s="61"/>
      <c r="BD521" s="61"/>
      <c r="BE521" s="61"/>
      <c r="BF521" s="61"/>
      <c r="BG521" s="61"/>
      <c r="BH521" s="61"/>
      <c r="BI521" s="61"/>
      <c r="BJ521" s="61"/>
      <c r="BK521" s="61"/>
      <c r="BL521" s="61"/>
      <c r="BM521" s="161" t="s">
        <v>612</v>
      </c>
      <c r="BN521" s="61"/>
      <c r="BO521" s="61"/>
      <c r="BP521" s="61"/>
      <c r="BQ521" s="61"/>
      <c r="BR521" s="61"/>
      <c r="BS521" s="61"/>
      <c r="BT521" s="61"/>
      <c r="BU521" s="61"/>
      <c r="BV521" s="61"/>
      <c r="BW521" s="61"/>
      <c r="BX521" s="61"/>
      <c r="BY521" s="61"/>
      <c r="BZ521" s="61"/>
      <c r="CA521" s="61"/>
      <c r="CB521" s="61"/>
      <c r="CC521" s="61"/>
      <c r="CD521" s="61"/>
      <c r="CE521" s="61"/>
      <c r="CF521" s="61"/>
      <c r="CG521" s="61"/>
      <c r="CH521" s="61"/>
    </row>
    <row r="522" spans="53:86" s="85" customFormat="1">
      <c r="BA522" s="61"/>
      <c r="BB522" s="61"/>
      <c r="BC522" s="61"/>
      <c r="BD522" s="61"/>
      <c r="BE522" s="61"/>
      <c r="BF522" s="61"/>
      <c r="BG522" s="61"/>
      <c r="BH522" s="61"/>
      <c r="BI522" s="61"/>
      <c r="BJ522" s="61"/>
      <c r="BK522" s="61"/>
      <c r="BL522" s="61"/>
      <c r="BM522" s="161" t="s">
        <v>668</v>
      </c>
      <c r="BN522" s="61"/>
      <c r="BO522" s="61"/>
      <c r="BP522" s="61"/>
      <c r="BQ522" s="61"/>
      <c r="BR522" s="61"/>
      <c r="BS522" s="61"/>
      <c r="BT522" s="61"/>
      <c r="BU522" s="61"/>
      <c r="BV522" s="61"/>
      <c r="BW522" s="61"/>
      <c r="BX522" s="61"/>
      <c r="BY522" s="61"/>
      <c r="BZ522" s="61"/>
      <c r="CA522" s="61"/>
      <c r="CB522" s="61"/>
      <c r="CC522" s="61"/>
      <c r="CD522" s="61"/>
      <c r="CE522" s="61"/>
      <c r="CF522" s="61"/>
      <c r="CG522" s="61"/>
      <c r="CH522" s="61"/>
    </row>
    <row r="523" spans="53:86" s="85" customFormat="1">
      <c r="BA523" s="61"/>
      <c r="BB523" s="61"/>
      <c r="BC523" s="61"/>
      <c r="BD523" s="61"/>
      <c r="BE523" s="61"/>
      <c r="BF523" s="61"/>
      <c r="BG523" s="61"/>
      <c r="BH523" s="61"/>
      <c r="BI523" s="61"/>
      <c r="BJ523" s="61"/>
      <c r="BK523" s="61"/>
      <c r="BL523" s="61"/>
      <c r="BM523" s="161" t="s">
        <v>613</v>
      </c>
      <c r="BN523" s="61"/>
      <c r="BO523" s="61"/>
      <c r="BP523" s="61"/>
      <c r="BQ523" s="61"/>
      <c r="BR523" s="61"/>
      <c r="BS523" s="61"/>
      <c r="BT523" s="61"/>
      <c r="BU523" s="61"/>
      <c r="BV523" s="61"/>
      <c r="BW523" s="61"/>
      <c r="BX523" s="61"/>
      <c r="BY523" s="61"/>
      <c r="BZ523" s="61"/>
      <c r="CA523" s="61"/>
      <c r="CB523" s="61"/>
      <c r="CC523" s="61"/>
      <c r="CD523" s="61"/>
      <c r="CE523" s="61"/>
      <c r="CF523" s="61"/>
      <c r="CG523" s="61"/>
      <c r="CH523" s="61"/>
    </row>
    <row r="524" spans="53:86" s="85" customFormat="1">
      <c r="BA524" s="61"/>
      <c r="BB524" s="61"/>
      <c r="BC524" s="61"/>
      <c r="BD524" s="61"/>
      <c r="BE524" s="61"/>
      <c r="BF524" s="61"/>
      <c r="BG524" s="61"/>
      <c r="BH524" s="61"/>
      <c r="BI524" s="61"/>
      <c r="BJ524" s="61"/>
      <c r="BK524" s="61"/>
      <c r="BL524" s="61"/>
      <c r="BM524" s="161" t="s">
        <v>614</v>
      </c>
      <c r="BN524" s="61"/>
      <c r="BO524" s="61"/>
      <c r="BP524" s="61"/>
      <c r="BQ524" s="61"/>
      <c r="BR524" s="61"/>
      <c r="BS524" s="61"/>
      <c r="BT524" s="61"/>
      <c r="BU524" s="61"/>
      <c r="BV524" s="61"/>
      <c r="BW524" s="61"/>
      <c r="BX524" s="61"/>
      <c r="BY524" s="61"/>
      <c r="BZ524" s="61"/>
      <c r="CA524" s="61"/>
      <c r="CB524" s="61"/>
      <c r="CC524" s="61"/>
      <c r="CD524" s="61"/>
      <c r="CE524" s="61"/>
      <c r="CF524" s="61"/>
      <c r="CG524" s="61"/>
      <c r="CH524" s="61"/>
    </row>
    <row r="525" spans="53:86" s="85" customFormat="1">
      <c r="BA525" s="61"/>
      <c r="BB525" s="61"/>
      <c r="BC525" s="61"/>
      <c r="BD525" s="61"/>
      <c r="BE525" s="61"/>
      <c r="BF525" s="61"/>
      <c r="BG525" s="61"/>
      <c r="BH525" s="61"/>
      <c r="BI525" s="61"/>
      <c r="BJ525" s="61"/>
      <c r="BK525" s="61"/>
      <c r="BL525" s="61"/>
      <c r="BM525" s="161" t="s">
        <v>615</v>
      </c>
      <c r="BN525" s="61"/>
      <c r="BO525" s="61"/>
      <c r="BP525" s="61"/>
      <c r="BQ525" s="61"/>
      <c r="BR525" s="61"/>
      <c r="BS525" s="61"/>
      <c r="BT525" s="61"/>
      <c r="BU525" s="61"/>
      <c r="BV525" s="61"/>
      <c r="BW525" s="61"/>
      <c r="BX525" s="61"/>
      <c r="BY525" s="61"/>
      <c r="BZ525" s="61"/>
      <c r="CA525" s="61"/>
      <c r="CB525" s="61"/>
      <c r="CC525" s="61"/>
      <c r="CD525" s="61"/>
      <c r="CE525" s="61"/>
      <c r="CF525" s="61"/>
      <c r="CG525" s="61"/>
      <c r="CH525" s="61"/>
    </row>
    <row r="526" spans="53:86" s="85" customFormat="1">
      <c r="BA526" s="61"/>
      <c r="BB526" s="61"/>
      <c r="BC526" s="61"/>
      <c r="BD526" s="61"/>
      <c r="BE526" s="61"/>
      <c r="BF526" s="61"/>
      <c r="BG526" s="61"/>
      <c r="BH526" s="61"/>
      <c r="BI526" s="61"/>
      <c r="BJ526" s="61"/>
      <c r="BK526" s="61"/>
      <c r="BL526" s="61"/>
      <c r="BM526" s="161" t="s">
        <v>616</v>
      </c>
      <c r="BN526" s="61"/>
      <c r="BO526" s="61"/>
      <c r="BP526" s="61"/>
      <c r="BQ526" s="61"/>
      <c r="BR526" s="61"/>
      <c r="BS526" s="61"/>
      <c r="BT526" s="61"/>
      <c r="BU526" s="61"/>
      <c r="BV526" s="61"/>
      <c r="BW526" s="61"/>
      <c r="BX526" s="61"/>
      <c r="BY526" s="61"/>
      <c r="BZ526" s="61"/>
      <c r="CA526" s="61"/>
      <c r="CB526" s="61"/>
      <c r="CC526" s="61"/>
      <c r="CD526" s="61"/>
      <c r="CE526" s="61"/>
      <c r="CF526" s="61"/>
      <c r="CG526" s="61"/>
      <c r="CH526" s="61"/>
    </row>
    <row r="527" spans="53:86" s="85" customFormat="1">
      <c r="BA527" s="61"/>
      <c r="BB527" s="61"/>
      <c r="BC527" s="61"/>
      <c r="BD527" s="61"/>
      <c r="BE527" s="61"/>
      <c r="BF527" s="61"/>
      <c r="BG527" s="61"/>
      <c r="BH527" s="61"/>
      <c r="BI527" s="61"/>
      <c r="BJ527" s="61"/>
      <c r="BK527" s="61"/>
      <c r="BL527" s="61"/>
      <c r="BM527" s="161" t="s">
        <v>617</v>
      </c>
      <c r="BN527" s="61"/>
      <c r="BO527" s="61"/>
      <c r="BP527" s="61"/>
      <c r="BQ527" s="61"/>
      <c r="BR527" s="61"/>
      <c r="BS527" s="61"/>
      <c r="BT527" s="61"/>
      <c r="BU527" s="61"/>
      <c r="BV527" s="61"/>
      <c r="BW527" s="61"/>
      <c r="BX527" s="61"/>
      <c r="BY527" s="61"/>
      <c r="BZ527" s="61"/>
      <c r="CA527" s="61"/>
      <c r="CB527" s="61"/>
      <c r="CC527" s="61"/>
      <c r="CD527" s="61"/>
      <c r="CE527" s="61"/>
      <c r="CF527" s="61"/>
      <c r="CG527" s="61"/>
      <c r="CH527" s="61"/>
    </row>
    <row r="528" spans="53:86" s="85" customFormat="1">
      <c r="BA528" s="61"/>
      <c r="BB528" s="61"/>
      <c r="BC528" s="61"/>
      <c r="BD528" s="61"/>
      <c r="BE528" s="61"/>
      <c r="BF528" s="61"/>
      <c r="BG528" s="61"/>
      <c r="BH528" s="61"/>
      <c r="BI528" s="61"/>
      <c r="BJ528" s="61"/>
      <c r="BK528" s="61"/>
      <c r="BL528" s="61"/>
      <c r="BM528" s="161" t="s">
        <v>669</v>
      </c>
      <c r="BN528" s="61"/>
      <c r="BO528" s="61"/>
      <c r="BP528" s="61"/>
      <c r="BQ528" s="61"/>
      <c r="BR528" s="61"/>
      <c r="BS528" s="61"/>
      <c r="BT528" s="61"/>
      <c r="BU528" s="61"/>
      <c r="BV528" s="61"/>
      <c r="BW528" s="61"/>
      <c r="BX528" s="61"/>
      <c r="BY528" s="61"/>
      <c r="BZ528" s="61"/>
      <c r="CA528" s="61"/>
      <c r="CB528" s="61"/>
      <c r="CC528" s="61"/>
      <c r="CD528" s="61"/>
      <c r="CE528" s="61"/>
      <c r="CF528" s="61"/>
      <c r="CG528" s="61"/>
      <c r="CH528" s="61"/>
    </row>
    <row r="529" spans="53:86" s="85" customFormat="1">
      <c r="BA529" s="61"/>
      <c r="BB529" s="61"/>
      <c r="BC529" s="61"/>
      <c r="BD529" s="61"/>
      <c r="BE529" s="61"/>
      <c r="BF529" s="61"/>
      <c r="BG529" s="61"/>
      <c r="BH529" s="61"/>
      <c r="BI529" s="61"/>
      <c r="BJ529" s="61"/>
      <c r="BK529" s="61"/>
      <c r="BL529" s="61"/>
      <c r="BM529" s="161" t="s">
        <v>618</v>
      </c>
      <c r="BN529" s="61"/>
      <c r="BO529" s="61"/>
      <c r="BP529" s="61"/>
      <c r="BQ529" s="61"/>
      <c r="BR529" s="61"/>
      <c r="BS529" s="61"/>
      <c r="BT529" s="61"/>
      <c r="BU529" s="61"/>
      <c r="BV529" s="61"/>
      <c r="BW529" s="61"/>
      <c r="BX529" s="61"/>
      <c r="BY529" s="61"/>
      <c r="BZ529" s="61"/>
      <c r="CA529" s="61"/>
      <c r="CB529" s="61"/>
      <c r="CC529" s="61"/>
      <c r="CD529" s="61"/>
      <c r="CE529" s="61"/>
      <c r="CF529" s="61"/>
      <c r="CG529" s="61"/>
      <c r="CH529" s="61"/>
    </row>
    <row r="530" spans="53:86" s="85" customFormat="1">
      <c r="BA530" s="61"/>
      <c r="BB530" s="61"/>
      <c r="BC530" s="61"/>
      <c r="BD530" s="61"/>
      <c r="BE530" s="61"/>
      <c r="BF530" s="61"/>
      <c r="BG530" s="61"/>
      <c r="BH530" s="61"/>
      <c r="BI530" s="61"/>
      <c r="BJ530" s="61"/>
      <c r="BK530" s="61"/>
      <c r="BL530" s="61"/>
      <c r="BM530" s="161" t="s">
        <v>619</v>
      </c>
      <c r="BN530" s="61"/>
      <c r="BO530" s="61"/>
      <c r="BP530" s="61"/>
      <c r="BQ530" s="61"/>
      <c r="BR530" s="61"/>
      <c r="BS530" s="61"/>
      <c r="BT530" s="61"/>
      <c r="BU530" s="61"/>
      <c r="BV530" s="61"/>
      <c r="BW530" s="61"/>
      <c r="BX530" s="61"/>
      <c r="BY530" s="61"/>
      <c r="BZ530" s="61"/>
      <c r="CA530" s="61"/>
      <c r="CB530" s="61"/>
      <c r="CC530" s="61"/>
      <c r="CD530" s="61"/>
      <c r="CE530" s="61"/>
      <c r="CF530" s="61"/>
      <c r="CG530" s="61"/>
      <c r="CH530" s="61"/>
    </row>
    <row r="531" spans="53:86" s="85" customFormat="1">
      <c r="BA531" s="61"/>
      <c r="BB531" s="61"/>
      <c r="BC531" s="61"/>
      <c r="BD531" s="61"/>
      <c r="BE531" s="61"/>
      <c r="BF531" s="61"/>
      <c r="BG531" s="61"/>
      <c r="BH531" s="61"/>
      <c r="BI531" s="61"/>
      <c r="BJ531" s="61"/>
      <c r="BK531" s="61"/>
      <c r="BL531" s="61"/>
      <c r="BM531" s="162" t="s">
        <v>620</v>
      </c>
      <c r="BN531" s="61"/>
      <c r="BO531" s="61"/>
      <c r="BP531" s="61"/>
      <c r="BQ531" s="61"/>
      <c r="BR531" s="61"/>
      <c r="BS531" s="61"/>
      <c r="BT531" s="61"/>
      <c r="BU531" s="61"/>
      <c r="BV531" s="61"/>
      <c r="BW531" s="61"/>
      <c r="BX531" s="61"/>
      <c r="BY531" s="61"/>
      <c r="BZ531" s="61"/>
      <c r="CA531" s="61"/>
      <c r="CB531" s="61"/>
      <c r="CC531" s="61"/>
      <c r="CD531" s="61"/>
      <c r="CE531" s="61"/>
      <c r="CF531" s="61"/>
      <c r="CG531" s="61"/>
      <c r="CH531" s="61"/>
    </row>
    <row r="532" spans="53:86" s="85" customFormat="1">
      <c r="BA532" s="61"/>
      <c r="BB532" s="61"/>
      <c r="BC532" s="61"/>
      <c r="BD532" s="61"/>
      <c r="BE532" s="61"/>
      <c r="BF532" s="61"/>
      <c r="BG532" s="61"/>
      <c r="BH532" s="61"/>
      <c r="BI532" s="61"/>
      <c r="BJ532" s="61"/>
      <c r="BK532" s="61"/>
      <c r="BL532" s="61"/>
      <c r="BM532" s="161" t="s">
        <v>80</v>
      </c>
      <c r="BN532" s="61"/>
      <c r="BO532" s="61"/>
      <c r="BP532" s="61"/>
      <c r="BQ532" s="61"/>
      <c r="BR532" s="61"/>
      <c r="BS532" s="61"/>
      <c r="BT532" s="61"/>
      <c r="BU532" s="61"/>
      <c r="BV532" s="61"/>
      <c r="BW532" s="61"/>
      <c r="BX532" s="61"/>
      <c r="BY532" s="61"/>
      <c r="BZ532" s="61"/>
      <c r="CA532" s="61"/>
      <c r="CB532" s="61"/>
      <c r="CC532" s="61"/>
      <c r="CD532" s="61"/>
      <c r="CE532" s="61"/>
      <c r="CF532" s="61"/>
      <c r="CG532" s="61"/>
      <c r="CH532" s="61"/>
    </row>
    <row r="533" spans="53:86" s="85" customFormat="1">
      <c r="BA533" s="61"/>
      <c r="BB533" s="61"/>
      <c r="BC533" s="61"/>
      <c r="BD533" s="61"/>
      <c r="BE533" s="61"/>
      <c r="BF533" s="61"/>
      <c r="BG533" s="61"/>
      <c r="BH533" s="61"/>
      <c r="BI533" s="61"/>
      <c r="BJ533" s="61"/>
      <c r="BK533" s="61"/>
      <c r="BL533" s="61"/>
      <c r="BM533" s="162" t="s">
        <v>621</v>
      </c>
      <c r="BN533" s="61"/>
      <c r="BO533" s="61"/>
      <c r="BP533" s="61"/>
      <c r="BQ533" s="61"/>
      <c r="BR533" s="61"/>
      <c r="BS533" s="61"/>
      <c r="BT533" s="61"/>
      <c r="BU533" s="61"/>
      <c r="BV533" s="61"/>
      <c r="BW533" s="61"/>
      <c r="BX533" s="61"/>
      <c r="BY533" s="61"/>
      <c r="BZ533" s="61"/>
      <c r="CA533" s="61"/>
      <c r="CB533" s="61"/>
      <c r="CC533" s="61"/>
      <c r="CD533" s="61"/>
      <c r="CE533" s="61"/>
      <c r="CF533" s="61"/>
      <c r="CG533" s="61"/>
      <c r="CH533" s="61"/>
    </row>
    <row r="534" spans="53:86" s="85" customFormat="1">
      <c r="BA534" s="61"/>
      <c r="BB534" s="61"/>
      <c r="BC534" s="61"/>
      <c r="BD534" s="61"/>
      <c r="BE534" s="61"/>
      <c r="BF534" s="61"/>
      <c r="BG534" s="61"/>
      <c r="BH534" s="61"/>
      <c r="BI534" s="61"/>
      <c r="BJ534" s="61"/>
      <c r="BK534" s="61"/>
      <c r="BL534" s="61"/>
      <c r="BM534" s="161" t="s">
        <v>622</v>
      </c>
      <c r="BN534" s="61"/>
      <c r="BO534" s="61"/>
      <c r="BP534" s="61"/>
      <c r="BQ534" s="61"/>
      <c r="BR534" s="61"/>
      <c r="BS534" s="61"/>
      <c r="BT534" s="61"/>
      <c r="BU534" s="61"/>
      <c r="BV534" s="61"/>
      <c r="BW534" s="61"/>
      <c r="BX534" s="61"/>
      <c r="BY534" s="61"/>
      <c r="BZ534" s="61"/>
      <c r="CA534" s="61"/>
      <c r="CB534" s="61"/>
      <c r="CC534" s="61"/>
      <c r="CD534" s="61"/>
      <c r="CE534" s="61"/>
      <c r="CF534" s="61"/>
      <c r="CG534" s="61"/>
      <c r="CH534" s="61"/>
    </row>
    <row r="535" spans="53:86" s="85" customFormat="1">
      <c r="BA535" s="61"/>
      <c r="BB535" s="61"/>
      <c r="BC535" s="61"/>
      <c r="BD535" s="61"/>
      <c r="BE535" s="61"/>
      <c r="BF535" s="61"/>
      <c r="BG535" s="61"/>
      <c r="BH535" s="61"/>
      <c r="BI535" s="61"/>
      <c r="BJ535" s="61"/>
      <c r="BK535" s="61"/>
      <c r="BL535" s="61"/>
      <c r="BM535" s="161" t="s">
        <v>623</v>
      </c>
      <c r="BN535" s="61"/>
      <c r="BO535" s="61"/>
      <c r="BP535" s="61"/>
      <c r="BQ535" s="61"/>
      <c r="BR535" s="61"/>
      <c r="BS535" s="61"/>
      <c r="BT535" s="61"/>
      <c r="BU535" s="61"/>
      <c r="BV535" s="61"/>
      <c r="BW535" s="61"/>
      <c r="BX535" s="61"/>
      <c r="BY535" s="61"/>
      <c r="BZ535" s="61"/>
      <c r="CA535" s="61"/>
      <c r="CB535" s="61"/>
      <c r="CC535" s="61"/>
      <c r="CD535" s="61"/>
      <c r="CE535" s="61"/>
      <c r="CF535" s="61"/>
      <c r="CG535" s="61"/>
      <c r="CH535" s="61"/>
    </row>
    <row r="536" spans="53:86" s="85" customFormat="1">
      <c r="BA536" s="61"/>
      <c r="BB536" s="61"/>
      <c r="BC536" s="61"/>
      <c r="BD536" s="61"/>
      <c r="BE536" s="61"/>
      <c r="BF536" s="61"/>
      <c r="BG536" s="61"/>
      <c r="BH536" s="61"/>
      <c r="BI536" s="61"/>
      <c r="BJ536" s="61"/>
      <c r="BK536" s="61"/>
      <c r="BL536" s="61"/>
      <c r="BM536" s="161" t="s">
        <v>624</v>
      </c>
      <c r="BN536" s="61"/>
      <c r="BO536" s="61"/>
      <c r="BP536" s="61"/>
      <c r="BQ536" s="61"/>
      <c r="BR536" s="61"/>
      <c r="BS536" s="61"/>
      <c r="BT536" s="61"/>
      <c r="BU536" s="61"/>
      <c r="BV536" s="61"/>
      <c r="BW536" s="61"/>
      <c r="BX536" s="61"/>
      <c r="BY536" s="61"/>
      <c r="BZ536" s="61"/>
      <c r="CA536" s="61"/>
      <c r="CB536" s="61"/>
      <c r="CC536" s="61"/>
      <c r="CD536" s="61"/>
      <c r="CE536" s="61"/>
      <c r="CF536" s="61"/>
      <c r="CG536" s="61"/>
      <c r="CH536" s="61"/>
    </row>
    <row r="537" spans="53:86" s="85" customFormat="1">
      <c r="BA537" s="61"/>
      <c r="BB537" s="61"/>
      <c r="BC537" s="61"/>
      <c r="BD537" s="61"/>
      <c r="BE537" s="61"/>
      <c r="BF537" s="61"/>
      <c r="BG537" s="61"/>
      <c r="BH537" s="61"/>
      <c r="BI537" s="61"/>
      <c r="BJ537" s="61"/>
      <c r="BK537" s="61"/>
      <c r="BL537" s="61"/>
      <c r="BM537" s="161" t="s">
        <v>625</v>
      </c>
      <c r="BN537" s="61"/>
      <c r="BO537" s="61"/>
      <c r="BP537" s="61"/>
      <c r="BQ537" s="61"/>
      <c r="BR537" s="61"/>
      <c r="BS537" s="61"/>
      <c r="BT537" s="61"/>
      <c r="BU537" s="61"/>
      <c r="BV537" s="61"/>
      <c r="BW537" s="61"/>
      <c r="BX537" s="61"/>
      <c r="BY537" s="61"/>
      <c r="BZ537" s="61"/>
      <c r="CA537" s="61"/>
      <c r="CB537" s="61"/>
      <c r="CC537" s="61"/>
      <c r="CD537" s="61"/>
      <c r="CE537" s="61"/>
      <c r="CF537" s="61"/>
      <c r="CG537" s="61"/>
      <c r="CH537" s="61"/>
    </row>
    <row r="538" spans="53:86" s="85" customFormat="1">
      <c r="BA538" s="61"/>
      <c r="BB538" s="61"/>
      <c r="BC538" s="61"/>
      <c r="BD538" s="61"/>
      <c r="BE538" s="61"/>
      <c r="BF538" s="61"/>
      <c r="BG538" s="61"/>
      <c r="BH538" s="61"/>
      <c r="BI538" s="61"/>
      <c r="BJ538" s="61"/>
      <c r="BK538" s="61"/>
      <c r="BL538" s="61"/>
      <c r="BM538" s="161" t="s">
        <v>626</v>
      </c>
      <c r="BN538" s="61"/>
      <c r="BO538" s="61"/>
      <c r="BP538" s="61"/>
      <c r="BQ538" s="61"/>
      <c r="BR538" s="61"/>
      <c r="BS538" s="61"/>
      <c r="BT538" s="61"/>
      <c r="BU538" s="61"/>
      <c r="BV538" s="61"/>
      <c r="BW538" s="61"/>
      <c r="BX538" s="61"/>
      <c r="BY538" s="61"/>
      <c r="BZ538" s="61"/>
      <c r="CA538" s="61"/>
      <c r="CB538" s="61"/>
      <c r="CC538" s="61"/>
      <c r="CD538" s="61"/>
      <c r="CE538" s="61"/>
      <c r="CF538" s="61"/>
      <c r="CG538" s="61"/>
      <c r="CH538" s="61"/>
    </row>
    <row r="539" spans="53:86" s="85" customFormat="1">
      <c r="BA539" s="61"/>
      <c r="BB539" s="61"/>
      <c r="BC539" s="61"/>
      <c r="BD539" s="61"/>
      <c r="BE539" s="61"/>
      <c r="BF539" s="61"/>
      <c r="BG539" s="61"/>
      <c r="BH539" s="61"/>
      <c r="BI539" s="61"/>
      <c r="BJ539" s="61"/>
      <c r="BK539" s="61"/>
      <c r="BL539" s="61"/>
      <c r="BM539" s="161" t="s">
        <v>627</v>
      </c>
      <c r="BN539" s="61"/>
      <c r="BO539" s="61"/>
      <c r="BP539" s="61"/>
      <c r="BQ539" s="61"/>
      <c r="BR539" s="61"/>
      <c r="BS539" s="61"/>
      <c r="BT539" s="61"/>
      <c r="BU539" s="61"/>
      <c r="BV539" s="61"/>
      <c r="BW539" s="61"/>
      <c r="BX539" s="61"/>
      <c r="BY539" s="61"/>
      <c r="BZ539" s="61"/>
      <c r="CA539" s="61"/>
      <c r="CB539" s="61"/>
      <c r="CC539" s="61"/>
      <c r="CD539" s="61"/>
      <c r="CE539" s="61"/>
      <c r="CF539" s="61"/>
      <c r="CG539" s="61"/>
      <c r="CH539" s="61"/>
    </row>
    <row r="540" spans="53:86" s="85" customFormat="1">
      <c r="BA540" s="61"/>
      <c r="BB540" s="61"/>
      <c r="BC540" s="61"/>
      <c r="BD540" s="61"/>
      <c r="BE540" s="61"/>
      <c r="BF540" s="61"/>
      <c r="BG540" s="61"/>
      <c r="BH540" s="61"/>
      <c r="BI540" s="61"/>
      <c r="BJ540" s="61"/>
      <c r="BK540" s="61"/>
      <c r="BL540" s="61"/>
      <c r="BM540" s="161" t="s">
        <v>628</v>
      </c>
      <c r="BN540" s="61"/>
      <c r="BO540" s="61"/>
      <c r="BP540" s="61"/>
      <c r="BQ540" s="61"/>
      <c r="BR540" s="61"/>
      <c r="BS540" s="61"/>
      <c r="BT540" s="61"/>
      <c r="BU540" s="61"/>
      <c r="BV540" s="61"/>
      <c r="BW540" s="61"/>
      <c r="BX540" s="61"/>
      <c r="BY540" s="61"/>
      <c r="BZ540" s="61"/>
      <c r="CA540" s="61"/>
      <c r="CB540" s="61"/>
      <c r="CC540" s="61"/>
      <c r="CD540" s="61"/>
      <c r="CE540" s="61"/>
      <c r="CF540" s="61"/>
      <c r="CG540" s="61"/>
      <c r="CH540" s="61"/>
    </row>
    <row r="541" spans="53:86" s="85" customFormat="1">
      <c r="BA541" s="61"/>
      <c r="BB541" s="61"/>
      <c r="BC541" s="61"/>
      <c r="BD541" s="61"/>
      <c r="BE541" s="61"/>
      <c r="BF541" s="61"/>
      <c r="BG541" s="61"/>
      <c r="BH541" s="61"/>
      <c r="BI541" s="61"/>
      <c r="BJ541" s="61"/>
      <c r="BK541" s="61"/>
      <c r="BL541" s="61"/>
      <c r="BM541" s="162" t="s">
        <v>629</v>
      </c>
      <c r="BN541" s="61"/>
      <c r="BO541" s="61"/>
      <c r="BP541" s="61"/>
      <c r="BQ541" s="61"/>
      <c r="BR541" s="61"/>
      <c r="BS541" s="61"/>
      <c r="BT541" s="61"/>
      <c r="BU541" s="61"/>
      <c r="BV541" s="61"/>
      <c r="BW541" s="61"/>
      <c r="BX541" s="61"/>
      <c r="BY541" s="61"/>
      <c r="BZ541" s="61"/>
      <c r="CA541" s="61"/>
      <c r="CB541" s="61"/>
      <c r="CC541" s="61"/>
      <c r="CD541" s="61"/>
      <c r="CE541" s="61"/>
      <c r="CF541" s="61"/>
      <c r="CG541" s="61"/>
      <c r="CH541" s="61"/>
    </row>
    <row r="542" spans="53:86" s="85" customFormat="1">
      <c r="BA542" s="61"/>
      <c r="BB542" s="61"/>
      <c r="BC542" s="61"/>
      <c r="BD542" s="61"/>
      <c r="BE542" s="61"/>
      <c r="BF542" s="61"/>
      <c r="BG542" s="61"/>
      <c r="BH542" s="61"/>
      <c r="BI542" s="61"/>
      <c r="BJ542" s="61"/>
      <c r="BK542" s="61"/>
      <c r="BL542" s="61"/>
      <c r="BM542" s="161" t="s">
        <v>630</v>
      </c>
      <c r="BN542" s="61"/>
      <c r="BO542" s="61"/>
      <c r="BP542" s="61"/>
      <c r="BQ542" s="61"/>
      <c r="BR542" s="61"/>
      <c r="BS542" s="61"/>
      <c r="BT542" s="61"/>
      <c r="BU542" s="61"/>
      <c r="BV542" s="61"/>
      <c r="BW542" s="61"/>
      <c r="BX542" s="61"/>
      <c r="BY542" s="61"/>
      <c r="BZ542" s="61"/>
      <c r="CA542" s="61"/>
      <c r="CB542" s="61"/>
      <c r="CC542" s="61"/>
      <c r="CD542" s="61"/>
      <c r="CE542" s="61"/>
      <c r="CF542" s="61"/>
      <c r="CG542" s="61"/>
      <c r="CH542" s="61"/>
    </row>
    <row r="543" spans="53:86" s="85" customFormat="1">
      <c r="BA543" s="61"/>
      <c r="BB543" s="61"/>
      <c r="BC543" s="61"/>
      <c r="BD543" s="61"/>
      <c r="BE543" s="61"/>
      <c r="BF543" s="61"/>
      <c r="BG543" s="61"/>
      <c r="BH543" s="61"/>
      <c r="BI543" s="61"/>
      <c r="BJ543" s="61"/>
      <c r="BK543" s="61"/>
      <c r="BL543" s="61"/>
      <c r="BM543" s="161" t="s">
        <v>631</v>
      </c>
      <c r="BN543" s="61"/>
      <c r="BO543" s="61"/>
      <c r="BP543" s="61"/>
      <c r="BQ543" s="61"/>
      <c r="BR543" s="61"/>
      <c r="BS543" s="61"/>
      <c r="BT543" s="61"/>
      <c r="BU543" s="61"/>
      <c r="BV543" s="61"/>
      <c r="BW543" s="61"/>
      <c r="BX543" s="61"/>
      <c r="BY543" s="61"/>
      <c r="BZ543" s="61"/>
      <c r="CA543" s="61"/>
      <c r="CB543" s="61"/>
      <c r="CC543" s="61"/>
      <c r="CD543" s="61"/>
      <c r="CE543" s="61"/>
      <c r="CF543" s="61"/>
      <c r="CG543" s="61"/>
      <c r="CH543" s="61"/>
    </row>
    <row r="544" spans="53:86" s="85" customFormat="1">
      <c r="BA544" s="61"/>
      <c r="BB544" s="61"/>
      <c r="BC544" s="61"/>
      <c r="BD544" s="61"/>
      <c r="BE544" s="61"/>
      <c r="BF544" s="61"/>
      <c r="BG544" s="61"/>
      <c r="BH544" s="61"/>
      <c r="BI544" s="61"/>
      <c r="BJ544" s="61"/>
      <c r="BK544" s="61"/>
      <c r="BL544" s="61"/>
      <c r="BM544" s="161" t="s">
        <v>632</v>
      </c>
      <c r="BN544" s="61"/>
      <c r="BO544" s="61"/>
      <c r="BP544" s="61"/>
      <c r="BQ544" s="61"/>
      <c r="BR544" s="61"/>
      <c r="BS544" s="61"/>
      <c r="BT544" s="61"/>
      <c r="BU544" s="61"/>
      <c r="BV544" s="61"/>
      <c r="BW544" s="61"/>
      <c r="BX544" s="61"/>
      <c r="BY544" s="61"/>
      <c r="BZ544" s="61"/>
      <c r="CA544" s="61"/>
      <c r="CB544" s="61"/>
      <c r="CC544" s="61"/>
      <c r="CD544" s="61"/>
      <c r="CE544" s="61"/>
      <c r="CF544" s="61"/>
      <c r="CG544" s="61"/>
      <c r="CH544" s="61"/>
    </row>
    <row r="545" spans="53:86" s="85" customFormat="1">
      <c r="BA545" s="61"/>
      <c r="BB545" s="61"/>
      <c r="BC545" s="61"/>
      <c r="BD545" s="61"/>
      <c r="BE545" s="61"/>
      <c r="BF545" s="61"/>
      <c r="BG545" s="61"/>
      <c r="BH545" s="61"/>
      <c r="BI545" s="61"/>
      <c r="BJ545" s="61"/>
      <c r="BK545" s="61"/>
      <c r="BL545" s="61"/>
      <c r="BM545" s="161" t="s">
        <v>633</v>
      </c>
      <c r="BN545" s="61"/>
      <c r="BO545" s="61"/>
      <c r="BP545" s="61"/>
      <c r="BQ545" s="61"/>
      <c r="BR545" s="61"/>
      <c r="BS545" s="61"/>
      <c r="BT545" s="61"/>
      <c r="BU545" s="61"/>
      <c r="BV545" s="61"/>
      <c r="BW545" s="61"/>
      <c r="BX545" s="61"/>
      <c r="BY545" s="61"/>
      <c r="BZ545" s="61"/>
      <c r="CA545" s="61"/>
      <c r="CB545" s="61"/>
      <c r="CC545" s="61"/>
      <c r="CD545" s="61"/>
      <c r="CE545" s="61"/>
      <c r="CF545" s="61"/>
      <c r="CG545" s="61"/>
      <c r="CH545" s="61"/>
    </row>
    <row r="546" spans="53:86" s="85" customFormat="1">
      <c r="BA546" s="61"/>
      <c r="BB546" s="61"/>
      <c r="BC546" s="61"/>
      <c r="BD546" s="61"/>
      <c r="BE546" s="61"/>
      <c r="BF546" s="61"/>
      <c r="BG546" s="61"/>
      <c r="BH546" s="61"/>
      <c r="BI546" s="61"/>
      <c r="BJ546" s="61"/>
      <c r="BK546" s="61"/>
      <c r="BL546" s="61"/>
      <c r="BM546" s="161" t="s">
        <v>634</v>
      </c>
      <c r="BN546" s="61"/>
      <c r="BO546" s="61"/>
      <c r="BP546" s="61"/>
      <c r="BQ546" s="61"/>
      <c r="BR546" s="61"/>
      <c r="BS546" s="61"/>
      <c r="BT546" s="61"/>
      <c r="BU546" s="61"/>
      <c r="BV546" s="61"/>
      <c r="BW546" s="61"/>
      <c r="BX546" s="61"/>
      <c r="BY546" s="61"/>
      <c r="BZ546" s="61"/>
      <c r="CA546" s="61"/>
      <c r="CB546" s="61"/>
      <c r="CC546" s="61"/>
      <c r="CD546" s="61"/>
      <c r="CE546" s="61"/>
      <c r="CF546" s="61"/>
      <c r="CG546" s="61"/>
      <c r="CH546" s="61"/>
    </row>
    <row r="547" spans="53:86" s="85" customFormat="1">
      <c r="BA547" s="61"/>
      <c r="BB547" s="61"/>
      <c r="BC547" s="61"/>
      <c r="BD547" s="61"/>
      <c r="BE547" s="61"/>
      <c r="BF547" s="61"/>
      <c r="BG547" s="61"/>
      <c r="BH547" s="61"/>
      <c r="BI547" s="61"/>
      <c r="BJ547" s="61"/>
      <c r="BK547" s="61"/>
      <c r="BL547" s="61"/>
      <c r="BM547" s="161" t="s">
        <v>635</v>
      </c>
      <c r="BN547" s="61"/>
      <c r="BO547" s="61"/>
      <c r="BP547" s="61"/>
      <c r="BQ547" s="61"/>
      <c r="BR547" s="61"/>
      <c r="BS547" s="61"/>
      <c r="BT547" s="61"/>
      <c r="BU547" s="61"/>
      <c r="BV547" s="61"/>
      <c r="BW547" s="61"/>
      <c r="BX547" s="61"/>
      <c r="BY547" s="61"/>
      <c r="BZ547" s="61"/>
      <c r="CA547" s="61"/>
      <c r="CB547" s="61"/>
      <c r="CC547" s="61"/>
      <c r="CD547" s="61"/>
      <c r="CE547" s="61"/>
      <c r="CF547" s="61"/>
      <c r="CG547" s="61"/>
      <c r="CH547" s="61"/>
    </row>
    <row r="548" spans="53:86" s="85" customFormat="1">
      <c r="BA548" s="61"/>
      <c r="BB548" s="61"/>
      <c r="BC548" s="61"/>
      <c r="BD548" s="61"/>
      <c r="BE548" s="61"/>
      <c r="BF548" s="61"/>
      <c r="BG548" s="61"/>
      <c r="BH548" s="61"/>
      <c r="BI548" s="61"/>
      <c r="BJ548" s="61"/>
      <c r="BK548" s="61"/>
      <c r="BL548" s="61"/>
      <c r="BM548" s="161" t="s">
        <v>636</v>
      </c>
      <c r="BN548" s="61"/>
      <c r="BO548" s="61"/>
      <c r="BP548" s="61"/>
      <c r="BQ548" s="61"/>
      <c r="BR548" s="61"/>
      <c r="BS548" s="61"/>
      <c r="BT548" s="61"/>
      <c r="BU548" s="61"/>
      <c r="BV548" s="61"/>
      <c r="BW548" s="61"/>
      <c r="BX548" s="61"/>
      <c r="BY548" s="61"/>
      <c r="BZ548" s="61"/>
      <c r="CA548" s="61"/>
      <c r="CB548" s="61"/>
      <c r="CC548" s="61"/>
      <c r="CD548" s="61"/>
      <c r="CE548" s="61"/>
      <c r="CF548" s="61"/>
      <c r="CG548" s="61"/>
      <c r="CH548" s="61"/>
    </row>
    <row r="549" spans="53:86" s="85" customFormat="1">
      <c r="BA549" s="61"/>
      <c r="BB549" s="61"/>
      <c r="BC549" s="61"/>
      <c r="BD549" s="61"/>
      <c r="BE549" s="61"/>
      <c r="BF549" s="61"/>
      <c r="BG549" s="61"/>
      <c r="BH549" s="61"/>
      <c r="BI549" s="61"/>
      <c r="BJ549" s="61"/>
      <c r="BK549" s="61"/>
      <c r="BL549" s="61"/>
      <c r="BM549" s="161" t="s">
        <v>637</v>
      </c>
      <c r="BN549" s="61"/>
      <c r="BO549" s="61"/>
      <c r="BP549" s="61"/>
      <c r="BQ549" s="61"/>
      <c r="BR549" s="61"/>
      <c r="BS549" s="61"/>
      <c r="BT549" s="61"/>
      <c r="BU549" s="61"/>
      <c r="BV549" s="61"/>
      <c r="BW549" s="61"/>
      <c r="BX549" s="61"/>
      <c r="BY549" s="61"/>
      <c r="BZ549" s="61"/>
      <c r="CA549" s="61"/>
      <c r="CB549" s="61"/>
      <c r="CC549" s="61"/>
      <c r="CD549" s="61"/>
      <c r="CE549" s="61"/>
      <c r="CF549" s="61"/>
      <c r="CG549" s="61"/>
      <c r="CH549" s="61"/>
    </row>
    <row r="550" spans="53:86" s="85" customFormat="1">
      <c r="BA550" s="61"/>
      <c r="BB550" s="61"/>
      <c r="BC550" s="61"/>
      <c r="BD550" s="61"/>
      <c r="BE550" s="61"/>
      <c r="BF550" s="61"/>
      <c r="BG550" s="61"/>
      <c r="BH550" s="61"/>
      <c r="BI550" s="61"/>
      <c r="BJ550" s="61"/>
      <c r="BK550" s="61"/>
      <c r="BL550" s="61"/>
      <c r="BM550" s="161" t="s">
        <v>638</v>
      </c>
      <c r="BN550" s="61"/>
      <c r="BO550" s="61"/>
      <c r="BP550" s="61"/>
      <c r="BQ550" s="61"/>
      <c r="BR550" s="61"/>
      <c r="BS550" s="61"/>
      <c r="BT550" s="61"/>
      <c r="BU550" s="61"/>
      <c r="BV550" s="61"/>
      <c r="BW550" s="61"/>
      <c r="BX550" s="61"/>
      <c r="BY550" s="61"/>
      <c r="BZ550" s="61"/>
      <c r="CA550" s="61"/>
      <c r="CB550" s="61"/>
      <c r="CC550" s="61"/>
      <c r="CD550" s="61"/>
      <c r="CE550" s="61"/>
      <c r="CF550" s="61"/>
      <c r="CG550" s="61"/>
      <c r="CH550" s="61"/>
    </row>
    <row r="551" spans="53:86" s="85" customFormat="1">
      <c r="BA551" s="61"/>
      <c r="BB551" s="61"/>
      <c r="BC551" s="61"/>
      <c r="BD551" s="61"/>
      <c r="BE551" s="61"/>
      <c r="BF551" s="61"/>
      <c r="BG551" s="61"/>
      <c r="BH551" s="61"/>
      <c r="BI551" s="61"/>
      <c r="BJ551" s="61"/>
      <c r="BK551" s="61"/>
      <c r="BL551" s="61"/>
      <c r="BM551" s="161" t="s">
        <v>639</v>
      </c>
      <c r="BN551" s="61"/>
      <c r="BO551" s="61"/>
      <c r="BP551" s="61"/>
      <c r="BQ551" s="61"/>
      <c r="BR551" s="61"/>
      <c r="BS551" s="61"/>
      <c r="BT551" s="61"/>
      <c r="BU551" s="61"/>
      <c r="BV551" s="61"/>
      <c r="BW551" s="61"/>
      <c r="BX551" s="61"/>
      <c r="BY551" s="61"/>
      <c r="BZ551" s="61"/>
      <c r="CA551" s="61"/>
      <c r="CB551" s="61"/>
      <c r="CC551" s="61"/>
      <c r="CD551" s="61"/>
      <c r="CE551" s="61"/>
      <c r="CF551" s="61"/>
      <c r="CG551" s="61"/>
      <c r="CH551" s="61"/>
    </row>
    <row r="552" spans="53:86" s="85" customFormat="1">
      <c r="BA552" s="61"/>
      <c r="BB552" s="61"/>
      <c r="BC552" s="61"/>
      <c r="BD552" s="61"/>
      <c r="BE552" s="61"/>
      <c r="BF552" s="61"/>
      <c r="BG552" s="61"/>
      <c r="BH552" s="61"/>
      <c r="BI552" s="61"/>
      <c r="BJ552" s="61"/>
      <c r="BK552" s="61"/>
      <c r="BL552" s="61"/>
      <c r="BM552" s="161" t="s">
        <v>640</v>
      </c>
      <c r="BN552" s="61"/>
      <c r="BO552" s="61"/>
      <c r="BP552" s="61"/>
      <c r="BQ552" s="61"/>
      <c r="BR552" s="61"/>
      <c r="BS552" s="61"/>
      <c r="BT552" s="61"/>
      <c r="BU552" s="61"/>
      <c r="BV552" s="61"/>
      <c r="BW552" s="61"/>
      <c r="BX552" s="61"/>
      <c r="BY552" s="61"/>
      <c r="BZ552" s="61"/>
      <c r="CA552" s="61"/>
      <c r="CB552" s="61"/>
      <c r="CC552" s="61"/>
      <c r="CD552" s="61"/>
      <c r="CE552" s="61"/>
      <c r="CF552" s="61"/>
      <c r="CG552" s="61"/>
      <c r="CH552" s="61"/>
    </row>
    <row r="553" spans="53:86" s="85" customFormat="1">
      <c r="BA553" s="61"/>
      <c r="BB553" s="61"/>
      <c r="BC553" s="61"/>
      <c r="BD553" s="61"/>
      <c r="BE553" s="61"/>
      <c r="BF553" s="61"/>
      <c r="BG553" s="61"/>
      <c r="BH553" s="61"/>
      <c r="BI553" s="61"/>
      <c r="BJ553" s="61"/>
      <c r="BK553" s="61"/>
      <c r="BL553" s="61"/>
      <c r="BM553" s="161" t="s">
        <v>641</v>
      </c>
      <c r="BN553" s="61"/>
      <c r="BO553" s="61"/>
      <c r="BP553" s="61"/>
      <c r="BQ553" s="61"/>
      <c r="BR553" s="61"/>
      <c r="BS553" s="61"/>
      <c r="BT553" s="61"/>
      <c r="BU553" s="61"/>
      <c r="BV553" s="61"/>
      <c r="BW553" s="61"/>
      <c r="BX553" s="61"/>
      <c r="BY553" s="61"/>
      <c r="BZ553" s="61"/>
      <c r="CA553" s="61"/>
      <c r="CB553" s="61"/>
      <c r="CC553" s="61"/>
      <c r="CD553" s="61"/>
      <c r="CE553" s="61"/>
      <c r="CF553" s="61"/>
      <c r="CG553" s="61"/>
      <c r="CH553" s="61"/>
    </row>
    <row r="554" spans="53:86" s="85" customFormat="1">
      <c r="BA554" s="61"/>
      <c r="BB554" s="61"/>
      <c r="BC554" s="61"/>
      <c r="BD554" s="61"/>
      <c r="BE554" s="61"/>
      <c r="BF554" s="61"/>
      <c r="BG554" s="61"/>
      <c r="BH554" s="61"/>
      <c r="BI554" s="61"/>
      <c r="BJ554" s="61"/>
      <c r="BK554" s="61"/>
      <c r="BL554" s="61"/>
      <c r="BM554" s="161" t="s">
        <v>642</v>
      </c>
      <c r="BN554" s="61"/>
      <c r="BO554" s="61"/>
      <c r="BP554" s="61"/>
      <c r="BQ554" s="61"/>
      <c r="BR554" s="61"/>
      <c r="BS554" s="61"/>
      <c r="BT554" s="61"/>
      <c r="BU554" s="61"/>
      <c r="BV554" s="61"/>
      <c r="BW554" s="61"/>
      <c r="BX554" s="61"/>
      <c r="BY554" s="61"/>
      <c r="BZ554" s="61"/>
      <c r="CA554" s="61"/>
      <c r="CB554" s="61"/>
      <c r="CC554" s="61"/>
      <c r="CD554" s="61"/>
      <c r="CE554" s="61"/>
      <c r="CF554" s="61"/>
      <c r="CG554" s="61"/>
      <c r="CH554" s="61"/>
    </row>
    <row r="555" spans="53:86" s="85" customFormat="1">
      <c r="BA555" s="61"/>
      <c r="BB555" s="61"/>
      <c r="BC555" s="61"/>
      <c r="BD555" s="61"/>
      <c r="BE555" s="61"/>
      <c r="BF555" s="61"/>
      <c r="BG555" s="61"/>
      <c r="BH555" s="61"/>
      <c r="BI555" s="61"/>
      <c r="BJ555" s="61"/>
      <c r="BK555" s="61"/>
      <c r="BL555" s="61"/>
      <c r="BM555" s="161" t="s">
        <v>670</v>
      </c>
      <c r="BN555" s="61"/>
      <c r="BO555" s="61"/>
      <c r="BP555" s="61"/>
      <c r="BQ555" s="61"/>
      <c r="BR555" s="61"/>
      <c r="BS555" s="61"/>
      <c r="BT555" s="61"/>
      <c r="BU555" s="61"/>
      <c r="BV555" s="61"/>
      <c r="BW555" s="61"/>
      <c r="BX555" s="61"/>
      <c r="BY555" s="61"/>
      <c r="BZ555" s="61"/>
      <c r="CA555" s="61"/>
      <c r="CB555" s="61"/>
      <c r="CC555" s="61"/>
      <c r="CD555" s="61"/>
      <c r="CE555" s="61"/>
      <c r="CF555" s="61"/>
      <c r="CG555" s="61"/>
      <c r="CH555" s="61"/>
    </row>
    <row r="556" spans="53:86" s="85" customFormat="1">
      <c r="BA556" s="61"/>
      <c r="BB556" s="61"/>
      <c r="BC556" s="61"/>
      <c r="BD556" s="61"/>
      <c r="BE556" s="61"/>
      <c r="BF556" s="61"/>
      <c r="BG556" s="61"/>
      <c r="BH556" s="61"/>
      <c r="BI556" s="61"/>
      <c r="BJ556" s="61"/>
      <c r="BK556" s="61"/>
      <c r="BL556" s="61"/>
      <c r="BM556" s="161" t="s">
        <v>643</v>
      </c>
      <c r="BN556" s="61"/>
      <c r="BO556" s="61"/>
      <c r="BP556" s="61"/>
      <c r="BQ556" s="61"/>
      <c r="BR556" s="61"/>
      <c r="BS556" s="61"/>
      <c r="BT556" s="61"/>
      <c r="BU556" s="61"/>
      <c r="BV556" s="61"/>
      <c r="BW556" s="61"/>
      <c r="BX556" s="61"/>
      <c r="BY556" s="61"/>
      <c r="BZ556" s="61"/>
      <c r="CA556" s="61"/>
      <c r="CB556" s="61"/>
      <c r="CC556" s="61"/>
      <c r="CD556" s="61"/>
      <c r="CE556" s="61"/>
      <c r="CF556" s="61"/>
      <c r="CG556" s="61"/>
      <c r="CH556" s="61"/>
    </row>
    <row r="557" spans="53:86" s="85" customFormat="1">
      <c r="BA557" s="61"/>
      <c r="BB557" s="61"/>
      <c r="BC557" s="61"/>
      <c r="BD557" s="61"/>
      <c r="BE557" s="61"/>
      <c r="BF557" s="61"/>
      <c r="BG557" s="61"/>
      <c r="BH557" s="61"/>
      <c r="BI557" s="61"/>
      <c r="BJ557" s="61"/>
      <c r="BK557" s="61"/>
      <c r="BL557" s="61"/>
      <c r="BM557" s="161" t="s">
        <v>644</v>
      </c>
      <c r="BN557" s="61"/>
      <c r="BO557" s="61"/>
      <c r="BP557" s="61"/>
      <c r="BQ557" s="61"/>
      <c r="BR557" s="61"/>
      <c r="BS557" s="61"/>
      <c r="BT557" s="61"/>
      <c r="BU557" s="61"/>
      <c r="BV557" s="61"/>
      <c r="BW557" s="61"/>
      <c r="BX557" s="61"/>
      <c r="BY557" s="61"/>
      <c r="BZ557" s="61"/>
      <c r="CA557" s="61"/>
      <c r="CB557" s="61"/>
      <c r="CC557" s="61"/>
      <c r="CD557" s="61"/>
      <c r="CE557" s="61"/>
      <c r="CF557" s="61"/>
      <c r="CG557" s="61"/>
      <c r="CH557" s="61"/>
    </row>
    <row r="558" spans="53:86" s="85" customFormat="1">
      <c r="BA558" s="61"/>
      <c r="BB558" s="61"/>
      <c r="BC558" s="61"/>
      <c r="BD558" s="61"/>
      <c r="BE558" s="61"/>
      <c r="BF558" s="61"/>
      <c r="BG558" s="61"/>
      <c r="BH558" s="61"/>
      <c r="BI558" s="61"/>
      <c r="BJ558" s="61"/>
      <c r="BK558" s="61"/>
      <c r="BL558" s="61"/>
      <c r="BM558" s="161" t="s">
        <v>645</v>
      </c>
      <c r="BN558" s="61"/>
      <c r="BO558" s="61"/>
      <c r="BP558" s="61"/>
      <c r="BQ558" s="61"/>
      <c r="BR558" s="61"/>
      <c r="BS558" s="61"/>
      <c r="BT558" s="61"/>
      <c r="BU558" s="61"/>
      <c r="BV558" s="61"/>
      <c r="BW558" s="61"/>
      <c r="BX558" s="61"/>
      <c r="BY558" s="61"/>
      <c r="BZ558" s="61"/>
      <c r="CA558" s="61"/>
      <c r="CB558" s="61"/>
      <c r="CC558" s="61"/>
      <c r="CD558" s="61"/>
      <c r="CE558" s="61"/>
      <c r="CF558" s="61"/>
      <c r="CG558" s="61"/>
      <c r="CH558" s="61"/>
    </row>
    <row r="559" spans="53:86" s="85" customFormat="1">
      <c r="BA559" s="61"/>
      <c r="BB559" s="61"/>
      <c r="BC559" s="61"/>
      <c r="BD559" s="61"/>
      <c r="BE559" s="61"/>
      <c r="BF559" s="61"/>
      <c r="BG559" s="61"/>
      <c r="BH559" s="61"/>
      <c r="BI559" s="61"/>
      <c r="BJ559" s="61"/>
      <c r="BK559" s="61"/>
      <c r="BL559" s="61"/>
      <c r="BM559" s="161" t="s">
        <v>671</v>
      </c>
      <c r="BN559" s="61"/>
      <c r="BO559" s="61"/>
      <c r="BP559" s="61"/>
      <c r="BQ559" s="61"/>
      <c r="BR559" s="61"/>
      <c r="BS559" s="61"/>
      <c r="BT559" s="61"/>
      <c r="BU559" s="61"/>
      <c r="BV559" s="61"/>
      <c r="BW559" s="61"/>
      <c r="BX559" s="61"/>
      <c r="BY559" s="61"/>
      <c r="BZ559" s="61"/>
      <c r="CA559" s="61"/>
      <c r="CB559" s="61"/>
      <c r="CC559" s="61"/>
      <c r="CD559" s="61"/>
      <c r="CE559" s="61"/>
      <c r="CF559" s="61"/>
      <c r="CG559" s="61"/>
      <c r="CH559" s="61"/>
    </row>
    <row r="560" spans="53:86" s="85" customFormat="1">
      <c r="BA560" s="61"/>
      <c r="BB560" s="61"/>
      <c r="BC560" s="61"/>
      <c r="BD560" s="61"/>
      <c r="BE560" s="61"/>
      <c r="BF560" s="61"/>
      <c r="BG560" s="61"/>
      <c r="BH560" s="61"/>
      <c r="BI560" s="61"/>
      <c r="BJ560" s="61"/>
      <c r="BK560" s="61"/>
      <c r="BL560" s="61"/>
      <c r="BM560" s="162" t="s">
        <v>646</v>
      </c>
      <c r="BN560" s="61"/>
      <c r="BO560" s="61"/>
      <c r="BP560" s="61"/>
      <c r="BQ560" s="61"/>
      <c r="BR560" s="61"/>
      <c r="BS560" s="61"/>
      <c r="BT560" s="61"/>
      <c r="BU560" s="61"/>
      <c r="BV560" s="61"/>
      <c r="BW560" s="61"/>
      <c r="BX560" s="61"/>
      <c r="BY560" s="61"/>
      <c r="BZ560" s="61"/>
      <c r="CA560" s="61"/>
      <c r="CB560" s="61"/>
      <c r="CC560" s="61"/>
      <c r="CD560" s="61"/>
      <c r="CE560" s="61"/>
      <c r="CF560" s="61"/>
      <c r="CG560" s="61"/>
      <c r="CH560" s="61"/>
    </row>
    <row r="561" spans="53:86" s="85" customFormat="1">
      <c r="BA561" s="61"/>
      <c r="BB561" s="61"/>
      <c r="BC561" s="61"/>
      <c r="BD561" s="61"/>
      <c r="BE561" s="61"/>
      <c r="BF561" s="61"/>
      <c r="BG561" s="61"/>
      <c r="BH561" s="61"/>
      <c r="BI561" s="61"/>
      <c r="BJ561" s="61"/>
      <c r="BK561" s="61"/>
      <c r="BL561" s="61"/>
      <c r="BM561" s="161" t="s">
        <v>647</v>
      </c>
      <c r="BN561" s="61"/>
      <c r="BO561" s="61"/>
      <c r="BP561" s="61"/>
      <c r="BQ561" s="61"/>
      <c r="BR561" s="61"/>
      <c r="BS561" s="61"/>
      <c r="BT561" s="61"/>
      <c r="BU561" s="61"/>
      <c r="BV561" s="61"/>
      <c r="BW561" s="61"/>
      <c r="BX561" s="61"/>
      <c r="BY561" s="61"/>
      <c r="BZ561" s="61"/>
      <c r="CA561" s="61"/>
      <c r="CB561" s="61"/>
      <c r="CC561" s="61"/>
      <c r="CD561" s="61"/>
      <c r="CE561" s="61"/>
      <c r="CF561" s="61"/>
      <c r="CG561" s="61"/>
      <c r="CH561" s="61"/>
    </row>
    <row r="562" spans="53:86" s="85" customFormat="1">
      <c r="BA562" s="61"/>
      <c r="BB562" s="61"/>
      <c r="BC562" s="61"/>
      <c r="BD562" s="61"/>
      <c r="BE562" s="61"/>
      <c r="BF562" s="61"/>
      <c r="BG562" s="61"/>
      <c r="BH562" s="61"/>
      <c r="BI562" s="61"/>
      <c r="BJ562" s="61"/>
      <c r="BK562" s="61"/>
      <c r="BL562" s="61"/>
      <c r="BM562" s="161" t="s">
        <v>648</v>
      </c>
      <c r="BN562" s="61"/>
      <c r="BO562" s="61"/>
      <c r="BP562" s="61"/>
      <c r="BQ562" s="61"/>
      <c r="BR562" s="61"/>
      <c r="BS562" s="61"/>
      <c r="BT562" s="61"/>
      <c r="BU562" s="61"/>
      <c r="BV562" s="61"/>
      <c r="BW562" s="61"/>
      <c r="BX562" s="61"/>
      <c r="BY562" s="61"/>
      <c r="BZ562" s="61"/>
      <c r="CA562" s="61"/>
      <c r="CB562" s="61"/>
      <c r="CC562" s="61"/>
      <c r="CD562" s="61"/>
      <c r="CE562" s="61"/>
      <c r="CF562" s="61"/>
      <c r="CG562" s="61"/>
      <c r="CH562" s="61"/>
    </row>
    <row r="563" spans="53:86" s="85" customFormat="1">
      <c r="BA563" s="61"/>
      <c r="BB563" s="61"/>
      <c r="BC563" s="61"/>
      <c r="BD563" s="61"/>
      <c r="BE563" s="61"/>
      <c r="BF563" s="61"/>
      <c r="BG563" s="61"/>
      <c r="BH563" s="61"/>
      <c r="BI563" s="61"/>
      <c r="BJ563" s="61"/>
      <c r="BK563" s="61"/>
      <c r="BL563" s="61"/>
      <c r="BM563" s="61"/>
      <c r="BN563" s="61"/>
      <c r="BO563" s="61"/>
      <c r="BP563" s="61"/>
      <c r="BQ563" s="61"/>
      <c r="BR563" s="61"/>
      <c r="BS563" s="61"/>
      <c r="BT563" s="61"/>
      <c r="BU563" s="61"/>
      <c r="BV563" s="61"/>
      <c r="BW563" s="61"/>
      <c r="BX563" s="61"/>
      <c r="BY563" s="61"/>
      <c r="BZ563" s="61"/>
      <c r="CA563" s="61"/>
      <c r="CB563" s="61"/>
      <c r="CC563" s="61"/>
      <c r="CD563" s="61"/>
      <c r="CE563" s="61"/>
      <c r="CF563" s="61"/>
      <c r="CG563" s="61"/>
      <c r="CH563" s="61"/>
    </row>
    <row r="564" spans="53:86" s="85" customFormat="1">
      <c r="BA564" s="61"/>
      <c r="BB564" s="61"/>
      <c r="BC564" s="61"/>
      <c r="BD564" s="61"/>
      <c r="BE564" s="61"/>
      <c r="BF564" s="61"/>
      <c r="BG564" s="61"/>
      <c r="BH564" s="61"/>
      <c r="BI564" s="61"/>
      <c r="BJ564" s="61"/>
      <c r="BK564" s="61"/>
      <c r="BL564" s="61"/>
      <c r="BM564" s="61"/>
      <c r="BN564" s="61"/>
      <c r="BO564" s="61"/>
      <c r="BP564" s="61"/>
      <c r="BQ564" s="61"/>
      <c r="BR564" s="61"/>
      <c r="BS564" s="61"/>
      <c r="BT564" s="61"/>
      <c r="BU564" s="61"/>
      <c r="BV564" s="61"/>
      <c r="BW564" s="61"/>
      <c r="BX564" s="61"/>
      <c r="BY564" s="61"/>
      <c r="BZ564" s="61"/>
      <c r="CA564" s="61"/>
      <c r="CB564" s="61"/>
      <c r="CC564" s="61"/>
      <c r="CD564" s="61"/>
      <c r="CE564" s="61"/>
      <c r="CF564" s="61"/>
      <c r="CG564" s="61"/>
      <c r="CH564" s="61"/>
    </row>
    <row r="565" spans="53:86" s="85" customFormat="1">
      <c r="BA565" s="61"/>
      <c r="BB565" s="61"/>
      <c r="BC565" s="61"/>
      <c r="BD565" s="61"/>
      <c r="BE565" s="61"/>
      <c r="BF565" s="61"/>
      <c r="BG565" s="61"/>
      <c r="BH565" s="61"/>
      <c r="BI565" s="61"/>
      <c r="BJ565" s="61"/>
      <c r="BK565" s="61"/>
      <c r="BL565" s="61"/>
      <c r="BM565" s="61"/>
      <c r="BN565" s="61"/>
      <c r="BO565" s="61"/>
      <c r="BP565" s="61"/>
      <c r="BQ565" s="61"/>
      <c r="BR565" s="61"/>
      <c r="BS565" s="61"/>
      <c r="BT565" s="61"/>
      <c r="BU565" s="61"/>
      <c r="BV565" s="61"/>
      <c r="BW565" s="61"/>
      <c r="BX565" s="61"/>
      <c r="BY565" s="61"/>
      <c r="BZ565" s="61"/>
      <c r="CA565" s="61"/>
      <c r="CB565" s="61"/>
      <c r="CC565" s="61"/>
      <c r="CD565" s="61"/>
      <c r="CE565" s="61"/>
      <c r="CF565" s="61"/>
      <c r="CG565" s="61"/>
      <c r="CH565" s="61"/>
    </row>
    <row r="566" spans="53:86" s="85" customFormat="1">
      <c r="BA566" s="61"/>
      <c r="BB566" s="61"/>
      <c r="BC566" s="61"/>
      <c r="BD566" s="61"/>
      <c r="BE566" s="61"/>
      <c r="BF566" s="61"/>
      <c r="BG566" s="61"/>
      <c r="BH566" s="61"/>
      <c r="BI566" s="61"/>
      <c r="BJ566" s="61"/>
      <c r="BK566" s="61"/>
      <c r="BL566" s="61"/>
      <c r="BM566" s="61"/>
      <c r="BN566" s="61"/>
      <c r="BO566" s="61"/>
      <c r="BP566" s="61"/>
      <c r="BQ566" s="61"/>
      <c r="BR566" s="61"/>
      <c r="BS566" s="61"/>
      <c r="BT566" s="61"/>
      <c r="BU566" s="61"/>
      <c r="BV566" s="61"/>
      <c r="BW566" s="61"/>
      <c r="BX566" s="61"/>
      <c r="BY566" s="61"/>
      <c r="BZ566" s="61"/>
      <c r="CA566" s="61"/>
      <c r="CB566" s="61"/>
      <c r="CC566" s="61"/>
      <c r="CD566" s="61"/>
      <c r="CE566" s="61"/>
      <c r="CF566" s="61"/>
      <c r="CG566" s="61"/>
      <c r="CH566" s="61"/>
    </row>
    <row r="567" spans="53:86" s="85" customFormat="1">
      <c r="BA567" s="61"/>
      <c r="BB567" s="61"/>
      <c r="BC567" s="61"/>
      <c r="BD567" s="61"/>
      <c r="BE567" s="61"/>
      <c r="BF567" s="61"/>
      <c r="BG567" s="61"/>
      <c r="BH567" s="61"/>
      <c r="BI567" s="61"/>
      <c r="BJ567" s="61"/>
      <c r="BK567" s="61"/>
      <c r="BL567" s="61"/>
      <c r="BM567" s="61"/>
      <c r="BN567" s="61"/>
      <c r="BO567" s="61"/>
      <c r="BP567" s="61"/>
      <c r="BQ567" s="61"/>
      <c r="BR567" s="61"/>
      <c r="BS567" s="61"/>
      <c r="BT567" s="61"/>
      <c r="BU567" s="61"/>
      <c r="BV567" s="61"/>
      <c r="BW567" s="61"/>
      <c r="BX567" s="61"/>
      <c r="BY567" s="61"/>
      <c r="BZ567" s="61"/>
      <c r="CA567" s="61"/>
      <c r="CB567" s="61"/>
      <c r="CC567" s="61"/>
      <c r="CD567" s="61"/>
      <c r="CE567" s="61"/>
      <c r="CF567" s="61"/>
      <c r="CG567" s="61"/>
      <c r="CH567" s="61"/>
    </row>
    <row r="568" spans="53:86" s="85" customFormat="1">
      <c r="BA568" s="61"/>
      <c r="BB568" s="61"/>
      <c r="BC568" s="61"/>
      <c r="BD568" s="61"/>
      <c r="BE568" s="61"/>
      <c r="BF568" s="61"/>
      <c r="BG568" s="61"/>
      <c r="BH568" s="61"/>
      <c r="BI568" s="61"/>
      <c r="BJ568" s="61"/>
      <c r="BK568" s="61"/>
      <c r="BL568" s="61"/>
      <c r="BM568" s="61"/>
      <c r="BN568" s="61"/>
      <c r="BO568" s="61"/>
      <c r="BP568" s="61"/>
      <c r="BQ568" s="61"/>
      <c r="BR568" s="61"/>
      <c r="BS568" s="61"/>
      <c r="BT568" s="61"/>
      <c r="BU568" s="61"/>
      <c r="BV568" s="61"/>
      <c r="BW568" s="61"/>
      <c r="BX568" s="61"/>
      <c r="BY568" s="61"/>
      <c r="BZ568" s="61"/>
      <c r="CA568" s="61"/>
      <c r="CB568" s="61"/>
      <c r="CC568" s="61"/>
      <c r="CD568" s="61"/>
      <c r="CE568" s="61"/>
      <c r="CF568" s="61"/>
      <c r="CG568" s="61"/>
      <c r="CH568" s="61"/>
    </row>
    <row r="569" spans="53:86" s="85" customFormat="1">
      <c r="BA569" s="61"/>
      <c r="BB569" s="61"/>
      <c r="BC569" s="61"/>
      <c r="BD569" s="61"/>
      <c r="BE569" s="61"/>
      <c r="BF569" s="61"/>
      <c r="BG569" s="61"/>
      <c r="BH569" s="61"/>
      <c r="BI569" s="61"/>
      <c r="BJ569" s="61"/>
      <c r="BK569" s="61"/>
      <c r="BL569" s="61"/>
      <c r="BM569" s="61"/>
      <c r="BN569" s="61"/>
      <c r="BO569" s="61"/>
      <c r="BP569" s="61"/>
      <c r="BQ569" s="61"/>
      <c r="BR569" s="61"/>
      <c r="BS569" s="61"/>
      <c r="BT569" s="61"/>
      <c r="BU569" s="61"/>
      <c r="BV569" s="61"/>
      <c r="BW569" s="61"/>
      <c r="BX569" s="61"/>
      <c r="BY569" s="61"/>
      <c r="BZ569" s="61"/>
      <c r="CA569" s="61"/>
      <c r="CB569" s="61"/>
      <c r="CC569" s="61"/>
      <c r="CD569" s="61"/>
      <c r="CE569" s="61"/>
      <c r="CF569" s="61"/>
      <c r="CG569" s="61"/>
      <c r="CH569" s="61"/>
    </row>
  </sheetData>
  <dataValidations count="9">
    <dataValidation type="list" allowBlank="1" showInputMessage="1" showErrorMessage="1" sqref="H4:H6">
      <formula1>$BD$2:$BD$384</formula1>
    </dataValidation>
    <dataValidation type="list" allowBlank="1" showInputMessage="1" showErrorMessage="1" sqref="A4:A383">
      <formula1>$BB$2:$BB$404</formula1>
    </dataValidation>
    <dataValidation type="list" allowBlank="1" showInputMessage="1" showErrorMessage="1" sqref="G7:G384">
      <formula1>$P$4:$P$390</formula1>
    </dataValidation>
    <dataValidation type="list" allowBlank="1" showInputMessage="1" showErrorMessage="1" sqref="H7:H384">
      <formula1>$R$4:$R$385</formula1>
    </dataValidation>
    <dataValidation type="list" allowBlank="1" showInputMessage="1" showErrorMessage="1" sqref="I4:I383">
      <formula1>$BD$422:$BD$425</formula1>
    </dataValidation>
    <dataValidation type="list" allowBlank="1" showInputMessage="1" showErrorMessage="1" sqref="G4:G6">
      <formula1>$CD$401:$CD$414</formula1>
    </dataValidation>
    <dataValidation type="list" allowBlank="1" showInputMessage="1" showErrorMessage="1" sqref="D4:D383">
      <formula1>$BD$401:$BD$419</formula1>
    </dataValidation>
    <dataValidation type="list" allowBlank="1" showInputMessage="1" showErrorMessage="1" sqref="C4:C383">
      <formula1>$BD$387:$BD$398</formula1>
    </dataValidation>
    <dataValidation type="list" allowBlank="1" showInputMessage="1" showErrorMessage="1" sqref="B4:B383">
      <formula1>$BA$415:$BA$418</formula1>
    </dataValidation>
  </dataValidations>
  <pageMargins left="0.78740157480314965" right="0.78740157480314965" top="1.0629921259842521" bottom="1.0629921259842521" header="0.78740157480314965" footer="0.78740157480314965"/>
  <pageSetup paperSize="9" scale="57" firstPageNumber="0" orientation="landscape" horizontalDpi="300" verticalDpi="300"/>
  <headerFooter alignWithMargins="0">
    <oddHeader>&amp;C&amp;"Times New Roman,Normal"&amp;12&amp;A</oddHeader>
    <oddFooter>&amp;C&amp;"Times New Roman,Normal"&amp;12Page &amp;P</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[3]Custom_lists!#REF!</xm:f>
          </x14:formula1>
          <xm:sqref>I4:I383</xm:sqref>
        </x14:dataValidation>
        <x14:dataValidation type="list" allowBlank="1" showInputMessage="1" showErrorMessage="1">
          <x14:formula1>
            <xm:f>[3]Custom_lists!#REF!</xm:f>
          </x14:formula1>
          <xm:sqref>D4:D383</xm:sqref>
        </x14:dataValidation>
        <x14:dataValidation type="list" allowBlank="1" showInputMessage="1" showErrorMessage="1">
          <x14:formula1>
            <xm:f>[3]Custom_lists!#REF!</xm:f>
          </x14:formula1>
          <xm:sqref>C4:C383</xm:sqref>
        </x14:dataValidation>
        <x14:dataValidation type="list" allowBlank="1" showInputMessage="1" showErrorMessage="1">
          <x14:formula1>
            <xm:f>[3]Custom_lists!#REF!</xm:f>
          </x14:formula1>
          <xm:sqref>B4:B383</xm:sqref>
        </x14:dataValidation>
        <x14:dataValidation type="list" allowBlank="1" showInputMessage="1" showErrorMessage="1">
          <x14:formula1>
            <xm:f>[3]Custom_lists!#REF!</xm:f>
          </x14:formula1>
          <xm:sqref>A4:A383</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27</vt:i4>
      </vt:variant>
      <vt:variant>
        <vt:lpstr>Navngivne områder</vt:lpstr>
      </vt:variant>
      <vt:variant>
        <vt:i4>31</vt:i4>
      </vt:variant>
    </vt:vector>
  </HeadingPairs>
  <TitlesOfParts>
    <vt:vector size="58" baseType="lpstr">
      <vt:lpstr>Custom_lists</vt:lpstr>
      <vt:lpstr>I_A_1</vt:lpstr>
      <vt:lpstr>I_A_2</vt:lpstr>
      <vt:lpstr>II_B_1</vt:lpstr>
      <vt:lpstr>II_B_2</vt:lpstr>
      <vt:lpstr>III_A_1</vt:lpstr>
      <vt:lpstr>III_B_1</vt:lpstr>
      <vt:lpstr>III_B_2</vt:lpstr>
      <vt:lpstr>III_B_3</vt:lpstr>
      <vt:lpstr>III_C_1</vt:lpstr>
      <vt:lpstr>III_C_3</vt:lpstr>
      <vt:lpstr>III_C_4</vt:lpstr>
      <vt:lpstr>Compare</vt:lpstr>
      <vt:lpstr>III_C_6</vt:lpstr>
      <vt:lpstr>III_D_1</vt:lpstr>
      <vt:lpstr>III_E_1</vt:lpstr>
      <vt:lpstr>III_E_2</vt:lpstr>
      <vt:lpstr>III_E_3</vt:lpstr>
      <vt:lpstr>III_F_1 </vt:lpstr>
      <vt:lpstr>III_G_1</vt:lpstr>
      <vt:lpstr>IV_A_1</vt:lpstr>
      <vt:lpstr>IV_A_2</vt:lpstr>
      <vt:lpstr>IV_A_3 </vt:lpstr>
      <vt:lpstr>IV_B_1</vt:lpstr>
      <vt:lpstr>IV_B_2</vt:lpstr>
      <vt:lpstr>V_1</vt:lpstr>
      <vt:lpstr>VI_I</vt:lpstr>
      <vt:lpstr>Excel_BuiltIn_Print_Area_1_1</vt:lpstr>
      <vt:lpstr>Excel_BuiltIn_Print_Area_1_1_1</vt:lpstr>
      <vt:lpstr>Excel_BuiltIn_Print_Area_11_1</vt:lpstr>
      <vt:lpstr>Excel_BuiltIn_Print_Area_12_1</vt:lpstr>
      <vt:lpstr>Excel_BuiltIn_Print_Area_12_1_1</vt:lpstr>
      <vt:lpstr>Excel_BuiltIn_Print_Area_14_1</vt:lpstr>
      <vt:lpstr>III_D_1!Excel_BuiltIn_Print_Area_15_1</vt:lpstr>
      <vt:lpstr>'III_F_1 '!Excel_BuiltIn_Print_Area_15_1</vt:lpstr>
      <vt:lpstr>III_B_2!Excel_BuiltIn_Print_Area_4_1</vt:lpstr>
      <vt:lpstr>III_B_3!Excel_BuiltIn_Print_Area_5_1</vt:lpstr>
      <vt:lpstr>Excel_BuiltIn_Print_Area_8_1</vt:lpstr>
      <vt:lpstr>II_B_1!Udskriftsområde</vt:lpstr>
      <vt:lpstr>III_A_1!Udskriftsområde</vt:lpstr>
      <vt:lpstr>III_B_1!Udskriftsområde</vt:lpstr>
      <vt:lpstr>III_B_2!Udskriftsområde</vt:lpstr>
      <vt:lpstr>III_B_3!Udskriftsområde</vt:lpstr>
      <vt:lpstr>III_C_1!Udskriftsområde</vt:lpstr>
      <vt:lpstr>III_C_3!Udskriftsområde</vt:lpstr>
      <vt:lpstr>III_C_6!Udskriftsområde</vt:lpstr>
      <vt:lpstr>III_D_1!Udskriftsområde</vt:lpstr>
      <vt:lpstr>III_E_1!Udskriftsområde</vt:lpstr>
      <vt:lpstr>III_E_2!Udskriftsområde</vt:lpstr>
      <vt:lpstr>III_E_3!Udskriftsområde</vt:lpstr>
      <vt:lpstr>'III_F_1 '!Udskriftsområde</vt:lpstr>
      <vt:lpstr>III_G_1!Udskriftsområde</vt:lpstr>
      <vt:lpstr>IV_A_1!Udskriftsområde</vt:lpstr>
      <vt:lpstr>IV_A_2!Udskriftsområde</vt:lpstr>
      <vt:lpstr>'IV_A_3 '!Udskriftsområde</vt:lpstr>
      <vt:lpstr>IV_B_1!Udskriftsområde</vt:lpstr>
      <vt:lpstr>IV_B_2!Udskriftsområde</vt:lpstr>
      <vt:lpstr>V_1!Udskriftsområde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Fisheries Data: Annual Report on the Danish National Data Collection Programmes for 2015 - Tables</dc:title>
  <dc:creator>Christoph Stransky</dc:creator>
  <cp:lastModifiedBy>Karin Stubgaard</cp:lastModifiedBy>
  <cp:lastPrinted>2016-05-26T08:53:12Z</cp:lastPrinted>
  <dcterms:created xsi:type="dcterms:W3CDTF">2009-11-05T10:40:17Z</dcterms:created>
  <dcterms:modified xsi:type="dcterms:W3CDTF">2016-11-01T09:57:10Z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