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65" tabRatio="599" firstSheet="15" activeTab="23"/>
  </bookViews>
  <sheets>
    <sheet name="II_B_1" sheetId="1" r:id="rId1"/>
    <sheet name="III_A_1" sheetId="2" r:id="rId2"/>
    <sheet name="III_B_1" sheetId="3" r:id="rId3"/>
    <sheet name="III_B_2" sheetId="4" r:id="rId4"/>
    <sheet name="III_B_3" sheetId="5" r:id="rId5"/>
    <sheet name="III_C_1" sheetId="6" r:id="rId6"/>
    <sheet name="III_C_2" sheetId="7" r:id="rId7"/>
    <sheet name="III_C_3" sheetId="8" r:id="rId8"/>
    <sheet name="III_C_4" sheetId="9" r:id="rId9"/>
    <sheet name="III_C_5" sheetId="10" r:id="rId10"/>
    <sheet name="III_C_6" sheetId="11" r:id="rId11"/>
    <sheet name="III_E_1" sheetId="12" r:id="rId12"/>
    <sheet name="III_E_2" sheetId="13" r:id="rId13"/>
    <sheet name="III_E_3" sheetId="14" r:id="rId14"/>
    <sheet name="III_F_1" sheetId="15" r:id="rId15"/>
    <sheet name="III_F_2" sheetId="16" r:id="rId16"/>
    <sheet name="III_G_1" sheetId="17" r:id="rId17"/>
    <sheet name="IV_A_1" sheetId="18" r:id="rId18"/>
    <sheet name="IV_A_2" sheetId="19" r:id="rId19"/>
    <sheet name="IV_A_3" sheetId="20" r:id="rId20"/>
    <sheet name="IV_B_1" sheetId="21" r:id="rId21"/>
    <sheet name="IV_B_2" sheetId="22" r:id="rId22"/>
    <sheet name="V_1" sheetId="23" r:id="rId23"/>
    <sheet name="VI_1" sheetId="24" r:id="rId24"/>
  </sheets>
  <externalReferences>
    <externalReference r:id="rId27"/>
  </externalReferences>
  <definedNames>
    <definedName name="_xlnm._FilterDatabase" localSheetId="13" hidden="1">'III_E_3'!$A$3:$T$157</definedName>
    <definedName name="Excel_BuiltIn_Print_Area_1_1">'II_B_1'!$A$1:$I$23</definedName>
    <definedName name="Excel_BuiltIn_Print_Area_1_1_1">'II_B_1'!$A$1:$G$3</definedName>
    <definedName name="Excel_BuiltIn_Print_Area_10_1">'III_C_5'!$A$1:$W$40</definedName>
    <definedName name="Excel_BuiltIn_Print_Area_10_1_1">#REF!</definedName>
    <definedName name="Excel_BuiltIn_Print_Area_11_1">'III_C_6'!$A$1:$M$116</definedName>
    <definedName name="Excel_BuiltIn_Print_Area_12_1">'III_E_1'!$A$1:$J$2</definedName>
    <definedName name="Excel_BuiltIn_Print_Area_12_1_1">'III_E_1'!$A$1:$J$2</definedName>
    <definedName name="Excel_BuiltIn_Print_Area_14_1">'III_E_3'!$A$1:$S$80</definedName>
    <definedName name="Excel_BuiltIn_Print_Area_15_1">'III_F_1'!$A$1:$K$81</definedName>
    <definedName name="Excel_BuiltIn_Print_Area_24_1">#REF!</definedName>
    <definedName name="Excel_BuiltIn_Print_Area_4_1">'III_B_2'!$A$1:$I$42</definedName>
    <definedName name="Excel_BuiltIn_Print_Area_5_1">'III_B_3'!$A$1:$I$78</definedName>
    <definedName name="Excel_BuiltIn_Print_Area_7_1">'III_C_2'!$A$1:$I$70</definedName>
    <definedName name="Excel_BuiltIn_Print_Area_8_1">'III_C_3'!$A$1:$U$54</definedName>
    <definedName name="Excel_BuiltIn_Print_Area_9_1">'III_C_4'!$A$1:$W$37</definedName>
    <definedName name="_xlnm.Print_Area" localSheetId="0">'II_B_1'!$A$1:$I$70</definedName>
    <definedName name="_xlnm.Print_Area" localSheetId="1">'III_A_1'!$A$1:$I$17</definedName>
    <definedName name="_xlnm.Print_Area" localSheetId="2">'III_B_1'!$A$1:$L$70</definedName>
    <definedName name="_xlnm.Print_Area" localSheetId="3">'III_B_2'!$A$1:$J$42</definedName>
    <definedName name="_xlnm.Print_Area" localSheetId="4">'III_B_3'!$A$1:$K$78</definedName>
    <definedName name="_xlnm.Print_Area" localSheetId="5">'III_C_1'!$A$1:$O$90</definedName>
    <definedName name="_xlnm.Print_Area" localSheetId="6">'III_C_2'!$A$1:$J$70</definedName>
    <definedName name="_xlnm.Print_Area" localSheetId="7">'III_C_3'!$A$1:$S$54</definedName>
    <definedName name="_xlnm.Print_Area" localSheetId="8">'III_C_4'!$A$1:$W$44</definedName>
    <definedName name="_xlnm.Print_Area" localSheetId="9">'III_C_5'!$A$1:$T$40</definedName>
    <definedName name="_xlnm.Print_Area" localSheetId="10">'III_C_6'!$A$1:$M$116</definedName>
    <definedName name="_xlnm.Print_Area" localSheetId="11">'III_E_1'!$A$1:$J$2</definedName>
    <definedName name="_xlnm.Print_Area" localSheetId="12">'III_E_2'!$A$1:$AJ$40</definedName>
    <definedName name="_xlnm.Print_Area" localSheetId="13">'III_E_3'!$A$1:$T$80</definedName>
    <definedName name="_xlnm.Print_Area" localSheetId="14">'III_F_1'!$A$1:$K$81</definedName>
    <definedName name="_xlnm.Print_Area" localSheetId="15">'III_F_2'!$A$1:$D$49</definedName>
    <definedName name="_xlnm.Print_Area" localSheetId="16">'III_G_1'!$A$1:$T$34</definedName>
    <definedName name="_xlnm.Print_Area" localSheetId="17">'IV_A_1'!$A$1:$J$67</definedName>
    <definedName name="_xlnm.Print_Area" localSheetId="18">'IV_A_2'!$A$1:$K$61</definedName>
    <definedName name="_xlnm.Print_Area" localSheetId="19">'IV_A_3'!$A$1:$I$68</definedName>
    <definedName name="_xlnm.Print_Area" localSheetId="20">'IV_B_1'!$A$1:$K$70</definedName>
    <definedName name="_xlnm.Print_Area" localSheetId="21">'IV_B_2'!$A$1:$I$71</definedName>
    <definedName name="_xlnm.Print_Area" localSheetId="22">'V_1'!$A$1:$H$56</definedName>
    <definedName name="_xlnm.Print_Area" localSheetId="23">'VI_1'!$A$1:$U$40</definedName>
  </definedNames>
  <calcPr fullCalcOnLoad="1"/>
</workbook>
</file>

<file path=xl/comments11.xml><?xml version="1.0" encoding="utf-8"?>
<comments xmlns="http://schemas.openxmlformats.org/spreadsheetml/2006/main">
  <authors>
    <author>Kirsten Birch H?kansson</author>
  </authors>
  <commentList>
    <comment ref="G7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????
</t>
        </r>
      </text>
    </comment>
  </commentList>
</comments>
</file>

<file path=xl/comments8.xml><?xml version="1.0" encoding="utf-8"?>
<comments xmlns="http://schemas.openxmlformats.org/spreadsheetml/2006/main">
  <authors>
    <author>Kirsten Birch H?kansson</author>
  </authors>
  <commentList>
    <comment ref="A1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246 - dette er en fejl
</t>
        </r>
      </text>
    </comment>
    <comment ref="L17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246 - dette er en fejl
</t>
        </r>
      </text>
    </comment>
    <comment ref="L22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137, hvilket er en fejl
</t>
        </r>
      </text>
    </comment>
    <comment ref="L23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848, hvilket er en fejl</t>
        </r>
      </text>
    </comment>
    <comment ref="L24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2804, hvilket er en fejl
</t>
        </r>
      </text>
    </comment>
    <comment ref="M31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Fiskeriet findes ikke i 2009</t>
        </r>
      </text>
    </comment>
  </commentList>
</comments>
</file>

<file path=xl/comments9.xml><?xml version="1.0" encoding="utf-8"?>
<comments xmlns="http://schemas.openxmlformats.org/spreadsheetml/2006/main">
  <authors>
    <author>Kirsten Birch H?kansson</author>
  </authors>
  <commentList>
    <comment ref="L16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246 - dette er en fejl
</t>
        </r>
      </text>
    </comment>
    <comment ref="L17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246 - dette er en fejl
</t>
        </r>
      </text>
    </comment>
    <comment ref="L22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137, hvilket er en fejl
</t>
        </r>
      </text>
    </comment>
    <comment ref="L23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848, hvilket er en fejl</t>
        </r>
      </text>
    </comment>
    <comment ref="L24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I ansøgningen står der 2804, hvilket er en fejl
</t>
        </r>
      </text>
    </comment>
    <comment ref="M31" authorId="0">
      <text>
        <r>
          <rPr>
            <b/>
            <sz val="8"/>
            <rFont val="Tahoma"/>
            <family val="2"/>
          </rPr>
          <t>Kirsten Birch Håkansson:</t>
        </r>
        <r>
          <rPr>
            <sz val="8"/>
            <rFont val="Tahoma"/>
            <family val="2"/>
          </rPr>
          <t xml:space="preserve">
Fiskeriet findes ikke i 2009</t>
        </r>
      </text>
    </comment>
  </commentList>
</comments>
</file>

<file path=xl/sharedStrings.xml><?xml version="1.0" encoding="utf-8"?>
<sst xmlns="http://schemas.openxmlformats.org/spreadsheetml/2006/main" count="14947" uniqueCount="1258">
  <si>
    <t>Dredges 12-18 m           = Mussel dredges (2)</t>
  </si>
  <si>
    <t>Dredges &lt; 10 m</t>
  </si>
  <si>
    <t>Dredges 10-12 m</t>
  </si>
  <si>
    <t>Dredges 12-18 m</t>
  </si>
  <si>
    <t>Dredges 18-24 m</t>
  </si>
  <si>
    <t>Dredges 24-40 m</t>
  </si>
  <si>
    <t>2008</t>
  </si>
  <si>
    <t>Income from leasing out quota or other fishing rights</t>
  </si>
  <si>
    <t>Variability</t>
  </si>
  <si>
    <t>Direct subsidies</t>
  </si>
  <si>
    <t>Personnel costs</t>
  </si>
  <si>
    <t>Wages and salaries of crew</t>
  </si>
  <si>
    <t>Imputed value of unpaid labour</t>
  </si>
  <si>
    <t>Repair and maintenance</t>
  </si>
  <si>
    <t>Repair and maintenance costs</t>
  </si>
  <si>
    <t>Variable costs</t>
  </si>
  <si>
    <t>Non-variable costs</t>
  </si>
  <si>
    <t>Lease/rental payments for quota or other fishing rights</t>
  </si>
  <si>
    <t>Capital costs</t>
  </si>
  <si>
    <t>Annual depreciation</t>
  </si>
  <si>
    <t>Capital value</t>
  </si>
  <si>
    <t>Historical or replacement value of physical capital</t>
  </si>
  <si>
    <t>Investments</t>
  </si>
  <si>
    <t>Investments in physical capital</t>
  </si>
  <si>
    <t>Financial position</t>
  </si>
  <si>
    <t>Debt/asset ratio</t>
  </si>
  <si>
    <t>Employment</t>
  </si>
  <si>
    <t>Engaged crew</t>
  </si>
  <si>
    <t>FTE national and FTE harmonized</t>
  </si>
  <si>
    <t>Fleet</t>
  </si>
  <si>
    <t>Number</t>
  </si>
  <si>
    <t>Mean LOA, GT, kW, age</t>
  </si>
  <si>
    <t>Energy consumption</t>
  </si>
  <si>
    <t>Fishing enterprises</t>
  </si>
  <si>
    <t>Number of fishing enterprises</t>
  </si>
  <si>
    <t>Production value</t>
  </si>
  <si>
    <t>Value of landings per species</t>
  </si>
  <si>
    <t>Average price per species</t>
  </si>
  <si>
    <t>Fleet register</t>
  </si>
  <si>
    <t>All registered vessels</t>
  </si>
  <si>
    <t>Logbook register</t>
  </si>
  <si>
    <t>GT* fishing days</t>
  </si>
  <si>
    <t>Number of trips</t>
  </si>
  <si>
    <t>Number of rigs</t>
  </si>
  <si>
    <t>Number of fishing operations</t>
  </si>
  <si>
    <t>Number of nets/length</t>
  </si>
  <si>
    <t>Number of hooks, number of lines</t>
  </si>
  <si>
    <t>Number of pots and traps</t>
  </si>
  <si>
    <t>Soaking time</t>
  </si>
  <si>
    <t>Sales note register</t>
  </si>
  <si>
    <t>Prices by commercial species</t>
  </si>
  <si>
    <t>Annual update</t>
  </si>
  <si>
    <t>Fish farming - Land based farms - Combined - Trout</t>
  </si>
  <si>
    <t>Fish farming - Land based farms - Combined - Eel</t>
  </si>
  <si>
    <t>Fish farming - Cages - Cages - Trout</t>
  </si>
  <si>
    <t>Shellfish farming - Long line - Mussel</t>
  </si>
  <si>
    <t>Register data</t>
  </si>
  <si>
    <t>Subsidies</t>
  </si>
  <si>
    <t>Wages and salaries</t>
  </si>
  <si>
    <t>Calculated from financial accounts</t>
  </si>
  <si>
    <t>Livestock costs</t>
  </si>
  <si>
    <t>Feed costs</t>
  </si>
  <si>
    <t>Depreciation of capital</t>
  </si>
  <si>
    <t>Financial costs, net</t>
  </si>
  <si>
    <t>Extraordinary costs, net</t>
  </si>
  <si>
    <t>Net investments</t>
  </si>
  <si>
    <t>Debt</t>
  </si>
  <si>
    <t>Livestock</t>
  </si>
  <si>
    <t>Fish feed</t>
  </si>
  <si>
    <t>Volume of sales</t>
  </si>
  <si>
    <t>Number of persons employed</t>
  </si>
  <si>
    <t>FTE National</t>
  </si>
  <si>
    <t>Number of enterprises</t>
  </si>
  <si>
    <t>“Cod, flatfish etc.”, provides more than 50% of the enterprises turnover.</t>
  </si>
  <si>
    <t>2007</t>
  </si>
  <si>
    <t>“Mackerel”and "Herring", provides more than 50% of the enterprises turnover.</t>
  </si>
  <si>
    <t>“Molluscs”and “Shrimps and crustaceans”, provides more than 50% of the enterprises turnover.</t>
  </si>
  <si>
    <t>“Mixed species production”, provides more than 50% of the enterprises turnover.</t>
  </si>
  <si>
    <t>“Salmonoids”, provides more than 50% of the enterprises turnover.</t>
  </si>
  <si>
    <t>“Fish meal factories”</t>
  </si>
  <si>
    <t>Wages and salaries of staff</t>
  </si>
  <si>
    <t>Imputed value of labour (Note 1)</t>
  </si>
  <si>
    <t>Purchase of fish and other raw materials for production (Note 2)</t>
  </si>
  <si>
    <t>Other operational costs (Note 2)</t>
  </si>
  <si>
    <t>Exstarordinary costs, net</t>
  </si>
  <si>
    <t>Number of interprises</t>
  </si>
  <si>
    <t>Note 1: Unpaid labour by the owners does not exist in the Danish fish processing industry. All work performed by the owners has been paid for.</t>
  </si>
  <si>
    <t>Note 2: The distribution of "other operational costs" on "raw material costs" and "other operational costs" is calculated based on Denmarks Statistics Commodity Statistics.</t>
  </si>
  <si>
    <t>47</t>
  </si>
  <si>
    <t>80</t>
  </si>
  <si>
    <t>38</t>
  </si>
  <si>
    <t>14</t>
  </si>
  <si>
    <t>34</t>
  </si>
  <si>
    <t>1619</t>
  </si>
  <si>
    <t>12</t>
  </si>
  <si>
    <t>43</t>
  </si>
  <si>
    <t>III.G.1</t>
  </si>
  <si>
    <t>III.G.2</t>
  </si>
  <si>
    <t>III.G.3</t>
  </si>
  <si>
    <t>III.G.4</t>
  </si>
  <si>
    <t>III.G.5</t>
  </si>
  <si>
    <t>III.G.6</t>
  </si>
  <si>
    <t>III.G.7</t>
  </si>
  <si>
    <t>III.G.8</t>
  </si>
  <si>
    <t>III.G.9</t>
  </si>
  <si>
    <t>III.G.10</t>
  </si>
  <si>
    <t>Weight @length</t>
  </si>
  <si>
    <t>15</t>
  </si>
  <si>
    <t>Census</t>
  </si>
  <si>
    <t>All active vessels</t>
  </si>
  <si>
    <t>2007-2009</t>
  </si>
  <si>
    <t>3</t>
  </si>
  <si>
    <t>1</t>
  </si>
  <si>
    <t>2009-2011</t>
  </si>
  <si>
    <t>2008-2011</t>
  </si>
  <si>
    <t>2011-2013</t>
  </si>
  <si>
    <t>2010-2012</t>
  </si>
  <si>
    <t>???</t>
  </si>
  <si>
    <t>????</t>
  </si>
  <si>
    <t>NP Nears</t>
  </si>
  <si>
    <t>TR Near</t>
  </si>
  <si>
    <t>Fuel efficiencN of fish capture</t>
  </si>
  <si>
    <t xml:space="preserve"> IYdicator</t>
  </si>
  <si>
    <t>Discarding rates of commercially exploited species</t>
  </si>
  <si>
    <t>Areas not impacted bymobile bottom gears</t>
  </si>
  <si>
    <t>Areas not impacted by mobile bottom gears</t>
  </si>
  <si>
    <t>survey / commercial data</t>
  </si>
  <si>
    <t>Effective time lag for availability</t>
  </si>
  <si>
    <t xml:space="preserve">Table V.1 - Indicators to measure the effects of fisheries on the marine ecosystem </t>
  </si>
  <si>
    <r>
      <t>[DRB] [VL12</t>
    </r>
    <r>
      <rPr>
        <sz val="10"/>
        <color indexed="10"/>
        <rFont val="Arial"/>
        <family val="2"/>
      </rPr>
      <t>18</t>
    </r>
    <r>
      <rPr>
        <sz val="10"/>
        <rFont val="Arial"/>
        <family val="2"/>
      </rPr>
      <t>] Dredges: 12-18 m</t>
    </r>
  </si>
  <si>
    <t>INACTIVE VESSELS</t>
  </si>
  <si>
    <t>Salesnote register</t>
  </si>
  <si>
    <t>CV</t>
  </si>
  <si>
    <t>2464,0%</t>
  </si>
  <si>
    <t>a) No observed discard</t>
  </si>
  <si>
    <t>b) No landings in the metiers selected for concurrent sampling at sea</t>
  </si>
  <si>
    <t>c) No discard sampling</t>
  </si>
  <si>
    <t>3502</t>
  </si>
  <si>
    <t>Purse Seiners  &gt;=  40 m (3)</t>
  </si>
  <si>
    <t>Beam Trawlers &gt;= 40 m (4)</t>
  </si>
  <si>
    <t>(a) [C] Not clustered but divided into separate segments in the Danish statistics</t>
  </si>
  <si>
    <t>(a) [S] See (1) to (4) below</t>
  </si>
  <si>
    <t>(1) There are no clustering of shrimp trawlers in the DCF report. Only in the published Danisk statistics. The marked area should be deleted.</t>
  </si>
  <si>
    <t>(2) There are no clustering of mussel dredges in the DCF report. Only in the published Danisk statistics. The marked area should be deleted.</t>
  </si>
  <si>
    <t>(3) Only 6 Purse Seiners &gt;= 40 m in the Danish fishing fleet. Too few to form a separate segment. Included here according to vessel length.</t>
  </si>
  <si>
    <t>(4) Only 1 Beam trawlers &gt;= 40 m in the Danish fishing fleet. Too few to form a separate segment. Included here according to vessel length.</t>
  </si>
  <si>
    <t>[TBB] [VL1824] Beam trawlers: 18-24 m (Shrimp trawlers)</t>
  </si>
  <si>
    <r>
      <t>Note</t>
    </r>
    <r>
      <rPr>
        <vertAlign val="superscript"/>
        <sz val="8"/>
        <rFont val="Arial"/>
        <family val="2"/>
      </rPr>
      <t>a</t>
    </r>
  </si>
  <si>
    <r>
      <t>Note</t>
    </r>
    <r>
      <rPr>
        <vertAlign val="superscript"/>
        <sz val="8"/>
        <rFont val="Arial"/>
        <family val="2"/>
      </rPr>
      <t>b</t>
    </r>
  </si>
  <si>
    <r>
      <t>Note</t>
    </r>
    <r>
      <rPr>
        <vertAlign val="superscript"/>
        <sz val="8"/>
        <rFont val="Arial"/>
        <family val="2"/>
      </rPr>
      <t>c</t>
    </r>
  </si>
  <si>
    <r>
      <t>Note</t>
    </r>
    <r>
      <rPr>
        <vertAlign val="superscript"/>
        <sz val="8"/>
        <rFont val="Arial"/>
        <family val="2"/>
      </rPr>
      <t>ab</t>
    </r>
  </si>
  <si>
    <t>Table II.B.1 - Planned International co-ordination</t>
  </si>
  <si>
    <t xml:space="preserve">  NP years</t>
  </si>
  <si>
    <t xml:space="preserve">  TR year</t>
  </si>
  <si>
    <t>MS</t>
  </si>
  <si>
    <t>Expert group</t>
  </si>
  <si>
    <t>RFMO</t>
  </si>
  <si>
    <t>Year</t>
  </si>
  <si>
    <t>Number of stock co-ordinator provided by MS</t>
  </si>
  <si>
    <t>Years for which a chairperson is provided by MS</t>
  </si>
  <si>
    <t>MS Participation</t>
  </si>
  <si>
    <t>Eligible under DCF</t>
  </si>
  <si>
    <t>Attendance</t>
  </si>
  <si>
    <t>X</t>
  </si>
  <si>
    <t>ICES</t>
  </si>
  <si>
    <t>Table III.A.1 – General description of the fishing sector</t>
  </si>
  <si>
    <t>TR year</t>
  </si>
  <si>
    <t>Region</t>
  </si>
  <si>
    <t>Sub-area</t>
  </si>
  <si>
    <t>Target assemblages or species assemblages</t>
  </si>
  <si>
    <t>Demersal (a)</t>
  </si>
  <si>
    <t>Pelagic
(a)</t>
  </si>
  <si>
    <t>Industrial 
(b)</t>
  </si>
  <si>
    <t>Deep-water 
(a)</t>
  </si>
  <si>
    <t>Tuna and 
tuna-like</t>
  </si>
  <si>
    <t>Other highly
migratory</t>
  </si>
  <si>
    <t>Baltic Sea</t>
  </si>
  <si>
    <t>ICES areas III b-d</t>
  </si>
  <si>
    <t>North Sea and Eastern Arctic</t>
  </si>
  <si>
    <t>ICES Sub-areas I, II, IIIa, IV and VIId</t>
  </si>
  <si>
    <t>North Atlantic</t>
  </si>
  <si>
    <t>ICES Sub-areas V, XIV (excl. VIId), and NAFO area</t>
  </si>
  <si>
    <t>Mediterranean Sea and Black Sea</t>
  </si>
  <si>
    <t>All geographical sub-areas</t>
  </si>
  <si>
    <t>Other regions where fisheries are operated by EU vessels and managed by RFMOs</t>
  </si>
  <si>
    <t>Central East Atlantic</t>
  </si>
  <si>
    <t>Antarctic</t>
  </si>
  <si>
    <t>Central West Atlantic</t>
  </si>
  <si>
    <t>Indian Ocean</t>
  </si>
  <si>
    <t>Pacific Ocean</t>
  </si>
  <si>
    <t xml:space="preserve">  (a) Including fish, crustaceans and molluscs</t>
  </si>
  <si>
    <t xml:space="preserve">  (b) Fisheries targeting species for the production of fish meal, fish oil, etc. </t>
  </si>
  <si>
    <t>Table III.B.1 - Population segments for collection of economic data</t>
  </si>
  <si>
    <t>TR Year</t>
  </si>
  <si>
    <t>Supra region</t>
  </si>
  <si>
    <t>Fleet segment (c)</t>
  </si>
  <si>
    <t>Reference year</t>
  </si>
  <si>
    <t>Target 
population no. (b)
-----
N</t>
  </si>
  <si>
    <t>Frame population no. (d)
----
F</t>
  </si>
  <si>
    <t>Planned
sample no. (a) (b)
-----
P</t>
  </si>
  <si>
    <t xml:space="preserve"> Planned 
sample rate (a)
-----
(P/F)*100 (%)</t>
  </si>
  <si>
    <t>Type of data collection scheme</t>
  </si>
  <si>
    <t>Achieved Sample  no.</t>
  </si>
  <si>
    <t>Achieved Sample rate</t>
  </si>
  <si>
    <t>Achieved Sample no. / Planned sampled no.</t>
  </si>
  <si>
    <t>Baltic Sea, North Sea and Eastern Arctic, and North Atlantic</t>
  </si>
  <si>
    <t>A</t>
  </si>
  <si>
    <t>C</t>
  </si>
  <si>
    <t>A and C</t>
  </si>
  <si>
    <t>(a) Where planned sample nos. and rates differ for the estimation of different parameters within a segment, please give the appropriate range.</t>
  </si>
  <si>
    <t>(b) planned sample can be modified based on updated information on the total population (fleet register)</t>
  </si>
  <si>
    <t xml:space="preserve">(d) For economic variables to be collected only for active vessels, the frame may be different from the population. </t>
  </si>
  <si>
    <t>A - Census</t>
  </si>
  <si>
    <t>B - Probability Sample Survey</t>
  </si>
  <si>
    <t>C - Non-Probability Sample Survey</t>
  </si>
  <si>
    <t>Table III.B.2 - Economic Clustering of fleet segments</t>
  </si>
  <si>
    <t>Name of the clustered fleet segments</t>
  </si>
  <si>
    <t>Total number of vessels in the cluster from the most recent information</t>
  </si>
  <si>
    <r>
      <t>Total number of vessels in the cluster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</si>
  <si>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Fleet segments which have been clustered</t>
  </si>
  <si>
    <t>Number of vessels in the segment from the most recent information</t>
  </si>
  <si>
    <r>
      <t>Number of vessels in the segment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</si>
  <si>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Table III.B.3 - Economic Data collection strategy</t>
  </si>
  <si>
    <t>NP years</t>
  </si>
  <si>
    <t>Variable group</t>
  </si>
  <si>
    <t>Variables</t>
  </si>
  <si>
    <t>Data sources</t>
  </si>
  <si>
    <t>Variability indicator (a)</t>
  </si>
  <si>
    <t xml:space="preserve">Achieved variability </t>
  </si>
  <si>
    <t>Bias indicator</t>
  </si>
  <si>
    <t>Value of the bias indicator</t>
  </si>
  <si>
    <t>Income</t>
  </si>
  <si>
    <t>Gross value of landings</t>
  </si>
  <si>
    <t>all segments</t>
  </si>
  <si>
    <t>Other income</t>
  </si>
  <si>
    <t>(a) specify the variability indicators to be used and planned target</t>
  </si>
  <si>
    <t>Table III.C.1 - List of identified metiers</t>
  </si>
  <si>
    <t>Reference years</t>
  </si>
  <si>
    <t>Fishing ground</t>
  </si>
  <si>
    <t>Gear LVL4</t>
  </si>
  <si>
    <t>Target Assemblage LVL5</t>
  </si>
  <si>
    <t>Metier LVL6</t>
  </si>
  <si>
    <t>Effort Days</t>
  </si>
  <si>
    <t>Total Landings (tonnes)</t>
  </si>
  <si>
    <t>Total Value (euros)</t>
  </si>
  <si>
    <t>Selected Effort</t>
  </si>
  <si>
    <t>Selected Landings</t>
  </si>
  <si>
    <t>Selected Value</t>
  </si>
  <si>
    <t>Selected Other (1)</t>
  </si>
  <si>
    <t>Selected Discards</t>
  </si>
  <si>
    <t>2006-2007</t>
  </si>
  <si>
    <t>IV, VIId</t>
  </si>
  <si>
    <t>Demersal fish</t>
  </si>
  <si>
    <t>Y</t>
  </si>
  <si>
    <t>N</t>
  </si>
  <si>
    <t>Crustaceans</t>
  </si>
  <si>
    <t>Table III.C.2 - Merging and disaggregation of metiers (re-arrangement)</t>
  </si>
  <si>
    <t>Sampling year</t>
  </si>
  <si>
    <t>Metiers picked up by ranking system (Table III_C_1 column G)</t>
  </si>
  <si>
    <t>Is metier merged with other metiers for sampling purposes?</t>
  </si>
  <si>
    <t>Metiers that will be merged for sampling  purposes (Table III_C_1 column G)</t>
  </si>
  <si>
    <t>Metiers that will be further disaggregated</t>
  </si>
  <si>
    <t>Name of metier to sample (Table III_C_3 column H)</t>
  </si>
  <si>
    <t>Agreement at Regional level</t>
  </si>
  <si>
    <t>Baltic</t>
  </si>
  <si>
    <t>SD 22-24</t>
  </si>
  <si>
    <t>OTB_DEF_&gt;=105_1_110</t>
  </si>
  <si>
    <t>No</t>
  </si>
  <si>
    <t>PTB_DEF_&gt;=120_0_0</t>
  </si>
  <si>
    <t>OTB_DEF_&gt;=120_0_0</t>
  </si>
  <si>
    <t>Yes</t>
  </si>
  <si>
    <t>Table III.C.3 - Expected sampled trips by metier</t>
  </si>
  <si>
    <t>MS participating in sampling</t>
  </si>
  <si>
    <t>Sampling Year</t>
  </si>
  <si>
    <t>Sampling frame codes</t>
  </si>
  <si>
    <t>Sampling strategy</t>
  </si>
  <si>
    <t>Sampling scheme</t>
  </si>
  <si>
    <t>Average total no. of trips in the reference years</t>
  </si>
  <si>
    <t>Total No. of trips during the Sampling year</t>
  </si>
  <si>
    <t>Expected no. trips to be sampled at sea by MS</t>
  </si>
  <si>
    <t>Expected no. trips sampled on shore by MS</t>
  </si>
  <si>
    <t>Expected total no. trips to be sampled by MS</t>
  </si>
  <si>
    <t>Achieved number of trips</t>
  </si>
  <si>
    <t>Achieved no. trips at sea</t>
  </si>
  <si>
    <t>Achieved no. trips landings on shore</t>
  </si>
  <si>
    <t>Other [Market stock specific sampling]</t>
  </si>
  <si>
    <t>Concurrent-at-sea</t>
  </si>
  <si>
    <t>Small pelagic fish</t>
  </si>
  <si>
    <t>Table III.C.4 -  Metier sampling strategy</t>
  </si>
  <si>
    <t>Sampling frame code</t>
  </si>
  <si>
    <t>Sampling frame (fishing activities)</t>
  </si>
  <si>
    <t>Sampling frame (geographical location)</t>
  </si>
  <si>
    <t>Sampling frame (seasonality)</t>
  </si>
  <si>
    <t>Planned no. trips to be sampled at sea by MS</t>
  </si>
  <si>
    <t>Planned no. trips sampled on shore by MS</t>
  </si>
  <si>
    <t>Planned total no. trips to be sampled by MS</t>
  </si>
  <si>
    <t>Time stratification</t>
  </si>
  <si>
    <t>% achieved number of trips   ----- A/P*100</t>
  </si>
  <si>
    <t>% achieved number of trips at sea             ----- A/P*100</t>
  </si>
  <si>
    <t>% achieved number of trips on shore             ----- A/P*100</t>
  </si>
  <si>
    <t>Q</t>
  </si>
  <si>
    <t>-</t>
  </si>
  <si>
    <t>MS partcipating in sampling</t>
  </si>
  <si>
    <t>Species</t>
  </si>
  <si>
    <t>Species Group</t>
  </si>
  <si>
    <t>Achieved length/ age sampling</t>
  </si>
  <si>
    <t>Required annual Precision target (CV)</t>
  </si>
  <si>
    <t>Intensity agreed at the regional level</t>
  </si>
  <si>
    <t>Planned minimum no. of fish to be measured/aged at national level</t>
  </si>
  <si>
    <t>Planned minimum no. of fish to be measured/aged at the regional level</t>
  </si>
  <si>
    <t>From the unsorted
catches</t>
  </si>
  <si>
    <t>Precision (CV) achieved on unsorted catches</t>
  </si>
  <si>
    <t>From the retained
catches and/or landings</t>
  </si>
  <si>
    <t>Precision (CV) achieved on retained catches and/or landings</t>
  </si>
  <si>
    <t>From the discards</t>
  </si>
  <si>
    <t>Precision (CV) achieved on discards</t>
  </si>
  <si>
    <t>Achieved no of fish measured at a national level by metier</t>
  </si>
  <si>
    <t>Precision (CV) achieved on volume of discards</t>
  </si>
  <si>
    <t>Solea solea</t>
  </si>
  <si>
    <t>Pleuronectes platessa</t>
  </si>
  <si>
    <t>Age</t>
  </si>
  <si>
    <t>Table III.C.6 - Achieved Length sampling of catches, landings and discards by metier and species</t>
  </si>
  <si>
    <t>Bilateral agreement</t>
  </si>
  <si>
    <t>Metier level 6</t>
  </si>
  <si>
    <t>Achieved length sampling</t>
  </si>
  <si>
    <t>Achieved no of fish measured at a national level by metier 
(= J + K + L)</t>
  </si>
  <si>
    <t>Table III.E.1 – List of required stocks (Appendix VII)</t>
  </si>
  <si>
    <t>Area / Stock</t>
  </si>
  <si>
    <t>Average
landings
---
tons</t>
  </si>
  <si>
    <t>Share in 
EU TAC
---
%</t>
  </si>
  <si>
    <t>Share in
EU landings
---
%</t>
  </si>
  <si>
    <t>Selected for sampling</t>
  </si>
  <si>
    <t>Gadus morhua</t>
  </si>
  <si>
    <t>VIIa</t>
  </si>
  <si>
    <t>VIIe</t>
  </si>
  <si>
    <t>Nephrops norvegicus</t>
  </si>
  <si>
    <t>Merluccius merluccius</t>
  </si>
  <si>
    <t>Table III.E.2 - Long-term planning of sampling for stock-based variables</t>
  </si>
  <si>
    <t>NP Years</t>
  </si>
  <si>
    <t>Weight</t>
  </si>
  <si>
    <t>Sex ratio</t>
  </si>
  <si>
    <t>Sexual maturity</t>
  </si>
  <si>
    <t>Fecundity</t>
  </si>
  <si>
    <t>IV</t>
  </si>
  <si>
    <t>Table III.E.3 - Sampling intensity for stock-based variables</t>
  </si>
  <si>
    <t>Variable (*)</t>
  </si>
  <si>
    <t>Required precision target (CV)</t>
  </si>
  <si>
    <t>Planned minimum No of individuals to be measured at a national level</t>
  </si>
  <si>
    <t>Planned minimum No of individuals to be measured at the regional level</t>
  </si>
  <si>
    <t>Achieved precision target (CV)</t>
  </si>
  <si>
    <t>Is target precision achieved at a regional level?</t>
  </si>
  <si>
    <t>Achieved No of individuals at a national level</t>
  </si>
  <si>
    <t>Achieved  No of individuals at the regional level</t>
  </si>
  <si>
    <t>% achievement at national (100*Q/M)</t>
  </si>
  <si>
    <t>% achievement regional (100*R/N)</t>
  </si>
  <si>
    <t>Length @age</t>
  </si>
  <si>
    <t>Weight @age</t>
  </si>
  <si>
    <t>Sex-ratio @age</t>
  </si>
  <si>
    <t>Maturity @age</t>
  </si>
  <si>
    <t>Survey</t>
  </si>
  <si>
    <t>IIIa, IV, VI, VII, VIIIab</t>
  </si>
  <si>
    <t>Sex-ratio @length</t>
  </si>
  <si>
    <t>Table III.F.1 – Transversal Variables Data collection strategy</t>
  </si>
  <si>
    <t>Target population (b)</t>
  </si>
  <si>
    <t>Capacity</t>
  </si>
  <si>
    <t>Number of vessels</t>
  </si>
  <si>
    <t>GT, kW, vessel age,</t>
  </si>
  <si>
    <t>Effort</t>
  </si>
  <si>
    <t>Days at sea</t>
  </si>
  <si>
    <t>Hours fished</t>
  </si>
  <si>
    <t>Fishing days</t>
  </si>
  <si>
    <t>kW* fishing days</t>
  </si>
  <si>
    <t>Landings</t>
  </si>
  <si>
    <t>Value of landings total and per species</t>
  </si>
  <si>
    <t>Live weight of landings total and per species</t>
  </si>
  <si>
    <t>(b) Target population can be reported as "all registered vessels in the case the sampling strategy is the same for all vessels otherwise MS should specify the vessels segments for which a specific sampling strategy has been used</t>
  </si>
  <si>
    <t>Table III.F.2 - Conversion factors</t>
  </si>
  <si>
    <t>Presentation</t>
  </si>
  <si>
    <t>Conversion factor</t>
  </si>
  <si>
    <t>Gutted</t>
  </si>
  <si>
    <t>Whole</t>
  </si>
  <si>
    <t>Tails</t>
  </si>
  <si>
    <t>Table III.G.1-  List of surveys</t>
  </si>
  <si>
    <t>Year of the survey</t>
  </si>
  <si>
    <t>Name of survey</t>
  </si>
  <si>
    <t>Aim of survey</t>
  </si>
  <si>
    <t>Area(s)
covered</t>
  </si>
  <si>
    <t>Period (Month)</t>
  </si>
  <si>
    <t>Days at sea planned</t>
  </si>
  <si>
    <t>Max. days eligible</t>
  </si>
  <si>
    <t>Type of Sampling activities</t>
  </si>
  <si>
    <t>Planned target</t>
  </si>
  <si>
    <t>Ecosystem indicators collected</t>
  </si>
  <si>
    <t>Map</t>
  </si>
  <si>
    <t>Relevant international planning group</t>
  </si>
  <si>
    <t>Upload in international database</t>
  </si>
  <si>
    <t>Achieved Days at sea</t>
  </si>
  <si>
    <t>Achieved Target</t>
  </si>
  <si>
    <t>% achievement no days ----- A/P %</t>
  </si>
  <si>
    <t>% achievement target ----- A/P %</t>
  </si>
  <si>
    <t>Fish Hauls</t>
  </si>
  <si>
    <t>NS Herring Acoustic Survey</t>
  </si>
  <si>
    <t>IIIa, IV</t>
  </si>
  <si>
    <t>Echo Nm</t>
  </si>
  <si>
    <t>NA</t>
  </si>
  <si>
    <t>Table IV.A.1 - General overview of aquaculture activities</t>
  </si>
  <si>
    <t xml:space="preserve">Fish farming techniques </t>
  </si>
  <si>
    <t>Shellfish farming techniques</t>
  </si>
  <si>
    <t>Land based farms</t>
  </si>
  <si>
    <t>Cages</t>
  </si>
  <si>
    <t>Hatcheries and Nurseries</t>
  </si>
  <si>
    <t>On growing</t>
  </si>
  <si>
    <t>Combined</t>
  </si>
  <si>
    <t>Rafts</t>
  </si>
  <si>
    <t>Long line</t>
  </si>
  <si>
    <t>Bottom</t>
  </si>
  <si>
    <t>Other</t>
  </si>
  <si>
    <t>Salmon (a)</t>
  </si>
  <si>
    <t>Eel (b)</t>
  </si>
  <si>
    <t>Sea bass and Sea Bream (c)</t>
  </si>
  <si>
    <t>Other marine fish (d)</t>
  </si>
  <si>
    <t xml:space="preserve">  Tuna (e)</t>
  </si>
  <si>
    <t xml:space="preserve">       Haddock (f)</t>
  </si>
  <si>
    <t xml:space="preserve">    Turbot (g)</t>
  </si>
  <si>
    <t xml:space="preserve"> Cod (h)</t>
  </si>
  <si>
    <t>Mussel (i)</t>
  </si>
  <si>
    <t>Oyster (j)</t>
  </si>
  <si>
    <t>Clam (k)</t>
  </si>
  <si>
    <t>Other shellfish (l)</t>
  </si>
  <si>
    <t>Fresh water fish (m)</t>
  </si>
  <si>
    <t xml:space="preserve"> Trout (n)</t>
  </si>
  <si>
    <t>Carp (o)</t>
  </si>
  <si>
    <t>(b) Anguila anguilla</t>
  </si>
  <si>
    <t>(c) Dicentrarchus labrax and Sparus aurata</t>
  </si>
  <si>
    <t>(d) This row contains all other not listed marine species</t>
  </si>
  <si>
    <t>(f) Melanogrammus aeglefinus</t>
  </si>
  <si>
    <t>(g) Psetta maxima</t>
  </si>
  <si>
    <t>(h) Gadus morhua</t>
  </si>
  <si>
    <t>(m) This row contains all other not listed fresh water species</t>
  </si>
  <si>
    <t>Table IV.A.2 - Population segments for collection of aquaculture data</t>
  </si>
  <si>
    <t>Segment</t>
  </si>
  <si>
    <t>Total 
population no. (b)
----
N</t>
  </si>
  <si>
    <t xml:space="preserve">Frame population no. 
----
F </t>
  </si>
  <si>
    <t xml:space="preserve"> Planned 
sample rate (a)
-----
P/F*100 (%)</t>
  </si>
  <si>
    <t>Type of data collection scheme  (c)</t>
  </si>
  <si>
    <t>Achieved no.sample</t>
  </si>
  <si>
    <t>Achieved Sampled rate
-----
A/P</t>
  </si>
  <si>
    <t>Achieved Sample rate / Planned sampled rate</t>
  </si>
  <si>
    <t xml:space="preserve">(b) planned sample can be modified based on updated information on the total population </t>
  </si>
  <si>
    <t>Table IV.A.3 – Sampling strategy  - Aquaculture sector</t>
  </si>
  <si>
    <t>Variables (as listed in Appendix X)</t>
  </si>
  <si>
    <t>Turnover</t>
  </si>
  <si>
    <t>Financial accounts</t>
  </si>
  <si>
    <t>Energy costs</t>
  </si>
  <si>
    <t>Table IV.B.1 - Processing industry: Population segments for collection of economic data</t>
  </si>
  <si>
    <t>Segment (b)</t>
  </si>
  <si>
    <t>Total 
population no.
-----
N</t>
  </si>
  <si>
    <t xml:space="preserve">Frame population no. F </t>
  </si>
  <si>
    <t>Planned
sample no. (a)
-----
P</t>
  </si>
  <si>
    <t>Achieved no. sample</t>
  </si>
  <si>
    <t>(b) in case of no stratification, put all the population</t>
  </si>
  <si>
    <t>(c) A - Census; B - Probability Sample Survey; C - Non-Probability Sample Survey</t>
  </si>
  <si>
    <t>Table IV.B.2 – Sampling strategy - Processing industry</t>
  </si>
  <si>
    <t>Variables (as listed in Appendix XII)</t>
  </si>
  <si>
    <t>financial accounts</t>
  </si>
  <si>
    <t>Other operational costs</t>
  </si>
  <si>
    <t>For indicators 1-4, see table III.G.1</t>
  </si>
  <si>
    <t>Code specification</t>
  </si>
  <si>
    <t>Data required</t>
  </si>
  <si>
    <t>Data collection</t>
  </si>
  <si>
    <t>Time interval for position reports</t>
  </si>
  <si>
    <t xml:space="preserve">Position and vessel registration </t>
  </si>
  <si>
    <t xml:space="preserve">Species of catches and discards </t>
  </si>
  <si>
    <t>length of catches and discards</t>
  </si>
  <si>
    <t>Value of landings and cost of fuel.</t>
  </si>
  <si>
    <t>VI.1 – Achieved Data transmission</t>
  </si>
  <si>
    <t>Types of data transmitted</t>
  </si>
  <si>
    <t>Expert group
or
Project</t>
  </si>
  <si>
    <t>Species
or
Fleet segment</t>
  </si>
  <si>
    <t>Species specific effort</t>
  </si>
  <si>
    <t>Quantities landed</t>
  </si>
  <si>
    <t>Quantities discarded</t>
  </si>
  <si>
    <t>CPUE data</t>
  </si>
  <si>
    <t>Survey data</t>
  </si>
  <si>
    <t>Length comp landings</t>
  </si>
  <si>
    <t>Age comp landings</t>
  </si>
  <si>
    <t>Length comp discards</t>
  </si>
  <si>
    <t>Age comp discards</t>
  </si>
  <si>
    <t>Growth</t>
  </si>
  <si>
    <t>Sex ratios</t>
  </si>
  <si>
    <t>Economic data fleets</t>
  </si>
  <si>
    <t>Fish processing industry</t>
  </si>
  <si>
    <t>ICES WGNEPH</t>
  </si>
  <si>
    <t>ICES WGNSSK</t>
  </si>
  <si>
    <t>VII, VIII</t>
  </si>
  <si>
    <t>(a) Species to be specified</t>
  </si>
  <si>
    <t>(k) Species to be specified</t>
  </si>
  <si>
    <t>(l) Species to be specified</t>
  </si>
  <si>
    <t>(n) Species to be specified</t>
  </si>
  <si>
    <t>(o) Species to be specified</t>
  </si>
  <si>
    <t>(e) Species to be specified</t>
  </si>
  <si>
    <t>(i) Species to be specified</t>
  </si>
  <si>
    <t>(j) Species to be specified</t>
  </si>
  <si>
    <t>Value of the accuracy indicator</t>
  </si>
  <si>
    <t>Table III.C.5 – Sampling intensity for length compositions (all metiers combined)</t>
  </si>
  <si>
    <t>Type of data collection scheme  (a)</t>
  </si>
  <si>
    <t>(a) A - Census; B - Probability Sample Survey; C - Non-Probability Sample Survey</t>
  </si>
  <si>
    <t>S</t>
  </si>
  <si>
    <t>Classification of segments which have been clustered (a)</t>
  </si>
  <si>
    <t>(a) [I]mportant segments with distinct characteristics; [S]egments similar to other segments; [N]on-important segments with distinct characteristics</t>
  </si>
  <si>
    <t>Type of data collection scheme (a)</t>
  </si>
  <si>
    <t>Type of error (b)</t>
  </si>
  <si>
    <t>Accuracy indicator ( c)</t>
  </si>
  <si>
    <t>Fleet segments (d)</t>
  </si>
  <si>
    <t>(b) Bias or Variability</t>
  </si>
  <si>
    <t>(c ) For bias: response rates and/or coverage rates and/or representativeness of the sample (always required in case of low response rate (&lt;70%)). For variability: CV in case of B and
variability of estimates in case of C</t>
  </si>
  <si>
    <t>(d) fleet segments can be reported as "all segments" in the case the sampling strategy is the same for all segments, otherwise MS should specify the segments for which a specific sampling strategy has been used</t>
  </si>
  <si>
    <t>Accuracy indicator (c )</t>
  </si>
  <si>
    <t>Segments (d)</t>
  </si>
  <si>
    <t>Response rates</t>
  </si>
  <si>
    <t xml:space="preserve">Type of error (b) </t>
  </si>
  <si>
    <t>DNK</t>
  </si>
  <si>
    <t>2009</t>
  </si>
  <si>
    <t>Melanogrammus aeglefinus</t>
  </si>
  <si>
    <t>Merlangius merlangus</t>
  </si>
  <si>
    <t>Molva molva</t>
  </si>
  <si>
    <t>Pollachius virens</t>
  </si>
  <si>
    <t xml:space="preserve">Pollachius pollachius </t>
  </si>
  <si>
    <t>Platichthys flesus</t>
  </si>
  <si>
    <t>Limanda limanda</t>
  </si>
  <si>
    <t>Psetta maxima</t>
  </si>
  <si>
    <t>Scopthalmus rhombus</t>
  </si>
  <si>
    <t xml:space="preserve">Glyptocephalus  cynoglossus  </t>
  </si>
  <si>
    <t>Microstomus kitt</t>
  </si>
  <si>
    <t xml:space="preserve">Hippoglossus hippoglossus </t>
  </si>
  <si>
    <t>Lamna nasus</t>
  </si>
  <si>
    <t>Salmo salar</t>
  </si>
  <si>
    <t>Gutted without head</t>
  </si>
  <si>
    <t>Liphius piscatorius</t>
  </si>
  <si>
    <t>Baltic International Trawl Survey</t>
  </si>
  <si>
    <t xml:space="preserve">Indices for recruitment and stock abundance for Cod </t>
  </si>
  <si>
    <t>IIIaS, IIIb-c</t>
  </si>
  <si>
    <r>
      <t>1</t>
    </r>
    <r>
      <rPr>
        <vertAlign val="superscript"/>
        <sz val="8"/>
        <rFont val="Calibri"/>
        <family val="2"/>
      </rPr>
      <t>st</t>
    </r>
    <r>
      <rPr>
        <sz val="8"/>
        <rFont val="Arial"/>
        <family val="2"/>
      </rPr>
      <t xml:space="preserve"> quarter</t>
    </r>
  </si>
  <si>
    <t>1-4</t>
  </si>
  <si>
    <t>ICES WGBIFS</t>
  </si>
  <si>
    <t>Indices for stock abundance for Cod and flatfish</t>
  </si>
  <si>
    <r>
      <t>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quarter</t>
    </r>
  </si>
  <si>
    <t>International Bottom Trawl Survey</t>
  </si>
  <si>
    <t>Indices for recruitment and stock abundance for commercial and non-commercial species</t>
  </si>
  <si>
    <r>
      <t>1</t>
    </r>
    <r>
      <rPr>
        <vertAlign val="superscript"/>
        <sz val="8"/>
        <rFont val="Calibri"/>
        <family val="2"/>
      </rPr>
      <t>st</t>
    </r>
    <r>
      <rPr>
        <sz val="8"/>
        <rFont val="Arial"/>
        <family val="2"/>
      </rPr>
      <t>quarter</t>
    </r>
  </si>
  <si>
    <t>ICES IBTSWG</t>
  </si>
  <si>
    <r>
      <t>3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quarter</t>
    </r>
  </si>
  <si>
    <t>North Sea Sandeels Survey</t>
  </si>
  <si>
    <t>Abundance and recruitment estimate of Sand eel</t>
  </si>
  <si>
    <t>IVa, IVb</t>
  </si>
  <si>
    <t>International Ecosystem Survey in the Nordic Sea</t>
  </si>
  <si>
    <t>Acoustic abundance estimate of herring stocks</t>
  </si>
  <si>
    <t>IIa-IIb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</si>
  <si>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quarter</t>
    </r>
  </si>
  <si>
    <t>Not known</t>
  </si>
  <si>
    <t>ICES PGNAPES</t>
  </si>
  <si>
    <t>3500 nm</t>
  </si>
  <si>
    <t>Herring larvae survey</t>
  </si>
  <si>
    <t>Herring larvea indices</t>
  </si>
  <si>
    <r>
      <t>1</t>
    </r>
    <r>
      <rPr>
        <vertAlign val="superscript"/>
        <sz val="8"/>
        <rFont val="Calibri"/>
        <family val="2"/>
      </rPr>
      <t xml:space="preserve">st </t>
    </r>
    <r>
      <rPr>
        <sz val="8"/>
        <rFont val="Arial"/>
        <family val="2"/>
      </rPr>
      <t>quarter</t>
    </r>
  </si>
  <si>
    <t>Plankton Hauls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</si>
  <si>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and 3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quarter</t>
    </r>
  </si>
  <si>
    <t>ICES HERSUR</t>
  </si>
  <si>
    <t>Nephrops TV survey (FU 3&amp;4)</t>
  </si>
  <si>
    <t>Estimate of Nephrops biomass</t>
  </si>
  <si>
    <t>IIIa</t>
  </si>
  <si>
    <t>TV-tracks</t>
  </si>
  <si>
    <t>Anguilla anguilla</t>
  </si>
  <si>
    <t>Clupea harengus</t>
  </si>
  <si>
    <t>Pleuronectes platesca</t>
  </si>
  <si>
    <t>Sprattus sprattus</t>
  </si>
  <si>
    <t>22-32</t>
  </si>
  <si>
    <t>G1</t>
  </si>
  <si>
    <t>T</t>
  </si>
  <si>
    <r>
      <t>22-24</t>
    </r>
    <r>
      <rPr>
        <vertAlign val="superscript"/>
        <sz val="8"/>
        <rFont val="Arial"/>
        <family val="2"/>
      </rPr>
      <t>1</t>
    </r>
  </si>
  <si>
    <t>22-24</t>
  </si>
  <si>
    <t>25-32</t>
  </si>
  <si>
    <t>G2</t>
  </si>
  <si>
    <t>22</t>
  </si>
  <si>
    <t>22-31</t>
  </si>
  <si>
    <t xml:space="preserve">Ammodytidae </t>
  </si>
  <si>
    <t>Argentina spp.</t>
  </si>
  <si>
    <t xml:space="preserve">Clupea harengus </t>
  </si>
  <si>
    <t xml:space="preserve">Gadus morhua </t>
  </si>
  <si>
    <t xml:space="preserve">Lophius piscatorius </t>
  </si>
  <si>
    <t xml:space="preserve">Melanogrammus aeglefinus </t>
  </si>
  <si>
    <t xml:space="preserve">Merluccius merluccius </t>
  </si>
  <si>
    <t xml:space="preserve">Micromesistius poutassou </t>
  </si>
  <si>
    <t xml:space="preserve">Microstomus kitt </t>
  </si>
  <si>
    <t xml:space="preserve">Glyptocephalus cynoglossus </t>
  </si>
  <si>
    <t xml:space="preserve">Nephrops norvegicus </t>
  </si>
  <si>
    <t xml:space="preserve">Pandalus borealis </t>
  </si>
  <si>
    <t xml:space="preserve">Pleuronectes platessa </t>
  </si>
  <si>
    <t xml:space="preserve">Pollachius virens </t>
  </si>
  <si>
    <t xml:space="preserve">Psetta maxima </t>
  </si>
  <si>
    <t xml:space="preserve">Scomber scombrus </t>
  </si>
  <si>
    <t xml:space="preserve">Solea solea </t>
  </si>
  <si>
    <t xml:space="preserve">Sprattus sprattus </t>
  </si>
  <si>
    <t>Trachurus trachurus.</t>
  </si>
  <si>
    <t xml:space="preserve">Trisopterus esmarki </t>
  </si>
  <si>
    <r>
      <t>I, II</t>
    </r>
    <r>
      <rPr>
        <vertAlign val="superscript"/>
        <sz val="8"/>
        <rFont val="Arial"/>
        <family val="2"/>
      </rPr>
      <t>1</t>
    </r>
  </si>
  <si>
    <r>
      <t>Ivab</t>
    </r>
    <r>
      <rPr>
        <vertAlign val="superscript"/>
        <sz val="8"/>
        <rFont val="Arial"/>
        <family val="2"/>
      </rPr>
      <t>1</t>
    </r>
  </si>
  <si>
    <r>
      <t>IIIa</t>
    </r>
    <r>
      <rPr>
        <vertAlign val="superscript"/>
        <sz val="8"/>
        <rFont val="Arial"/>
        <family val="2"/>
      </rPr>
      <t>1</t>
    </r>
  </si>
  <si>
    <r>
      <t>IIIaN</t>
    </r>
    <r>
      <rPr>
        <vertAlign val="superscript"/>
        <sz val="8"/>
        <rFont val="Arial"/>
        <family val="2"/>
      </rPr>
      <t>1</t>
    </r>
  </si>
  <si>
    <r>
      <t>IIIaS</t>
    </r>
    <r>
      <rPr>
        <vertAlign val="superscript"/>
        <sz val="8"/>
        <rFont val="Arial"/>
        <family val="2"/>
      </rPr>
      <t>1</t>
    </r>
  </si>
  <si>
    <r>
      <t>IV</t>
    </r>
    <r>
      <rPr>
        <vertAlign val="superscript"/>
        <sz val="8"/>
        <rFont val="Arial"/>
        <family val="2"/>
      </rPr>
      <t>1</t>
    </r>
  </si>
  <si>
    <r>
      <t>IV (norweigian waters)</t>
    </r>
    <r>
      <rPr>
        <vertAlign val="superscript"/>
        <sz val="8"/>
        <rFont val="Arial"/>
        <family val="2"/>
      </rPr>
      <t>1</t>
    </r>
  </si>
  <si>
    <t>I-IX, XII, XIV</t>
  </si>
  <si>
    <r>
      <t>IIa, IV</t>
    </r>
    <r>
      <rPr>
        <vertAlign val="superscript"/>
        <sz val="8"/>
        <rFont val="Arial"/>
        <family val="2"/>
      </rPr>
      <t>1</t>
    </r>
  </si>
  <si>
    <t>IV, IIIa, VI</t>
  </si>
  <si>
    <t>II, IIIa, IV, V, VI, VII, VIII, IX</t>
  </si>
  <si>
    <t>IIIa, IVbc, VIId</t>
  </si>
  <si>
    <t>IV, IIIa</t>
  </si>
  <si>
    <t>27.SD22-24</t>
  </si>
  <si>
    <t>Anchored seine [SDN]</t>
  </si>
  <si>
    <t>SDN_DEF_&gt;=105_1_110</t>
  </si>
  <si>
    <t>SDN_DEF_90-104_0_0</t>
  </si>
  <si>
    <t>Bottom otter trawl [OTB]</t>
  </si>
  <si>
    <t>OTB_CRU_90-119_0_0</t>
  </si>
  <si>
    <t>OTB_CRU_ALL_0_0</t>
  </si>
  <si>
    <t>OTB_DEF_90-104_0_0</t>
  </si>
  <si>
    <t>OTB_DEF_90-119_0_0</t>
  </si>
  <si>
    <t>OTB_SPF_&gt;=32_0_0</t>
  </si>
  <si>
    <t>OTB_SPF_16-31_0_0</t>
  </si>
  <si>
    <t>Bottom pair trawl [PTB]</t>
  </si>
  <si>
    <t>PTB_DEF_&gt;=105_0_0</t>
  </si>
  <si>
    <t>PTB_DEF_90-104_0_0</t>
  </si>
  <si>
    <t>PTB_SPF_&gt;=32_0_0</t>
  </si>
  <si>
    <t>PTB_SPF_16-31_0_0</t>
  </si>
  <si>
    <t>Drifting longlines [LLD]</t>
  </si>
  <si>
    <t>LLD_SPF_ALL_0_0</t>
  </si>
  <si>
    <t>Fly shooting seine [SSC]</t>
  </si>
  <si>
    <t>SSC_DEF_&gt;=105_1_110</t>
  </si>
  <si>
    <t>SSC_DEF_90-104_0_0</t>
  </si>
  <si>
    <t>Hand and pole lines [LHP]</t>
  </si>
  <si>
    <t>Finfish</t>
  </si>
  <si>
    <t>LHP_FIN_ALL_0_0</t>
  </si>
  <si>
    <t>Midwater otter trawl [OTM]</t>
  </si>
  <si>
    <t>OTM_DEF_&gt;=105_1_110</t>
  </si>
  <si>
    <t>Multi-rig otter trawl [OTT]</t>
  </si>
  <si>
    <t>OTT_DEF_&gt;=105_1_110</t>
  </si>
  <si>
    <t>Pelagic pair trawl [PTM]</t>
  </si>
  <si>
    <t>PTM_DEF_&gt;=105_1_110</t>
  </si>
  <si>
    <t>PTM_DEF_90-104_0_0</t>
  </si>
  <si>
    <t>PTM_SPF_&lt;=15_0_0</t>
  </si>
  <si>
    <t>PTM_SPF_&gt;=32_0_0</t>
  </si>
  <si>
    <t>PTM_SPF_16-31_0_0</t>
  </si>
  <si>
    <t>PTM_SPF_32-69_0_0</t>
  </si>
  <si>
    <t>Set gillnet [GNS]</t>
  </si>
  <si>
    <t>Anadromous</t>
  </si>
  <si>
    <t>GNS_ANA_&gt;=157_0_0</t>
  </si>
  <si>
    <t>Catadromous</t>
  </si>
  <si>
    <t>GNS_CAT_ALL_0_0</t>
  </si>
  <si>
    <t>GNS_DEF_&gt;=157_0_0</t>
  </si>
  <si>
    <t>GNS_DEF_110-156_0_0</t>
  </si>
  <si>
    <t>GNS_DEF_120-219_0_0</t>
  </si>
  <si>
    <t>GNS_SPF_32-109_0_0</t>
  </si>
  <si>
    <t>Set longlines [LLS]</t>
  </si>
  <si>
    <t>LLD_ANA_ALL_0_0</t>
  </si>
  <si>
    <t>LLS_CAT_ALL_0_0</t>
  </si>
  <si>
    <t>LLS_DEF_ALL_0_0</t>
  </si>
  <si>
    <t>Stationary uncovered pound nets [FPN]</t>
  </si>
  <si>
    <t>FPN_CAT_ALL_0_0</t>
  </si>
  <si>
    <t>FPN_SPF_ALL_0_0</t>
  </si>
  <si>
    <t>Trammel net [GTR]</t>
  </si>
  <si>
    <t>GTR_DEF_&gt;=157_0_0</t>
  </si>
  <si>
    <t>GTR_DEF_110-156_0_0</t>
  </si>
  <si>
    <t>GTR_DEF_120-219_0_0</t>
  </si>
  <si>
    <t>27.SD25-32</t>
  </si>
  <si>
    <t>OTM_SPF_32-69_0_0</t>
  </si>
  <si>
    <t>27.I+II</t>
  </si>
  <si>
    <t>Purse seine [PS_]</t>
  </si>
  <si>
    <t>PS__SPF_ALL_0_0</t>
  </si>
  <si>
    <t>27.IIIaN</t>
  </si>
  <si>
    <t>SDN_DEF_&gt;=120_0_0</t>
  </si>
  <si>
    <t>SDN_DEF_16-31_0_0</t>
  </si>
  <si>
    <t>SDN_DEF_32-69_0_0</t>
  </si>
  <si>
    <t>SDN_DEF_90-119_0_0</t>
  </si>
  <si>
    <t>Beam trawl [TBB]</t>
  </si>
  <si>
    <t>TBB_CRU_&gt;=120_0_0</t>
  </si>
  <si>
    <t>TBB_CRU_90-119_0_0</t>
  </si>
  <si>
    <t>TBB_DEF_&gt;=120_0_0</t>
  </si>
  <si>
    <t>TBB_DEF_90-119_0_0</t>
  </si>
  <si>
    <t>OTB_CRU_&gt;=120_0_0</t>
  </si>
  <si>
    <t>OTB_CRU_35-69_0_0</t>
  </si>
  <si>
    <t>OTB_CRU_70-89_0_0</t>
  </si>
  <si>
    <t>OTB_DEF_&lt;=15_0_0</t>
  </si>
  <si>
    <t>OTB_DEF_16-31_0_0</t>
  </si>
  <si>
    <t>OTB_DEF_32-69_0_0</t>
  </si>
  <si>
    <t>OTB_DEF_70-89_0_0</t>
  </si>
  <si>
    <t>Molluscs</t>
  </si>
  <si>
    <t>OTB_MOL_&gt;=16_0_0</t>
  </si>
  <si>
    <t>OTB_SPF_&gt;=90_0_0</t>
  </si>
  <si>
    <t>OTB_SPF_32-69_0_0</t>
  </si>
  <si>
    <t>OTB_SPF_70-89_0_0</t>
  </si>
  <si>
    <t>PTB_DEF_&lt;=15_0_0</t>
  </si>
  <si>
    <t>PTB_DEF_32-69_0_0</t>
  </si>
  <si>
    <t>PTB_DEF_90-119_0_0</t>
  </si>
  <si>
    <t>PTB_SPF_32-69_0_0</t>
  </si>
  <si>
    <t>SSC_DEF_&gt;=120_0_0</t>
  </si>
  <si>
    <t>SSC_DEF_90-119_0_0</t>
  </si>
  <si>
    <t>OTM_DEF_90-119_0_0</t>
  </si>
  <si>
    <t>OTM_SPF_&gt;=90_0_0</t>
  </si>
  <si>
    <t>OTM_SPF_16-31_0_0</t>
  </si>
  <si>
    <t>PTM_DEF_&lt;=15_0_0</t>
  </si>
  <si>
    <t>PTM_DEF_&gt;=120_0_0</t>
  </si>
  <si>
    <t>PTM_DEF_90-119_0_0</t>
  </si>
  <si>
    <t>Pots and traps [FPO]</t>
  </si>
  <si>
    <t>FPO_CRU_ALL_0_0</t>
  </si>
  <si>
    <t>FPO_FIN_ALL_0_0</t>
  </si>
  <si>
    <t>GNS_CRU_&gt;=220_0_0</t>
  </si>
  <si>
    <t>GNS_CRU_100-119_0_0</t>
  </si>
  <si>
    <t>GNS_CRU_120-219_0_0</t>
  </si>
  <si>
    <t>GNS_DEF_&gt;=220_0_0</t>
  </si>
  <si>
    <t>GNS_DEF_100-119_0_0</t>
  </si>
  <si>
    <t>GNS_DEF_90-99_0_0</t>
  </si>
  <si>
    <t>GNS_SPF_&gt;=220_0_0</t>
  </si>
  <si>
    <t>GNS_SPF_100-119_0_0</t>
  </si>
  <si>
    <t>GNS_SPF_120-219_0_0</t>
  </si>
  <si>
    <t>GNS_SPF_50-69_0_0</t>
  </si>
  <si>
    <t>27.IIIaS</t>
  </si>
  <si>
    <t>PTB_DEF_16-31_0_0</t>
  </si>
  <si>
    <t>PTM_DEF_16-31_0_0</t>
  </si>
  <si>
    <t>PTM_DEF_32-69_0_0</t>
  </si>
  <si>
    <t>GNS_CRU_90-99_0_0</t>
  </si>
  <si>
    <t>GNS_SPF_&lt;=29_0_0</t>
  </si>
  <si>
    <t>GTR_DEF_&gt;=220_0_0</t>
  </si>
  <si>
    <t>GTR_DEF_100-119_0_0</t>
  </si>
  <si>
    <t>GTR_DEF_90-99_0_0</t>
  </si>
  <si>
    <t>27.IV+VIId</t>
  </si>
  <si>
    <t>SDN_DEF_70-89_0_0</t>
  </si>
  <si>
    <t>TBB_CRU_&lt;=15_0_0</t>
  </si>
  <si>
    <t>TBB_CRU_16-34_0_0</t>
  </si>
  <si>
    <t>TBB_CRU_35-69_0_0</t>
  </si>
  <si>
    <t>TBB_DEF_&lt;=15_0_0</t>
  </si>
  <si>
    <t>TBB_DEF_16-31_0_0</t>
  </si>
  <si>
    <t>TBB_DEF_70-89_0_0</t>
  </si>
  <si>
    <t>OTB_SPF_&lt;=15_0_0</t>
  </si>
  <si>
    <t>SSC_DEF_70-89_0_0</t>
  </si>
  <si>
    <t>OTM_DEF_&gt;=120_0_0</t>
  </si>
  <si>
    <t>OTT_CRU_&gt;=120_0_0</t>
  </si>
  <si>
    <t>OTT_CRU_70-89_0_0</t>
  </si>
  <si>
    <t>OTT_CRU_90-119_0_0</t>
  </si>
  <si>
    <t>OTT_DEF_&gt;=120_0_0</t>
  </si>
  <si>
    <t>OTT_DEF_16-31_0_0</t>
  </si>
  <si>
    <t>OTT_DEF_70-89_0_0</t>
  </si>
  <si>
    <t>OTT_DEF_90-119_0_0</t>
  </si>
  <si>
    <t>LLS_FIN_ALL_0_0</t>
  </si>
  <si>
    <t>27.V</t>
  </si>
  <si>
    <t>27.VI</t>
  </si>
  <si>
    <t>27.VIIbck</t>
  </si>
  <si>
    <t>27.VIIe</t>
  </si>
  <si>
    <t>27.VIIfghj</t>
  </si>
  <si>
    <t>GNS_DEF_110-156_0_0  GTR_DEF_&gt;=157_0_0  GTR_DEF_110-156_0_0  LHP_FIN_ALL_0_0      GNS_DEF_&gt;=157_0_0</t>
  </si>
  <si>
    <t>OTB_DEF_&gt;=105_1_110  SDN_DEF_&gt;=105_1_110</t>
  </si>
  <si>
    <t>PTB_SPF_&gt;=32_0_0   PTM_SPF_&gt;=32_0_0</t>
  </si>
  <si>
    <t>PTB_SPF_16-31_0_0   PTM_SPF_16-31_0_0</t>
  </si>
  <si>
    <t>SD 25-32</t>
  </si>
  <si>
    <t>GNS_DEF_110-156_0_0  GNS_DEF_&gt;=157_0_0  LHP_FIN_ALL_0_0</t>
  </si>
  <si>
    <t>OTB_DEF_&gt;=105_1_110  OTM_DEF_&gt;=105_1_110   PTB_DEF_&gt;=105_0_0</t>
  </si>
  <si>
    <t>OTB_SPF_16-31_0_0      PTB_SPF_16-31_0_0       PTM_SPF_16-31_0_0</t>
  </si>
  <si>
    <t>OTM_SPF_32-69_0_0    PS__SPF_ALL_0_0       PTM_SPF_32-69_0_0</t>
  </si>
  <si>
    <t>OTB_DEF_90-119_0_0  OTB_DEF_&gt;=120_0_0  TBB_DEF_&gt;=120_0_0</t>
  </si>
  <si>
    <t>OTB_CRU_90-119_0_0    OTB_CRU_&gt;=120_0_0</t>
  </si>
  <si>
    <t>OTM_SPF_32-69_0_0  OTB_SPF_16-31_0_0   OTB_SPF_32-69_0_0  PS__SPF_ALL_0_0        PTM_SPF_32-69_0_0</t>
  </si>
  <si>
    <t>OTB_CRU_35-69_0_0  OTB_DEF_32-69_0_0</t>
  </si>
  <si>
    <t>GNS_DEF_120-219_0_0  GNS_DEF_100-119_0_0    GTR_DEF_120-219_0_0</t>
  </si>
  <si>
    <t>OTB_DEF_16-31_0_0   OTB_DEF_32-69_0_0   PTB_DEF_16-31_0_0   PTM_DEF_16-31_0_0</t>
  </si>
  <si>
    <t>OTB_SPF_16-31_0_0  OTM_SPF_16-31_0_0      PTB_SPF_16-31_0_0   PTM_SPF_16-31_0_0</t>
  </si>
  <si>
    <t>PTB_SPF_32-69_0_0   PTM_SPF_32-69_0_0</t>
  </si>
  <si>
    <t>GNS_DEF_120-219_0_0  GNS_DEF_100-119_0_0  GNS_DEF_90-99_0_0  GTR_DEF_120-219_0_0</t>
  </si>
  <si>
    <t>OTB_CRU_&gt;=120_0_0  OTB_CRU_70-89_0_0  OTB_CRU_90-119_0_0</t>
  </si>
  <si>
    <t>OTB_DEF_90-119_0_0   OTB_DEF_70-89_0_0</t>
  </si>
  <si>
    <t>OTB_SPF_16-31_0_0   PTB_SPF_16-31_0_0       PTM_SPF_16-31_0_0</t>
  </si>
  <si>
    <t>OTB_SPF_32-69_0_0   OTM_SPF_32-69_0_0   PS__SPF_ALL_0_0       PTM_SPF_32-69_0_0</t>
  </si>
  <si>
    <t>SDN_DEF_&gt;=120_0_0   SDN_DEF_90-119_0_0</t>
  </si>
  <si>
    <t>OTM_SPF_32-69_0_0  PTM_SPF_32-69_0_0</t>
  </si>
  <si>
    <t>OTM_SPF_32-69_0_0  OTB_SPF_32-69_0_0        PTM_SPF_32-69_0_0</t>
  </si>
  <si>
    <t>OTM_SPF_32-69_0_0  OTB_SPF_32-69_0_0      PTB_SPF_32-69_0_0    PTM_SPF_32-69_0_0</t>
  </si>
  <si>
    <t xml:space="preserve">Anguilla anguilla </t>
  </si>
  <si>
    <t xml:space="preserve">Salmo salar </t>
  </si>
  <si>
    <t>12.5 %</t>
  </si>
  <si>
    <t xml:space="preserve"> 496</t>
  </si>
  <si>
    <t>&gt;10</t>
  </si>
  <si>
    <t>6609</t>
  </si>
  <si>
    <t>25-27,28.2,29,32</t>
  </si>
  <si>
    <t>65</t>
  </si>
  <si>
    <t>&lt;5</t>
  </si>
  <si>
    <t>28.1</t>
  </si>
  <si>
    <t>None</t>
  </si>
  <si>
    <t>30</t>
  </si>
  <si>
    <t>31</t>
  </si>
  <si>
    <t>Coregorius lavaretus</t>
  </si>
  <si>
    <t>IIId</t>
  </si>
  <si>
    <t>Esox lucius</t>
  </si>
  <si>
    <t>&lt;200</t>
  </si>
  <si>
    <t>6772</t>
  </si>
  <si>
    <t xml:space="preserve"> 907</t>
  </si>
  <si>
    <t>Perca fluviatilis</t>
  </si>
  <si>
    <t>2706</t>
  </si>
  <si>
    <t>1655</t>
  </si>
  <si>
    <t>Salmo trutta</t>
  </si>
  <si>
    <t>Sander lucioperca</t>
  </si>
  <si>
    <t>Scophthalmus rhombus</t>
  </si>
  <si>
    <t>45120</t>
  </si>
  <si>
    <t>5-10</t>
  </si>
  <si>
    <t>10677</t>
  </si>
  <si>
    <t>183396</t>
  </si>
  <si>
    <t>332</t>
  </si>
  <si>
    <t>22889</t>
  </si>
  <si>
    <t>79282</t>
  </si>
  <si>
    <t>33384</t>
  </si>
  <si>
    <t>2600</t>
  </si>
  <si>
    <t>531</t>
  </si>
  <si>
    <t>4661</t>
  </si>
  <si>
    <t xml:space="preserve">Limanda limanda </t>
  </si>
  <si>
    <t>1259</t>
  </si>
  <si>
    <t>1220</t>
  </si>
  <si>
    <t>930</t>
  </si>
  <si>
    <t>1302</t>
  </si>
  <si>
    <t xml:space="preserve">Molva molva </t>
  </si>
  <si>
    <t>633</t>
  </si>
  <si>
    <t>2746</t>
  </si>
  <si>
    <t>865</t>
  </si>
  <si>
    <t>2557</t>
  </si>
  <si>
    <t>271</t>
  </si>
  <si>
    <t>6660</t>
  </si>
  <si>
    <t>10488</t>
  </si>
  <si>
    <t>I, II</t>
  </si>
  <si>
    <t>7150</t>
  </si>
  <si>
    <t>358</t>
  </si>
  <si>
    <t>25300</t>
  </si>
  <si>
    <t>583</t>
  </si>
  <si>
    <t>608</t>
  </si>
  <si>
    <t>18100</t>
  </si>
  <si>
    <t>130098</t>
  </si>
  <si>
    <t xml:space="preserve">Trachurus trachurus </t>
  </si>
  <si>
    <t>IIa, IVa, Vb, VIa, VIIa-c, e-k, VIIIabde</t>
  </si>
  <si>
    <t>2104</t>
  </si>
  <si>
    <t>12601</t>
  </si>
  <si>
    <t>Anarhichas spp.</t>
  </si>
  <si>
    <t>Aspitrigla cuculus</t>
  </si>
  <si>
    <t xml:space="preserve">Brosme brosme </t>
  </si>
  <si>
    <t xml:space="preserve">Coryphaenoides rupestris </t>
  </si>
  <si>
    <t>4627</t>
  </si>
  <si>
    <t xml:space="preserve">Crangon crangon </t>
  </si>
  <si>
    <t>4133</t>
  </si>
  <si>
    <t xml:space="preserve">Dicentrarchus labrax </t>
  </si>
  <si>
    <t xml:space="preserve">Eutrigla gurnardus </t>
  </si>
  <si>
    <t>945</t>
  </si>
  <si>
    <t xml:space="preserve">Helicolenus dactylopterus </t>
  </si>
  <si>
    <t xml:space="preserve">Lepidorhombus boscii </t>
  </si>
  <si>
    <t xml:space="preserve">Lepidorhombus whiffiagonis </t>
  </si>
  <si>
    <t>684</t>
  </si>
  <si>
    <t xml:space="preserve">Lophius budegassa </t>
  </si>
  <si>
    <t>229</t>
  </si>
  <si>
    <t xml:space="preserve">Macrourus berglax </t>
  </si>
  <si>
    <t xml:space="preserve">Mallotus villosus </t>
  </si>
  <si>
    <t>1031</t>
  </si>
  <si>
    <t xml:space="preserve">Merlangius merlangus </t>
  </si>
  <si>
    <t xml:space="preserve">Molva dypterygia </t>
  </si>
  <si>
    <t xml:space="preserve">Mullus barbatus </t>
  </si>
  <si>
    <t xml:space="preserve">Mullus surmuletus </t>
  </si>
  <si>
    <t>1065</t>
  </si>
  <si>
    <t xml:space="preserve">Pecten maximus </t>
  </si>
  <si>
    <t>VIId</t>
  </si>
  <si>
    <t xml:space="preserve">Phycis blennoides </t>
  </si>
  <si>
    <t xml:space="preserve">Phycis phycis </t>
  </si>
  <si>
    <t xml:space="preserve">Raja clavata </t>
  </si>
  <si>
    <t xml:space="preserve">Raja montagui </t>
  </si>
  <si>
    <t xml:space="preserve">Raja naevus </t>
  </si>
  <si>
    <t xml:space="preserve">Raja radiata </t>
  </si>
  <si>
    <t xml:space="preserve">Rajidae </t>
  </si>
  <si>
    <t xml:space="preserve">Reinhardtius hippoglossoides </t>
  </si>
  <si>
    <t xml:space="preserve">Scophthalmus rhombus </t>
  </si>
  <si>
    <t>Sebastes marinus.</t>
  </si>
  <si>
    <t>Sebastes mentella.</t>
  </si>
  <si>
    <t xml:space="preserve">Shark-like Selachii </t>
  </si>
  <si>
    <t>VIIde</t>
  </si>
  <si>
    <t xml:space="preserve">Squalidae </t>
  </si>
  <si>
    <t>IIIa N</t>
  </si>
  <si>
    <t xml:space="preserve">Squalus acanthias </t>
  </si>
  <si>
    <t xml:space="preserve">Trigla lucerna </t>
  </si>
  <si>
    <t>Zeus faber</t>
  </si>
  <si>
    <t>Alepocephalus bairdii</t>
  </si>
  <si>
    <t>VI, XII</t>
  </si>
  <si>
    <t>VIa</t>
  </si>
  <si>
    <t>all areas</t>
  </si>
  <si>
    <t>Aphanopus spp.</t>
  </si>
  <si>
    <t xml:space="preserve">Argyrosomus regius </t>
  </si>
  <si>
    <t>Beryx spp.</t>
  </si>
  <si>
    <t>all areas, excluding X and IXa</t>
  </si>
  <si>
    <t>IXa and X</t>
  </si>
  <si>
    <t xml:space="preserve">Cancer pagurus </t>
  </si>
  <si>
    <t xml:space="preserve">Centrophorus granulosus </t>
  </si>
  <si>
    <t xml:space="preserve">Centrophorus squamosus </t>
  </si>
  <si>
    <t xml:space="preserve">Centroscymnus coelolepis </t>
  </si>
  <si>
    <t>VIaN</t>
  </si>
  <si>
    <t>VIa S, VIIbc</t>
  </si>
  <si>
    <t>VIIj</t>
  </si>
  <si>
    <t xml:space="preserve">Conger conger </t>
  </si>
  <si>
    <t>all areas, excluding X</t>
  </si>
  <si>
    <t>Deania calcea</t>
  </si>
  <si>
    <t>all areas, excluding IX</t>
  </si>
  <si>
    <t>IX</t>
  </si>
  <si>
    <t>Dicologoglosa cuneata</t>
  </si>
  <si>
    <t>VIIIc, IX</t>
  </si>
  <si>
    <t xml:space="preserve">Engraulis encrasicolus </t>
  </si>
  <si>
    <t>IXa (only Cádiz)</t>
  </si>
  <si>
    <t>VIII</t>
  </si>
  <si>
    <t>VIId,e</t>
  </si>
  <si>
    <t>Va/Vb/VIa/VIb/VIIa/VIIe-k</t>
  </si>
  <si>
    <t>VI, VII</t>
  </si>
  <si>
    <t xml:space="preserve">Homarus gammarus </t>
  </si>
  <si>
    <t xml:space="preserve">Hoplostethus atlanticus </t>
  </si>
  <si>
    <t>Lepidopus caudatus</t>
  </si>
  <si>
    <t>IXa</t>
  </si>
  <si>
    <t>VIIIc, IXa</t>
  </si>
  <si>
    <t>VI/VII, VIIIabd/VIIIc, IXa</t>
  </si>
  <si>
    <t>VIIe/VIIa,f-h</t>
  </si>
  <si>
    <t xml:space="preserve">Loligo vulgaris </t>
  </si>
  <si>
    <t>all areas, excluding VIIIc, IXa</t>
  </si>
  <si>
    <t>IV, VI/VIIb-k, VIIIabd</t>
  </si>
  <si>
    <t xml:space="preserve">Lophius piscatorious </t>
  </si>
  <si>
    <t>XIV</t>
  </si>
  <si>
    <t>Va/Vb</t>
  </si>
  <si>
    <t>VIa/VIb/VIIa/VIIb-k</t>
  </si>
  <si>
    <t>VIII/IX, X</t>
  </si>
  <si>
    <t>Vb/VIa/VIb/VIIa/VIIe-k</t>
  </si>
  <si>
    <t>IIIa, IV, VI, VII, VIIIab / VIIIc, IXa</t>
  </si>
  <si>
    <t xml:space="preserve">Microchirus variegatus </t>
  </si>
  <si>
    <t>VI Fuctional unit</t>
  </si>
  <si>
    <t>VII Functional unit</t>
  </si>
  <si>
    <t>VIII, IX Functional unit</t>
  </si>
  <si>
    <t xml:space="preserve">Octopus vulgaris </t>
  </si>
  <si>
    <t>Pandalus spp.</t>
  </si>
  <si>
    <t>All areas</t>
  </si>
  <si>
    <t xml:space="preserve">Parapenaeus longirostris </t>
  </si>
  <si>
    <t>VIIa/VIIe/VIIfg</t>
  </si>
  <si>
    <t>VIIbc/VIIh-k/VIII, IX, X</t>
  </si>
  <si>
    <t>all areas except IX, X</t>
  </si>
  <si>
    <t xml:space="preserve">IX, X </t>
  </si>
  <si>
    <t>Va</t>
  </si>
  <si>
    <t>Vb</t>
  </si>
  <si>
    <t xml:space="preserve">Polyprion americanus </t>
  </si>
  <si>
    <t xml:space="preserve">Raja brachyura </t>
  </si>
  <si>
    <t>V, XIV/VI</t>
  </si>
  <si>
    <t xml:space="preserve">Sardina pilchardus </t>
  </si>
  <si>
    <t>VIIIabd</t>
  </si>
  <si>
    <t xml:space="preserve">Scomber japonicus </t>
  </si>
  <si>
    <t>VIII, IX</t>
  </si>
  <si>
    <t>Sebastes marinus</t>
  </si>
  <si>
    <t>ICES Sub areas V, VI, XII, XIV &amp; NAFO SA 2 + (Div. 1F + 3K).</t>
  </si>
  <si>
    <t>Sebastes mentella</t>
  </si>
  <si>
    <t>ICES Sub areas V, VI, XII, XIV &amp; NAFO SA 2 + (Div. 1F + 3K)</t>
  </si>
  <si>
    <t xml:space="preserve">Sepia officinalis </t>
  </si>
  <si>
    <t>VIIa/VIIfg</t>
  </si>
  <si>
    <t>VIIbc / VIIhjk / Ixa / VIIIc</t>
  </si>
  <si>
    <t>VIIIab</t>
  </si>
  <si>
    <t xml:space="preserve">Sparidae </t>
  </si>
  <si>
    <t>Pagellus bogaraveo</t>
  </si>
  <si>
    <t>IXa, X</t>
  </si>
  <si>
    <t xml:space="preserve">Trachurus mediterraneus </t>
  </si>
  <si>
    <t xml:space="preserve">Trachurus picturatus </t>
  </si>
  <si>
    <r>
      <t>VI, VII, VIIIabde, Vb, XII, XIV</t>
    </r>
    <r>
      <rPr>
        <vertAlign val="superscript"/>
        <sz val="8"/>
        <rFont val="Arial"/>
        <family val="2"/>
      </rPr>
      <t>1</t>
    </r>
  </si>
  <si>
    <t xml:space="preserve">5 - 10 </t>
  </si>
  <si>
    <t>Trisopterus spp.</t>
  </si>
  <si>
    <t>NAFO</t>
  </si>
  <si>
    <t>2J 3KL</t>
  </si>
  <si>
    <t>3M</t>
  </si>
  <si>
    <t>3NO</t>
  </si>
  <si>
    <t>3Ps</t>
  </si>
  <si>
    <t>SA 1</t>
  </si>
  <si>
    <t xml:space="preserve">Hippoglossoides platessoides </t>
  </si>
  <si>
    <t>3LNO</t>
  </si>
  <si>
    <t xml:space="preserve">Limanda ferruginea </t>
  </si>
  <si>
    <t xml:space="preserve">Macrouridae </t>
  </si>
  <si>
    <t>SA 2+3</t>
  </si>
  <si>
    <t>3L</t>
  </si>
  <si>
    <t>Raja spp.</t>
  </si>
  <si>
    <t>SA 3</t>
  </si>
  <si>
    <t>3KLMNO</t>
  </si>
  <si>
    <t>ICES Sub-area XIV &amp;NAFO Sub-area 1</t>
  </si>
  <si>
    <t>Sebastes spp.</t>
  </si>
  <si>
    <t>3LN</t>
  </si>
  <si>
    <t>3O</t>
  </si>
  <si>
    <t>Survey and harbour sampling</t>
  </si>
  <si>
    <t xml:space="preserve">Survey </t>
  </si>
  <si>
    <t>Agonus cataphractus</t>
  </si>
  <si>
    <t>Amblyraja radiata</t>
  </si>
  <si>
    <t>Cyclopterus lumpus</t>
  </si>
  <si>
    <t>Enchelyopus cimbrius</t>
  </si>
  <si>
    <t>Engraulis encrasicolus</t>
  </si>
  <si>
    <t>Eutrigla gurnardus</t>
  </si>
  <si>
    <t>Gasterosteus aculeatus</t>
  </si>
  <si>
    <t>Glyptocephalus cynoglossus</t>
  </si>
  <si>
    <t>Hippoglossoides platessoides</t>
  </si>
  <si>
    <t>Hyperoplus lanceolatus</t>
  </si>
  <si>
    <t>Leucoraja naevus</t>
  </si>
  <si>
    <t>Mugil cephalus</t>
  </si>
  <si>
    <t>Myoxocephalus scorpius</t>
  </si>
  <si>
    <t>Pomatoschistus minutus</t>
  </si>
  <si>
    <t>Trachurus trachurus</t>
  </si>
  <si>
    <t>Trigla lucerna</t>
  </si>
  <si>
    <t>Trisopterus minutus</t>
  </si>
  <si>
    <t>Alosa fallax</t>
  </si>
  <si>
    <t>Ammodytidae</t>
  </si>
  <si>
    <t>Anarhichas lupus</t>
  </si>
  <si>
    <t>Brosme brosme</t>
  </si>
  <si>
    <t>Buglossidium luteum</t>
  </si>
  <si>
    <t>Callionymus lyra</t>
  </si>
  <si>
    <t>Cephalopoda sp.</t>
  </si>
  <si>
    <t>Chimaera monstrosa</t>
  </si>
  <si>
    <t>Coryphaenoides rupestris</t>
  </si>
  <si>
    <t>Etmopterus spinax</t>
  </si>
  <si>
    <t>Gadiculus argenteus</t>
  </si>
  <si>
    <t>Hippoglossus hippoglossus</t>
  </si>
  <si>
    <t>Homarus gammarus</t>
  </si>
  <si>
    <t>Labrus bergylta</t>
  </si>
  <si>
    <t>Leptoclinus maculatus</t>
  </si>
  <si>
    <t>Lophius piscatorius</t>
  </si>
  <si>
    <t>Lumpenus lumpretaeformis</t>
  </si>
  <si>
    <t>Lycenchelys sarsi</t>
  </si>
  <si>
    <t>Lycodes vahlii</t>
  </si>
  <si>
    <t>Maurolicus muelleri</t>
  </si>
  <si>
    <t>Micromesistius poutassou</t>
  </si>
  <si>
    <t>Molva dypterygia</t>
  </si>
  <si>
    <t>Myxine glutinosa</t>
  </si>
  <si>
    <t>Notoscopelus elongatus</t>
  </si>
  <si>
    <t>Pandalus borealis</t>
  </si>
  <si>
    <t>Phycis blennoides</t>
  </si>
  <si>
    <t>Pollachius pollachius</t>
  </si>
  <si>
    <t>Raja batis</t>
  </si>
  <si>
    <t>Reinhardtius hippoglossoides</t>
  </si>
  <si>
    <t>Scomber scombrus</t>
  </si>
  <si>
    <t>Scyliorhinus canicula</t>
  </si>
  <si>
    <t>Sebastes viviparus</t>
  </si>
  <si>
    <t>Squalus acanthias</t>
  </si>
  <si>
    <t>Trachinus draco</t>
  </si>
  <si>
    <t>Trisopterus esmarkii</t>
  </si>
  <si>
    <t>Trisopterus luscus</t>
  </si>
  <si>
    <t>Anarhichas denticulatus</t>
  </si>
  <si>
    <t>Arnoglossus laterna</t>
  </si>
  <si>
    <t>Callionymidae sp.</t>
  </si>
  <si>
    <t>Callionymus maculatus</t>
  </si>
  <si>
    <t>Gaidropsarus vulgaris</t>
  </si>
  <si>
    <t>Gobiidae sp.</t>
  </si>
  <si>
    <t>Labridae sp.</t>
  </si>
  <si>
    <t>Lepidorhombus whiffiagonis</t>
  </si>
  <si>
    <t>Mullus barbatus</t>
  </si>
  <si>
    <t>Mullus surmuletus</t>
  </si>
  <si>
    <t>Mustelus mustelus</t>
  </si>
  <si>
    <t>Raja clavata</t>
  </si>
  <si>
    <t>Zoarces viviparus</t>
  </si>
  <si>
    <t>Asterias rubens</t>
  </si>
  <si>
    <t>Ciliata mustella</t>
  </si>
  <si>
    <t>Crangon crangon</t>
  </si>
  <si>
    <t>Dipturus oxyrinchus</t>
  </si>
  <si>
    <t>Galeus melastomus</t>
  </si>
  <si>
    <t>Gymnammodytes semisquamatus</t>
  </si>
  <si>
    <t>Liparis liparis</t>
  </si>
  <si>
    <t>Pholis gunnellus</t>
  </si>
  <si>
    <t>Spinachia spinachia</t>
  </si>
  <si>
    <t>Syngnathidae sp.</t>
  </si>
  <si>
    <t>Triglops murrayi</t>
  </si>
  <si>
    <t>Zeugopterus punctatus</t>
  </si>
  <si>
    <t>1/National co-ordination</t>
  </si>
  <si>
    <t xml:space="preserve">National co-ordination </t>
  </si>
  <si>
    <t>2/ Regional Co-ordination</t>
  </si>
  <si>
    <t xml:space="preserve">Baltic </t>
  </si>
  <si>
    <t>October 2009</t>
  </si>
  <si>
    <t xml:space="preserve">North sea </t>
  </si>
  <si>
    <t>September 2009</t>
  </si>
  <si>
    <t>Mediterranean waters and Black Sea</t>
  </si>
  <si>
    <t>RCM for the Long Distant Fisheries (to be decided)</t>
  </si>
  <si>
    <t>Bilateral coordination between Denmark and Sweden</t>
  </si>
  <si>
    <t>Bilateral coordination between Denmark and Gemany</t>
  </si>
  <si>
    <t xml:space="preserve">3/ Planning Groups on data collection </t>
  </si>
  <si>
    <t>PGCCDBS/PG MED Plenary meeting</t>
  </si>
  <si>
    <t>March 2009</t>
  </si>
  <si>
    <t>WK on methods to evaluate and estimate the precision of fisheries data used for assessment (WKPRECISE)</t>
  </si>
  <si>
    <t>WK on Sampling Methods for Recreational Fisheries (WKSMRF)</t>
  </si>
  <si>
    <t>April 2009</t>
  </si>
  <si>
    <t xml:space="preserve">WK on Age estimation of European hake (WKAEH) </t>
  </si>
  <si>
    <t>November 2009</t>
  </si>
  <si>
    <t>WK on Age reading of European anchovy (WKARA)</t>
  </si>
  <si>
    <t xml:space="preserve">WK on Age reading of Red mullet Mullus barbatus and Striped mullet Mullus surmuletus (WKACM) </t>
  </si>
  <si>
    <t>WK on Sexual Maturity Staging of sole, plaice, dab and flounder (WKMSSPDF)</t>
  </si>
  <si>
    <t>WK on  Crustaceans (Aristeus antennatus, Aristaeomorpha foliacea, Parapenaeus longirostris, Nephrops norvegicus) maturity stages (WKMSC) (Messina, Oct. - Nov.)</t>
  </si>
  <si>
    <t>Oct-Nov 2009</t>
  </si>
  <si>
    <t>WK on Age Reading of European and American Eel (WKAREEL)</t>
  </si>
  <si>
    <t xml:space="preserve">Transversal workshop on fishing capacity </t>
  </si>
  <si>
    <t>May-June 2009</t>
  </si>
  <si>
    <t>Transversal workshop on the GFCM logbook</t>
  </si>
  <si>
    <t xml:space="preserve">Sessions of the 4 SAC Sub-Committees </t>
  </si>
  <si>
    <t>Nov-Dec 2009</t>
  </si>
  <si>
    <t xml:space="preserve">4/ Planning Groups on surveys at sea </t>
  </si>
  <si>
    <t>ICES International Bottom Trawl Surveys Working Group (IBTSWG)</t>
  </si>
  <si>
    <t>ICES Planning Group of International Pelagic Surveys (PGIPS)</t>
  </si>
  <si>
    <t>January 2009</t>
  </si>
  <si>
    <t>ICES Planning Group on North Sea Cod and Plaice Egg Surveys (PGEGGS)</t>
  </si>
  <si>
    <t>December 2008</t>
  </si>
  <si>
    <t>ICES Planning Group on North East Atlantic Pelagic Ecosystem Surveys (PGNAPES)</t>
  </si>
  <si>
    <t>August 2009</t>
  </si>
  <si>
    <t>ICES Working Group on Beam Trawl Surveys (WGBEAM)</t>
  </si>
  <si>
    <t>June 2009</t>
  </si>
  <si>
    <t>ICES Baltic International Fish Survey Working Group (WGBIFS)</t>
  </si>
  <si>
    <t>ICES Working Group on Mackerel and Horse Mackerel Egg Surveys (WGMEGS)</t>
  </si>
  <si>
    <t>ICES Working Group on Acoustic and Egg Surveys for Sardine and Anchovy in ICES areas VII and VIII (WGACEGG)</t>
  </si>
  <si>
    <t>ICES Planning Group on the North-east Atlantic continental slope survey (PGNEACS)</t>
  </si>
  <si>
    <t>Planning Group on Redfish Surveys (PGRS)</t>
  </si>
  <si>
    <t>Jan + July + Sep 2009</t>
  </si>
  <si>
    <t>MEDITS (Mediterranean Demersal Trawl Surveys) Working Group</t>
  </si>
  <si>
    <t>MEDIAS (Pan Mediterranean Survey for Small Pelagics) Steering Committee</t>
  </si>
  <si>
    <t xml:space="preserve">5/ Stock Assessment Working Groups </t>
  </si>
  <si>
    <t>5.1/ ICES</t>
  </si>
  <si>
    <t>WG on the Biology and Assessment of Deep Sea Fisheries Resources (WGDEEP)</t>
  </si>
  <si>
    <t>ICES-NAFO Joint WG on Deep Water Ecology (WGDEC)</t>
  </si>
  <si>
    <t xml:space="preserve">WG on North Atlantic Salmon (WGNAS) </t>
  </si>
  <si>
    <t xml:space="preserve">Baltic Salmon and Trout WG (WGBAST) </t>
  </si>
  <si>
    <t>Herring Assessment WG (HAWG)</t>
  </si>
  <si>
    <t>Baltic Fisheries Assessment WG (WGBFAS)</t>
  </si>
  <si>
    <t>ICES/HELCOM WG on Integrated Assessments of the Baltic Sea (WGIAB)</t>
  </si>
  <si>
    <t>Arctic Fisheries WG (AFWG)</t>
  </si>
  <si>
    <t>North-Western WG (NWWG)</t>
  </si>
  <si>
    <t>WG on the Assessment of Demersal Stocks in the North Sea and Skagerrak (WGNSSK)</t>
  </si>
  <si>
    <t>May 2009</t>
  </si>
  <si>
    <t xml:space="preserve">WG on the Assessment of Southern Shelf Stocks of Hake, Monk and Megrim (WGHMM) </t>
  </si>
  <si>
    <t>WG for the Celtic Seas Ecoregion (WGCSE)</t>
  </si>
  <si>
    <t>WG on Elasmobranch Fishes (WGEF)</t>
  </si>
  <si>
    <t xml:space="preserve">Working Group on Anchovy and Sardine (WGANSA) </t>
  </si>
  <si>
    <t>WG on Widely Distributed Stocks (WGWIDE)</t>
  </si>
  <si>
    <t>Joint NAFO/ICES Pandalus Assessment (WGNIPAG)</t>
  </si>
  <si>
    <t>Joint EIFAC/ICES WG on Eels (WGEEL)</t>
  </si>
  <si>
    <t>Workshop on Redfish Stock Structure (WKREDS)</t>
  </si>
  <si>
    <t xml:space="preserve">WK on Anglerfish and Megrim (WKAGME) </t>
  </si>
  <si>
    <t>February 2009</t>
  </si>
  <si>
    <t xml:space="preserve">WK for the Exploration of the Dynamics of Fish Stocks in Poor Conditions (WKPOOR) </t>
  </si>
  <si>
    <t xml:space="preserve">Benchmark workshop on roundfish (WKROUND) </t>
  </si>
  <si>
    <t>Benchmark workshop on Flatfish (WKFLAT)</t>
  </si>
  <si>
    <t xml:space="preserve">Benchmark workshop on Nephrops (WKNEPH) </t>
  </si>
  <si>
    <t xml:space="preserve">Benchmark workshop on Short-lived species (WKSHORT) </t>
  </si>
  <si>
    <t xml:space="preserve">Workshop on Mixed Fisheries Advice for the North Sea (WKMIXFISH) </t>
  </si>
  <si>
    <t>WG on Marine Mammal Ecology (WGMME)</t>
  </si>
  <si>
    <t xml:space="preserve">SG Group for Bycatch of Protected Species (SGBYC) </t>
  </si>
  <si>
    <t xml:space="preserve">WG on Ecosystem Effects of Fishing Activities (WGECO) </t>
  </si>
  <si>
    <t xml:space="preserve">WG of Advisory EG Chairs (WGCHAIRS) </t>
  </si>
  <si>
    <t>WG on Assessment of New moU species (WGNEW) (ICES HQ, second half of 2009)</t>
  </si>
  <si>
    <t>5.2 Mediterranean</t>
  </si>
  <si>
    <t>Working group on stock assessment of small pelagic species (Ancona, November-December 2009)</t>
  </si>
  <si>
    <t>Working group on stock assessment of demersal species (Ancona, November-December 2009)</t>
  </si>
  <si>
    <t>Conservation status of fish species</t>
  </si>
  <si>
    <t>assesment on stock</t>
  </si>
  <si>
    <t>Proportion of large fish</t>
  </si>
  <si>
    <t>Mean maximum length of fishes</t>
  </si>
  <si>
    <t>Size at maturation of exploited fish species</t>
  </si>
  <si>
    <t>Distribution of fishing activities</t>
  </si>
  <si>
    <t>3 month</t>
  </si>
  <si>
    <t>1 hours</t>
  </si>
  <si>
    <t>Aggregation of fishing activities</t>
  </si>
  <si>
    <t>44</t>
  </si>
  <si>
    <t>50</t>
  </si>
  <si>
    <t>19</t>
  </si>
  <si>
    <t>18</t>
  </si>
  <si>
    <t xml:space="preserve">27.SD22-24 </t>
  </si>
  <si>
    <t>27.SD22-24         27.SD25-32</t>
  </si>
  <si>
    <t>Harbour sampling</t>
  </si>
  <si>
    <t>Survey, habour sampling and Observer at sea</t>
  </si>
  <si>
    <t>Habour sampling</t>
  </si>
  <si>
    <t>Survey and Observer at sea</t>
  </si>
  <si>
    <t>27.IIIaN                        27.IIIaS</t>
  </si>
  <si>
    <t>27.IV+VIId              27.IIIaN                        27.IIIaS</t>
  </si>
  <si>
    <t>All</t>
  </si>
  <si>
    <t>ICES HAWG</t>
  </si>
  <si>
    <t>Clupea harengus (Herring)</t>
  </si>
  <si>
    <t>IIa, IIIaN, IIIaS, IIIb-d, IV</t>
  </si>
  <si>
    <t>Sprattus sprattus (Sprat)</t>
  </si>
  <si>
    <t>IIId, IIIaN, IIIaS, IV</t>
  </si>
  <si>
    <t>ICES SGABC</t>
  </si>
  <si>
    <t>Gadus morhua (Cod)</t>
  </si>
  <si>
    <t>IIIb-d</t>
  </si>
  <si>
    <t>ICES WGBAST</t>
  </si>
  <si>
    <t>Salmo salar (Salmon)</t>
  </si>
  <si>
    <t>ICES WGBFAS</t>
  </si>
  <si>
    <t>III, IV</t>
  </si>
  <si>
    <t>IIIaS, IIIb-d</t>
  </si>
  <si>
    <t>Platichthys flesus (flounder)</t>
  </si>
  <si>
    <t>Pleuronectes platessa (Plaice)</t>
  </si>
  <si>
    <t>Psetta maxima (Turbut)</t>
  </si>
  <si>
    <t>Solea solea (Sole)</t>
  </si>
  <si>
    <t>IIIaN, IIIaS</t>
  </si>
  <si>
    <t>ICES WGDEEP</t>
  </si>
  <si>
    <t>Argentina silus (Greater silver smelt)</t>
  </si>
  <si>
    <t xml:space="preserve">IIIa </t>
  </si>
  <si>
    <t>Coryphaenoides rupestris (Roundnose grenadier)</t>
  </si>
  <si>
    <t>Brosme brosme (Tusk)</t>
  </si>
  <si>
    <t>Molva molva (Ling)</t>
  </si>
  <si>
    <t>ICES WGHMM</t>
  </si>
  <si>
    <t>Merluccius merluccius (Hake)</t>
  </si>
  <si>
    <t>ICES WGMHSA</t>
  </si>
  <si>
    <t>Engraulis encrasicholus (Anchovy)</t>
  </si>
  <si>
    <t>IIIa, IV, V, VII</t>
  </si>
  <si>
    <t>Scomber scombrus (Mackerel)</t>
  </si>
  <si>
    <t>Sardina pilchardus (Sardine)</t>
  </si>
  <si>
    <t>Trachurus spp. (Horse mackerel)</t>
  </si>
  <si>
    <t>ICES WGNPBW</t>
  </si>
  <si>
    <t>IIa</t>
  </si>
  <si>
    <t>Micromestitius poutassou (Blue whiting)</t>
  </si>
  <si>
    <t>IIa, IIIa, IV, V, VIa</t>
  </si>
  <si>
    <t>Nephrops norvegicus (Norway lobster)</t>
  </si>
  <si>
    <t>ICES WGNSDS</t>
  </si>
  <si>
    <t>Lophius piscatorius (Anglerfish)</t>
  </si>
  <si>
    <t>IIIa, IV, VI</t>
  </si>
  <si>
    <t>Ammodytidae (Sandeel)</t>
  </si>
  <si>
    <t>IIIaN, IV, VIId</t>
  </si>
  <si>
    <t>Melanogrammus aeglefinus (Haddock)</t>
  </si>
  <si>
    <t>Merlangius merlangus (Whiting)</t>
  </si>
  <si>
    <t>Pollachius virens (Saithe)</t>
  </si>
  <si>
    <t>Trisopterus esmarki (Norway pout)</t>
  </si>
  <si>
    <t>ICES WGPAND</t>
  </si>
  <si>
    <t>Pandalus spp. (Shrimp)</t>
  </si>
  <si>
    <t>IIIaN, IV</t>
  </si>
  <si>
    <t>STECF SGRST</t>
  </si>
  <si>
    <t>Other species</t>
  </si>
  <si>
    <t>40</t>
  </si>
  <si>
    <t>45</t>
  </si>
  <si>
    <t>17</t>
  </si>
  <si>
    <t>Maturity @length</t>
  </si>
  <si>
    <t>[DRB] [VL1012] Dredges: 10-12 m</t>
  </si>
  <si>
    <t>[DTS] [VL0012] Demersale trawlers and seiners:  &lt; 12 m</t>
  </si>
  <si>
    <t>[PGP] [VL0012] Polyval. passive gears: Drift nets, fixed nets and traps: &lt; 12 m</t>
  </si>
  <si>
    <t>[PMP] [VL0012] Polyvalent mobile and passive gears: &lt; 12 m</t>
  </si>
  <si>
    <t>[DTS] [VL1218] Demersale trawlers and seiners: 12-18 m (*)</t>
  </si>
  <si>
    <t>[PGP] [VL1218] Polyval. passive gears: Drift nets, fixed nets and traps: 12-18 m</t>
  </si>
  <si>
    <t>[PMP] [VL1218] Polyvalent mobile and passive gears: 12-18 m</t>
  </si>
  <si>
    <t>[TBB] [VL1218] Beam trawlers: 12-18 m (Shrimp trawlers)</t>
  </si>
  <si>
    <t>[DTS] [VL1824] Demersale trawlers and seiners: 18-24 m (*)</t>
  </si>
  <si>
    <t>[PMP] [VL1824] Polyvalent mobile and passive gears: 18-24 m</t>
  </si>
  <si>
    <t>[TM] [VL2440] Pelagic trawlers: 24-40 m</t>
  </si>
  <si>
    <t>[TBB] [VL40XX] Beam trawlers: &gt;= 40 m</t>
  </si>
  <si>
    <t>[TM] [VL40XX] Purse Seiners and pelagic trawlers: &gt;= 40 m (*)</t>
  </si>
  <si>
    <t>(c) put an asterisk in the case the segment has been clustered with other segment(s) = (*)</t>
  </si>
  <si>
    <t>Demersale trawlers and seiners 12-18 m</t>
  </si>
  <si>
    <t>Danish Seiners 12-18 m</t>
  </si>
  <si>
    <t>Demersale Trawlers 12-18 m</t>
  </si>
  <si>
    <t>Demersale trawlers and seiners 18-24 m</t>
  </si>
  <si>
    <t>Danish Seiners 18-24 m</t>
  </si>
  <si>
    <t>Demersale Trawlers 18-24 m</t>
  </si>
  <si>
    <t>Pelagic trawlers and seiners &gt;= 40 m</t>
  </si>
  <si>
    <t>Pelagic Trawlers  &gt;=  40 m</t>
  </si>
  <si>
    <t>Beam trawlers 12-18 m  = Shrimp trawlers (1)</t>
  </si>
  <si>
    <t>Beam Trawlers 12-18 m</t>
  </si>
  <si>
    <t>Beam Trawlers 18-24 m</t>
  </si>
</sst>
</file>

<file path=xl/styles.xml><?xml version="1.0" encoding="utf-8"?>
<styleSheet xmlns="http://schemas.openxmlformats.org/spreadsheetml/2006/main">
  <numFmts count="3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_-* #,##0.00\ _€_-;\-* #,##0.00\ _€_-;_-* \-??\ _€_-;_-@_-"/>
    <numFmt numFmtId="187" formatCode="0.0%"/>
    <numFmt numFmtId="188" formatCode="\ \ @"/>
    <numFmt numFmtId="189" formatCode="0.0"/>
    <numFmt numFmtId="190" formatCode="0.000"/>
    <numFmt numFmtId="191" formatCode="0.0000"/>
    <numFmt numFmtId="192" formatCode="0.00000"/>
    <numFmt numFmtId="193" formatCode="0.000%"/>
    <numFmt numFmtId="194" formatCode="0.0000%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Calibri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1" borderId="0" applyNumberFormat="0" applyBorder="0" applyAlignment="0" applyProtection="0"/>
    <xf numFmtId="0" fontId="5" fillId="26" borderId="1" applyNumberFormat="0" applyAlignment="0" applyProtection="0"/>
    <xf numFmtId="0" fontId="0" fillId="42" borderId="2" applyNumberFormat="0" applyFont="0" applyAlignment="0" applyProtection="0"/>
    <xf numFmtId="0" fontId="6" fillId="26" borderId="3" applyNumberFormat="0" applyAlignment="0" applyProtection="0"/>
    <xf numFmtId="0" fontId="60" fillId="43" borderId="4" applyNumberFormat="0" applyAlignment="0" applyProtection="0"/>
    <xf numFmtId="0" fontId="5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4" borderId="3" applyNumberFormat="0" applyAlignment="0" applyProtection="0"/>
    <xf numFmtId="0" fontId="9" fillId="44" borderId="5" applyNumberFormat="0" applyAlignment="0" applyProtection="0"/>
    <xf numFmtId="0" fontId="10" fillId="0" borderId="6" applyNumberFormat="0" applyFill="0" applyAlignment="0" applyProtection="0"/>
    <xf numFmtId="0" fontId="11" fillId="13" borderId="3" applyNumberFormat="0" applyAlignment="0" applyProtection="0"/>
    <xf numFmtId="0" fontId="12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5" borderId="0" applyNumberFormat="0" applyBorder="0" applyAlignment="0" applyProtection="0"/>
    <xf numFmtId="0" fontId="4" fillId="36" borderId="0" applyNumberFormat="0" applyBorder="0" applyAlignment="0" applyProtection="0"/>
    <xf numFmtId="0" fontId="4" fillId="41" borderId="0" applyNumberFormat="0" applyBorder="0" applyAlignment="0" applyProtection="0"/>
    <xf numFmtId="0" fontId="13" fillId="13" borderId="3" applyNumberFormat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0" applyNumberFormat="0" applyBorder="0" applyAlignment="0" applyProtection="0"/>
    <xf numFmtId="0" fontId="63" fillId="47" borderId="4" applyNumberFormat="0" applyAlignment="0" applyProtection="0"/>
    <xf numFmtId="186" fontId="0" fillId="0" borderId="0" applyFill="0" applyBorder="0" applyAlignment="0" applyProtection="0"/>
    <xf numFmtId="169" fontId="0" fillId="0" borderId="0" applyFill="0" applyBorder="0" applyAlignment="0" applyProtection="0"/>
    <xf numFmtId="0" fontId="64" fillId="48" borderId="8" applyNumberFormat="0" applyAlignment="0" applyProtection="0"/>
    <xf numFmtId="0" fontId="56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18" fillId="27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9" applyNumberFormat="0" applyAlignment="0" applyProtection="0"/>
    <xf numFmtId="0" fontId="0" fillId="15" borderId="9" applyNumberFormat="0" applyAlignment="0" applyProtection="0"/>
    <xf numFmtId="0" fontId="65" fillId="43" borderId="10" applyNumberFormat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9" fontId="0" fillId="0" borderId="0" applyFill="0" applyBorder="0" applyAlignment="0" applyProtection="0"/>
    <xf numFmtId="0" fontId="19" fillId="14" borderId="1" applyNumberFormat="0" applyAlignment="0" applyProtection="0"/>
    <xf numFmtId="0" fontId="69" fillId="0" borderId="14" applyNumberFormat="0" applyFill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12" fillId="0" borderId="17" applyNumberFormat="0" applyFill="0" applyAlignment="0" applyProtection="0"/>
    <xf numFmtId="0" fontId="26" fillId="0" borderId="18" applyNumberFormat="0" applyFill="0" applyAlignment="0" applyProtection="0"/>
    <xf numFmtId="0" fontId="71" fillId="55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0" borderId="16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3" fillId="44" borderId="5" applyNumberFormat="0" applyAlignment="0" applyProtection="0"/>
  </cellStyleXfs>
  <cellXfs count="835">
    <xf numFmtId="0" fontId="0" fillId="0" borderId="0" xfId="0" applyAlignment="1">
      <alignment/>
    </xf>
    <xf numFmtId="0" fontId="0" fillId="0" borderId="0" xfId="0" applyFont="1" applyAlignment="1">
      <alignment/>
    </xf>
    <xf numFmtId="49" fontId="34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35" fillId="0" borderId="21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center" vertical="center" wrapText="1"/>
    </xf>
    <xf numFmtId="0" fontId="36" fillId="14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38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49" fontId="38" fillId="0" borderId="24" xfId="0" applyNumberFormat="1" applyFont="1" applyFill="1" applyBorder="1" applyAlignment="1">
      <alignment vertical="center"/>
    </xf>
    <xf numFmtId="49" fontId="38" fillId="0" borderId="25" xfId="0" applyNumberFormat="1" applyFont="1" applyFill="1" applyBorder="1" applyAlignment="1">
      <alignment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27" xfId="0" applyFont="1" applyFill="1" applyBorder="1" applyAlignment="1">
      <alignment horizontal="center" vertical="center"/>
    </xf>
    <xf numFmtId="49" fontId="38" fillId="0" borderId="28" xfId="0" applyNumberFormat="1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49" fontId="38" fillId="0" borderId="0" xfId="117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39" fillId="0" borderId="26" xfId="117" applyFont="1" applyFill="1" applyBorder="1" applyAlignment="1">
      <alignment horizontal="left" vertical="center"/>
      <protection/>
    </xf>
    <xf numFmtId="49" fontId="38" fillId="0" borderId="28" xfId="117" applyNumberFormat="1" applyFont="1" applyFill="1" applyBorder="1" applyAlignment="1">
      <alignment vertical="center"/>
      <protection/>
    </xf>
    <xf numFmtId="0" fontId="0" fillId="0" borderId="28" xfId="0" applyFont="1" applyBorder="1" applyAlignment="1">
      <alignment/>
    </xf>
    <xf numFmtId="0" fontId="36" fillId="0" borderId="26" xfId="0" applyFont="1" applyBorder="1" applyAlignment="1">
      <alignment horizontal="center"/>
    </xf>
    <xf numFmtId="49" fontId="36" fillId="0" borderId="22" xfId="117" applyNumberFormat="1" applyFont="1" applyFill="1" applyBorder="1" applyAlignment="1">
      <alignment horizontal="center" vertical="center"/>
      <protection/>
    </xf>
    <xf numFmtId="49" fontId="36" fillId="0" borderId="22" xfId="117" applyNumberFormat="1" applyFont="1" applyFill="1" applyBorder="1" applyAlignment="1">
      <alignment vertical="center"/>
      <protection/>
    </xf>
    <xf numFmtId="49" fontId="36" fillId="0" borderId="22" xfId="117" applyNumberFormat="1" applyFont="1" applyFill="1" applyBorder="1" applyAlignment="1">
      <alignment horizontal="center" vertical="center" wrapText="1"/>
      <protection/>
    </xf>
    <xf numFmtId="49" fontId="40" fillId="0" borderId="29" xfId="117" applyNumberFormat="1" applyFont="1" applyFill="1" applyBorder="1" applyAlignment="1">
      <alignment vertical="center" wrapText="1"/>
      <protection/>
    </xf>
    <xf numFmtId="0" fontId="40" fillId="0" borderId="21" xfId="117" applyNumberFormat="1" applyFont="1" applyFill="1" applyBorder="1" applyAlignment="1">
      <alignment horizontal="center" vertical="center"/>
      <protection/>
    </xf>
    <xf numFmtId="0" fontId="40" fillId="0" borderId="30" xfId="117" applyNumberFormat="1" applyFont="1" applyFill="1" applyBorder="1" applyAlignment="1">
      <alignment horizontal="center" vertical="center"/>
      <protection/>
    </xf>
    <xf numFmtId="0" fontId="0" fillId="14" borderId="21" xfId="0" applyFont="1" applyFill="1" applyBorder="1" applyAlignment="1">
      <alignment/>
    </xf>
    <xf numFmtId="49" fontId="0" fillId="56" borderId="27" xfId="117" applyNumberFormat="1" applyFont="1" applyFill="1" applyBorder="1" applyAlignment="1">
      <alignment vertical="center"/>
      <protection/>
    </xf>
    <xf numFmtId="49" fontId="0" fillId="56" borderId="21" xfId="117" applyNumberFormat="1" applyFont="1" applyFill="1" applyBorder="1" applyAlignment="1">
      <alignment vertical="center"/>
      <protection/>
    </xf>
    <xf numFmtId="0" fontId="0" fillId="56" borderId="21" xfId="117" applyNumberFormat="1" applyFont="1" applyFill="1" applyBorder="1" applyAlignment="1">
      <alignment horizontal="center" vertical="center"/>
      <protection/>
    </xf>
    <xf numFmtId="0" fontId="0" fillId="56" borderId="21" xfId="117" applyNumberFormat="1" applyFont="1" applyFill="1" applyBorder="1" applyAlignment="1">
      <alignment horizontal="center" vertical="center" wrapText="1"/>
      <protection/>
    </xf>
    <xf numFmtId="49" fontId="0" fillId="56" borderId="30" xfId="117" applyNumberFormat="1" applyFont="1" applyFill="1" applyBorder="1" applyAlignment="1">
      <alignment vertical="center" wrapText="1"/>
      <protection/>
    </xf>
    <xf numFmtId="49" fontId="41" fillId="0" borderId="31" xfId="117" applyNumberFormat="1" applyFont="1" applyFill="1" applyBorder="1" applyAlignment="1">
      <alignment vertical="center"/>
      <protection/>
    </xf>
    <xf numFmtId="49" fontId="0" fillId="0" borderId="31" xfId="117" applyNumberFormat="1" applyFont="1" applyFill="1" applyBorder="1" applyAlignment="1">
      <alignment vertical="center"/>
      <protection/>
    </xf>
    <xf numFmtId="49" fontId="0" fillId="0" borderId="31" xfId="117" applyNumberFormat="1" applyFont="1" applyFill="1" applyBorder="1" applyAlignment="1">
      <alignment horizontal="left" vertical="center"/>
      <protection/>
    </xf>
    <xf numFmtId="49" fontId="41" fillId="0" borderId="0" xfId="117" applyNumberFormat="1" applyFont="1" applyFill="1" applyBorder="1" applyAlignment="1">
      <alignment horizontal="left" vertical="center"/>
      <protection/>
    </xf>
    <xf numFmtId="49" fontId="0" fillId="0" borderId="0" xfId="117" applyNumberFormat="1" applyFont="1" applyFill="1" applyBorder="1" applyAlignment="1">
      <alignment horizontal="left" vertical="center"/>
      <protection/>
    </xf>
    <xf numFmtId="0" fontId="0" fillId="0" borderId="32" xfId="0" applyBorder="1" applyAlignment="1">
      <alignment/>
    </xf>
    <xf numFmtId="0" fontId="39" fillId="0" borderId="26" xfId="117" applyFont="1" applyFill="1" applyBorder="1" applyAlignment="1">
      <alignment horizontal="center" vertical="center"/>
      <protection/>
    </xf>
    <xf numFmtId="49" fontId="39" fillId="0" borderId="26" xfId="117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49" fontId="39" fillId="14" borderId="26" xfId="117" applyNumberFormat="1" applyFont="1" applyFill="1" applyBorder="1" applyAlignment="1">
      <alignment horizontal="center" vertical="center"/>
      <protection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6" fillId="14" borderId="22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1" xfId="0" applyFont="1" applyFill="1" applyBorder="1" applyAlignment="1">
      <alignment/>
    </xf>
    <xf numFmtId="49" fontId="38" fillId="0" borderId="0" xfId="115" applyNumberFormat="1" applyFont="1" applyFill="1" applyBorder="1" applyAlignment="1">
      <alignment vertical="center"/>
      <protection/>
    </xf>
    <xf numFmtId="49" fontId="38" fillId="0" borderId="28" xfId="115" applyNumberFormat="1" applyFont="1" applyFill="1" applyBorder="1" applyAlignment="1">
      <alignment vertical="center"/>
      <protection/>
    </xf>
    <xf numFmtId="49" fontId="36" fillId="0" borderId="22" xfId="115" applyNumberFormat="1" applyFont="1" applyFill="1" applyBorder="1" applyAlignment="1">
      <alignment horizontal="center" vertical="center" wrapText="1"/>
      <protection/>
    </xf>
    <xf numFmtId="49" fontId="36" fillId="14" borderId="22" xfId="115" applyNumberFormat="1" applyFont="1" applyFill="1" applyBorder="1" applyAlignment="1">
      <alignment horizontal="center" vertical="center" wrapText="1"/>
      <protection/>
    </xf>
    <xf numFmtId="49" fontId="36" fillId="0" borderId="22" xfId="115" applyNumberFormat="1" applyFont="1" applyFill="1" applyBorder="1" applyAlignment="1">
      <alignment horizontal="left" vertical="center" wrapText="1"/>
      <protection/>
    </xf>
    <xf numFmtId="49" fontId="40" fillId="0" borderId="21" xfId="115" applyNumberFormat="1" applyFont="1" applyFill="1" applyBorder="1" applyAlignment="1">
      <alignment vertical="center"/>
      <protection/>
    </xf>
    <xf numFmtId="49" fontId="40" fillId="0" borderId="21" xfId="115" applyNumberFormat="1" applyFont="1" applyFill="1" applyBorder="1" applyAlignment="1">
      <alignment horizontal="center" vertical="center"/>
      <protection/>
    </xf>
    <xf numFmtId="49" fontId="0" fillId="0" borderId="21" xfId="115" applyNumberFormat="1" applyFont="1" applyFill="1" applyBorder="1" applyAlignment="1">
      <alignment vertical="center"/>
      <protection/>
    </xf>
    <xf numFmtId="49" fontId="0" fillId="0" borderId="21" xfId="115" applyNumberFormat="1" applyFont="1" applyFill="1" applyBorder="1" applyAlignment="1">
      <alignment vertical="center" wrapText="1"/>
      <protection/>
    </xf>
    <xf numFmtId="49" fontId="0" fillId="14" borderId="21" xfId="115" applyNumberFormat="1" applyFont="1" applyFill="1" applyBorder="1" applyAlignment="1">
      <alignment vertical="center" wrapText="1"/>
      <protection/>
    </xf>
    <xf numFmtId="49" fontId="0" fillId="0" borderId="21" xfId="115" applyNumberFormat="1" applyFont="1" applyFill="1" applyBorder="1" applyAlignment="1">
      <alignment horizontal="center" vertical="center"/>
      <protection/>
    </xf>
    <xf numFmtId="49" fontId="41" fillId="0" borderId="0" xfId="115" applyNumberFormat="1" applyFont="1" applyFill="1" applyBorder="1" applyAlignment="1">
      <alignment vertical="center"/>
      <protection/>
    </xf>
    <xf numFmtId="0" fontId="41" fillId="0" borderId="0" xfId="0" applyFont="1" applyBorder="1" applyAlignment="1">
      <alignment wrapText="1"/>
    </xf>
    <xf numFmtId="49" fontId="0" fillId="0" borderId="31" xfId="115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horizontal="left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43" fillId="0" borderId="32" xfId="0" applyFont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28" xfId="0" applyFont="1" applyBorder="1" applyAlignment="1">
      <alignment vertical="center"/>
    </xf>
    <xf numFmtId="0" fontId="38" fillId="0" borderId="28" xfId="0" applyFont="1" applyBorder="1" applyAlignment="1">
      <alignment horizontal="left" vertical="center"/>
    </xf>
    <xf numFmtId="0" fontId="43" fillId="0" borderId="33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43" fillId="0" borderId="26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Fill="1" applyAlignment="1">
      <alignment/>
    </xf>
    <xf numFmtId="49" fontId="36" fillId="0" borderId="34" xfId="117" applyNumberFormat="1" applyFont="1" applyFill="1" applyBorder="1" applyAlignment="1">
      <alignment horizontal="center" vertical="center" wrapText="1"/>
      <protection/>
    </xf>
    <xf numFmtId="9" fontId="0" fillId="14" borderId="21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38" fillId="0" borderId="28" xfId="0" applyFont="1" applyFill="1" applyBorder="1" applyAlignment="1">
      <alignment vertical="center"/>
    </xf>
    <xf numFmtId="0" fontId="36" fillId="0" borderId="35" xfId="0" applyFont="1" applyFill="1" applyBorder="1" applyAlignment="1">
      <alignment horizontal="center" vertical="center" wrapText="1"/>
    </xf>
    <xf numFmtId="49" fontId="36" fillId="14" borderId="3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/>
    </xf>
    <xf numFmtId="0" fontId="36" fillId="0" borderId="37" xfId="0" applyFont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49" fontId="36" fillId="0" borderId="39" xfId="0" applyNumberFormat="1" applyFont="1" applyFill="1" applyBorder="1" applyAlignment="1">
      <alignment horizontal="center" vertical="center"/>
    </xf>
    <xf numFmtId="49" fontId="36" fillId="0" borderId="40" xfId="0" applyNumberFormat="1" applyFont="1" applyFill="1" applyBorder="1" applyAlignment="1">
      <alignment horizontal="center" vertical="center" wrapText="1"/>
    </xf>
    <xf numFmtId="49" fontId="36" fillId="0" borderId="37" xfId="0" applyNumberFormat="1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textRotation="90"/>
    </xf>
    <xf numFmtId="0" fontId="36" fillId="0" borderId="42" xfId="0" applyFont="1" applyFill="1" applyBorder="1" applyAlignment="1">
      <alignment horizontal="center" vertical="center" textRotation="90"/>
    </xf>
    <xf numFmtId="0" fontId="36" fillId="0" borderId="43" xfId="0" applyFont="1" applyFill="1" applyBorder="1" applyAlignment="1">
      <alignment horizontal="center" vertical="center" textRotation="90"/>
    </xf>
    <xf numFmtId="49" fontId="39" fillId="0" borderId="0" xfId="115" applyNumberFormat="1" applyFont="1" applyFill="1" applyBorder="1" applyAlignment="1">
      <alignment horizontal="right" vertical="center"/>
      <protection/>
    </xf>
    <xf numFmtId="49" fontId="39" fillId="0" borderId="26" xfId="11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21" xfId="115" applyNumberFormat="1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wrapText="1"/>
    </xf>
    <xf numFmtId="49" fontId="38" fillId="0" borderId="0" xfId="119" applyNumberFormat="1" applyFont="1" applyFill="1" applyBorder="1" applyAlignment="1">
      <alignment vertical="center"/>
      <protection/>
    </xf>
    <xf numFmtId="0" fontId="0" fillId="0" borderId="32" xfId="0" applyFont="1" applyBorder="1" applyAlignment="1">
      <alignment/>
    </xf>
    <xf numFmtId="49" fontId="39" fillId="0" borderId="38" xfId="119" applyNumberFormat="1" applyFont="1" applyFill="1" applyBorder="1" applyAlignment="1">
      <alignment horizontal="center" vertical="center"/>
      <protection/>
    </xf>
    <xf numFmtId="49" fontId="39" fillId="0" borderId="26" xfId="119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Border="1" applyAlignment="1">
      <alignment vertical="center"/>
    </xf>
    <xf numFmtId="49" fontId="39" fillId="0" borderId="26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9" fillId="0" borderId="26" xfId="0" applyFont="1" applyBorder="1" applyAlignment="1">
      <alignment horizontal="center" vertical="center"/>
    </xf>
    <xf numFmtId="0" fontId="38" fillId="0" borderId="33" xfId="0" applyFont="1" applyBorder="1" applyAlignment="1">
      <alignment vertical="center"/>
    </xf>
    <xf numFmtId="0" fontId="0" fillId="0" borderId="44" xfId="0" applyBorder="1" applyAlignment="1">
      <alignment/>
    </xf>
    <xf numFmtId="0" fontId="36" fillId="0" borderId="45" xfId="0" applyFont="1" applyBorder="1" applyAlignment="1">
      <alignment/>
    </xf>
    <xf numFmtId="0" fontId="36" fillId="0" borderId="21" xfId="0" applyFont="1" applyFill="1" applyBorder="1" applyAlignment="1">
      <alignment horizontal="center" vertical="top" wrapText="1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justify" vertical="top" wrapText="1"/>
    </xf>
    <xf numFmtId="0" fontId="1" fillId="0" borderId="21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/>
    </xf>
    <xf numFmtId="0" fontId="0" fillId="0" borderId="21" xfId="0" applyFont="1" applyFill="1" applyBorder="1" applyAlignment="1">
      <alignment horizontal="center" vertical="top" wrapText="1"/>
    </xf>
    <xf numFmtId="49" fontId="36" fillId="0" borderId="48" xfId="117" applyNumberFormat="1" applyFont="1" applyFill="1" applyBorder="1" applyAlignment="1">
      <alignment vertical="center"/>
      <protection/>
    </xf>
    <xf numFmtId="49" fontId="36" fillId="14" borderId="22" xfId="117" applyNumberFormat="1" applyFont="1" applyFill="1" applyBorder="1" applyAlignment="1">
      <alignment horizontal="center" vertical="center" wrapText="1"/>
      <protection/>
    </xf>
    <xf numFmtId="49" fontId="40" fillId="0" borderId="27" xfId="117" applyNumberFormat="1" applyFont="1" applyFill="1" applyBorder="1" applyAlignment="1">
      <alignment vertical="center" wrapText="1"/>
      <protection/>
    </xf>
    <xf numFmtId="49" fontId="40" fillId="0" borderId="21" xfId="115" applyNumberFormat="1" applyFont="1" applyFill="1" applyBorder="1" applyAlignment="1">
      <alignment horizontal="center" vertical="center" wrapText="1"/>
      <protection/>
    </xf>
    <xf numFmtId="49" fontId="40" fillId="0" borderId="30" xfId="117" applyNumberFormat="1" applyFont="1" applyFill="1" applyBorder="1" applyAlignment="1">
      <alignment horizontal="center" vertical="center" wrapText="1"/>
      <protection/>
    </xf>
    <xf numFmtId="49" fontId="0" fillId="0" borderId="29" xfId="117" applyNumberFormat="1" applyFont="1" applyFill="1" applyBorder="1" applyAlignment="1">
      <alignment vertical="center"/>
      <protection/>
    </xf>
    <xf numFmtId="0" fontId="0" fillId="0" borderId="30" xfId="117" applyNumberFormat="1" applyFont="1" applyFill="1" applyBorder="1" applyAlignment="1">
      <alignment horizontal="center" vertical="center"/>
      <protection/>
    </xf>
    <xf numFmtId="0" fontId="0" fillId="0" borderId="30" xfId="117" applyNumberFormat="1" applyFont="1" applyFill="1" applyBorder="1" applyAlignment="1">
      <alignment horizontal="center" vertical="center" wrapText="1"/>
      <protection/>
    </xf>
    <xf numFmtId="49" fontId="0" fillId="0" borderId="30" xfId="117" applyNumberFormat="1" applyFont="1" applyFill="1" applyBorder="1" applyAlignment="1">
      <alignment vertical="center" wrapText="1"/>
      <protection/>
    </xf>
    <xf numFmtId="0" fontId="0" fillId="0" borderId="42" xfId="0" applyFont="1" applyBorder="1" applyAlignment="1">
      <alignment/>
    </xf>
    <xf numFmtId="0" fontId="0" fillId="0" borderId="49" xfId="117" applyNumberFormat="1" applyFont="1" applyFill="1" applyBorder="1" applyAlignment="1">
      <alignment horizontal="center" vertical="center"/>
      <protection/>
    </xf>
    <xf numFmtId="0" fontId="0" fillId="0" borderId="49" xfId="117" applyNumberFormat="1" applyFont="1" applyFill="1" applyBorder="1" applyAlignment="1">
      <alignment horizontal="center" vertical="center" wrapText="1"/>
      <protection/>
    </xf>
    <xf numFmtId="49" fontId="0" fillId="0" borderId="49" xfId="117" applyNumberFormat="1" applyFont="1" applyFill="1" applyBorder="1" applyAlignment="1">
      <alignment vertical="center" wrapText="1"/>
      <protection/>
    </xf>
    <xf numFmtId="0" fontId="0" fillId="14" borderId="42" xfId="0" applyFont="1" applyFill="1" applyBorder="1" applyAlignment="1">
      <alignment/>
    </xf>
    <xf numFmtId="9" fontId="0" fillId="14" borderId="42" xfId="0" applyNumberFormat="1" applyFont="1" applyFill="1" applyBorder="1" applyAlignment="1">
      <alignment/>
    </xf>
    <xf numFmtId="49" fontId="41" fillId="0" borderId="31" xfId="117" applyNumberFormat="1" applyFont="1" applyFill="1" applyBorder="1" applyAlignment="1">
      <alignment horizontal="left" vertical="center"/>
      <protection/>
    </xf>
    <xf numFmtId="0" fontId="0" fillId="0" borderId="31" xfId="0" applyFont="1" applyBorder="1" applyAlignment="1">
      <alignment/>
    </xf>
    <xf numFmtId="49" fontId="39" fillId="14" borderId="26" xfId="115" applyNumberFormat="1" applyFont="1" applyFill="1" applyBorder="1" applyAlignment="1">
      <alignment horizontal="center" vertical="center"/>
      <protection/>
    </xf>
    <xf numFmtId="49" fontId="40" fillId="0" borderId="50" xfId="115" applyNumberFormat="1" applyFont="1" applyFill="1" applyBorder="1" applyAlignment="1">
      <alignment vertical="center"/>
      <protection/>
    </xf>
    <xf numFmtId="49" fontId="40" fillId="0" borderId="51" xfId="115" applyNumberFormat="1" applyFont="1" applyFill="1" applyBorder="1" applyAlignment="1">
      <alignment horizontal="center" vertical="center"/>
      <protection/>
    </xf>
    <xf numFmtId="49" fontId="40" fillId="0" borderId="51" xfId="115" applyNumberFormat="1" applyFont="1" applyFill="1" applyBorder="1" applyAlignment="1">
      <alignment horizontal="center" vertical="center" wrapText="1"/>
      <protection/>
    </xf>
    <xf numFmtId="49" fontId="40" fillId="0" borderId="27" xfId="115" applyNumberFormat="1" applyFont="1" applyFill="1" applyBorder="1" applyAlignment="1">
      <alignment vertical="center"/>
      <protection/>
    </xf>
    <xf numFmtId="49" fontId="0" fillId="0" borderId="27" xfId="115" applyNumberFormat="1" applyFont="1" applyFill="1" applyBorder="1" applyAlignment="1">
      <alignment vertical="center"/>
      <protection/>
    </xf>
    <xf numFmtId="49" fontId="41" fillId="0" borderId="0" xfId="115" applyNumberFormat="1" applyFont="1" applyFill="1" applyBorder="1" applyAlignment="1">
      <alignment horizontal="left" vertical="center" wrapText="1"/>
      <protection/>
    </xf>
    <xf numFmtId="0" fontId="0" fillId="0" borderId="33" xfId="0" applyFont="1" applyBorder="1" applyAlignment="1">
      <alignment/>
    </xf>
    <xf numFmtId="49" fontId="36" fillId="0" borderId="22" xfId="0" applyNumberFormat="1" applyFont="1" applyFill="1" applyBorder="1" applyAlignment="1">
      <alignment vertical="center"/>
    </xf>
    <xf numFmtId="49" fontId="36" fillId="0" borderId="22" xfId="0" applyNumberFormat="1" applyFont="1" applyFill="1" applyBorder="1" applyAlignment="1">
      <alignment horizontal="center" vertical="center" wrapText="1"/>
    </xf>
    <xf numFmtId="49" fontId="40" fillId="0" borderId="21" xfId="117" applyNumberFormat="1" applyFont="1" applyFill="1" applyBorder="1" applyAlignment="1">
      <alignment horizontal="center" vertical="center" wrapText="1"/>
      <protection/>
    </xf>
    <xf numFmtId="0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42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9" fontId="41" fillId="0" borderId="30" xfId="117" applyNumberFormat="1" applyFont="1" applyFill="1" applyBorder="1" applyAlignment="1">
      <alignment horizontal="left" vertical="center"/>
      <protection/>
    </xf>
    <xf numFmtId="0" fontId="0" fillId="0" borderId="52" xfId="0" applyFont="1" applyBorder="1" applyAlignment="1">
      <alignment/>
    </xf>
    <xf numFmtId="49" fontId="36" fillId="0" borderId="53" xfId="115" applyNumberFormat="1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32" xfId="0" applyNumberFormat="1" applyFont="1" applyFill="1" applyBorder="1" applyAlignment="1">
      <alignment vertical="center"/>
    </xf>
    <xf numFmtId="49" fontId="44" fillId="0" borderId="28" xfId="0" applyNumberFormat="1" applyFont="1" applyFill="1" applyBorder="1" applyAlignment="1">
      <alignment vertical="center"/>
    </xf>
    <xf numFmtId="49" fontId="44" fillId="0" borderId="33" xfId="0" applyNumberFormat="1" applyFont="1" applyFill="1" applyBorder="1" applyAlignment="1">
      <alignment vertical="center"/>
    </xf>
    <xf numFmtId="49" fontId="41" fillId="0" borderId="0" xfId="115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5" xfId="0" applyFont="1" applyBorder="1" applyAlignment="1">
      <alignment/>
    </xf>
    <xf numFmtId="49" fontId="38" fillId="0" borderId="32" xfId="0" applyNumberFormat="1" applyFont="1" applyFill="1" applyBorder="1" applyAlignment="1">
      <alignment vertical="center"/>
    </xf>
    <xf numFmtId="0" fontId="36" fillId="14" borderId="56" xfId="0" applyFont="1" applyFill="1" applyBorder="1" applyAlignment="1">
      <alignment horizontal="center"/>
    </xf>
    <xf numFmtId="49" fontId="36" fillId="0" borderId="42" xfId="0" applyNumberFormat="1" applyFont="1" applyFill="1" applyBorder="1" applyAlignment="1">
      <alignment horizontal="center" vertical="center" wrapText="1"/>
    </xf>
    <xf numFmtId="49" fontId="36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59" xfId="0" applyNumberFormat="1" applyFill="1" applyBorder="1" applyAlignment="1">
      <alignment horizontal="center" vertical="center"/>
    </xf>
    <xf numFmtId="49" fontId="36" fillId="57" borderId="59" xfId="0" applyNumberFormat="1" applyFont="1" applyFill="1" applyBorder="1" applyAlignment="1" applyProtection="1">
      <alignment horizontal="center" vertical="center" wrapText="1"/>
      <protection locked="0"/>
    </xf>
    <xf numFmtId="49" fontId="36" fillId="57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62" xfId="0" applyNumberFormat="1" applyFill="1" applyBorder="1" applyAlignment="1">
      <alignment horizontal="center" vertical="center"/>
    </xf>
    <xf numFmtId="49" fontId="36" fillId="57" borderId="62" xfId="0" applyNumberFormat="1" applyFont="1" applyFill="1" applyBorder="1" applyAlignment="1" applyProtection="1">
      <alignment horizontal="center" vertical="center" wrapText="1"/>
      <protection locked="0"/>
    </xf>
    <xf numFmtId="49" fontId="36" fillId="57" borderId="6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0" fontId="39" fillId="14" borderId="67" xfId="0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center" vertical="center"/>
    </xf>
    <xf numFmtId="188" fontId="46" fillId="0" borderId="61" xfId="0" applyNumberFormat="1" applyFont="1" applyFill="1" applyBorder="1" applyAlignment="1">
      <alignment horizontal="left" vertical="center"/>
    </xf>
    <xf numFmtId="188" fontId="46" fillId="0" borderId="62" xfId="0" applyNumberFormat="1" applyFont="1" applyFill="1" applyBorder="1" applyAlignment="1">
      <alignment horizontal="left" vertical="center"/>
    </xf>
    <xf numFmtId="188" fontId="41" fillId="0" borderId="62" xfId="0" applyNumberFormat="1" applyFont="1" applyFill="1" applyBorder="1" applyAlignment="1">
      <alignment horizontal="center" vertical="center" wrapText="1"/>
    </xf>
    <xf numFmtId="2" fontId="46" fillId="0" borderId="63" xfId="0" applyNumberFormat="1" applyFont="1" applyFill="1" applyBorder="1" applyAlignment="1">
      <alignment horizontal="center" vertical="center"/>
    </xf>
    <xf numFmtId="188" fontId="41" fillId="0" borderId="62" xfId="0" applyNumberFormat="1" applyFont="1" applyFill="1" applyBorder="1" applyAlignment="1">
      <alignment horizontal="left" vertical="center"/>
    </xf>
    <xf numFmtId="2" fontId="41" fillId="0" borderId="63" xfId="0" applyNumberFormat="1" applyFont="1" applyFill="1" applyBorder="1" applyAlignment="1">
      <alignment horizontal="center" vertical="center"/>
    </xf>
    <xf numFmtId="188" fontId="46" fillId="0" borderId="64" xfId="0" applyNumberFormat="1" applyFont="1" applyFill="1" applyBorder="1" applyAlignment="1">
      <alignment horizontal="left" vertical="center"/>
    </xf>
    <xf numFmtId="188" fontId="41" fillId="0" borderId="65" xfId="0" applyNumberFormat="1" applyFont="1" applyFill="1" applyBorder="1" applyAlignment="1">
      <alignment horizontal="left" vertical="center"/>
    </xf>
    <xf numFmtId="188" fontId="41" fillId="0" borderId="65" xfId="0" applyNumberFormat="1" applyFont="1" applyFill="1" applyBorder="1" applyAlignment="1">
      <alignment horizontal="center" vertical="center" wrapText="1"/>
    </xf>
    <xf numFmtId="2" fontId="41" fillId="0" borderId="66" xfId="0" applyNumberFormat="1" applyFont="1" applyFill="1" applyBorder="1" applyAlignment="1">
      <alignment horizontal="center" vertical="center"/>
    </xf>
    <xf numFmtId="49" fontId="38" fillId="0" borderId="32" xfId="119" applyNumberFormat="1" applyFont="1" applyFill="1" applyBorder="1" applyAlignment="1">
      <alignment vertical="center" wrapText="1"/>
      <protection/>
    </xf>
    <xf numFmtId="0" fontId="0" fillId="0" borderId="3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49" fontId="36" fillId="0" borderId="59" xfId="119" applyNumberFormat="1" applyFont="1" applyFill="1" applyBorder="1" applyAlignment="1">
      <alignment vertical="center"/>
      <protection/>
    </xf>
    <xf numFmtId="49" fontId="36" fillId="0" borderId="59" xfId="119" applyNumberFormat="1" applyFont="1" applyFill="1" applyBorder="1" applyAlignment="1">
      <alignment vertical="center" wrapText="1"/>
      <protection/>
    </xf>
    <xf numFmtId="49" fontId="36" fillId="0" borderId="60" xfId="119" applyNumberFormat="1" applyFont="1" applyFill="1" applyBorder="1" applyAlignment="1">
      <alignment horizontal="center" vertical="center" wrapText="1"/>
      <protection/>
    </xf>
    <xf numFmtId="49" fontId="36" fillId="0" borderId="45" xfId="0" applyNumberFormat="1" applyFont="1" applyFill="1" applyBorder="1" applyAlignment="1">
      <alignment horizontal="center" vertical="center" wrapText="1"/>
    </xf>
    <xf numFmtId="0" fontId="41" fillId="58" borderId="62" xfId="0" applyFont="1" applyFill="1" applyBorder="1" applyAlignment="1">
      <alignment horizontal="center" vertical="center" wrapText="1"/>
    </xf>
    <xf numFmtId="49" fontId="40" fillId="0" borderId="61" xfId="0" applyNumberFormat="1" applyFont="1" applyFill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/>
    </xf>
    <xf numFmtId="49" fontId="36" fillId="0" borderId="56" xfId="0" applyNumberFormat="1" applyFont="1" applyFill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49" fontId="36" fillId="0" borderId="69" xfId="0" applyNumberFormat="1" applyFont="1" applyFill="1" applyBorder="1" applyAlignment="1">
      <alignment horizontal="center" vertical="center"/>
    </xf>
    <xf numFmtId="49" fontId="36" fillId="0" borderId="68" xfId="0" applyNumberFormat="1" applyFont="1" applyFill="1" applyBorder="1" applyAlignment="1">
      <alignment horizontal="center" vertical="center" wrapText="1"/>
    </xf>
    <xf numFmtId="49" fontId="41" fillId="0" borderId="62" xfId="0" applyNumberFormat="1" applyFont="1" applyFill="1" applyBorder="1" applyAlignment="1">
      <alignment horizontal="center" vertical="center"/>
    </xf>
    <xf numFmtId="49" fontId="41" fillId="58" borderId="62" xfId="0" applyNumberFormat="1" applyFont="1" applyFill="1" applyBorder="1" applyAlignment="1">
      <alignment horizontal="center" vertical="center"/>
    </xf>
    <xf numFmtId="49" fontId="41" fillId="0" borderId="59" xfId="0" applyNumberFormat="1" applyFont="1" applyFill="1" applyBorder="1" applyAlignment="1">
      <alignment horizontal="center" vertical="center"/>
    </xf>
    <xf numFmtId="49" fontId="41" fillId="58" borderId="65" xfId="0" applyNumberFormat="1" applyFont="1" applyFill="1" applyBorder="1" applyAlignment="1" applyProtection="1">
      <alignment horizontal="center" vertical="center"/>
      <protection locked="0"/>
    </xf>
    <xf numFmtId="0" fontId="41" fillId="56" borderId="65" xfId="0" applyNumberFormat="1" applyFont="1" applyFill="1" applyBorder="1" applyAlignment="1">
      <alignment horizontal="center" vertical="center"/>
    </xf>
    <xf numFmtId="49" fontId="41" fillId="56" borderId="65" xfId="0" applyNumberFormat="1" applyFont="1" applyFill="1" applyBorder="1" applyAlignment="1">
      <alignment horizontal="center" vertical="center"/>
    </xf>
    <xf numFmtId="49" fontId="41" fillId="0" borderId="58" xfId="0" applyNumberFormat="1" applyFont="1" applyFill="1" applyBorder="1" applyAlignment="1">
      <alignment horizontal="center" vertical="center"/>
    </xf>
    <xf numFmtId="49" fontId="41" fillId="0" borderId="61" xfId="0" applyNumberFormat="1" applyFont="1" applyFill="1" applyBorder="1" applyAlignment="1">
      <alignment horizontal="center" vertical="center"/>
    </xf>
    <xf numFmtId="49" fontId="41" fillId="0" borderId="64" xfId="0" applyNumberFormat="1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49" fontId="41" fillId="58" borderId="65" xfId="0" applyNumberFormat="1" applyFont="1" applyFill="1" applyBorder="1" applyAlignment="1">
      <alignment horizontal="center" vertical="center"/>
    </xf>
    <xf numFmtId="49" fontId="41" fillId="0" borderId="65" xfId="0" applyNumberFormat="1" applyFont="1" applyFill="1" applyBorder="1" applyAlignment="1">
      <alignment horizontal="center" vertical="center"/>
    </xf>
    <xf numFmtId="0" fontId="36" fillId="0" borderId="40" xfId="0" applyFont="1" applyBorder="1" applyAlignment="1">
      <alignment horizontal="center" vertical="center" wrapText="1"/>
    </xf>
    <xf numFmtId="0" fontId="41" fillId="56" borderId="62" xfId="0" applyFont="1" applyFill="1" applyBorder="1" applyAlignment="1">
      <alignment horizontal="center" vertical="center" wrapText="1"/>
    </xf>
    <xf numFmtId="0" fontId="46" fillId="58" borderId="62" xfId="112" applyFont="1" applyFill="1" applyBorder="1" applyAlignment="1">
      <alignment horizontal="center" vertical="center"/>
      <protection/>
    </xf>
    <xf numFmtId="0" fontId="41" fillId="56" borderId="62" xfId="0" applyFont="1" applyFill="1" applyBorder="1" applyAlignment="1">
      <alignment vertical="center" wrapText="1"/>
    </xf>
    <xf numFmtId="0" fontId="46" fillId="58" borderId="62" xfId="112" applyFont="1" applyFill="1" applyBorder="1" applyAlignment="1">
      <alignment horizontal="center" vertical="center" wrapText="1"/>
      <protection/>
    </xf>
    <xf numFmtId="0" fontId="41" fillId="58" borderId="62" xfId="0" applyFont="1" applyFill="1" applyBorder="1" applyAlignment="1">
      <alignment horizontal="center" vertical="center"/>
    </xf>
    <xf numFmtId="0" fontId="46" fillId="58" borderId="62" xfId="114" applyFont="1" applyFill="1" applyBorder="1" applyAlignment="1">
      <alignment horizontal="center" vertical="center"/>
      <protection/>
    </xf>
    <xf numFmtId="0" fontId="46" fillId="58" borderId="62" xfId="114" applyFont="1" applyFill="1" applyBorder="1" applyAlignment="1">
      <alignment horizontal="center" vertical="center" wrapText="1"/>
      <protection/>
    </xf>
    <xf numFmtId="0" fontId="41" fillId="58" borderId="62" xfId="0" applyFont="1" applyFill="1" applyBorder="1" applyAlignment="1">
      <alignment horizontal="center"/>
    </xf>
    <xf numFmtId="0" fontId="46" fillId="58" borderId="62" xfId="113" applyFont="1" applyFill="1" applyBorder="1" applyAlignment="1">
      <alignment horizontal="center" vertical="center"/>
      <protection/>
    </xf>
    <xf numFmtId="0" fontId="46" fillId="58" borderId="62" xfId="113" applyFont="1" applyFill="1" applyBorder="1" applyAlignment="1">
      <alignment horizontal="center" vertical="center" wrapText="1"/>
      <protection/>
    </xf>
    <xf numFmtId="0" fontId="41" fillId="56" borderId="58" xfId="0" applyFont="1" applyFill="1" applyBorder="1" applyAlignment="1">
      <alignment horizontal="center" vertical="center" wrapText="1"/>
    </xf>
    <xf numFmtId="0" fontId="41" fillId="56" borderId="59" xfId="0" applyFont="1" applyFill="1" applyBorder="1" applyAlignment="1">
      <alignment horizontal="center" vertical="center" wrapText="1"/>
    </xf>
    <xf numFmtId="0" fontId="46" fillId="58" borderId="59" xfId="112" applyFont="1" applyFill="1" applyBorder="1" applyAlignment="1">
      <alignment horizontal="center" vertical="center"/>
      <protection/>
    </xf>
    <xf numFmtId="0" fontId="41" fillId="56" borderId="59" xfId="0" applyFont="1" applyFill="1" applyBorder="1" applyAlignment="1">
      <alignment vertical="center" wrapText="1"/>
    </xf>
    <xf numFmtId="0" fontId="41" fillId="56" borderId="61" xfId="0" applyFont="1" applyFill="1" applyBorder="1" applyAlignment="1">
      <alignment horizontal="center" vertical="center" wrapText="1"/>
    </xf>
    <xf numFmtId="0" fontId="41" fillId="58" borderId="61" xfId="0" applyFont="1" applyFill="1" applyBorder="1" applyAlignment="1">
      <alignment horizontal="center" vertical="center"/>
    </xf>
    <xf numFmtId="0" fontId="41" fillId="56" borderId="64" xfId="0" applyFont="1" applyFill="1" applyBorder="1" applyAlignment="1">
      <alignment horizontal="center" vertical="center" wrapText="1"/>
    </xf>
    <xf numFmtId="0" fontId="46" fillId="58" borderId="65" xfId="113" applyFont="1" applyFill="1" applyBorder="1" applyAlignment="1">
      <alignment horizontal="center" vertical="center"/>
      <protection/>
    </xf>
    <xf numFmtId="0" fontId="41" fillId="56" borderId="65" xfId="0" applyFont="1" applyFill="1" applyBorder="1" applyAlignment="1">
      <alignment horizontal="center" vertical="center" wrapText="1"/>
    </xf>
    <xf numFmtId="0" fontId="41" fillId="58" borderId="65" xfId="0" applyFont="1" applyFill="1" applyBorder="1" applyAlignment="1">
      <alignment horizontal="center" vertical="center"/>
    </xf>
    <xf numFmtId="0" fontId="46" fillId="58" borderId="65" xfId="113" applyFont="1" applyFill="1" applyBorder="1" applyAlignment="1">
      <alignment horizontal="center" vertical="center" wrapText="1"/>
      <protection/>
    </xf>
    <xf numFmtId="0" fontId="41" fillId="58" borderId="62" xfId="0" applyFont="1" applyFill="1" applyBorder="1" applyAlignment="1">
      <alignment horizontal="right"/>
    </xf>
    <xf numFmtId="0" fontId="46" fillId="58" borderId="62" xfId="113" applyFont="1" applyFill="1" applyBorder="1" applyAlignment="1">
      <alignment horizontal="right"/>
      <protection/>
    </xf>
    <xf numFmtId="3" fontId="46" fillId="58" borderId="62" xfId="114" applyNumberFormat="1" applyFont="1" applyFill="1" applyBorder="1" applyAlignment="1">
      <alignment horizontal="right" vertical="center"/>
      <protection/>
    </xf>
    <xf numFmtId="0" fontId="46" fillId="58" borderId="62" xfId="114" applyFont="1" applyFill="1" applyBorder="1" applyAlignment="1">
      <alignment horizontal="right" vertical="center"/>
      <protection/>
    </xf>
    <xf numFmtId="0" fontId="46" fillId="58" borderId="62" xfId="113" applyFont="1" applyFill="1" applyBorder="1" applyAlignment="1">
      <alignment horizontal="right" vertical="center"/>
      <protection/>
    </xf>
    <xf numFmtId="0" fontId="41" fillId="58" borderId="63" xfId="0" applyFont="1" applyFill="1" applyBorder="1" applyAlignment="1">
      <alignment horizontal="right"/>
    </xf>
    <xf numFmtId="0" fontId="41" fillId="56" borderId="63" xfId="0" applyFont="1" applyFill="1" applyBorder="1" applyAlignment="1">
      <alignment horizontal="right"/>
    </xf>
    <xf numFmtId="0" fontId="46" fillId="58" borderId="61" xfId="114" applyFont="1" applyFill="1" applyBorder="1" applyAlignment="1">
      <alignment horizontal="center" vertical="center"/>
      <protection/>
    </xf>
    <xf numFmtId="0" fontId="41" fillId="56" borderId="63" xfId="0" applyFont="1" applyFill="1" applyBorder="1" applyAlignment="1">
      <alignment horizontal="right" vertical="center"/>
    </xf>
    <xf numFmtId="0" fontId="41" fillId="56" borderId="62" xfId="0" applyFont="1" applyFill="1" applyBorder="1" applyAlignment="1">
      <alignment horizontal="center" wrapText="1"/>
    </xf>
    <xf numFmtId="0" fontId="46" fillId="58" borderId="62" xfId="112" applyFont="1" applyFill="1" applyBorder="1" applyAlignment="1">
      <alignment horizontal="center"/>
      <protection/>
    </xf>
    <xf numFmtId="0" fontId="41" fillId="56" borderId="62" xfId="0" applyFont="1" applyFill="1" applyBorder="1" applyAlignment="1">
      <alignment horizontal="center"/>
    </xf>
    <xf numFmtId="0" fontId="41" fillId="58" borderId="58" xfId="0" applyFont="1" applyFill="1" applyBorder="1" applyAlignment="1">
      <alignment horizontal="center"/>
    </xf>
    <xf numFmtId="0" fontId="41" fillId="58" borderId="59" xfId="0" applyFont="1" applyFill="1" applyBorder="1" applyAlignment="1">
      <alignment horizontal="center"/>
    </xf>
    <xf numFmtId="0" fontId="41" fillId="56" borderId="59" xfId="0" applyFont="1" applyFill="1" applyBorder="1" applyAlignment="1">
      <alignment horizontal="center" wrapText="1"/>
    </xf>
    <xf numFmtId="0" fontId="46" fillId="58" borderId="59" xfId="112" applyFont="1" applyFill="1" applyBorder="1" applyAlignment="1">
      <alignment horizontal="center"/>
      <protection/>
    </xf>
    <xf numFmtId="0" fontId="41" fillId="56" borderId="59" xfId="0" applyFont="1" applyFill="1" applyBorder="1" applyAlignment="1">
      <alignment horizontal="center"/>
    </xf>
    <xf numFmtId="0" fontId="41" fillId="58" borderId="61" xfId="0" applyFont="1" applyFill="1" applyBorder="1" applyAlignment="1">
      <alignment horizontal="center"/>
    </xf>
    <xf numFmtId="0" fontId="41" fillId="56" borderId="62" xfId="0" applyFont="1" applyFill="1" applyBorder="1" applyAlignment="1">
      <alignment horizontal="center" vertical="center"/>
    </xf>
    <xf numFmtId="0" fontId="41" fillId="59" borderId="62" xfId="0" applyFont="1" applyFill="1" applyBorder="1" applyAlignment="1">
      <alignment horizontal="center"/>
    </xf>
    <xf numFmtId="0" fontId="41" fillId="14" borderId="59" xfId="0" applyFont="1" applyFill="1" applyBorder="1" applyAlignment="1">
      <alignment horizontal="center" vertical="center"/>
    </xf>
    <xf numFmtId="0" fontId="41" fillId="14" borderId="62" xfId="0" applyFont="1" applyFill="1" applyBorder="1" applyAlignment="1">
      <alignment horizontal="center" vertical="center"/>
    </xf>
    <xf numFmtId="0" fontId="41" fillId="14" borderId="62" xfId="0" applyFont="1" applyFill="1" applyBorder="1" applyAlignment="1">
      <alignment horizontal="center"/>
    </xf>
    <xf numFmtId="0" fontId="46" fillId="59" borderId="61" xfId="112" applyFont="1" applyFill="1" applyBorder="1" applyAlignment="1">
      <alignment horizontal="center" vertical="center"/>
      <protection/>
    </xf>
    <xf numFmtId="0" fontId="46" fillId="59" borderId="62" xfId="112" applyFont="1" applyFill="1" applyBorder="1" applyAlignment="1">
      <alignment horizontal="center" vertical="center"/>
      <protection/>
    </xf>
    <xf numFmtId="3" fontId="46" fillId="59" borderId="62" xfId="112" applyNumberFormat="1" applyFont="1" applyFill="1" applyBorder="1">
      <alignment/>
      <protection/>
    </xf>
    <xf numFmtId="0" fontId="46" fillId="59" borderId="62" xfId="112" applyFont="1" applyFill="1" applyBorder="1" applyAlignment="1">
      <alignment horizontal="right"/>
      <protection/>
    </xf>
    <xf numFmtId="0" fontId="41" fillId="59" borderId="62" xfId="0" applyFont="1" applyFill="1" applyBorder="1" applyAlignment="1">
      <alignment horizontal="right"/>
    </xf>
    <xf numFmtId="0" fontId="41" fillId="59" borderId="63" xfId="0" applyFont="1" applyFill="1" applyBorder="1" applyAlignment="1">
      <alignment horizontal="right"/>
    </xf>
    <xf numFmtId="0" fontId="46" fillId="59" borderId="61" xfId="114" applyFont="1" applyFill="1" applyBorder="1" applyAlignment="1">
      <alignment horizontal="center" vertical="center"/>
      <protection/>
    </xf>
    <xf numFmtId="0" fontId="46" fillId="59" borderId="62" xfId="114" applyFont="1" applyFill="1" applyBorder="1" applyAlignment="1">
      <alignment horizontal="center" vertical="center"/>
      <protection/>
    </xf>
    <xf numFmtId="3" fontId="46" fillId="59" borderId="62" xfId="114" applyNumberFormat="1" applyFont="1" applyFill="1" applyBorder="1" applyAlignment="1">
      <alignment horizontal="right" vertical="center"/>
      <protection/>
    </xf>
    <xf numFmtId="0" fontId="46" fillId="59" borderId="62" xfId="114" applyFont="1" applyFill="1" applyBorder="1" applyAlignment="1">
      <alignment horizontal="right" vertical="center"/>
      <protection/>
    </xf>
    <xf numFmtId="0" fontId="46" fillId="59" borderId="62" xfId="113" applyFont="1" applyFill="1" applyBorder="1" applyAlignment="1">
      <alignment horizontal="right"/>
      <protection/>
    </xf>
    <xf numFmtId="0" fontId="41" fillId="60" borderId="63" xfId="0" applyFont="1" applyFill="1" applyBorder="1" applyAlignment="1">
      <alignment horizontal="right"/>
    </xf>
    <xf numFmtId="0" fontId="46" fillId="59" borderId="61" xfId="113" applyFont="1" applyFill="1" applyBorder="1" applyAlignment="1">
      <alignment horizontal="center" vertical="center"/>
      <protection/>
    </xf>
    <xf numFmtId="0" fontId="46" fillId="59" borderId="62" xfId="113" applyFont="1" applyFill="1" applyBorder="1" applyAlignment="1">
      <alignment horizontal="center" vertical="center"/>
      <protection/>
    </xf>
    <xf numFmtId="3" fontId="46" fillId="59" borderId="62" xfId="113" applyNumberFormat="1" applyFont="1" applyFill="1" applyBorder="1" applyAlignment="1">
      <alignment vertical="center"/>
      <protection/>
    </xf>
    <xf numFmtId="0" fontId="46" fillId="59" borderId="62" xfId="113" applyFont="1" applyFill="1" applyBorder="1" applyAlignment="1">
      <alignment horizontal="right" vertical="center"/>
      <protection/>
    </xf>
    <xf numFmtId="0" fontId="41" fillId="60" borderId="63" xfId="0" applyFont="1" applyFill="1" applyBorder="1" applyAlignment="1">
      <alignment horizontal="right" vertical="center"/>
    </xf>
    <xf numFmtId="0" fontId="46" fillId="58" borderId="58" xfId="112" applyFont="1" applyFill="1" applyBorder="1" applyAlignment="1">
      <alignment horizontal="center" vertical="center"/>
      <protection/>
    </xf>
    <xf numFmtId="3" fontId="46" fillId="58" borderId="59" xfId="112" applyNumberFormat="1" applyFont="1" applyFill="1" applyBorder="1">
      <alignment/>
      <protection/>
    </xf>
    <xf numFmtId="0" fontId="46" fillId="58" borderId="59" xfId="112" applyFont="1" applyFill="1" applyBorder="1" applyAlignment="1">
      <alignment horizontal="right"/>
      <protection/>
    </xf>
    <xf numFmtId="0" fontId="41" fillId="58" borderId="59" xfId="0" applyFont="1" applyFill="1" applyBorder="1" applyAlignment="1">
      <alignment horizontal="right"/>
    </xf>
    <xf numFmtId="0" fontId="41" fillId="58" borderId="60" xfId="0" applyFont="1" applyFill="1" applyBorder="1" applyAlignment="1">
      <alignment horizontal="right"/>
    </xf>
    <xf numFmtId="0" fontId="46" fillId="58" borderId="61" xfId="112" applyFont="1" applyFill="1" applyBorder="1" applyAlignment="1">
      <alignment horizontal="center" vertical="center"/>
      <protection/>
    </xf>
    <xf numFmtId="3" fontId="46" fillId="58" borderId="62" xfId="112" applyNumberFormat="1" applyFont="1" applyFill="1" applyBorder="1">
      <alignment/>
      <protection/>
    </xf>
    <xf numFmtId="0" fontId="46" fillId="58" borderId="62" xfId="112" applyFont="1" applyFill="1" applyBorder="1" applyAlignment="1">
      <alignment horizontal="right"/>
      <protection/>
    </xf>
    <xf numFmtId="0" fontId="46" fillId="58" borderId="61" xfId="113" applyFont="1" applyFill="1" applyBorder="1" applyAlignment="1">
      <alignment horizontal="center" vertical="center"/>
      <protection/>
    </xf>
    <xf numFmtId="3" fontId="46" fillId="58" borderId="62" xfId="113" applyNumberFormat="1" applyFont="1" applyFill="1" applyBorder="1" applyAlignment="1">
      <alignment vertical="center"/>
      <protection/>
    </xf>
    <xf numFmtId="0" fontId="0" fillId="58" borderId="0" xfId="0" applyFont="1" applyFill="1" applyAlignment="1">
      <alignment/>
    </xf>
    <xf numFmtId="3" fontId="38" fillId="0" borderId="0" xfId="0" applyNumberFormat="1" applyFont="1" applyBorder="1" applyAlignment="1">
      <alignment vertical="center"/>
    </xf>
    <xf numFmtId="3" fontId="41" fillId="59" borderId="59" xfId="0" applyNumberFormat="1" applyFont="1" applyFill="1" applyBorder="1" applyAlignment="1">
      <alignment horizontal="center"/>
    </xf>
    <xf numFmtId="3" fontId="41" fillId="59" borderId="62" xfId="0" applyNumberFormat="1" applyFont="1" applyFill="1" applyBorder="1" applyAlignment="1">
      <alignment horizontal="center"/>
    </xf>
    <xf numFmtId="3" fontId="41" fillId="59" borderId="6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36" fillId="0" borderId="40" xfId="0" applyFont="1" applyBorder="1" applyAlignment="1">
      <alignment horizontal="center" vertical="center"/>
    </xf>
    <xf numFmtId="3" fontId="41" fillId="58" borderId="59" xfId="0" applyNumberFormat="1" applyFont="1" applyFill="1" applyBorder="1" applyAlignment="1">
      <alignment horizontal="center"/>
    </xf>
    <xf numFmtId="0" fontId="0" fillId="58" borderId="0" xfId="0" applyFont="1" applyFill="1" applyAlignment="1">
      <alignment horizontal="center" vertical="center"/>
    </xf>
    <xf numFmtId="3" fontId="41" fillId="58" borderId="62" xfId="0" applyNumberFormat="1" applyFont="1" applyFill="1" applyBorder="1" applyAlignment="1">
      <alignment horizontal="center"/>
    </xf>
    <xf numFmtId="0" fontId="37" fillId="58" borderId="0" xfId="0" applyFont="1" applyFill="1" applyAlignment="1">
      <alignment/>
    </xf>
    <xf numFmtId="0" fontId="37" fillId="58" borderId="0" xfId="0" applyFont="1" applyFill="1" applyAlignment="1">
      <alignment horizontal="center" vertical="center" wrapText="1"/>
    </xf>
    <xf numFmtId="0" fontId="37" fillId="58" borderId="0" xfId="0" applyFont="1" applyFill="1" applyAlignment="1">
      <alignment horizontal="center" vertical="center"/>
    </xf>
    <xf numFmtId="0" fontId="36" fillId="14" borderId="45" xfId="0" applyFont="1" applyFill="1" applyBorder="1" applyAlignment="1">
      <alignment horizontal="center" vertical="center" wrapText="1"/>
    </xf>
    <xf numFmtId="0" fontId="41" fillId="14" borderId="59" xfId="0" applyNumberFormat="1" applyFont="1" applyFill="1" applyBorder="1" applyAlignment="1">
      <alignment horizontal="center" vertical="center"/>
    </xf>
    <xf numFmtId="0" fontId="41" fillId="14" borderId="62" xfId="0" applyNumberFormat="1" applyFont="1" applyFill="1" applyBorder="1" applyAlignment="1">
      <alignment horizontal="center" vertical="center"/>
    </xf>
    <xf numFmtId="0" fontId="41" fillId="14" borderId="62" xfId="0" applyNumberFormat="1" applyFont="1" applyFill="1" applyBorder="1" applyAlignment="1">
      <alignment horizontal="center"/>
    </xf>
    <xf numFmtId="0" fontId="41" fillId="59" borderId="62" xfId="0" applyNumberFormat="1" applyFont="1" applyFill="1" applyBorder="1" applyAlignment="1">
      <alignment horizontal="center"/>
    </xf>
    <xf numFmtId="0" fontId="41" fillId="58" borderId="62" xfId="0" applyNumberFormat="1" applyFont="1" applyFill="1" applyBorder="1" applyAlignment="1">
      <alignment horizontal="center"/>
    </xf>
    <xf numFmtId="0" fontId="43" fillId="58" borderId="26" xfId="0" applyFont="1" applyFill="1" applyBorder="1" applyAlignment="1">
      <alignment horizontal="center" vertical="center"/>
    </xf>
    <xf numFmtId="0" fontId="0" fillId="58" borderId="26" xfId="0" applyFont="1" applyFill="1" applyBorder="1" applyAlignment="1">
      <alignment horizontal="center" vertical="center"/>
    </xf>
    <xf numFmtId="0" fontId="36" fillId="58" borderId="70" xfId="0" applyFont="1" applyFill="1" applyBorder="1" applyAlignment="1">
      <alignment horizontal="center" vertical="center" wrapText="1"/>
    </xf>
    <xf numFmtId="0" fontId="37" fillId="58" borderId="63" xfId="0" applyFont="1" applyFill="1" applyBorder="1" applyAlignment="1">
      <alignment horizontal="center" vertical="center"/>
    </xf>
    <xf numFmtId="0" fontId="0" fillId="58" borderId="63" xfId="0" applyFont="1" applyFill="1" applyBorder="1" applyAlignment="1">
      <alignment horizontal="center"/>
    </xf>
    <xf numFmtId="0" fontId="0" fillId="58" borderId="63" xfId="0" applyFont="1" applyFill="1" applyBorder="1" applyAlignment="1">
      <alignment/>
    </xf>
    <xf numFmtId="0" fontId="0" fillId="58" borderId="66" xfId="0" applyFont="1" applyFill="1" applyBorder="1" applyAlignment="1">
      <alignment/>
    </xf>
    <xf numFmtId="0" fontId="37" fillId="58" borderId="6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3" fontId="41" fillId="59" borderId="65" xfId="0" applyNumberFormat="1" applyFont="1" applyFill="1" applyBorder="1" applyAlignment="1">
      <alignment horizontal="center" vertical="center"/>
    </xf>
    <xf numFmtId="0" fontId="41" fillId="59" borderId="65" xfId="0" applyFont="1" applyFill="1" applyBorder="1" applyAlignment="1">
      <alignment horizontal="center"/>
    </xf>
    <xf numFmtId="0" fontId="41" fillId="59" borderId="65" xfId="0" applyNumberFormat="1" applyFont="1" applyFill="1" applyBorder="1" applyAlignment="1">
      <alignment horizontal="center"/>
    </xf>
    <xf numFmtId="0" fontId="41" fillId="58" borderId="59" xfId="0" applyNumberFormat="1" applyFont="1" applyFill="1" applyBorder="1" applyAlignment="1">
      <alignment horizontal="center"/>
    </xf>
    <xf numFmtId="0" fontId="41" fillId="58" borderId="62" xfId="0" applyNumberFormat="1" applyFont="1" applyFill="1" applyBorder="1" applyAlignment="1">
      <alignment horizontal="center" vertical="center"/>
    </xf>
    <xf numFmtId="0" fontId="41" fillId="58" borderId="65" xfId="0" applyNumberFormat="1" applyFont="1" applyFill="1" applyBorder="1" applyAlignment="1">
      <alignment horizontal="center" vertical="center"/>
    </xf>
    <xf numFmtId="49" fontId="36" fillId="0" borderId="71" xfId="117" applyNumberFormat="1" applyFont="1" applyFill="1" applyBorder="1" applyAlignment="1">
      <alignment horizontal="center" vertical="center" wrapText="1"/>
      <protection/>
    </xf>
    <xf numFmtId="0" fontId="36" fillId="0" borderId="40" xfId="0" applyFont="1" applyFill="1" applyBorder="1" applyAlignment="1">
      <alignment horizontal="center" vertical="center" wrapText="1"/>
    </xf>
    <xf numFmtId="0" fontId="41" fillId="58" borderId="64" xfId="0" applyFont="1" applyFill="1" applyBorder="1" applyAlignment="1">
      <alignment horizontal="center" vertical="center"/>
    </xf>
    <xf numFmtId="0" fontId="41" fillId="56" borderId="65" xfId="0" applyFont="1" applyFill="1" applyBorder="1" applyAlignment="1">
      <alignment horizontal="center" vertical="center"/>
    </xf>
    <xf numFmtId="9" fontId="41" fillId="14" borderId="59" xfId="0" applyNumberFormat="1" applyFont="1" applyFill="1" applyBorder="1" applyAlignment="1">
      <alignment horizontal="center" vertical="center"/>
    </xf>
    <xf numFmtId="9" fontId="41" fillId="14" borderId="60" xfId="0" applyNumberFormat="1" applyFont="1" applyFill="1" applyBorder="1" applyAlignment="1">
      <alignment horizontal="center" vertical="center"/>
    </xf>
    <xf numFmtId="9" fontId="41" fillId="14" borderId="62" xfId="0" applyNumberFormat="1" applyFont="1" applyFill="1" applyBorder="1" applyAlignment="1">
      <alignment horizontal="center" vertical="center"/>
    </xf>
    <xf numFmtId="9" fontId="41" fillId="14" borderId="63" xfId="0" applyNumberFormat="1" applyFont="1" applyFill="1" applyBorder="1" applyAlignment="1">
      <alignment horizontal="center" vertical="center"/>
    </xf>
    <xf numFmtId="9" fontId="41" fillId="14" borderId="65" xfId="0" applyNumberFormat="1" applyFont="1" applyFill="1" applyBorder="1" applyAlignment="1">
      <alignment horizontal="center" vertical="center"/>
    </xf>
    <xf numFmtId="9" fontId="41" fillId="14" borderId="66" xfId="0" applyNumberFormat="1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6" fillId="14" borderId="38" xfId="0" applyFont="1" applyFill="1" applyBorder="1" applyAlignment="1">
      <alignment horizontal="center" vertical="center"/>
    </xf>
    <xf numFmtId="10" fontId="41" fillId="58" borderId="62" xfId="0" applyNumberFormat="1" applyFont="1" applyFill="1" applyBorder="1" applyAlignment="1">
      <alignment horizontal="center" vertical="center"/>
    </xf>
    <xf numFmtId="189" fontId="0" fillId="14" borderId="74" xfId="0" applyNumberFormat="1" applyFont="1" applyFill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38" fillId="0" borderId="32" xfId="0" applyNumberFormat="1" applyFont="1" applyFill="1" applyBorder="1" applyAlignment="1">
      <alignment horizontal="center" vertical="center"/>
    </xf>
    <xf numFmtId="189" fontId="38" fillId="0" borderId="3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51" fillId="58" borderId="62" xfId="0" applyFont="1" applyFill="1" applyBorder="1" applyAlignment="1">
      <alignment horizontal="center" vertical="center"/>
    </xf>
    <xf numFmtId="49" fontId="51" fillId="58" borderId="62" xfId="0" applyNumberFormat="1" applyFont="1" applyFill="1" applyBorder="1" applyAlignment="1">
      <alignment horizontal="center" vertical="center"/>
    </xf>
    <xf numFmtId="49" fontId="36" fillId="14" borderId="41" xfId="0" applyNumberFormat="1" applyFont="1" applyFill="1" applyBorder="1" applyAlignment="1">
      <alignment horizontal="center" vertical="center" wrapText="1"/>
    </xf>
    <xf numFmtId="49" fontId="36" fillId="14" borderId="42" xfId="0" applyNumberFormat="1" applyFont="1" applyFill="1" applyBorder="1" applyAlignment="1">
      <alignment horizontal="center" vertical="center" wrapText="1"/>
    </xf>
    <xf numFmtId="49" fontId="36" fillId="14" borderId="49" xfId="0" applyNumberFormat="1" applyFont="1" applyFill="1" applyBorder="1" applyAlignment="1">
      <alignment horizontal="center" vertical="center" wrapText="1"/>
    </xf>
    <xf numFmtId="0" fontId="41" fillId="59" borderId="58" xfId="0" applyFont="1" applyFill="1" applyBorder="1" applyAlignment="1">
      <alignment horizontal="center" vertical="center"/>
    </xf>
    <xf numFmtId="0" fontId="41" fillId="59" borderId="59" xfId="0" applyFont="1" applyFill="1" applyBorder="1" applyAlignment="1">
      <alignment horizontal="center" vertical="center"/>
    </xf>
    <xf numFmtId="0" fontId="46" fillId="59" borderId="59" xfId="112" applyFont="1" applyFill="1" applyBorder="1" applyAlignment="1">
      <alignment horizontal="center" vertical="center"/>
      <protection/>
    </xf>
    <xf numFmtId="0" fontId="41" fillId="59" borderId="61" xfId="0" applyFont="1" applyFill="1" applyBorder="1" applyAlignment="1">
      <alignment horizontal="center" vertical="center"/>
    </xf>
    <xf numFmtId="0" fontId="0" fillId="14" borderId="62" xfId="0" applyFont="1" applyFill="1" applyBorder="1" applyAlignment="1">
      <alignment horizontal="center"/>
    </xf>
    <xf numFmtId="0" fontId="0" fillId="14" borderId="63" xfId="0" applyFont="1" applyFill="1" applyBorder="1" applyAlignment="1">
      <alignment horizontal="center"/>
    </xf>
    <xf numFmtId="49" fontId="41" fillId="59" borderId="62" xfId="0" applyNumberFormat="1" applyFont="1" applyFill="1" applyBorder="1" applyAlignment="1">
      <alignment horizontal="center" vertical="center"/>
    </xf>
    <xf numFmtId="0" fontId="41" fillId="59" borderId="64" xfId="0" applyFont="1" applyFill="1" applyBorder="1" applyAlignment="1">
      <alignment horizontal="center" vertical="center"/>
    </xf>
    <xf numFmtId="0" fontId="41" fillId="59" borderId="65" xfId="0" applyFont="1" applyFill="1" applyBorder="1" applyAlignment="1">
      <alignment horizontal="center" vertical="center"/>
    </xf>
    <xf numFmtId="0" fontId="46" fillId="59" borderId="65" xfId="114" applyFont="1" applyFill="1" applyBorder="1" applyAlignment="1">
      <alignment horizontal="center" vertical="center"/>
      <protection/>
    </xf>
    <xf numFmtId="0" fontId="39" fillId="14" borderId="75" xfId="0" applyFont="1" applyFill="1" applyBorder="1" applyAlignment="1">
      <alignment horizontal="center" vertical="center"/>
    </xf>
    <xf numFmtId="0" fontId="0" fillId="14" borderId="76" xfId="0" applyFont="1" applyFill="1" applyBorder="1" applyAlignment="1">
      <alignment horizontal="center" vertical="center"/>
    </xf>
    <xf numFmtId="0" fontId="0" fillId="14" borderId="77" xfId="0" applyFont="1" applyFill="1" applyBorder="1" applyAlignment="1">
      <alignment horizontal="center" vertical="center"/>
    </xf>
    <xf numFmtId="49" fontId="52" fillId="0" borderId="24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49" fontId="41" fillId="58" borderId="62" xfId="0" applyNumberFormat="1" applyFont="1" applyFill="1" applyBorder="1" applyAlignment="1" applyProtection="1">
      <alignment horizontal="center" vertical="center"/>
      <protection locked="0"/>
    </xf>
    <xf numFmtId="49" fontId="41" fillId="59" borderId="63" xfId="0" applyNumberFormat="1" applyFont="1" applyFill="1" applyBorder="1" applyAlignment="1">
      <alignment horizontal="center" vertical="center"/>
    </xf>
    <xf numFmtId="0" fontId="36" fillId="14" borderId="40" xfId="0" applyFont="1" applyFill="1" applyBorder="1" applyAlignment="1">
      <alignment horizontal="center" vertical="center" wrapText="1"/>
    </xf>
    <xf numFmtId="0" fontId="41" fillId="59" borderId="62" xfId="0" applyFont="1" applyFill="1" applyBorder="1" applyAlignment="1">
      <alignment horizontal="center" vertical="center"/>
    </xf>
    <xf numFmtId="0" fontId="37" fillId="0" borderId="62" xfId="0" applyFont="1" applyBorder="1" applyAlignment="1">
      <alignment/>
    </xf>
    <xf numFmtId="0" fontId="0" fillId="0" borderId="62" xfId="0" applyBorder="1" applyAlignment="1">
      <alignment/>
    </xf>
    <xf numFmtId="0" fontId="0" fillId="58" borderId="62" xfId="0" applyFont="1" applyFill="1" applyBorder="1" applyAlignment="1">
      <alignment horizontal="center" vertical="center"/>
    </xf>
    <xf numFmtId="0" fontId="37" fillId="0" borderId="59" xfId="0" applyFont="1" applyBorder="1" applyAlignment="1">
      <alignment/>
    </xf>
    <xf numFmtId="0" fontId="0" fillId="0" borderId="65" xfId="0" applyBorder="1" applyAlignment="1">
      <alignment/>
    </xf>
    <xf numFmtId="0" fontId="0" fillId="0" borderId="59" xfId="0" applyBorder="1" applyAlignment="1">
      <alignment/>
    </xf>
    <xf numFmtId="0" fontId="0" fillId="14" borderId="66" xfId="0" applyFont="1" applyFill="1" applyBorder="1" applyAlignment="1">
      <alignment horizontal="center"/>
    </xf>
    <xf numFmtId="3" fontId="41" fillId="14" borderId="60" xfId="0" applyNumberFormat="1" applyFont="1" applyFill="1" applyBorder="1" applyAlignment="1">
      <alignment horizontal="center"/>
    </xf>
    <xf numFmtId="3" fontId="41" fillId="14" borderId="63" xfId="0" applyNumberFormat="1" applyFont="1" applyFill="1" applyBorder="1" applyAlignment="1">
      <alignment horizontal="center"/>
    </xf>
    <xf numFmtId="3" fontId="41" fillId="14" borderId="66" xfId="0" applyNumberFormat="1" applyFont="1" applyFill="1" applyBorder="1" applyAlignment="1">
      <alignment horizontal="center"/>
    </xf>
    <xf numFmtId="0" fontId="0" fillId="58" borderId="62" xfId="0" applyFill="1" applyBorder="1" applyAlignment="1">
      <alignment wrapText="1"/>
    </xf>
    <xf numFmtId="0" fontId="0" fillId="58" borderId="62" xfId="0" applyFill="1" applyBorder="1" applyAlignment="1">
      <alignment/>
    </xf>
    <xf numFmtId="0" fontId="0" fillId="58" borderId="62" xfId="0" applyFill="1" applyBorder="1" applyAlignment="1">
      <alignment horizontal="center"/>
    </xf>
    <xf numFmtId="0" fontId="0" fillId="58" borderId="62" xfId="0" applyNumberFormat="1" applyFill="1" applyBorder="1" applyAlignment="1">
      <alignment horizontal="center"/>
    </xf>
    <xf numFmtId="0" fontId="0" fillId="58" borderId="62" xfId="0" applyNumberFormat="1" applyFill="1" applyBorder="1" applyAlignment="1" quotePrefix="1">
      <alignment horizontal="center"/>
    </xf>
    <xf numFmtId="0" fontId="0" fillId="59" borderId="62" xfId="0" applyFill="1" applyBorder="1" applyAlignment="1">
      <alignment wrapText="1"/>
    </xf>
    <xf numFmtId="0" fontId="0" fillId="59" borderId="62" xfId="0" applyFill="1" applyBorder="1" applyAlignment="1">
      <alignment/>
    </xf>
    <xf numFmtId="0" fontId="0" fillId="59" borderId="62" xfId="0" applyFill="1" applyBorder="1" applyAlignment="1">
      <alignment horizontal="center"/>
    </xf>
    <xf numFmtId="49" fontId="0" fillId="59" borderId="62" xfId="0" applyNumberFormat="1" applyFont="1" applyFill="1" applyBorder="1" applyAlignment="1">
      <alignment horizontal="left" vertical="center" wrapText="1"/>
    </xf>
    <xf numFmtId="49" fontId="0" fillId="59" borderId="62" xfId="0" applyNumberFormat="1" applyFont="1" applyFill="1" applyBorder="1" applyAlignment="1">
      <alignment horizontal="left" vertical="center"/>
    </xf>
    <xf numFmtId="49" fontId="0" fillId="59" borderId="62" xfId="0" applyNumberFormat="1" applyFont="1" applyFill="1" applyBorder="1" applyAlignment="1">
      <alignment horizontal="center" vertical="center" wrapText="1"/>
    </xf>
    <xf numFmtId="0" fontId="0" fillId="59" borderId="62" xfId="0" applyNumberFormat="1" applyFont="1" applyFill="1" applyBorder="1" applyAlignment="1">
      <alignment horizontal="center" vertical="center" wrapText="1"/>
    </xf>
    <xf numFmtId="49" fontId="0" fillId="58" borderId="62" xfId="0" applyNumberFormat="1" applyFont="1" applyFill="1" applyBorder="1" applyAlignment="1">
      <alignment horizontal="left" vertical="center" wrapText="1"/>
    </xf>
    <xf numFmtId="49" fontId="0" fillId="58" borderId="62" xfId="0" applyNumberFormat="1" applyFill="1" applyBorder="1" applyAlignment="1">
      <alignment horizontal="left" vertical="center"/>
    </xf>
    <xf numFmtId="49" fontId="0" fillId="58" borderId="62" xfId="0" applyNumberFormat="1" applyFill="1" applyBorder="1" applyAlignment="1">
      <alignment horizontal="center" vertical="center" wrapText="1"/>
    </xf>
    <xf numFmtId="0" fontId="0" fillId="58" borderId="62" xfId="0" applyNumberFormat="1" applyFont="1" applyFill="1" applyBorder="1" applyAlignment="1">
      <alignment horizontal="center" vertical="center" wrapText="1"/>
    </xf>
    <xf numFmtId="49" fontId="0" fillId="58" borderId="62" xfId="0" applyNumberFormat="1" applyFont="1" applyFill="1" applyBorder="1" applyAlignment="1">
      <alignment horizontal="left" vertical="center"/>
    </xf>
    <xf numFmtId="49" fontId="0" fillId="58" borderId="62" xfId="0" applyNumberFormat="1" applyFont="1" applyFill="1" applyBorder="1" applyAlignment="1">
      <alignment horizontal="center" vertical="center" wrapText="1"/>
    </xf>
    <xf numFmtId="49" fontId="0" fillId="58" borderId="62" xfId="0" applyNumberFormat="1" applyFill="1" applyBorder="1" applyAlignment="1">
      <alignment horizontal="left" vertical="center" wrapText="1"/>
    </xf>
    <xf numFmtId="0" fontId="0" fillId="0" borderId="62" xfId="0" applyFont="1" applyBorder="1" applyAlignment="1">
      <alignment/>
    </xf>
    <xf numFmtId="49" fontId="0" fillId="59" borderId="58" xfId="0" applyNumberFormat="1" applyFont="1" applyFill="1" applyBorder="1" applyAlignment="1">
      <alignment horizontal="left" vertical="center" wrapText="1"/>
    </xf>
    <xf numFmtId="49" fontId="0" fillId="59" borderId="59" xfId="0" applyNumberFormat="1" applyFont="1" applyFill="1" applyBorder="1" applyAlignment="1">
      <alignment horizontal="left" vertical="center" wrapText="1"/>
    </xf>
    <xf numFmtId="49" fontId="0" fillId="59" borderId="59" xfId="0" applyNumberFormat="1" applyFont="1" applyFill="1" applyBorder="1" applyAlignment="1">
      <alignment horizontal="left" vertical="center"/>
    </xf>
    <xf numFmtId="49" fontId="0" fillId="59" borderId="59" xfId="0" applyNumberFormat="1" applyFont="1" applyFill="1" applyBorder="1" applyAlignment="1">
      <alignment horizontal="center" vertical="center" wrapText="1"/>
    </xf>
    <xf numFmtId="0" fontId="0" fillId="59" borderId="59" xfId="0" applyNumberFormat="1" applyFont="1" applyFill="1" applyBorder="1" applyAlignment="1">
      <alignment horizontal="center" vertical="center" wrapText="1"/>
    </xf>
    <xf numFmtId="49" fontId="0" fillId="59" borderId="61" xfId="0" applyNumberFormat="1" applyFont="1" applyFill="1" applyBorder="1" applyAlignment="1">
      <alignment horizontal="left" vertical="center" wrapText="1"/>
    </xf>
    <xf numFmtId="0" fontId="0" fillId="59" borderId="61" xfId="0" applyFill="1" applyBorder="1" applyAlignment="1">
      <alignment wrapText="1"/>
    </xf>
    <xf numFmtId="0" fontId="0" fillId="58" borderId="65" xfId="0" applyFill="1" applyBorder="1" applyAlignment="1">
      <alignment wrapText="1"/>
    </xf>
    <xf numFmtId="0" fontId="0" fillId="58" borderId="65" xfId="0" applyFill="1" applyBorder="1" applyAlignment="1">
      <alignment/>
    </xf>
    <xf numFmtId="0" fontId="0" fillId="58" borderId="65" xfId="0" applyFill="1" applyBorder="1" applyAlignment="1">
      <alignment horizontal="center"/>
    </xf>
    <xf numFmtId="49" fontId="35" fillId="14" borderId="21" xfId="0" applyNumberFormat="1" applyFont="1" applyFill="1" applyBorder="1" applyAlignment="1">
      <alignment horizontal="center" vertical="center"/>
    </xf>
    <xf numFmtId="0" fontId="37" fillId="14" borderId="60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189" fontId="36" fillId="14" borderId="49" xfId="0" applyNumberFormat="1" applyFont="1" applyFill="1" applyBorder="1" applyAlignment="1">
      <alignment horizontal="center" vertical="center" wrapText="1"/>
    </xf>
    <xf numFmtId="189" fontId="36" fillId="14" borderId="42" xfId="0" applyNumberFormat="1" applyFont="1" applyFill="1" applyBorder="1" applyAlignment="1">
      <alignment horizontal="center" vertical="center" wrapText="1"/>
    </xf>
    <xf numFmtId="3" fontId="41" fillId="14" borderId="62" xfId="0" applyNumberFormat="1" applyFont="1" applyFill="1" applyBorder="1" applyAlignment="1">
      <alignment horizontal="center" vertical="center"/>
    </xf>
    <xf numFmtId="0" fontId="41" fillId="58" borderId="58" xfId="0" applyFont="1" applyFill="1" applyBorder="1" applyAlignment="1">
      <alignment horizontal="center" vertical="center"/>
    </xf>
    <xf numFmtId="0" fontId="41" fillId="58" borderId="59" xfId="0" applyFont="1" applyFill="1" applyBorder="1" applyAlignment="1">
      <alignment horizontal="center" vertical="center"/>
    </xf>
    <xf numFmtId="0" fontId="51" fillId="58" borderId="59" xfId="0" applyFont="1" applyFill="1" applyBorder="1" applyAlignment="1">
      <alignment horizontal="center" vertical="center"/>
    </xf>
    <xf numFmtId="10" fontId="41" fillId="58" borderId="59" xfId="0" applyNumberFormat="1" applyFont="1" applyFill="1" applyBorder="1" applyAlignment="1">
      <alignment horizontal="center" vertical="center"/>
    </xf>
    <xf numFmtId="3" fontId="41" fillId="14" borderId="59" xfId="0" applyNumberFormat="1" applyFont="1" applyFill="1" applyBorder="1" applyAlignment="1">
      <alignment horizontal="center" vertical="center"/>
    </xf>
    <xf numFmtId="0" fontId="38" fillId="58" borderId="0" xfId="0" applyFont="1" applyFill="1" applyBorder="1" applyAlignment="1">
      <alignment horizontal="center" vertical="center"/>
    </xf>
    <xf numFmtId="0" fontId="38" fillId="58" borderId="28" xfId="0" applyFont="1" applyFill="1" applyBorder="1" applyAlignment="1">
      <alignment horizontal="center" vertical="center"/>
    </xf>
    <xf numFmtId="0" fontId="0" fillId="58" borderId="0" xfId="0" applyFont="1" applyFill="1" applyAlignment="1">
      <alignment horizontal="center"/>
    </xf>
    <xf numFmtId="0" fontId="36" fillId="14" borderId="22" xfId="0" applyFont="1" applyFill="1" applyBorder="1" applyAlignment="1">
      <alignment horizontal="center" vertical="center" wrapText="1"/>
    </xf>
    <xf numFmtId="49" fontId="36" fillId="14" borderId="41" xfId="0" applyNumberFormat="1" applyFont="1" applyFill="1" applyBorder="1" applyAlignment="1">
      <alignment horizontal="center" vertical="center" wrapText="1"/>
    </xf>
    <xf numFmtId="49" fontId="36" fillId="14" borderId="42" xfId="0" applyNumberFormat="1" applyFont="1" applyFill="1" applyBorder="1" applyAlignment="1">
      <alignment horizontal="center" vertical="center" wrapText="1"/>
    </xf>
    <xf numFmtId="49" fontId="36" fillId="14" borderId="49" xfId="0" applyNumberFormat="1" applyFont="1" applyFill="1" applyBorder="1" applyAlignment="1">
      <alignment horizontal="center" vertical="center" wrapText="1"/>
    </xf>
    <xf numFmtId="49" fontId="36" fillId="14" borderId="76" xfId="0" applyNumberFormat="1" applyFont="1" applyFill="1" applyBorder="1" applyAlignment="1">
      <alignment horizontal="center" vertical="center" wrapText="1"/>
    </xf>
    <xf numFmtId="0" fontId="51" fillId="59" borderId="59" xfId="0" applyFont="1" applyFill="1" applyBorder="1" applyAlignment="1">
      <alignment horizontal="center"/>
    </xf>
    <xf numFmtId="0" fontId="41" fillId="59" borderId="59" xfId="0" applyFont="1" applyFill="1" applyBorder="1" applyAlignment="1">
      <alignment horizontal="center"/>
    </xf>
    <xf numFmtId="0" fontId="51" fillId="59" borderId="62" xfId="0" applyFont="1" applyFill="1" applyBorder="1" applyAlignment="1">
      <alignment horizontal="center"/>
    </xf>
    <xf numFmtId="0" fontId="51" fillId="59" borderId="65" xfId="0" applyFont="1" applyFill="1" applyBorder="1" applyAlignment="1">
      <alignment horizontal="center"/>
    </xf>
    <xf numFmtId="3" fontId="41" fillId="59" borderId="65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0" fillId="58" borderId="78" xfId="0" applyFont="1" applyFill="1" applyBorder="1" applyAlignment="1">
      <alignment horizontal="center"/>
    </xf>
    <xf numFmtId="0" fontId="0" fillId="58" borderId="62" xfId="0" applyFont="1" applyFill="1" applyBorder="1" applyAlignment="1">
      <alignment horizontal="center"/>
    </xf>
    <xf numFmtId="0" fontId="0" fillId="58" borderId="79" xfId="0" applyFont="1" applyFill="1" applyBorder="1" applyAlignment="1">
      <alignment horizontal="center"/>
    </xf>
    <xf numFmtId="0" fontId="0" fillId="58" borderId="65" xfId="0" applyFont="1" applyFill="1" applyBorder="1" applyAlignment="1">
      <alignment horizontal="center"/>
    </xf>
    <xf numFmtId="0" fontId="0" fillId="14" borderId="54" xfId="0" applyFont="1" applyFill="1" applyBorder="1" applyAlignment="1">
      <alignment horizontal="center"/>
    </xf>
    <xf numFmtId="0" fontId="0" fillId="14" borderId="59" xfId="0" applyFont="1" applyFill="1" applyBorder="1" applyAlignment="1">
      <alignment horizontal="center"/>
    </xf>
    <xf numFmtId="0" fontId="0" fillId="14" borderId="60" xfId="0" applyFont="1" applyFill="1" applyBorder="1" applyAlignment="1">
      <alignment horizontal="center"/>
    </xf>
    <xf numFmtId="0" fontId="0" fillId="14" borderId="62" xfId="0" applyFill="1" applyBorder="1" applyAlignment="1">
      <alignment horizontal="center"/>
    </xf>
    <xf numFmtId="0" fontId="0" fillId="14" borderId="63" xfId="0" applyFill="1" applyBorder="1" applyAlignment="1">
      <alignment horizontal="center"/>
    </xf>
    <xf numFmtId="0" fontId="41" fillId="58" borderId="62" xfId="11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6" fillId="0" borderId="62" xfId="114" applyFont="1" applyBorder="1" applyAlignment="1">
      <alignment horizontal="center" vertical="center"/>
      <protection/>
    </xf>
    <xf numFmtId="10" fontId="41" fillId="0" borderId="62" xfId="0" applyNumberFormat="1" applyFont="1" applyFill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56" borderId="62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41" fillId="0" borderId="62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8" fillId="0" borderId="62" xfId="0" applyFont="1" applyBorder="1" applyAlignment="1">
      <alignment vertical="center"/>
    </xf>
    <xf numFmtId="1" fontId="38" fillId="0" borderId="62" xfId="0" applyNumberFormat="1" applyFont="1" applyBorder="1" applyAlignment="1">
      <alignment vertical="center"/>
    </xf>
    <xf numFmtId="1" fontId="41" fillId="0" borderId="62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49" fontId="51" fillId="0" borderId="62" xfId="0" applyNumberFormat="1" applyFont="1" applyFill="1" applyBorder="1" applyAlignment="1">
      <alignment horizontal="center" vertical="center"/>
    </xf>
    <xf numFmtId="0" fontId="38" fillId="58" borderId="0" xfId="0" applyFont="1" applyFill="1" applyBorder="1" applyAlignment="1">
      <alignment vertical="center"/>
    </xf>
    <xf numFmtId="0" fontId="41" fillId="58" borderId="62" xfId="112" applyFont="1" applyFill="1" applyBorder="1" applyAlignment="1">
      <alignment horizontal="center" vertical="center" wrapText="1"/>
      <protection/>
    </xf>
    <xf numFmtId="0" fontId="0" fillId="0" borderId="61" xfId="0" applyFont="1" applyBorder="1" applyAlignment="1">
      <alignment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14" borderId="65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28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" fontId="41" fillId="58" borderId="62" xfId="0" applyNumberFormat="1" applyFont="1" applyFill="1" applyBorder="1" applyAlignment="1">
      <alignment horizontal="center" vertical="center"/>
    </xf>
    <xf numFmtId="49" fontId="41" fillId="59" borderId="65" xfId="0" applyNumberFormat="1" applyFont="1" applyFill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49" fontId="36" fillId="0" borderId="81" xfId="0" applyNumberFormat="1" applyFont="1" applyFill="1" applyBorder="1" applyAlignment="1">
      <alignment horizontal="center" vertical="center" wrapText="1"/>
    </xf>
    <xf numFmtId="0" fontId="36" fillId="0" borderId="81" xfId="0" applyFont="1" applyFill="1" applyBorder="1" applyAlignment="1">
      <alignment horizontal="center" vertical="center" wrapText="1"/>
    </xf>
    <xf numFmtId="49" fontId="36" fillId="0" borderId="82" xfId="0" applyNumberFormat="1" applyFont="1" applyFill="1" applyBorder="1" applyAlignment="1">
      <alignment horizontal="center" vertical="center" wrapText="1"/>
    </xf>
    <xf numFmtId="0" fontId="36" fillId="14" borderId="53" xfId="0" applyFont="1" applyFill="1" applyBorder="1" applyAlignment="1">
      <alignment horizontal="center" vertical="center" wrapText="1"/>
    </xf>
    <xf numFmtId="0" fontId="36" fillId="14" borderId="83" xfId="0" applyFont="1" applyFill="1" applyBorder="1" applyAlignment="1">
      <alignment horizontal="center" vertical="center" wrapText="1"/>
    </xf>
    <xf numFmtId="0" fontId="36" fillId="14" borderId="84" xfId="0" applyFont="1" applyFill="1" applyBorder="1" applyAlignment="1">
      <alignment horizontal="center" vertical="center" wrapText="1"/>
    </xf>
    <xf numFmtId="0" fontId="36" fillId="14" borderId="68" xfId="0" applyFont="1" applyFill="1" applyBorder="1" applyAlignment="1">
      <alignment horizontal="center" vertical="center" wrapText="1"/>
    </xf>
    <xf numFmtId="0" fontId="36" fillId="14" borderId="69" xfId="0" applyFont="1" applyFill="1" applyBorder="1" applyAlignment="1">
      <alignment horizontal="center" vertical="center" textRotation="90"/>
    </xf>
    <xf numFmtId="0" fontId="36" fillId="14" borderId="44" xfId="0" applyFont="1" applyFill="1" applyBorder="1" applyAlignment="1">
      <alignment horizontal="center" vertical="center" textRotation="90"/>
    </xf>
    <xf numFmtId="0" fontId="36" fillId="14" borderId="56" xfId="0" applyFont="1" applyFill="1" applyBorder="1" applyAlignment="1">
      <alignment horizontal="center" vertical="center" textRotation="90"/>
    </xf>
    <xf numFmtId="0" fontId="36" fillId="14" borderId="45" xfId="0" applyFont="1" applyFill="1" applyBorder="1" applyAlignment="1">
      <alignment horizontal="center" vertical="center" textRotation="90"/>
    </xf>
    <xf numFmtId="0" fontId="36" fillId="14" borderId="68" xfId="0" applyFont="1" applyFill="1" applyBorder="1" applyAlignment="1">
      <alignment horizontal="center" vertical="center" textRotation="90"/>
    </xf>
    <xf numFmtId="0" fontId="36" fillId="14" borderId="84" xfId="0" applyFont="1" applyFill="1" applyBorder="1" applyAlignment="1">
      <alignment horizontal="center" vertical="center" textRotation="90"/>
    </xf>
    <xf numFmtId="188" fontId="41" fillId="59" borderId="59" xfId="0" applyNumberFormat="1" applyFont="1" applyFill="1" applyBorder="1" applyAlignment="1">
      <alignment horizontal="center" vertical="center"/>
    </xf>
    <xf numFmtId="188" fontId="41" fillId="59" borderId="59" xfId="0" applyNumberFormat="1" applyFont="1" applyFill="1" applyBorder="1" applyAlignment="1">
      <alignment horizontal="center" vertical="center" wrapText="1"/>
    </xf>
    <xf numFmtId="49" fontId="41" fillId="59" borderId="59" xfId="0" applyNumberFormat="1" applyFont="1" applyFill="1" applyBorder="1" applyAlignment="1">
      <alignment horizontal="center" vertical="center"/>
    </xf>
    <xf numFmtId="49" fontId="41" fillId="59" borderId="60" xfId="0" applyNumberFormat="1" applyFont="1" applyFill="1" applyBorder="1" applyAlignment="1">
      <alignment horizontal="center" vertical="center"/>
    </xf>
    <xf numFmtId="188" fontId="41" fillId="59" borderId="62" xfId="0" applyNumberFormat="1" applyFont="1" applyFill="1" applyBorder="1" applyAlignment="1">
      <alignment horizontal="center" vertical="center"/>
    </xf>
    <xf numFmtId="188" fontId="41" fillId="59" borderId="62" xfId="0" applyNumberFormat="1" applyFont="1" applyFill="1" applyBorder="1" applyAlignment="1">
      <alignment horizontal="center" vertical="center" wrapText="1"/>
    </xf>
    <xf numFmtId="188" fontId="41" fillId="59" borderId="65" xfId="0" applyNumberFormat="1" applyFont="1" applyFill="1" applyBorder="1" applyAlignment="1">
      <alignment horizontal="center" vertical="center"/>
    </xf>
    <xf numFmtId="188" fontId="41" fillId="59" borderId="65" xfId="0" applyNumberFormat="1" applyFont="1" applyFill="1" applyBorder="1" applyAlignment="1">
      <alignment horizontal="center" vertical="center" wrapText="1"/>
    </xf>
    <xf numFmtId="49" fontId="41" fillId="59" borderId="66" xfId="0" applyNumberFormat="1" applyFont="1" applyFill="1" applyBorder="1" applyAlignment="1">
      <alignment horizontal="center" vertical="center"/>
    </xf>
    <xf numFmtId="0" fontId="36" fillId="58" borderId="81" xfId="0" applyFont="1" applyFill="1" applyBorder="1" applyAlignment="1">
      <alignment horizontal="center" vertical="center" wrapText="1"/>
    </xf>
    <xf numFmtId="49" fontId="0" fillId="58" borderId="0" xfId="0" applyNumberFormat="1" applyFont="1" applyFill="1" applyAlignment="1">
      <alignment horizontal="center" vertical="center"/>
    </xf>
    <xf numFmtId="49" fontId="41" fillId="0" borderId="21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49" fontId="41" fillId="59" borderId="21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/>
    </xf>
    <xf numFmtId="49" fontId="41" fillId="58" borderId="21" xfId="0" applyNumberFormat="1" applyFont="1" applyFill="1" applyBorder="1" applyAlignment="1">
      <alignment horizontal="center" vertical="center"/>
    </xf>
    <xf numFmtId="49" fontId="41" fillId="58" borderId="27" xfId="0" applyNumberFormat="1" applyFont="1" applyFill="1" applyBorder="1" applyAlignment="1">
      <alignment horizontal="center" vertical="center"/>
    </xf>
    <xf numFmtId="0" fontId="41" fillId="58" borderId="21" xfId="0" applyNumberFormat="1" applyFont="1" applyFill="1" applyBorder="1" applyAlignment="1">
      <alignment horizontal="center" vertical="center"/>
    </xf>
    <xf numFmtId="49" fontId="41" fillId="61" borderId="21" xfId="0" applyNumberFormat="1" applyFont="1" applyFill="1" applyBorder="1" applyAlignment="1">
      <alignment horizontal="center" vertical="center"/>
    </xf>
    <xf numFmtId="0" fontId="41" fillId="61" borderId="21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1" fontId="41" fillId="58" borderId="21" xfId="0" applyNumberFormat="1" applyFont="1" applyFill="1" applyBorder="1" applyAlignment="1">
      <alignment horizontal="center" vertical="center"/>
    </xf>
    <xf numFmtId="16" fontId="41" fillId="61" borderId="21" xfId="0" applyNumberFormat="1" applyFont="1" applyFill="1" applyBorder="1" applyAlignment="1">
      <alignment horizontal="center" vertical="center"/>
    </xf>
    <xf numFmtId="0" fontId="41" fillId="59" borderId="21" xfId="0" applyNumberFormat="1" applyFont="1" applyFill="1" applyBorder="1" applyAlignment="1">
      <alignment horizontal="center" vertical="center"/>
    </xf>
    <xf numFmtId="49" fontId="41" fillId="58" borderId="42" xfId="0" applyNumberFormat="1" applyFont="1" applyFill="1" applyBorder="1" applyAlignment="1">
      <alignment horizontal="center" vertical="center"/>
    </xf>
    <xf numFmtId="49" fontId="41" fillId="58" borderId="51" xfId="0" applyNumberFormat="1" applyFont="1" applyFill="1" applyBorder="1" applyAlignment="1">
      <alignment horizontal="center" vertical="center"/>
    </xf>
    <xf numFmtId="49" fontId="36" fillId="0" borderId="81" xfId="0" applyNumberFormat="1" applyFont="1" applyFill="1" applyBorder="1" applyAlignment="1">
      <alignment horizontal="center" vertical="center"/>
    </xf>
    <xf numFmtId="49" fontId="38" fillId="0" borderId="24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41" fillId="58" borderId="85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51" fillId="0" borderId="21" xfId="0" applyNumberFormat="1" applyFont="1" applyFill="1" applyBorder="1" applyAlignment="1">
      <alignment horizontal="center" vertical="center"/>
    </xf>
    <xf numFmtId="49" fontId="51" fillId="59" borderId="21" xfId="0" applyNumberFormat="1" applyFont="1" applyFill="1" applyBorder="1" applyAlignment="1">
      <alignment horizontal="center" vertical="center"/>
    </xf>
    <xf numFmtId="49" fontId="51" fillId="58" borderId="21" xfId="0" applyNumberFormat="1" applyFont="1" applyFill="1" applyBorder="1" applyAlignment="1">
      <alignment horizontal="center" vertical="center"/>
    </xf>
    <xf numFmtId="49" fontId="51" fillId="58" borderId="85" xfId="0" applyNumberFormat="1" applyFont="1" applyFill="1" applyBorder="1" applyAlignment="1">
      <alignment horizontal="center" vertical="center"/>
    </xf>
    <xf numFmtId="49" fontId="51" fillId="61" borderId="21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49" fontId="39" fillId="58" borderId="26" xfId="0" applyNumberFormat="1" applyFont="1" applyFill="1" applyBorder="1" applyAlignment="1">
      <alignment horizontal="center" vertical="center"/>
    </xf>
    <xf numFmtId="0" fontId="0" fillId="58" borderId="38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14" borderId="21" xfId="0" applyFont="1" applyFill="1" applyBorder="1" applyAlignment="1">
      <alignment horizontal="center" vertical="center"/>
    </xf>
    <xf numFmtId="0" fontId="36" fillId="58" borderId="81" xfId="0" applyFont="1" applyFill="1" applyBorder="1" applyAlignment="1">
      <alignment horizontal="center" wrapText="1"/>
    </xf>
    <xf numFmtId="49" fontId="41" fillId="0" borderId="21" xfId="0" applyNumberFormat="1" applyFont="1" applyFill="1" applyBorder="1" applyAlignment="1">
      <alignment horizontal="center"/>
    </xf>
    <xf numFmtId="49" fontId="41" fillId="59" borderId="21" xfId="0" applyNumberFormat="1" applyFont="1" applyFill="1" applyBorder="1" applyAlignment="1">
      <alignment horizontal="center"/>
    </xf>
    <xf numFmtId="49" fontId="41" fillId="58" borderId="21" xfId="0" applyNumberFormat="1" applyFont="1" applyFill="1" applyBorder="1" applyAlignment="1">
      <alignment horizontal="center"/>
    </xf>
    <xf numFmtId="49" fontId="41" fillId="61" borderId="21" xfId="0" applyNumberFormat="1" applyFont="1" applyFill="1" applyBorder="1" applyAlignment="1">
      <alignment horizontal="center"/>
    </xf>
    <xf numFmtId="49" fontId="41" fillId="58" borderId="42" xfId="0" applyNumberFormat="1" applyFont="1" applyFill="1" applyBorder="1" applyAlignment="1">
      <alignment horizontal="center"/>
    </xf>
    <xf numFmtId="49" fontId="41" fillId="58" borderId="51" xfId="0" applyNumberFormat="1" applyFont="1" applyFill="1" applyBorder="1" applyAlignment="1">
      <alignment horizontal="center"/>
    </xf>
    <xf numFmtId="49" fontId="0" fillId="58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41" fillId="58" borderId="0" xfId="0" applyFont="1" applyFill="1" applyBorder="1" applyAlignment="1">
      <alignment horizontal="center" vertical="center"/>
    </xf>
    <xf numFmtId="0" fontId="0" fillId="58" borderId="0" xfId="0" applyFont="1" applyFill="1" applyBorder="1" applyAlignment="1">
      <alignment/>
    </xf>
    <xf numFmtId="1" fontId="38" fillId="0" borderId="79" xfId="0" applyNumberFormat="1" applyFont="1" applyBorder="1" applyAlignment="1">
      <alignment vertical="center"/>
    </xf>
    <xf numFmtId="0" fontId="38" fillId="0" borderId="79" xfId="0" applyFont="1" applyBorder="1" applyAlignment="1">
      <alignment vertical="center"/>
    </xf>
    <xf numFmtId="0" fontId="36" fillId="0" borderId="62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 wrapText="1"/>
    </xf>
    <xf numFmtId="0" fontId="36" fillId="58" borderId="62" xfId="0" applyFont="1" applyFill="1" applyBorder="1" applyAlignment="1">
      <alignment horizontal="center" vertical="center"/>
    </xf>
    <xf numFmtId="1" fontId="36" fillId="0" borderId="62" xfId="0" applyNumberFormat="1" applyFont="1" applyBorder="1" applyAlignment="1">
      <alignment horizontal="center" vertical="center" wrapText="1"/>
    </xf>
    <xf numFmtId="49" fontId="41" fillId="58" borderId="62" xfId="0" applyNumberFormat="1" applyFont="1" applyFill="1" applyBorder="1" applyAlignment="1">
      <alignment horizontal="center" vertical="center" wrapText="1"/>
    </xf>
    <xf numFmtId="1" fontId="41" fillId="58" borderId="62" xfId="0" applyNumberFormat="1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49" fontId="40" fillId="0" borderId="29" xfId="117" applyNumberFormat="1" applyFont="1" applyFill="1" applyBorder="1" applyAlignment="1">
      <alignment horizontal="center" vertical="center" wrapText="1"/>
      <protection/>
    </xf>
    <xf numFmtId="49" fontId="0" fillId="0" borderId="21" xfId="118" applyNumberFormat="1" applyFont="1" applyFill="1" applyBorder="1" applyAlignment="1">
      <alignment vertical="center" wrapText="1"/>
      <protection/>
    </xf>
    <xf numFmtId="0" fontId="0" fillId="0" borderId="21" xfId="118" applyNumberFormat="1" applyFont="1" applyFill="1" applyBorder="1" applyAlignment="1">
      <alignment horizontal="center" vertical="center"/>
      <protection/>
    </xf>
    <xf numFmtId="0" fontId="0" fillId="0" borderId="30" xfId="118" applyNumberFormat="1" applyFont="1" applyFill="1" applyBorder="1" applyAlignment="1">
      <alignment horizontal="center" vertical="center"/>
      <protection/>
    </xf>
    <xf numFmtId="9" fontId="0" fillId="0" borderId="30" xfId="118" applyNumberFormat="1" applyFont="1" applyFill="1" applyBorder="1" applyAlignment="1">
      <alignment horizontal="center" vertical="center"/>
      <protection/>
    </xf>
    <xf numFmtId="49" fontId="0" fillId="0" borderId="86" xfId="118" applyNumberFormat="1" applyFont="1" applyFill="1" applyBorder="1" applyAlignment="1">
      <alignment horizontal="center" vertical="center" wrapText="1"/>
      <protection/>
    </xf>
    <xf numFmtId="0" fontId="0" fillId="14" borderId="21" xfId="0" applyFont="1" applyFill="1" applyBorder="1" applyAlignment="1">
      <alignment horizontal="center" vertical="center"/>
    </xf>
    <xf numFmtId="9" fontId="0" fillId="14" borderId="21" xfId="0" applyNumberFormat="1" applyFont="1" applyFill="1" applyBorder="1" applyAlignment="1">
      <alignment horizontal="center" vertical="center"/>
    </xf>
    <xf numFmtId="10" fontId="0" fillId="14" borderId="21" xfId="0" applyNumberFormat="1" applyFont="1" applyFill="1" applyBorder="1" applyAlignment="1">
      <alignment horizontal="center" vertical="center"/>
    </xf>
    <xf numFmtId="49" fontId="0" fillId="0" borderId="21" xfId="118" applyNumberFormat="1" applyFont="1" applyFill="1" applyBorder="1" applyAlignment="1">
      <alignment vertical="center" wrapText="1"/>
      <protection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14" borderId="67" xfId="0" applyFont="1" applyFill="1" applyBorder="1" applyAlignment="1">
      <alignment horizontal="center" vertical="center"/>
    </xf>
    <xf numFmtId="187" fontId="0" fillId="14" borderId="21" xfId="115" applyNumberFormat="1" applyFont="1" applyFill="1" applyBorder="1" applyAlignment="1">
      <alignment horizontal="center" vertical="center" wrapText="1"/>
      <protection/>
    </xf>
    <xf numFmtId="49" fontId="40" fillId="0" borderId="21" xfId="115" applyNumberFormat="1" applyFont="1" applyFill="1" applyBorder="1" applyAlignment="1">
      <alignment vertical="center" wrapText="1"/>
      <protection/>
    </xf>
    <xf numFmtId="9" fontId="0" fillId="14" borderId="21" xfId="115" applyNumberFormat="1" applyFont="1" applyFill="1" applyBorder="1" applyAlignment="1">
      <alignment horizontal="center" vertical="center" wrapText="1"/>
      <protection/>
    </xf>
    <xf numFmtId="49" fontId="0" fillId="0" borderId="0" xfId="115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14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justify" vertical="top" wrapText="1"/>
    </xf>
    <xf numFmtId="9" fontId="40" fillId="0" borderId="21" xfId="117" applyNumberFormat="1" applyFont="1" applyFill="1" applyBorder="1" applyAlignment="1">
      <alignment horizontal="center" vertical="center" wrapText="1"/>
      <protection/>
    </xf>
    <xf numFmtId="49" fontId="40" fillId="0" borderId="29" xfId="115" applyNumberFormat="1" applyFont="1" applyFill="1" applyBorder="1" applyAlignment="1">
      <alignment horizontal="center" vertical="center" wrapText="1"/>
      <protection/>
    </xf>
    <xf numFmtId="9" fontId="40" fillId="0" borderId="30" xfId="117" applyNumberFormat="1" applyFont="1" applyFill="1" applyBorder="1" applyAlignment="1">
      <alignment horizontal="center" vertical="center" wrapText="1"/>
      <protection/>
    </xf>
    <xf numFmtId="0" fontId="40" fillId="0" borderId="21" xfId="0" applyFont="1" applyBorder="1" applyAlignment="1">
      <alignment horizontal="center" vertical="center"/>
    </xf>
    <xf numFmtId="9" fontId="40" fillId="14" borderId="21" xfId="115" applyNumberFormat="1" applyFont="1" applyFill="1" applyBorder="1" applyAlignment="1">
      <alignment horizontal="center" vertical="center" wrapText="1"/>
      <protection/>
    </xf>
    <xf numFmtId="0" fontId="0" fillId="0" borderId="88" xfId="0" applyFont="1" applyBorder="1" applyAlignment="1">
      <alignment vertical="center" wrapText="1"/>
    </xf>
    <xf numFmtId="49" fontId="40" fillId="0" borderId="89" xfId="115" applyNumberFormat="1" applyFont="1" applyFill="1" applyBorder="1" applyAlignment="1">
      <alignment horizontal="center" vertical="center"/>
      <protection/>
    </xf>
    <xf numFmtId="9" fontId="40" fillId="0" borderId="21" xfId="0" applyNumberFormat="1" applyFont="1" applyFill="1" applyBorder="1" applyAlignment="1">
      <alignment horizontal="center" vertical="center" wrapText="1"/>
    </xf>
    <xf numFmtId="0" fontId="0" fillId="0" borderId="90" xfId="0" applyFont="1" applyBorder="1" applyAlignment="1">
      <alignment vertical="center" wrapText="1"/>
    </xf>
    <xf numFmtId="49" fontId="0" fillId="0" borderId="51" xfId="0" applyNumberFormat="1" applyFont="1" applyFill="1" applyBorder="1" applyAlignment="1">
      <alignment vertical="center"/>
    </xf>
    <xf numFmtId="49" fontId="40" fillId="0" borderId="27" xfId="115" applyNumberFormat="1" applyFont="1" applyFill="1" applyBorder="1" applyAlignment="1">
      <alignment vertical="center" wrapText="1"/>
      <protection/>
    </xf>
    <xf numFmtId="49" fontId="40" fillId="58" borderId="61" xfId="0" applyNumberFormat="1" applyFont="1" applyFill="1" applyBorder="1" applyAlignment="1">
      <alignment horizontal="center" vertical="center" wrapText="1"/>
    </xf>
    <xf numFmtId="49" fontId="0" fillId="58" borderId="0" xfId="0" applyNumberFormat="1" applyFill="1" applyBorder="1" applyAlignment="1">
      <alignment horizontal="center" vertical="center" wrapText="1"/>
    </xf>
    <xf numFmtId="49" fontId="40" fillId="58" borderId="64" xfId="0" applyNumberFormat="1" applyFont="1" applyFill="1" applyBorder="1" applyAlignment="1">
      <alignment horizontal="center" vertical="center" wrapText="1"/>
    </xf>
    <xf numFmtId="49" fontId="41" fillId="58" borderId="65" xfId="0" applyNumberFormat="1" applyFont="1" applyFill="1" applyBorder="1" applyAlignment="1">
      <alignment horizontal="center" vertical="center" wrapText="1"/>
    </xf>
    <xf numFmtId="0" fontId="41" fillId="58" borderId="65" xfId="0" applyFont="1" applyFill="1" applyBorder="1" applyAlignment="1">
      <alignment horizontal="center" vertical="center" wrapText="1"/>
    </xf>
    <xf numFmtId="1" fontId="41" fillId="58" borderId="65" xfId="0" applyNumberFormat="1" applyFont="1" applyFill="1" applyBorder="1" applyAlignment="1">
      <alignment horizontal="center" vertical="center" wrapText="1"/>
    </xf>
    <xf numFmtId="49" fontId="0" fillId="58" borderId="0" xfId="0" applyNumberFormat="1" applyFill="1" applyBorder="1" applyAlignment="1">
      <alignment horizontal="center" vertical="center"/>
    </xf>
    <xf numFmtId="49" fontId="0" fillId="14" borderId="62" xfId="0" applyNumberFormat="1" applyFill="1" applyBorder="1" applyAlignment="1">
      <alignment horizontal="center" vertical="center" wrapText="1"/>
    </xf>
    <xf numFmtId="9" fontId="0" fillId="14" borderId="62" xfId="0" applyNumberFormat="1" applyFont="1" applyFill="1" applyBorder="1" applyAlignment="1">
      <alignment horizontal="center" vertical="center" wrapText="1"/>
    </xf>
    <xf numFmtId="9" fontId="0" fillId="14" borderId="63" xfId="0" applyNumberFormat="1" applyFont="1" applyFill="1" applyBorder="1" applyAlignment="1">
      <alignment horizontal="center" vertical="center" wrapText="1"/>
    </xf>
    <xf numFmtId="49" fontId="0" fillId="14" borderId="65" xfId="0" applyNumberFormat="1" applyFill="1" applyBorder="1" applyAlignment="1">
      <alignment horizontal="center" vertical="center"/>
    </xf>
    <xf numFmtId="9" fontId="0" fillId="14" borderId="65" xfId="0" applyNumberFormat="1" applyFont="1" applyFill="1" applyBorder="1" applyAlignment="1">
      <alignment horizontal="center" vertical="center" wrapText="1"/>
    </xf>
    <xf numFmtId="9" fontId="0" fillId="14" borderId="66" xfId="0" applyNumberFormat="1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/>
    </xf>
    <xf numFmtId="49" fontId="39" fillId="62" borderId="38" xfId="0" applyNumberFormat="1" applyFont="1" applyFill="1" applyBorder="1" applyAlignment="1">
      <alignment horizontal="center" vertical="center"/>
    </xf>
    <xf numFmtId="49" fontId="36" fillId="0" borderId="62" xfId="0" applyNumberFormat="1" applyFont="1" applyFill="1" applyBorder="1" applyAlignment="1">
      <alignment horizontal="center" vertical="center"/>
    </xf>
    <xf numFmtId="49" fontId="36" fillId="0" borderId="62" xfId="0" applyNumberFormat="1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/>
    </xf>
    <xf numFmtId="49" fontId="36" fillId="14" borderId="62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49" fontId="0" fillId="14" borderId="59" xfId="0" applyNumberFormat="1" applyFont="1" applyFill="1" applyBorder="1" applyAlignment="1">
      <alignment vertical="center"/>
    </xf>
    <xf numFmtId="49" fontId="0" fillId="14" borderId="60" xfId="0" applyNumberFormat="1" applyFont="1" applyFill="1" applyBorder="1" applyAlignment="1">
      <alignment vertical="center"/>
    </xf>
    <xf numFmtId="49" fontId="36" fillId="0" borderId="61" xfId="0" applyNumberFormat="1" applyFont="1" applyFill="1" applyBorder="1" applyAlignment="1">
      <alignment horizontal="center" vertical="center"/>
    </xf>
    <xf numFmtId="49" fontId="36" fillId="14" borderId="63" xfId="0" applyNumberFormat="1" applyFont="1" applyFill="1" applyBorder="1" applyAlignment="1">
      <alignment horizontal="center" vertical="center" wrapText="1"/>
    </xf>
    <xf numFmtId="0" fontId="0" fillId="14" borderId="63" xfId="0" applyNumberFormat="1" applyFont="1" applyFill="1" applyBorder="1" applyAlignment="1">
      <alignment horizontal="center" vertical="center" wrapText="1"/>
    </xf>
    <xf numFmtId="49" fontId="41" fillId="0" borderId="62" xfId="0" applyNumberFormat="1" applyFont="1" applyFill="1" applyBorder="1" applyAlignment="1">
      <alignment horizontal="center" vertical="center" wrapText="1"/>
    </xf>
    <xf numFmtId="49" fontId="41" fillId="0" borderId="65" xfId="0" applyNumberFormat="1" applyFont="1" applyFill="1" applyBorder="1" applyAlignment="1">
      <alignment horizontal="center" vertical="center" wrapText="1"/>
    </xf>
    <xf numFmtId="1" fontId="41" fillId="0" borderId="62" xfId="0" applyNumberFormat="1" applyFont="1" applyFill="1" applyBorder="1" applyAlignment="1">
      <alignment horizontal="center" vertical="center" wrapText="1"/>
    </xf>
    <xf numFmtId="1" fontId="41" fillId="0" borderId="65" xfId="0" applyNumberFormat="1" applyFont="1" applyFill="1" applyBorder="1" applyAlignment="1">
      <alignment horizontal="center" vertical="center" wrapText="1"/>
    </xf>
    <xf numFmtId="49" fontId="0" fillId="14" borderId="62" xfId="115" applyNumberFormat="1" applyFont="1" applyFill="1" applyBorder="1" applyAlignment="1">
      <alignment horizontal="center" vertical="center" wrapText="1"/>
      <protection/>
    </xf>
    <xf numFmtId="49" fontId="0" fillId="0" borderId="62" xfId="115" applyNumberFormat="1" applyFont="1" applyFill="1" applyBorder="1" applyAlignment="1">
      <alignment horizontal="center" vertical="center" wrapText="1"/>
      <protection/>
    </xf>
    <xf numFmtId="49" fontId="0" fillId="0" borderId="62" xfId="115" applyNumberFormat="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49" fontId="0" fillId="0" borderId="21" xfId="115" applyNumberFormat="1" applyFont="1" applyFill="1" applyBorder="1" applyAlignment="1">
      <alignment horizontal="center" vertical="center"/>
      <protection/>
    </xf>
    <xf numFmtId="49" fontId="0" fillId="14" borderId="21" xfId="115" applyNumberFormat="1" applyFont="1" applyFill="1" applyBorder="1" applyAlignment="1">
      <alignment horizontal="center" vertical="center" wrapText="1"/>
      <protection/>
    </xf>
    <xf numFmtId="49" fontId="0" fillId="0" borderId="21" xfId="115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49" fontId="0" fillId="0" borderId="21" xfId="115" applyNumberFormat="1" applyFont="1" applyFill="1" applyBorder="1" applyAlignment="1">
      <alignment vertical="center"/>
      <protection/>
    </xf>
    <xf numFmtId="49" fontId="0" fillId="0" borderId="21" xfId="115" applyNumberFormat="1" applyFont="1" applyFill="1" applyBorder="1" applyAlignment="1">
      <alignment vertical="center" wrapText="1"/>
      <protection/>
    </xf>
    <xf numFmtId="49" fontId="0" fillId="14" borderId="21" xfId="115" applyNumberFormat="1" applyFont="1" applyFill="1" applyBorder="1" applyAlignment="1">
      <alignment vertical="center" wrapText="1"/>
      <protection/>
    </xf>
    <xf numFmtId="9" fontId="0" fillId="58" borderId="0" xfId="0" applyNumberFormat="1" applyFont="1" applyFill="1" applyBorder="1" applyAlignment="1">
      <alignment horizontal="center" vertical="center"/>
    </xf>
    <xf numFmtId="0" fontId="0" fillId="58" borderId="0" xfId="0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14" borderId="26" xfId="0" applyNumberFormat="1" applyFont="1" applyFill="1" applyBorder="1" applyAlignment="1">
      <alignment horizontal="center" vertical="center"/>
    </xf>
    <xf numFmtId="49" fontId="0" fillId="58" borderId="62" xfId="0" applyNumberFormat="1" applyFill="1" applyBorder="1" applyAlignment="1">
      <alignment horizontal="center" vertical="center"/>
    </xf>
    <xf numFmtId="49" fontId="0" fillId="59" borderId="62" xfId="0" applyNumberFormat="1" applyFill="1" applyBorder="1" applyAlignment="1">
      <alignment horizontal="center" vertical="center" wrapText="1"/>
    </xf>
    <xf numFmtId="0" fontId="0" fillId="58" borderId="62" xfId="0" applyNumberFormat="1" applyFill="1" applyBorder="1" applyAlignment="1">
      <alignment horizontal="center" vertical="center" wrapText="1"/>
    </xf>
    <xf numFmtId="0" fontId="0" fillId="59" borderId="63" xfId="0" applyFill="1" applyBorder="1" applyAlignment="1">
      <alignment horizontal="center" vertical="center"/>
    </xf>
    <xf numFmtId="0" fontId="0" fillId="14" borderId="63" xfId="0" applyFont="1" applyFill="1" applyBorder="1" applyAlignment="1">
      <alignment horizontal="center" vertical="center"/>
    </xf>
    <xf numFmtId="0" fontId="37" fillId="14" borderId="63" xfId="0" applyFont="1" applyFill="1" applyBorder="1" applyAlignment="1">
      <alignment horizontal="center" vertical="center"/>
    </xf>
    <xf numFmtId="0" fontId="0" fillId="14" borderId="63" xfId="0" applyFill="1" applyBorder="1" applyAlignment="1">
      <alignment horizontal="center" vertical="center"/>
    </xf>
    <xf numFmtId="0" fontId="0" fillId="59" borderId="63" xfId="0" applyFont="1" applyFill="1" applyBorder="1" applyAlignment="1">
      <alignment horizontal="center" vertical="center"/>
    </xf>
    <xf numFmtId="0" fontId="0" fillId="59" borderId="66" xfId="0" applyFont="1" applyFill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49" fontId="51" fillId="59" borderId="27" xfId="0" applyNumberFormat="1" applyFont="1" applyFill="1" applyBorder="1" applyAlignment="1">
      <alignment horizontal="center" vertical="center"/>
    </xf>
    <xf numFmtId="49" fontId="41" fillId="59" borderId="27" xfId="0" applyNumberFormat="1" applyFont="1" applyFill="1" applyBorder="1" applyAlignment="1">
      <alignment horizontal="center" vertical="center"/>
    </xf>
    <xf numFmtId="49" fontId="51" fillId="58" borderId="27" xfId="0" applyNumberFormat="1" applyFont="1" applyFill="1" applyBorder="1" applyAlignment="1">
      <alignment horizontal="center" vertical="center"/>
    </xf>
    <xf numFmtId="1" fontId="41" fillId="59" borderId="21" xfId="0" applyNumberFormat="1" applyFont="1" applyFill="1" applyBorder="1" applyAlignment="1">
      <alignment horizontal="center" vertical="center"/>
    </xf>
    <xf numFmtId="0" fontId="36" fillId="0" borderId="40" xfId="0" applyFont="1" applyBorder="1" applyAlignment="1">
      <alignment horizontal="left" vertical="center"/>
    </xf>
    <xf numFmtId="0" fontId="46" fillId="58" borderId="64" xfId="113" applyFont="1" applyFill="1" applyBorder="1" applyAlignment="1">
      <alignment horizontal="center" vertical="center"/>
      <protection/>
    </xf>
    <xf numFmtId="3" fontId="46" fillId="58" borderId="65" xfId="113" applyNumberFormat="1" applyFont="1" applyFill="1" applyBorder="1" applyAlignment="1">
      <alignment vertical="center"/>
      <protection/>
    </xf>
    <xf numFmtId="0" fontId="46" fillId="58" borderId="65" xfId="113" applyFont="1" applyFill="1" applyBorder="1" applyAlignment="1">
      <alignment horizontal="right" vertical="center"/>
      <protection/>
    </xf>
    <xf numFmtId="0" fontId="41" fillId="56" borderId="66" xfId="0" applyFont="1" applyFill="1" applyBorder="1" applyAlignment="1">
      <alignment horizontal="right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3" fontId="36" fillId="14" borderId="59" xfId="0" applyNumberFormat="1" applyFont="1" applyFill="1" applyBorder="1" applyAlignment="1">
      <alignment horizontal="center" vertical="center" wrapText="1"/>
    </xf>
    <xf numFmtId="0" fontId="36" fillId="14" borderId="59" xfId="0" applyFont="1" applyFill="1" applyBorder="1" applyAlignment="1">
      <alignment horizontal="center" vertical="center" wrapText="1"/>
    </xf>
    <xf numFmtId="0" fontId="36" fillId="14" borderId="60" xfId="0" applyFont="1" applyFill="1" applyBorder="1" applyAlignment="1">
      <alignment horizontal="center" vertical="center" wrapText="1"/>
    </xf>
    <xf numFmtId="0" fontId="41" fillId="14" borderId="63" xfId="0" applyNumberFormat="1" applyFont="1" applyFill="1" applyBorder="1" applyAlignment="1">
      <alignment horizontal="center" vertical="center"/>
    </xf>
    <xf numFmtId="0" fontId="41" fillId="59" borderId="63" xfId="0" applyNumberFormat="1" applyFont="1" applyFill="1" applyBorder="1" applyAlignment="1">
      <alignment horizontal="center"/>
    </xf>
    <xf numFmtId="0" fontId="41" fillId="59" borderId="66" xfId="0" applyNumberFormat="1" applyFont="1" applyFill="1" applyBorder="1" applyAlignment="1">
      <alignment horizontal="center"/>
    </xf>
    <xf numFmtId="49" fontId="38" fillId="0" borderId="2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58" borderId="0" xfId="0" applyFont="1" applyFill="1" applyBorder="1" applyAlignment="1">
      <alignment horizontal="left" vertical="center"/>
    </xf>
    <xf numFmtId="0" fontId="40" fillId="59" borderId="21" xfId="0" applyFont="1" applyFill="1" applyBorder="1" applyAlignment="1">
      <alignment horizontal="center" vertical="center"/>
    </xf>
    <xf numFmtId="49" fontId="32" fillId="0" borderId="27" xfId="115" applyNumberFormat="1" applyFont="1" applyFill="1" applyBorder="1" applyAlignment="1">
      <alignment vertical="center"/>
      <protection/>
    </xf>
    <xf numFmtId="187" fontId="41" fillId="14" borderId="60" xfId="0" applyNumberFormat="1" applyFont="1" applyFill="1" applyBorder="1" applyAlignment="1">
      <alignment horizontal="center" vertical="center"/>
    </xf>
    <xf numFmtId="187" fontId="41" fillId="14" borderId="63" xfId="0" applyNumberFormat="1" applyFont="1" applyFill="1" applyBorder="1" applyAlignment="1">
      <alignment horizontal="center" vertical="center"/>
    </xf>
    <xf numFmtId="187" fontId="41" fillId="14" borderId="91" xfId="0" applyNumberFormat="1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49" fontId="0" fillId="14" borderId="62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49" fontId="36" fillId="0" borderId="92" xfId="0" applyNumberFormat="1" applyFont="1" applyFill="1" applyBorder="1" applyAlignment="1">
      <alignment horizontal="center" vertical="center"/>
    </xf>
    <xf numFmtId="49" fontId="36" fillId="0" borderId="93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36" fillId="0" borderId="94" xfId="0" applyFont="1" applyFill="1" applyBorder="1" applyAlignment="1">
      <alignment horizontal="center" vertical="center"/>
    </xf>
    <xf numFmtId="0" fontId="36" fillId="0" borderId="95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49" fontId="36" fillId="0" borderId="96" xfId="0" applyNumberFormat="1" applyFont="1" applyFill="1" applyBorder="1" applyAlignment="1">
      <alignment horizontal="center" vertical="center"/>
    </xf>
    <xf numFmtId="49" fontId="36" fillId="0" borderId="40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59" borderId="42" xfId="0" applyFont="1" applyFill="1" applyBorder="1" applyAlignment="1">
      <alignment horizontal="center" vertical="center"/>
    </xf>
    <xf numFmtId="0" fontId="0" fillId="59" borderId="5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59" borderId="45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14" borderId="42" xfId="0" applyFont="1" applyFill="1" applyBorder="1" applyAlignment="1">
      <alignment horizontal="center" vertical="center"/>
    </xf>
    <xf numFmtId="0" fontId="0" fillId="14" borderId="5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14" borderId="45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14" borderId="21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37" fillId="58" borderId="63" xfId="0" applyFont="1" applyFill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36" fillId="14" borderId="99" xfId="0" applyFont="1" applyFill="1" applyBorder="1" applyAlignment="1">
      <alignment horizontal="center" vertical="center"/>
    </xf>
    <xf numFmtId="0" fontId="36" fillId="14" borderId="100" xfId="0" applyFont="1" applyFill="1" applyBorder="1" applyAlignment="1">
      <alignment horizontal="center" vertical="center"/>
    </xf>
    <xf numFmtId="187" fontId="41" fillId="14" borderId="101" xfId="0" applyNumberFormat="1" applyFont="1" applyFill="1" applyBorder="1" applyAlignment="1">
      <alignment horizontal="center" vertical="center"/>
    </xf>
    <xf numFmtId="187" fontId="41" fillId="14" borderId="91" xfId="0" applyNumberFormat="1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49" fontId="36" fillId="14" borderId="36" xfId="0" applyNumberFormat="1" applyFont="1" applyFill="1" applyBorder="1" applyAlignment="1">
      <alignment horizontal="center" vertical="center"/>
    </xf>
    <xf numFmtId="0" fontId="41" fillId="58" borderId="62" xfId="0" applyFont="1" applyFill="1" applyBorder="1" applyAlignment="1">
      <alignment horizontal="center" vertical="center"/>
    </xf>
    <xf numFmtId="49" fontId="41" fillId="58" borderId="62" xfId="0" applyNumberFormat="1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3" fontId="41" fillId="14" borderId="62" xfId="0" applyNumberFormat="1" applyFont="1" applyFill="1" applyBorder="1" applyAlignment="1">
      <alignment horizontal="center" vertical="center"/>
    </xf>
    <xf numFmtId="3" fontId="41" fillId="14" borderId="65" xfId="0" applyNumberFormat="1" applyFont="1" applyFill="1" applyBorder="1" applyAlignment="1">
      <alignment horizontal="center" vertical="center"/>
    </xf>
    <xf numFmtId="0" fontId="41" fillId="58" borderId="65" xfId="0" applyFont="1" applyFill="1" applyBorder="1" applyAlignment="1">
      <alignment horizontal="center" vertical="center"/>
    </xf>
    <xf numFmtId="187" fontId="41" fillId="14" borderId="63" xfId="0" applyNumberFormat="1" applyFont="1" applyFill="1" applyBorder="1" applyAlignment="1">
      <alignment horizontal="center" vertical="center"/>
    </xf>
    <xf numFmtId="187" fontId="41" fillId="14" borderId="66" xfId="0" applyNumberFormat="1" applyFont="1" applyFill="1" applyBorder="1" applyAlignment="1">
      <alignment horizontal="center" vertical="center"/>
    </xf>
    <xf numFmtId="0" fontId="36" fillId="14" borderId="22" xfId="0" applyFont="1" applyFill="1" applyBorder="1" applyAlignment="1">
      <alignment horizontal="center" vertical="center" wrapText="1"/>
    </xf>
    <xf numFmtId="0" fontId="36" fillId="14" borderId="40" xfId="0" applyFont="1" applyFill="1" applyBorder="1" applyAlignment="1">
      <alignment horizontal="center" vertical="center" wrapText="1"/>
    </xf>
    <xf numFmtId="49" fontId="36" fillId="14" borderId="54" xfId="0" applyNumberFormat="1" applyFont="1" applyFill="1" applyBorder="1" applyAlignment="1">
      <alignment horizontal="center" vertical="center"/>
    </xf>
    <xf numFmtId="49" fontId="36" fillId="14" borderId="69" xfId="0" applyNumberFormat="1" applyFont="1" applyFill="1" applyBorder="1" applyAlignment="1">
      <alignment horizontal="center" vertical="center"/>
    </xf>
    <xf numFmtId="0" fontId="41" fillId="58" borderId="42" xfId="0" applyNumberFormat="1" applyFont="1" applyFill="1" applyBorder="1" applyAlignment="1">
      <alignment horizontal="center" vertical="center"/>
    </xf>
    <xf numFmtId="0" fontId="41" fillId="58" borderId="51" xfId="0" applyNumberFormat="1" applyFont="1" applyFill="1" applyBorder="1" applyAlignment="1">
      <alignment horizontal="center" vertical="center"/>
    </xf>
    <xf numFmtId="49" fontId="39" fillId="0" borderId="102" xfId="0" applyNumberFormat="1" applyFont="1" applyFill="1" applyBorder="1" applyAlignment="1">
      <alignment horizontal="center"/>
    </xf>
    <xf numFmtId="49" fontId="39" fillId="0" borderId="27" xfId="0" applyNumberFormat="1" applyFont="1" applyFill="1" applyBorder="1" applyAlignment="1">
      <alignment horizontal="center"/>
    </xf>
    <xf numFmtId="49" fontId="39" fillId="0" borderId="67" xfId="0" applyNumberFormat="1" applyFont="1" applyFill="1" applyBorder="1" applyAlignment="1">
      <alignment horizontal="center"/>
    </xf>
    <xf numFmtId="49" fontId="41" fillId="58" borderId="42" xfId="0" applyNumberFormat="1" applyFont="1" applyFill="1" applyBorder="1" applyAlignment="1">
      <alignment horizontal="center" vertical="center"/>
    </xf>
    <xf numFmtId="49" fontId="41" fillId="58" borderId="51" xfId="0" applyNumberFormat="1" applyFont="1" applyFill="1" applyBorder="1" applyAlignment="1">
      <alignment horizontal="center" vertical="center"/>
    </xf>
    <xf numFmtId="49" fontId="41" fillId="0" borderId="62" xfId="0" applyNumberFormat="1" applyFont="1" applyFill="1" applyBorder="1" applyAlignment="1">
      <alignment horizontal="center" vertical="center"/>
    </xf>
    <xf numFmtId="49" fontId="41" fillId="0" borderId="63" xfId="0" applyNumberFormat="1" applyFont="1" applyFill="1" applyBorder="1" applyAlignment="1">
      <alignment horizontal="center" vertical="center"/>
    </xf>
    <xf numFmtId="49" fontId="41" fillId="56" borderId="65" xfId="0" applyNumberFormat="1" applyFont="1" applyFill="1" applyBorder="1" applyAlignment="1">
      <alignment horizontal="center" vertical="center"/>
    </xf>
    <xf numFmtId="49" fontId="41" fillId="56" borderId="66" xfId="0" applyNumberFormat="1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49" fontId="41" fillId="0" borderId="59" xfId="0" applyNumberFormat="1" applyFont="1" applyFill="1" applyBorder="1" applyAlignment="1">
      <alignment horizontal="center" vertical="center"/>
    </xf>
    <xf numFmtId="49" fontId="41" fillId="0" borderId="60" xfId="0" applyNumberFormat="1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49" fontId="36" fillId="0" borderId="26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49" fontId="36" fillId="0" borderId="103" xfId="0" applyNumberFormat="1" applyFont="1" applyFill="1" applyBorder="1" applyAlignment="1">
      <alignment horizontal="center" vertical="center" wrapText="1"/>
    </xf>
    <xf numFmtId="0" fontId="36" fillId="0" borderId="103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41" fillId="58" borderId="62" xfId="0" applyFont="1" applyFill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 wrapText="1"/>
    </xf>
    <xf numFmtId="1" fontId="41" fillId="58" borderId="62" xfId="0" applyNumberFormat="1" applyFont="1" applyFill="1" applyBorder="1" applyAlignment="1">
      <alignment horizontal="center" vertical="center"/>
    </xf>
    <xf numFmtId="1" fontId="41" fillId="0" borderId="62" xfId="0" applyNumberFormat="1" applyFont="1" applyBorder="1" applyAlignment="1">
      <alignment horizontal="center" vertical="center"/>
    </xf>
    <xf numFmtId="1" fontId="41" fillId="58" borderId="62" xfId="0" applyNumberFormat="1" applyFont="1" applyFill="1" applyBorder="1" applyAlignment="1">
      <alignment horizontal="center" vertical="center" wrapText="1"/>
    </xf>
    <xf numFmtId="49" fontId="41" fillId="58" borderId="62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vertical="center"/>
    </xf>
    <xf numFmtId="0" fontId="36" fillId="0" borderId="59" xfId="0" applyFont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top" wrapText="1"/>
    </xf>
    <xf numFmtId="0" fontId="36" fillId="0" borderId="21" xfId="0" applyFont="1" applyFill="1" applyBorder="1" applyAlignment="1">
      <alignment horizontal="center" vertical="top" wrapText="1"/>
    </xf>
    <xf numFmtId="49" fontId="41" fillId="0" borderId="30" xfId="0" applyNumberFormat="1" applyFont="1" applyFill="1" applyBorder="1" applyAlignment="1">
      <alignment horizontal="left" vertical="center" wrapText="1"/>
    </xf>
    <xf numFmtId="49" fontId="54" fillId="0" borderId="0" xfId="116" applyNumberFormat="1" applyFont="1" applyFill="1" applyBorder="1" applyAlignment="1">
      <alignment horizontal="left" vertical="center" wrapText="1"/>
      <protection/>
    </xf>
    <xf numFmtId="0" fontId="36" fillId="14" borderId="48" xfId="0" applyFont="1" applyFill="1" applyBorder="1" applyAlignment="1">
      <alignment horizontal="center" vertical="center" textRotation="90"/>
    </xf>
    <xf numFmtId="0" fontId="36" fillId="14" borderId="24" xfId="0" applyFont="1" applyFill="1" applyBorder="1" applyAlignment="1">
      <alignment horizontal="center" vertical="center" textRotation="90"/>
    </xf>
    <xf numFmtId="0" fontId="36" fillId="14" borderId="26" xfId="0" applyFont="1" applyFill="1" applyBorder="1" applyAlignment="1">
      <alignment horizontal="center" vertical="center"/>
    </xf>
    <xf numFmtId="0" fontId="45" fillId="14" borderId="26" xfId="0" applyFont="1" applyFill="1" applyBorder="1" applyAlignment="1">
      <alignment horizontal="center" vertical="center"/>
    </xf>
    <xf numFmtId="0" fontId="14" fillId="14" borderId="26" xfId="0" applyFont="1" applyFill="1" applyBorder="1" applyAlignment="1">
      <alignment horizontal="center" vertical="center"/>
    </xf>
    <xf numFmtId="49" fontId="1" fillId="14" borderId="26" xfId="0" applyNumberFormat="1" applyFont="1" applyFill="1" applyBorder="1" applyAlignment="1">
      <alignment horizontal="center" vertical="center"/>
    </xf>
    <xf numFmtId="49" fontId="41" fillId="59" borderId="62" xfId="0" applyNumberFormat="1" applyFont="1" applyFill="1" applyBorder="1" applyAlignment="1">
      <alignment horizontal="center" vertical="center" wrapText="1"/>
    </xf>
    <xf numFmtId="49" fontId="41" fillId="59" borderId="59" xfId="0" applyNumberFormat="1" applyFont="1" applyFill="1" applyBorder="1" applyAlignment="1">
      <alignment horizontal="center" vertical="center" wrapText="1"/>
    </xf>
    <xf numFmtId="49" fontId="41" fillId="59" borderId="65" xfId="0" applyNumberFormat="1" applyFont="1" applyFill="1" applyBorder="1" applyAlignment="1">
      <alignment horizontal="center" vertical="center" wrapText="1"/>
    </xf>
  </cellXfs>
  <cellStyles count="136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dvarselstekst" xfId="69"/>
    <cellStyle name="Akzent1" xfId="70"/>
    <cellStyle name="Akzent2" xfId="71"/>
    <cellStyle name="Akzent3" xfId="72"/>
    <cellStyle name="Akzent4" xfId="73"/>
    <cellStyle name="Akzent5" xfId="74"/>
    <cellStyle name="Akzent6" xfId="75"/>
    <cellStyle name="Ausgabe" xfId="76"/>
    <cellStyle name="Bemærk!" xfId="77"/>
    <cellStyle name="Berechnung" xfId="78"/>
    <cellStyle name="Beregning" xfId="79"/>
    <cellStyle name="Followed Hyperlink" xfId="80"/>
    <cellStyle name="Buena" xfId="81"/>
    <cellStyle name="Cálculo" xfId="82"/>
    <cellStyle name="Celda de comprobación" xfId="83"/>
    <cellStyle name="Celda vinculada" xfId="84"/>
    <cellStyle name="Eingabe" xfId="85"/>
    <cellStyle name="Encabezado 4" xfId="86"/>
    <cellStyle name="Énfasis1" xfId="87"/>
    <cellStyle name="Énfasis2" xfId="88"/>
    <cellStyle name="Énfasis3" xfId="89"/>
    <cellStyle name="Énfasis4" xfId="90"/>
    <cellStyle name="Énfasis5" xfId="91"/>
    <cellStyle name="Énfasis6" xfId="92"/>
    <cellStyle name="Entrada" xfId="93"/>
    <cellStyle name="Ergebnis" xfId="94"/>
    <cellStyle name="Erklärender Text" xfId="95"/>
    <cellStyle name="Forklarende tekst" xfId="96"/>
    <cellStyle name="God" xfId="97"/>
    <cellStyle name="Gut" xfId="98"/>
    <cellStyle name="Incorrecto" xfId="99"/>
    <cellStyle name="Input" xfId="100"/>
    <cellStyle name="Comma" xfId="101"/>
    <cellStyle name="Comma [0]" xfId="102"/>
    <cellStyle name="Kontroller celle" xfId="103"/>
    <cellStyle name="Hyperlink" xfId="104"/>
    <cellStyle name="Markeringsfarve1" xfId="105"/>
    <cellStyle name="Markeringsfarve2" xfId="106"/>
    <cellStyle name="Markeringsfarve3" xfId="107"/>
    <cellStyle name="Markeringsfarve4" xfId="108"/>
    <cellStyle name="Markeringsfarve5" xfId="109"/>
    <cellStyle name="Markeringsfarve6" xfId="110"/>
    <cellStyle name="Neutral" xfId="111"/>
    <cellStyle name="Normal 2" xfId="112"/>
    <cellStyle name="Normal 3" xfId="113"/>
    <cellStyle name="Normal 5" xfId="114"/>
    <cellStyle name="Normale 2" xfId="115"/>
    <cellStyle name="Normale 2 9" xfId="116"/>
    <cellStyle name="Normale 3" xfId="117"/>
    <cellStyle name="Normale 3 2" xfId="118"/>
    <cellStyle name="Normale_Guidelines_NP-Proposals_Standard-Tables_Version-2006_Final" xfId="119"/>
    <cellStyle name="Notas" xfId="120"/>
    <cellStyle name="Notiz" xfId="121"/>
    <cellStyle name="Output" xfId="122"/>
    <cellStyle name="Overskrift 1" xfId="123"/>
    <cellStyle name="Overskrift 2" xfId="124"/>
    <cellStyle name="Overskrift 3" xfId="125"/>
    <cellStyle name="Overskrift 4" xfId="126"/>
    <cellStyle name="Percent" xfId="127"/>
    <cellStyle name="Salida" xfId="128"/>
    <cellStyle name="Sammenkædet celle" xfId="129"/>
    <cellStyle name="Schlecht" xfId="130"/>
    <cellStyle name="Texto de advertencia" xfId="131"/>
    <cellStyle name="Texto explicativo" xfId="132"/>
    <cellStyle name="Titel" xfId="133"/>
    <cellStyle name="Título" xfId="134"/>
    <cellStyle name="Título 1" xfId="135"/>
    <cellStyle name="Título 2" xfId="136"/>
    <cellStyle name="Título 3" xfId="137"/>
    <cellStyle name="Total" xfId="138"/>
    <cellStyle name="Ugyldig" xfId="139"/>
    <cellStyle name="Currency" xfId="140"/>
    <cellStyle name="Currency [0]" xfId="141"/>
    <cellStyle name="Verknüpfte Zelle" xfId="142"/>
    <cellStyle name="Warnender Text" xfId="143"/>
    <cellStyle name="Überschrift" xfId="144"/>
    <cellStyle name="Überschrift 1" xfId="145"/>
    <cellStyle name="Überschrift 2" xfId="146"/>
    <cellStyle name="Überschrift 3" xfId="147"/>
    <cellStyle name="Überschrift 4" xfId="148"/>
    <cellStyle name="Zelle überprüfen" xfId="149"/>
  </cellStyles>
  <dxfs count="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Tabeltypograf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p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">
          <cell r="A1" t="str">
            <v>MS</v>
          </cell>
          <cell r="B1" t="str">
            <v>Species</v>
          </cell>
          <cell r="C1" t="str">
            <v>Region</v>
          </cell>
          <cell r="D1" t="str">
            <v>RFMO</v>
          </cell>
          <cell r="E1" t="str">
            <v>Area / Stock</v>
          </cell>
          <cell r="F1" t="str">
            <v>Species Group</v>
          </cell>
          <cell r="G1" t="str">
            <v>Average
landings
---
tons</v>
          </cell>
          <cell r="H1" t="str">
            <v>Share in 
EU TAC
---
%</v>
          </cell>
          <cell r="I1" t="str">
            <v>Share in
EU landings
---
%</v>
          </cell>
          <cell r="J1" t="str">
            <v>Selected for sampling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50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55.421875" style="1" customWidth="1"/>
    <col min="3" max="4" width="18.7109375" style="1" customWidth="1"/>
    <col min="5" max="5" width="16.7109375" style="1" customWidth="1"/>
    <col min="6" max="6" width="18.28125" style="1" customWidth="1"/>
    <col min="7" max="7" width="12.7109375" style="1" customWidth="1"/>
    <col min="8" max="8" width="13.140625" style="1" customWidth="1"/>
    <col min="9" max="9" width="13.28125" style="1" customWidth="1"/>
    <col min="10" max="16384" width="11.421875" style="1" customWidth="1"/>
  </cols>
  <sheetData>
    <row r="1" spans="1:9" ht="18.75" customHeight="1">
      <c r="A1" s="2" t="s">
        <v>151</v>
      </c>
      <c r="B1" s="2"/>
      <c r="C1" s="2"/>
      <c r="D1" s="2"/>
      <c r="E1"/>
      <c r="F1"/>
      <c r="G1" s="3"/>
      <c r="H1" s="4" t="s">
        <v>152</v>
      </c>
      <c r="I1" s="222" t="s">
        <v>522</v>
      </c>
    </row>
    <row r="2" spans="1:9" ht="22.5" customHeight="1" thickBot="1">
      <c r="A2" s="2"/>
      <c r="B2" s="2"/>
      <c r="C2" s="2"/>
      <c r="D2" s="2"/>
      <c r="E2"/>
      <c r="F2"/>
      <c r="G2" s="3"/>
      <c r="H2" s="4" t="s">
        <v>153</v>
      </c>
      <c r="I2" s="452" t="s">
        <v>522</v>
      </c>
    </row>
    <row r="3" spans="1:9" ht="46.5" customHeight="1" thickBot="1">
      <c r="A3" s="367" t="s">
        <v>154</v>
      </c>
      <c r="B3" s="367" t="s">
        <v>155</v>
      </c>
      <c r="C3" s="367" t="s">
        <v>156</v>
      </c>
      <c r="D3" s="367" t="s">
        <v>157</v>
      </c>
      <c r="E3" s="367" t="s">
        <v>158</v>
      </c>
      <c r="F3" s="367" t="s">
        <v>159</v>
      </c>
      <c r="G3" s="367" t="s">
        <v>160</v>
      </c>
      <c r="H3" s="367" t="s">
        <v>161</v>
      </c>
      <c r="I3" s="410" t="s">
        <v>162</v>
      </c>
    </row>
    <row r="4" spans="1:9" ht="12.75">
      <c r="A4" s="442"/>
      <c r="B4" s="443" t="s">
        <v>1071</v>
      </c>
      <c r="C4" s="444"/>
      <c r="D4" s="445"/>
      <c r="E4" s="445"/>
      <c r="F4" s="445"/>
      <c r="G4" s="446"/>
      <c r="H4" s="445"/>
      <c r="I4" s="453"/>
    </row>
    <row r="5" spans="1:9" ht="12.75" customHeight="1">
      <c r="A5" s="436" t="s">
        <v>521</v>
      </c>
      <c r="B5" s="434" t="s">
        <v>1072</v>
      </c>
      <c r="C5" s="435"/>
      <c r="D5" s="436" t="s">
        <v>1131</v>
      </c>
      <c r="E5" s="688"/>
      <c r="F5" s="436"/>
      <c r="G5" s="689" t="s">
        <v>270</v>
      </c>
      <c r="H5" s="436" t="s">
        <v>270</v>
      </c>
      <c r="I5" s="691" t="s">
        <v>270</v>
      </c>
    </row>
    <row r="6" spans="1:9" ht="12.75">
      <c r="A6" s="447"/>
      <c r="B6" s="430" t="s">
        <v>1073</v>
      </c>
      <c r="C6" s="431"/>
      <c r="D6" s="432"/>
      <c r="E6" s="432"/>
      <c r="F6" s="432"/>
      <c r="G6" s="433"/>
      <c r="H6" s="432"/>
      <c r="I6" s="692"/>
    </row>
    <row r="7" spans="1:9" ht="12.75">
      <c r="A7" s="436" t="s">
        <v>521</v>
      </c>
      <c r="B7" s="434" t="s">
        <v>1074</v>
      </c>
      <c r="C7" s="435"/>
      <c r="D7" s="436" t="s">
        <v>1075</v>
      </c>
      <c r="E7" s="688"/>
      <c r="F7" s="436"/>
      <c r="G7" s="689" t="s">
        <v>270</v>
      </c>
      <c r="H7" s="436" t="s">
        <v>270</v>
      </c>
      <c r="I7" s="693" t="s">
        <v>270</v>
      </c>
    </row>
    <row r="8" spans="1:9" ht="12.75">
      <c r="A8" s="436" t="s">
        <v>521</v>
      </c>
      <c r="B8" s="434" t="s">
        <v>1076</v>
      </c>
      <c r="C8" s="435"/>
      <c r="D8" s="436" t="s">
        <v>1077</v>
      </c>
      <c r="E8" s="688"/>
      <c r="F8" s="436"/>
      <c r="G8" s="689" t="s">
        <v>270</v>
      </c>
      <c r="H8" s="436" t="s">
        <v>270</v>
      </c>
      <c r="I8" s="693" t="s">
        <v>270</v>
      </c>
    </row>
    <row r="9" spans="1:9" ht="12.75">
      <c r="A9" s="436" t="s">
        <v>521</v>
      </c>
      <c r="B9" s="434" t="s">
        <v>180</v>
      </c>
      <c r="C9" s="438"/>
      <c r="D9" s="439"/>
      <c r="E9" s="432"/>
      <c r="F9" s="439"/>
      <c r="G9" s="437"/>
      <c r="H9" s="436" t="s">
        <v>270</v>
      </c>
      <c r="I9" s="691"/>
    </row>
    <row r="10" spans="1:9" ht="12.75">
      <c r="A10" s="436" t="s">
        <v>521</v>
      </c>
      <c r="B10" s="434" t="s">
        <v>1078</v>
      </c>
      <c r="C10" s="438"/>
      <c r="D10" s="439"/>
      <c r="E10" s="432"/>
      <c r="F10" s="439"/>
      <c r="G10" s="437"/>
      <c r="H10" s="436" t="s">
        <v>270</v>
      </c>
      <c r="I10" s="691"/>
    </row>
    <row r="11" spans="1:9" ht="12.75">
      <c r="A11" s="436" t="s">
        <v>521</v>
      </c>
      <c r="B11" s="434" t="s">
        <v>1079</v>
      </c>
      <c r="C11" s="438"/>
      <c r="D11" s="439"/>
      <c r="E11" s="432"/>
      <c r="F11" s="439"/>
      <c r="G11" s="437"/>
      <c r="H11" s="436" t="s">
        <v>270</v>
      </c>
      <c r="I11" s="691"/>
    </row>
    <row r="12" spans="1:9" ht="12.75">
      <c r="A12" s="436" t="s">
        <v>521</v>
      </c>
      <c r="B12" s="440" t="s">
        <v>1080</v>
      </c>
      <c r="C12" s="435"/>
      <c r="D12" s="436"/>
      <c r="E12" s="688"/>
      <c r="F12" s="436"/>
      <c r="G12" s="689" t="s">
        <v>270</v>
      </c>
      <c r="H12" s="436" t="s">
        <v>267</v>
      </c>
      <c r="I12" s="693" t="s">
        <v>270</v>
      </c>
    </row>
    <row r="13" spans="1:9" ht="12.75">
      <c r="A13" s="436" t="s">
        <v>521</v>
      </c>
      <c r="B13" s="440" t="s">
        <v>1081</v>
      </c>
      <c r="C13" s="435"/>
      <c r="D13" s="436"/>
      <c r="E13" s="688"/>
      <c r="F13" s="436"/>
      <c r="G13" s="689" t="s">
        <v>270</v>
      </c>
      <c r="H13" s="436" t="s">
        <v>267</v>
      </c>
      <c r="I13" s="693" t="s">
        <v>270</v>
      </c>
    </row>
    <row r="14" spans="1:9" ht="12.75">
      <c r="A14" s="447"/>
      <c r="B14" s="430" t="s">
        <v>1082</v>
      </c>
      <c r="C14" s="431"/>
      <c r="D14" s="432"/>
      <c r="E14" s="432"/>
      <c r="F14" s="432"/>
      <c r="G14" s="433"/>
      <c r="H14" s="432"/>
      <c r="I14" s="691"/>
    </row>
    <row r="15" spans="1:9" ht="12.75">
      <c r="A15" s="436" t="s">
        <v>521</v>
      </c>
      <c r="B15" s="440" t="s">
        <v>1083</v>
      </c>
      <c r="C15" s="687" t="s">
        <v>164</v>
      </c>
      <c r="D15" s="436" t="s">
        <v>1084</v>
      </c>
      <c r="E15" s="688"/>
      <c r="F15" s="436"/>
      <c r="G15" s="689" t="s">
        <v>270</v>
      </c>
      <c r="H15" s="436" t="s">
        <v>270</v>
      </c>
      <c r="I15" s="693" t="s">
        <v>270</v>
      </c>
    </row>
    <row r="16" spans="1:9" ht="25.5">
      <c r="A16" s="436" t="s">
        <v>521</v>
      </c>
      <c r="B16" s="440" t="s">
        <v>1085</v>
      </c>
      <c r="C16" s="687" t="s">
        <v>164</v>
      </c>
      <c r="D16" s="436" t="s">
        <v>1077</v>
      </c>
      <c r="E16" s="688"/>
      <c r="F16" s="436"/>
      <c r="G16" s="689" t="s">
        <v>270</v>
      </c>
      <c r="H16" s="436" t="s">
        <v>270</v>
      </c>
      <c r="I16" s="691"/>
    </row>
    <row r="17" spans="1:9" ht="25.5">
      <c r="A17" s="436" t="s">
        <v>521</v>
      </c>
      <c r="B17" s="440" t="s">
        <v>1086</v>
      </c>
      <c r="C17" s="687" t="s">
        <v>164</v>
      </c>
      <c r="D17" s="436" t="s">
        <v>1087</v>
      </c>
      <c r="E17" s="688"/>
      <c r="F17" s="436"/>
      <c r="G17" s="689" t="s">
        <v>270</v>
      </c>
      <c r="H17" s="436" t="s">
        <v>270</v>
      </c>
      <c r="I17" s="693" t="s">
        <v>270</v>
      </c>
    </row>
    <row r="18" spans="1:9" ht="12.75">
      <c r="A18" s="436" t="s">
        <v>521</v>
      </c>
      <c r="B18" s="440" t="s">
        <v>1088</v>
      </c>
      <c r="C18" s="687" t="s">
        <v>164</v>
      </c>
      <c r="D18" s="436" t="s">
        <v>1089</v>
      </c>
      <c r="E18" s="688"/>
      <c r="F18" s="436"/>
      <c r="G18" s="437"/>
      <c r="H18" s="436" t="s">
        <v>270</v>
      </c>
      <c r="I18" s="691"/>
    </row>
    <row r="19" spans="1:9" ht="12.75">
      <c r="A19" s="436" t="s">
        <v>521</v>
      </c>
      <c r="B19" s="440" t="s">
        <v>1090</v>
      </c>
      <c r="C19" s="687" t="s">
        <v>164</v>
      </c>
      <c r="D19" s="436" t="s">
        <v>1089</v>
      </c>
      <c r="E19" s="688"/>
      <c r="F19" s="436"/>
      <c r="G19" s="437"/>
      <c r="H19" s="436" t="s">
        <v>270</v>
      </c>
      <c r="I19" s="691"/>
    </row>
    <row r="20" spans="1:9" ht="25.5">
      <c r="A20" s="436" t="s">
        <v>521</v>
      </c>
      <c r="B20" s="440" t="s">
        <v>1091</v>
      </c>
      <c r="C20" s="687" t="s">
        <v>164</v>
      </c>
      <c r="D20" s="436" t="s">
        <v>1087</v>
      </c>
      <c r="E20" s="688"/>
      <c r="F20" s="436"/>
      <c r="G20" s="437"/>
      <c r="H20" s="436" t="s">
        <v>270</v>
      </c>
      <c r="I20" s="691"/>
    </row>
    <row r="21" spans="1:9" ht="25.5">
      <c r="A21" s="436" t="s">
        <v>521</v>
      </c>
      <c r="B21" s="440" t="s">
        <v>1092</v>
      </c>
      <c r="C21" s="687" t="s">
        <v>164</v>
      </c>
      <c r="D21" s="436" t="s">
        <v>1089</v>
      </c>
      <c r="E21" s="688"/>
      <c r="F21" s="436"/>
      <c r="G21" s="689" t="s">
        <v>270</v>
      </c>
      <c r="H21" s="436" t="s">
        <v>270</v>
      </c>
      <c r="I21" s="691"/>
    </row>
    <row r="22" spans="1:9" ht="38.25">
      <c r="A22" s="436" t="s">
        <v>521</v>
      </c>
      <c r="B22" s="434" t="s">
        <v>1093</v>
      </c>
      <c r="C22" s="687" t="s">
        <v>164</v>
      </c>
      <c r="D22" s="436" t="s">
        <v>1094</v>
      </c>
      <c r="E22" s="688"/>
      <c r="F22" s="436"/>
      <c r="G22" s="437"/>
      <c r="H22" s="436" t="s">
        <v>270</v>
      </c>
      <c r="I22" s="691"/>
    </row>
    <row r="23" spans="1:9" ht="25.5">
      <c r="A23" s="436" t="s">
        <v>521</v>
      </c>
      <c r="B23" s="440" t="s">
        <v>1095</v>
      </c>
      <c r="C23" s="687" t="s">
        <v>164</v>
      </c>
      <c r="D23" s="436" t="s">
        <v>1087</v>
      </c>
      <c r="E23" s="688"/>
      <c r="F23" s="436"/>
      <c r="G23" s="689" t="s">
        <v>270</v>
      </c>
      <c r="H23" s="436" t="s">
        <v>270</v>
      </c>
      <c r="I23" s="691"/>
    </row>
    <row r="24" spans="1:9" ht="12.75">
      <c r="A24" s="436" t="s">
        <v>521</v>
      </c>
      <c r="B24" s="440" t="s">
        <v>1096</v>
      </c>
      <c r="C24" s="435"/>
      <c r="D24" s="436" t="s">
        <v>1097</v>
      </c>
      <c r="E24" s="688"/>
      <c r="F24" s="436"/>
      <c r="G24" s="437"/>
      <c r="H24" s="436" t="s">
        <v>270</v>
      </c>
      <c r="I24" s="694"/>
    </row>
    <row r="25" spans="1:9" ht="12.75">
      <c r="A25" s="436" t="s">
        <v>521</v>
      </c>
      <c r="B25" s="440" t="s">
        <v>1098</v>
      </c>
      <c r="C25" s="435"/>
      <c r="D25" s="436" t="s">
        <v>1097</v>
      </c>
      <c r="E25" s="688"/>
      <c r="F25" s="436"/>
      <c r="G25" s="437"/>
      <c r="H25" s="436" t="s">
        <v>270</v>
      </c>
      <c r="I25" s="694"/>
    </row>
    <row r="26" spans="1:9" ht="12.75">
      <c r="A26" s="436" t="s">
        <v>521</v>
      </c>
      <c r="B26" s="440" t="s">
        <v>1099</v>
      </c>
      <c r="C26" s="435"/>
      <c r="D26" s="436" t="s">
        <v>1100</v>
      </c>
      <c r="E26" s="688"/>
      <c r="F26" s="436"/>
      <c r="G26" s="437"/>
      <c r="H26" s="436" t="s">
        <v>270</v>
      </c>
      <c r="I26" s="694"/>
    </row>
    <row r="27" spans="1:9" ht="12.75">
      <c r="A27" s="447"/>
      <c r="B27" s="430" t="s">
        <v>1101</v>
      </c>
      <c r="C27" s="431"/>
      <c r="D27" s="432"/>
      <c r="E27" s="432"/>
      <c r="F27" s="432"/>
      <c r="G27" s="433"/>
      <c r="H27" s="432"/>
      <c r="I27" s="694"/>
    </row>
    <row r="28" spans="1:9" ht="25.5">
      <c r="A28" s="436" t="s">
        <v>521</v>
      </c>
      <c r="B28" s="440" t="s">
        <v>1102</v>
      </c>
      <c r="C28" s="687" t="s">
        <v>164</v>
      </c>
      <c r="D28" s="436" t="s">
        <v>1087</v>
      </c>
      <c r="E28" s="432"/>
      <c r="F28" s="436"/>
      <c r="G28" s="689" t="s">
        <v>270</v>
      </c>
      <c r="H28" s="436" t="s">
        <v>270</v>
      </c>
      <c r="I28" s="690" t="s">
        <v>270</v>
      </c>
    </row>
    <row r="29" spans="1:9" ht="12.75">
      <c r="A29" s="436" t="s">
        <v>521</v>
      </c>
      <c r="B29" s="440" t="s">
        <v>1103</v>
      </c>
      <c r="C29" s="687" t="s">
        <v>164</v>
      </c>
      <c r="D29" s="436" t="s">
        <v>1104</v>
      </c>
      <c r="E29" s="432"/>
      <c r="F29" s="436" t="s">
        <v>115</v>
      </c>
      <c r="G29" s="689" t="s">
        <v>270</v>
      </c>
      <c r="H29" s="436" t="s">
        <v>270</v>
      </c>
      <c r="I29" s="690" t="s">
        <v>270</v>
      </c>
    </row>
    <row r="30" spans="1:9" ht="25.5">
      <c r="A30" s="436" t="s">
        <v>521</v>
      </c>
      <c r="B30" s="440" t="s">
        <v>1105</v>
      </c>
      <c r="C30" s="687" t="s">
        <v>164</v>
      </c>
      <c r="D30" s="436" t="s">
        <v>1106</v>
      </c>
      <c r="E30" s="432"/>
      <c r="F30" s="436"/>
      <c r="G30" s="689" t="s">
        <v>270</v>
      </c>
      <c r="H30" s="436" t="s">
        <v>270</v>
      </c>
      <c r="I30" s="690" t="s">
        <v>267</v>
      </c>
    </row>
    <row r="31" spans="1:9" ht="25.5">
      <c r="A31" s="436" t="s">
        <v>521</v>
      </c>
      <c r="B31" s="440" t="s">
        <v>1107</v>
      </c>
      <c r="C31" s="687" t="s">
        <v>164</v>
      </c>
      <c r="D31" s="436" t="s">
        <v>1108</v>
      </c>
      <c r="E31" s="432"/>
      <c r="F31" s="436"/>
      <c r="G31" s="689" t="s">
        <v>270</v>
      </c>
      <c r="H31" s="436" t="s">
        <v>270</v>
      </c>
      <c r="I31" s="690" t="s">
        <v>270</v>
      </c>
    </row>
    <row r="32" spans="1:9" ht="12.75">
      <c r="A32" s="436" t="s">
        <v>521</v>
      </c>
      <c r="B32" s="440" t="s">
        <v>1109</v>
      </c>
      <c r="C32" s="687" t="s">
        <v>164</v>
      </c>
      <c r="D32" s="436" t="s">
        <v>1110</v>
      </c>
      <c r="E32" s="432"/>
      <c r="F32" s="436"/>
      <c r="G32" s="437"/>
      <c r="H32" s="436" t="s">
        <v>270</v>
      </c>
      <c r="I32" s="694"/>
    </row>
    <row r="33" spans="1:9" ht="12.75">
      <c r="A33" s="436" t="s">
        <v>521</v>
      </c>
      <c r="B33" s="440" t="s">
        <v>1111</v>
      </c>
      <c r="C33" s="687" t="s">
        <v>164</v>
      </c>
      <c r="D33" s="436" t="s">
        <v>1087</v>
      </c>
      <c r="E33" s="432"/>
      <c r="F33" s="436" t="s">
        <v>114</v>
      </c>
      <c r="G33" s="689" t="s">
        <v>270</v>
      </c>
      <c r="H33" s="436" t="s">
        <v>270</v>
      </c>
      <c r="I33" s="690" t="s">
        <v>270</v>
      </c>
    </row>
    <row r="34" spans="1:9" ht="25.5">
      <c r="A34" s="436" t="s">
        <v>521</v>
      </c>
      <c r="B34" s="440" t="s">
        <v>1112</v>
      </c>
      <c r="C34" s="687" t="s">
        <v>164</v>
      </c>
      <c r="D34" s="436" t="s">
        <v>1087</v>
      </c>
      <c r="E34" s="432"/>
      <c r="F34" s="436"/>
      <c r="G34" s="437"/>
      <c r="H34" s="436" t="s">
        <v>270</v>
      </c>
      <c r="I34" s="694"/>
    </row>
    <row r="35" spans="1:9" ht="25.5">
      <c r="A35" s="436" t="s">
        <v>521</v>
      </c>
      <c r="B35" s="440" t="s">
        <v>1113</v>
      </c>
      <c r="C35" s="687" t="s">
        <v>164</v>
      </c>
      <c r="D35" s="436"/>
      <c r="E35" s="432"/>
      <c r="F35" s="436"/>
      <c r="G35" s="437"/>
      <c r="H35" s="436" t="s">
        <v>270</v>
      </c>
      <c r="I35" s="694"/>
    </row>
    <row r="36" spans="1:9" ht="25.5">
      <c r="A36" s="436" t="s">
        <v>521</v>
      </c>
      <c r="B36" s="440" t="s">
        <v>1114</v>
      </c>
      <c r="C36" s="687" t="s">
        <v>164</v>
      </c>
      <c r="D36" s="436" t="s">
        <v>1110</v>
      </c>
      <c r="E36" s="432"/>
      <c r="F36" s="436"/>
      <c r="G36" s="437"/>
      <c r="H36" s="436" t="s">
        <v>270</v>
      </c>
      <c r="I36" s="694"/>
    </row>
    <row r="37" spans="1:9" ht="25.5">
      <c r="A37" s="436" t="s">
        <v>521</v>
      </c>
      <c r="B37" s="440" t="s">
        <v>1115</v>
      </c>
      <c r="C37" s="687" t="s">
        <v>164</v>
      </c>
      <c r="D37" s="436" t="s">
        <v>1116</v>
      </c>
      <c r="E37" s="432"/>
      <c r="F37" s="436"/>
      <c r="G37" s="437"/>
      <c r="H37" s="436" t="s">
        <v>270</v>
      </c>
      <c r="I37" s="694"/>
    </row>
    <row r="38" spans="1:9" ht="25.5">
      <c r="A38" s="436" t="s">
        <v>521</v>
      </c>
      <c r="B38" s="440" t="s">
        <v>1117</v>
      </c>
      <c r="C38" s="435"/>
      <c r="D38" s="436"/>
      <c r="E38" s="432"/>
      <c r="F38" s="436"/>
      <c r="G38" s="437"/>
      <c r="H38" s="436" t="s">
        <v>270</v>
      </c>
      <c r="I38" s="694"/>
    </row>
    <row r="39" spans="1:9" ht="25.5">
      <c r="A39" s="436" t="s">
        <v>521</v>
      </c>
      <c r="B39" s="440" t="s">
        <v>1118</v>
      </c>
      <c r="C39" s="435"/>
      <c r="D39" s="436"/>
      <c r="E39" s="432"/>
      <c r="F39" s="436"/>
      <c r="G39" s="437"/>
      <c r="H39" s="436" t="s">
        <v>270</v>
      </c>
      <c r="I39" s="694"/>
    </row>
    <row r="40" spans="1:9" ht="12.75">
      <c r="A40" s="436" t="s">
        <v>521</v>
      </c>
      <c r="B40" s="434" t="s">
        <v>1119</v>
      </c>
      <c r="C40" s="438"/>
      <c r="D40" s="439"/>
      <c r="E40" s="432"/>
      <c r="F40" s="439"/>
      <c r="G40" s="437"/>
      <c r="H40" s="436" t="s">
        <v>270</v>
      </c>
      <c r="I40" s="694"/>
    </row>
    <row r="41" spans="1:9" ht="12.75">
      <c r="A41" s="447"/>
      <c r="B41" s="430" t="s">
        <v>1120</v>
      </c>
      <c r="C41" s="431"/>
      <c r="D41" s="432"/>
      <c r="E41" s="432"/>
      <c r="F41" s="432"/>
      <c r="G41" s="433"/>
      <c r="H41" s="432"/>
      <c r="I41" s="694"/>
    </row>
    <row r="42" spans="1:9" ht="25.5">
      <c r="A42" s="436" t="s">
        <v>521</v>
      </c>
      <c r="B42" s="440" t="s">
        <v>1121</v>
      </c>
      <c r="C42" s="687" t="s">
        <v>164</v>
      </c>
      <c r="D42" s="436" t="s">
        <v>1084</v>
      </c>
      <c r="E42" s="436"/>
      <c r="F42" s="436"/>
      <c r="G42" s="689" t="s">
        <v>270</v>
      </c>
      <c r="H42" s="436" t="s">
        <v>270</v>
      </c>
      <c r="I42" s="690" t="s">
        <v>267</v>
      </c>
    </row>
    <row r="43" spans="1:9" ht="12.75">
      <c r="A43" s="436" t="s">
        <v>521</v>
      </c>
      <c r="B43" s="440" t="s">
        <v>1122</v>
      </c>
      <c r="C43" s="687" t="s">
        <v>164</v>
      </c>
      <c r="D43" s="436" t="s">
        <v>1084</v>
      </c>
      <c r="E43" s="436"/>
      <c r="F43" s="436"/>
      <c r="G43" s="437"/>
      <c r="H43" s="436" t="s">
        <v>270</v>
      </c>
      <c r="I43" s="694"/>
    </row>
    <row r="44" spans="1:9" ht="12.75">
      <c r="A44" s="436" t="s">
        <v>521</v>
      </c>
      <c r="B44" s="440" t="s">
        <v>1123</v>
      </c>
      <c r="C44" s="687" t="s">
        <v>164</v>
      </c>
      <c r="D44" s="436" t="s">
        <v>1087</v>
      </c>
      <c r="E44" s="436"/>
      <c r="F44" s="436"/>
      <c r="G44" s="689" t="s">
        <v>270</v>
      </c>
      <c r="H44" s="436" t="s">
        <v>270</v>
      </c>
      <c r="I44" s="690" t="s">
        <v>267</v>
      </c>
    </row>
    <row r="45" spans="1:9" ht="12.75">
      <c r="A45" s="436" t="s">
        <v>521</v>
      </c>
      <c r="B45" s="440" t="s">
        <v>1124</v>
      </c>
      <c r="C45" s="687" t="s">
        <v>164</v>
      </c>
      <c r="D45" s="436" t="s">
        <v>1084</v>
      </c>
      <c r="E45" s="436" t="s">
        <v>112</v>
      </c>
      <c r="F45" s="436"/>
      <c r="G45" s="689" t="s">
        <v>270</v>
      </c>
      <c r="H45" s="436" t="s">
        <v>270</v>
      </c>
      <c r="I45" s="690" t="s">
        <v>270</v>
      </c>
    </row>
    <row r="46" spans="1:9" ht="12.75">
      <c r="A46" s="436" t="s">
        <v>521</v>
      </c>
      <c r="B46" s="440" t="s">
        <v>1125</v>
      </c>
      <c r="C46" s="687" t="s">
        <v>164</v>
      </c>
      <c r="D46" s="436" t="s">
        <v>1084</v>
      </c>
      <c r="E46" s="436" t="s">
        <v>112</v>
      </c>
      <c r="F46" s="436" t="s">
        <v>115</v>
      </c>
      <c r="G46" s="689" t="s">
        <v>270</v>
      </c>
      <c r="H46" s="436" t="s">
        <v>270</v>
      </c>
      <c r="I46" s="690" t="s">
        <v>270</v>
      </c>
    </row>
    <row r="47" spans="1:9" ht="12.75">
      <c r="A47" s="436" t="s">
        <v>521</v>
      </c>
      <c r="B47" s="440" t="s">
        <v>1126</v>
      </c>
      <c r="C47" s="687" t="s">
        <v>164</v>
      </c>
      <c r="D47" s="436" t="s">
        <v>1087</v>
      </c>
      <c r="E47" s="436" t="s">
        <v>111</v>
      </c>
      <c r="F47" s="436" t="s">
        <v>110</v>
      </c>
      <c r="G47" s="689" t="s">
        <v>270</v>
      </c>
      <c r="H47" s="436" t="s">
        <v>270</v>
      </c>
      <c r="I47" s="690" t="s">
        <v>270</v>
      </c>
    </row>
    <row r="48" spans="1:9" ht="25.5">
      <c r="A48" s="436" t="s">
        <v>521</v>
      </c>
      <c r="B48" s="440" t="s">
        <v>1127</v>
      </c>
      <c r="C48" s="687" t="s">
        <v>164</v>
      </c>
      <c r="D48" s="436" t="s">
        <v>1084</v>
      </c>
      <c r="E48" s="436"/>
      <c r="F48" s="436"/>
      <c r="G48" s="689" t="s">
        <v>270</v>
      </c>
      <c r="H48" s="436" t="s">
        <v>270</v>
      </c>
      <c r="I48" s="690" t="s">
        <v>270</v>
      </c>
    </row>
    <row r="49" spans="1:9" ht="12.75">
      <c r="A49" s="436" t="s">
        <v>521</v>
      </c>
      <c r="B49" s="440" t="s">
        <v>1128</v>
      </c>
      <c r="C49" s="687" t="s">
        <v>164</v>
      </c>
      <c r="D49" s="436" t="s">
        <v>1087</v>
      </c>
      <c r="E49" s="436"/>
      <c r="F49" s="436"/>
      <c r="G49" s="437"/>
      <c r="H49" s="436" t="s">
        <v>270</v>
      </c>
      <c r="I49" s="694"/>
    </row>
    <row r="50" spans="1:9" ht="12.75">
      <c r="A50" s="436" t="s">
        <v>521</v>
      </c>
      <c r="B50" s="440" t="s">
        <v>1129</v>
      </c>
      <c r="C50" s="687" t="s">
        <v>164</v>
      </c>
      <c r="D50" s="436" t="s">
        <v>1087</v>
      </c>
      <c r="E50" s="436"/>
      <c r="F50" s="436"/>
      <c r="G50" s="689" t="s">
        <v>270</v>
      </c>
      <c r="H50" s="436" t="s">
        <v>270</v>
      </c>
      <c r="I50" s="690" t="s">
        <v>270</v>
      </c>
    </row>
    <row r="51" spans="1:9" ht="25.5">
      <c r="A51" s="436" t="s">
        <v>521</v>
      </c>
      <c r="B51" s="440" t="s">
        <v>1130</v>
      </c>
      <c r="C51" s="687" t="s">
        <v>164</v>
      </c>
      <c r="D51" s="436" t="s">
        <v>1131</v>
      </c>
      <c r="E51" s="436" t="s">
        <v>111</v>
      </c>
      <c r="F51" s="436" t="s">
        <v>116</v>
      </c>
      <c r="G51" s="689" t="s">
        <v>270</v>
      </c>
      <c r="H51" s="436" t="s">
        <v>270</v>
      </c>
      <c r="I51" s="690" t="s">
        <v>270</v>
      </c>
    </row>
    <row r="52" spans="1:9" ht="25.5">
      <c r="A52" s="436" t="s">
        <v>521</v>
      </c>
      <c r="B52" s="440" t="s">
        <v>1132</v>
      </c>
      <c r="C52" s="687" t="s">
        <v>164</v>
      </c>
      <c r="D52" s="436" t="s">
        <v>1131</v>
      </c>
      <c r="E52" s="436"/>
      <c r="F52" s="436"/>
      <c r="G52" s="437"/>
      <c r="H52" s="436" t="s">
        <v>270</v>
      </c>
      <c r="I52" s="694"/>
    </row>
    <row r="53" spans="1:9" ht="12.75">
      <c r="A53" s="436" t="s">
        <v>521</v>
      </c>
      <c r="B53" s="440" t="s">
        <v>1133</v>
      </c>
      <c r="C53" s="687" t="s">
        <v>164</v>
      </c>
      <c r="D53" s="436" t="s">
        <v>1131</v>
      </c>
      <c r="E53" s="436"/>
      <c r="F53" s="436"/>
      <c r="G53" s="437"/>
      <c r="H53" s="436" t="s">
        <v>270</v>
      </c>
      <c r="I53" s="694"/>
    </row>
    <row r="54" spans="1:9" ht="12.75">
      <c r="A54" s="436" t="s">
        <v>521</v>
      </c>
      <c r="B54" s="440" t="s">
        <v>1134</v>
      </c>
      <c r="C54" s="687" t="s">
        <v>164</v>
      </c>
      <c r="D54" s="436" t="s">
        <v>1110</v>
      </c>
      <c r="E54" s="436"/>
      <c r="F54" s="436"/>
      <c r="G54" s="437"/>
      <c r="H54" s="436" t="s">
        <v>270</v>
      </c>
      <c r="I54" s="694"/>
    </row>
    <row r="55" spans="1:9" ht="12.75">
      <c r="A55" s="436" t="s">
        <v>521</v>
      </c>
      <c r="B55" s="440" t="s">
        <v>1135</v>
      </c>
      <c r="C55" s="687" t="s">
        <v>164</v>
      </c>
      <c r="D55" s="436" t="s">
        <v>1110</v>
      </c>
      <c r="E55" s="436"/>
      <c r="F55" s="436"/>
      <c r="G55" s="437"/>
      <c r="H55" s="436" t="s">
        <v>270</v>
      </c>
      <c r="I55" s="694"/>
    </row>
    <row r="56" spans="1:9" ht="12.75">
      <c r="A56" s="436" t="s">
        <v>521</v>
      </c>
      <c r="B56" s="440" t="s">
        <v>1136</v>
      </c>
      <c r="C56" s="687" t="s">
        <v>164</v>
      </c>
      <c r="D56" s="436" t="s">
        <v>1077</v>
      </c>
      <c r="E56" s="436" t="s">
        <v>112</v>
      </c>
      <c r="F56" s="436" t="s">
        <v>113</v>
      </c>
      <c r="G56" s="689" t="s">
        <v>270</v>
      </c>
      <c r="H56" s="436" t="s">
        <v>270</v>
      </c>
      <c r="I56" s="690" t="s">
        <v>270</v>
      </c>
    </row>
    <row r="57" spans="1:9" ht="12.75">
      <c r="A57" s="436" t="s">
        <v>521</v>
      </c>
      <c r="B57" s="422" t="s">
        <v>1137</v>
      </c>
      <c r="C57" s="687" t="s">
        <v>164</v>
      </c>
      <c r="D57" s="424" t="s">
        <v>1075</v>
      </c>
      <c r="E57" s="424"/>
      <c r="F57" s="424"/>
      <c r="G57" s="689" t="s">
        <v>270</v>
      </c>
      <c r="H57" s="436" t="s">
        <v>270</v>
      </c>
      <c r="I57" s="690" t="s">
        <v>270</v>
      </c>
    </row>
    <row r="58" spans="1:9" ht="12.75">
      <c r="A58" s="436" t="s">
        <v>521</v>
      </c>
      <c r="B58" s="422" t="s">
        <v>1138</v>
      </c>
      <c r="C58" s="687" t="s">
        <v>164</v>
      </c>
      <c r="D58" s="426" t="s">
        <v>1077</v>
      </c>
      <c r="E58" s="426"/>
      <c r="F58" s="426"/>
      <c r="G58" s="689" t="s">
        <v>270</v>
      </c>
      <c r="H58" s="436" t="s">
        <v>270</v>
      </c>
      <c r="I58" s="690" t="s">
        <v>270</v>
      </c>
    </row>
    <row r="59" spans="1:9" ht="12.75">
      <c r="A59" s="436" t="s">
        <v>521</v>
      </c>
      <c r="B59" s="422" t="s">
        <v>1139</v>
      </c>
      <c r="C59" s="687" t="s">
        <v>164</v>
      </c>
      <c r="D59" s="425" t="s">
        <v>1104</v>
      </c>
      <c r="E59" s="425"/>
      <c r="F59" s="425"/>
      <c r="G59" s="424"/>
      <c r="H59" s="436" t="s">
        <v>270</v>
      </c>
      <c r="I59" s="694"/>
    </row>
    <row r="60" spans="1:9" ht="12.75">
      <c r="A60" s="436" t="s">
        <v>521</v>
      </c>
      <c r="B60" s="422" t="s">
        <v>1140</v>
      </c>
      <c r="C60" s="687" t="s">
        <v>164</v>
      </c>
      <c r="D60" s="425" t="s">
        <v>1141</v>
      </c>
      <c r="E60" s="425"/>
      <c r="F60" s="425"/>
      <c r="G60" s="424" t="s">
        <v>270</v>
      </c>
      <c r="H60" s="436" t="s">
        <v>270</v>
      </c>
      <c r="I60" s="690" t="s">
        <v>270</v>
      </c>
    </row>
    <row r="61" spans="1:9" ht="25.5">
      <c r="A61" s="436" t="s">
        <v>521</v>
      </c>
      <c r="B61" s="422" t="s">
        <v>1142</v>
      </c>
      <c r="C61" s="687" t="s">
        <v>164</v>
      </c>
      <c r="D61" s="424"/>
      <c r="E61" s="424"/>
      <c r="F61" s="424"/>
      <c r="G61" s="424" t="s">
        <v>270</v>
      </c>
      <c r="H61" s="436" t="s">
        <v>270</v>
      </c>
      <c r="I61" s="690" t="s">
        <v>267</v>
      </c>
    </row>
    <row r="62" spans="1:9" ht="12.75">
      <c r="A62" s="436" t="s">
        <v>521</v>
      </c>
      <c r="B62" s="422" t="s">
        <v>1143</v>
      </c>
      <c r="C62" s="687" t="s">
        <v>164</v>
      </c>
      <c r="D62" s="424" t="s">
        <v>1104</v>
      </c>
      <c r="E62" s="424">
        <v>1</v>
      </c>
      <c r="F62" s="424"/>
      <c r="G62" s="424" t="s">
        <v>270</v>
      </c>
      <c r="H62" s="436" t="s">
        <v>270</v>
      </c>
      <c r="I62" s="690" t="s">
        <v>270</v>
      </c>
    </row>
    <row r="63" spans="1:9" ht="12.75">
      <c r="A63" s="436" t="s">
        <v>521</v>
      </c>
      <c r="B63" s="422" t="s">
        <v>1144</v>
      </c>
      <c r="C63" s="687" t="s">
        <v>164</v>
      </c>
      <c r="D63" s="424" t="s">
        <v>1141</v>
      </c>
      <c r="E63" s="424"/>
      <c r="F63" s="424"/>
      <c r="G63" s="424"/>
      <c r="H63" s="436" t="s">
        <v>270</v>
      </c>
      <c r="I63" s="694"/>
    </row>
    <row r="64" spans="1:9" ht="12.75">
      <c r="A64" s="436" t="s">
        <v>521</v>
      </c>
      <c r="B64" s="422" t="s">
        <v>1145</v>
      </c>
      <c r="C64" s="687" t="s">
        <v>164</v>
      </c>
      <c r="D64" s="424" t="s">
        <v>1084</v>
      </c>
      <c r="E64" s="424">
        <v>1</v>
      </c>
      <c r="F64" s="424"/>
      <c r="G64" s="424" t="s">
        <v>270</v>
      </c>
      <c r="H64" s="436" t="s">
        <v>270</v>
      </c>
      <c r="I64" s="690" t="s">
        <v>270</v>
      </c>
    </row>
    <row r="65" spans="1:9" ht="12.75">
      <c r="A65" s="436" t="s">
        <v>521</v>
      </c>
      <c r="B65" s="422" t="s">
        <v>1146</v>
      </c>
      <c r="C65" s="687" t="s">
        <v>164</v>
      </c>
      <c r="D65" s="426" t="s">
        <v>1077</v>
      </c>
      <c r="E65" s="426"/>
      <c r="F65" s="426"/>
      <c r="G65" s="424" t="s">
        <v>270</v>
      </c>
      <c r="H65" s="436" t="s">
        <v>270</v>
      </c>
      <c r="I65" s="690" t="s">
        <v>270</v>
      </c>
    </row>
    <row r="66" spans="1:9" ht="25.5">
      <c r="A66" s="436" t="s">
        <v>521</v>
      </c>
      <c r="B66" s="422" t="s">
        <v>1147</v>
      </c>
      <c r="C66" s="687" t="s">
        <v>164</v>
      </c>
      <c r="D66" s="426" t="s">
        <v>1108</v>
      </c>
      <c r="E66" s="426"/>
      <c r="F66" s="426"/>
      <c r="G66" s="424" t="s">
        <v>270</v>
      </c>
      <c r="H66" s="436" t="s">
        <v>270</v>
      </c>
      <c r="I66" s="690" t="s">
        <v>270</v>
      </c>
    </row>
    <row r="67" spans="1:9" ht="12.75">
      <c r="A67" s="436" t="s">
        <v>521</v>
      </c>
      <c r="B67" s="422" t="s">
        <v>1148</v>
      </c>
      <c r="C67" s="687" t="s">
        <v>164</v>
      </c>
      <c r="D67" s="424" t="s">
        <v>1141</v>
      </c>
      <c r="E67" s="424"/>
      <c r="F67" s="424"/>
      <c r="G67" s="424"/>
      <c r="H67" s="436" t="s">
        <v>270</v>
      </c>
      <c r="I67" s="694"/>
    </row>
    <row r="68" spans="1:9" ht="12.75">
      <c r="A68" s="436" t="s">
        <v>521</v>
      </c>
      <c r="B68" s="422" t="s">
        <v>1149</v>
      </c>
      <c r="C68" s="687" t="s">
        <v>164</v>
      </c>
      <c r="D68" s="424" t="s">
        <v>1104</v>
      </c>
      <c r="E68" s="424"/>
      <c r="F68" s="424"/>
      <c r="G68" s="424" t="s">
        <v>270</v>
      </c>
      <c r="H68" s="436" t="s">
        <v>270</v>
      </c>
      <c r="I68" s="690" t="s">
        <v>270</v>
      </c>
    </row>
    <row r="69" spans="1:9" ht="12.75">
      <c r="A69" s="436" t="s">
        <v>521</v>
      </c>
      <c r="B69" s="422" t="s">
        <v>1150</v>
      </c>
      <c r="C69" s="687" t="s">
        <v>164</v>
      </c>
      <c r="D69" s="436" t="s">
        <v>1087</v>
      </c>
      <c r="E69" s="436"/>
      <c r="F69" s="436"/>
      <c r="G69" s="424" t="s">
        <v>270</v>
      </c>
      <c r="H69" s="436" t="s">
        <v>270</v>
      </c>
      <c r="I69" s="690" t="s">
        <v>270</v>
      </c>
    </row>
    <row r="70" spans="1:9" ht="12.75">
      <c r="A70" s="436" t="s">
        <v>521</v>
      </c>
      <c r="B70" s="422" t="s">
        <v>1151</v>
      </c>
      <c r="C70" s="687" t="s">
        <v>164</v>
      </c>
      <c r="D70" s="424" t="s">
        <v>1104</v>
      </c>
      <c r="E70" s="424"/>
      <c r="F70" s="424"/>
      <c r="G70" s="424" t="s">
        <v>270</v>
      </c>
      <c r="H70" s="436" t="s">
        <v>270</v>
      </c>
      <c r="I70" s="690" t="s">
        <v>270</v>
      </c>
    </row>
    <row r="71" spans="1:9" ht="25.5">
      <c r="A71" s="436" t="s">
        <v>521</v>
      </c>
      <c r="B71" s="422" t="s">
        <v>1152</v>
      </c>
      <c r="C71" s="687" t="s">
        <v>164</v>
      </c>
      <c r="D71" s="424"/>
      <c r="E71" s="424"/>
      <c r="F71" s="424"/>
      <c r="G71" s="424" t="s">
        <v>270</v>
      </c>
      <c r="H71" s="436" t="s">
        <v>270</v>
      </c>
      <c r="I71" s="690" t="s">
        <v>270</v>
      </c>
    </row>
    <row r="72" spans="1:9" ht="12.75">
      <c r="A72" s="448"/>
      <c r="B72" s="427" t="s">
        <v>1153</v>
      </c>
      <c r="C72" s="428"/>
      <c r="D72" s="429"/>
      <c r="E72" s="429"/>
      <c r="F72" s="429"/>
      <c r="G72" s="429"/>
      <c r="H72" s="429"/>
      <c r="I72" s="694"/>
    </row>
    <row r="73" spans="1:9" ht="25.5">
      <c r="A73" s="436" t="s">
        <v>521</v>
      </c>
      <c r="B73" s="422" t="s">
        <v>1154</v>
      </c>
      <c r="C73" s="423"/>
      <c r="D73" s="424" t="s">
        <v>1100</v>
      </c>
      <c r="E73" s="424"/>
      <c r="F73" s="424"/>
      <c r="G73" s="424">
        <v>0</v>
      </c>
      <c r="H73" s="424" t="s">
        <v>270</v>
      </c>
      <c r="I73" s="694"/>
    </row>
    <row r="74" spans="1:9" ht="26.25" thickBot="1">
      <c r="A74" s="436" t="s">
        <v>521</v>
      </c>
      <c r="B74" s="449" t="s">
        <v>1155</v>
      </c>
      <c r="C74" s="450"/>
      <c r="D74" s="451" t="s">
        <v>1100</v>
      </c>
      <c r="E74" s="451"/>
      <c r="F74" s="451"/>
      <c r="G74" s="451">
        <v>0</v>
      </c>
      <c r="H74" s="451" t="s">
        <v>270</v>
      </c>
      <c r="I74" s="695"/>
    </row>
  </sheetData>
  <sheetProtection/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zoomScale="50" zoomScaleNormal="50" zoomScaleSheetLayoutView="75" zoomScalePageLayoutView="0" workbookViewId="0" topLeftCell="P1">
      <selection activeCell="S5" sqref="S5:T63"/>
    </sheetView>
  </sheetViews>
  <sheetFormatPr defaultColWidth="11.57421875" defaultRowHeight="12.75"/>
  <cols>
    <col min="1" max="3" width="11.57421875" style="1" customWidth="1"/>
    <col min="4" max="4" width="24.140625" style="1" customWidth="1"/>
    <col min="5" max="5" width="19.421875" style="1" customWidth="1"/>
    <col min="6" max="6" width="23.00390625" style="83" customWidth="1"/>
    <col min="7" max="7" width="21.8515625" style="1" customWidth="1"/>
    <col min="8" max="11" width="21.421875" style="1" customWidth="1"/>
    <col min="12" max="12" width="14.7109375" style="1" customWidth="1"/>
    <col min="13" max="13" width="11.57421875" style="83" customWidth="1"/>
    <col min="14" max="14" width="21.421875" style="83" customWidth="1"/>
    <col min="15" max="15" width="11.57421875" style="83" customWidth="1"/>
    <col min="16" max="16" width="13.8515625" style="83" customWidth="1"/>
    <col min="17" max="17" width="22.00390625" style="83" customWidth="1"/>
    <col min="18" max="18" width="22.00390625" style="382" customWidth="1"/>
    <col min="19" max="19" width="16.421875" style="83" customWidth="1"/>
    <col min="20" max="20" width="16.421875" style="382" customWidth="1"/>
    <col min="21" max="22" width="17.421875" style="1" customWidth="1"/>
    <col min="23" max="23" width="22.8515625" style="1" customWidth="1"/>
    <col min="24" max="16384" width="11.57421875" style="1" customWidth="1"/>
  </cols>
  <sheetData>
    <row r="1" spans="1:23" ht="15.75" customHeight="1">
      <c r="A1" s="94" t="s">
        <v>504</v>
      </c>
      <c r="B1" s="94"/>
      <c r="C1" s="94"/>
      <c r="D1" s="94"/>
      <c r="E1" s="94"/>
      <c r="F1" s="385"/>
      <c r="G1" s="94"/>
      <c r="H1" s="94"/>
      <c r="I1" s="94"/>
      <c r="J1" s="94"/>
      <c r="K1" s="94"/>
      <c r="L1" s="94"/>
      <c r="M1" s="385"/>
      <c r="N1" s="385"/>
      <c r="O1" s="385"/>
      <c r="P1" s="385"/>
      <c r="Q1" s="385"/>
      <c r="R1" s="383"/>
      <c r="S1" s="72" t="s">
        <v>152</v>
      </c>
      <c r="T1" s="685">
        <v>2009</v>
      </c>
      <c r="U1"/>
      <c r="V1"/>
      <c r="W1"/>
    </row>
    <row r="2" spans="1:23" ht="15.75" customHeight="1">
      <c r="A2" s="95"/>
      <c r="B2" s="95"/>
      <c r="C2" s="95"/>
      <c r="D2" s="95"/>
      <c r="E2" s="95"/>
      <c r="F2" s="386"/>
      <c r="G2" s="95"/>
      <c r="H2" s="95"/>
      <c r="I2" s="95"/>
      <c r="J2" s="95"/>
      <c r="K2" s="95"/>
      <c r="L2" s="95"/>
      <c r="M2" s="386"/>
      <c r="N2" s="386"/>
      <c r="O2" s="386"/>
      <c r="P2" s="386"/>
      <c r="Q2" s="386"/>
      <c r="R2" s="384"/>
      <c r="S2" s="72" t="s">
        <v>153</v>
      </c>
      <c r="T2" s="686">
        <v>2009</v>
      </c>
      <c r="U2"/>
      <c r="V2"/>
      <c r="W2"/>
    </row>
    <row r="3" spans="1:20" ht="12.75" customHeight="1" thickBot="1">
      <c r="A3" s="778" t="s">
        <v>154</v>
      </c>
      <c r="B3" s="778" t="s">
        <v>302</v>
      </c>
      <c r="C3" s="778" t="s">
        <v>273</v>
      </c>
      <c r="D3" s="778" t="s">
        <v>167</v>
      </c>
      <c r="E3" s="778" t="s">
        <v>238</v>
      </c>
      <c r="F3" s="778" t="s">
        <v>303</v>
      </c>
      <c r="G3" s="778" t="s">
        <v>304</v>
      </c>
      <c r="H3" s="96"/>
      <c r="I3" s="96"/>
      <c r="J3" s="96"/>
      <c r="K3" s="96"/>
      <c r="L3" s="96"/>
      <c r="M3" s="780" t="s">
        <v>305</v>
      </c>
      <c r="N3" s="780"/>
      <c r="O3" s="780"/>
      <c r="P3" s="780"/>
      <c r="Q3" s="780"/>
      <c r="R3" s="780"/>
      <c r="S3" s="97"/>
      <c r="T3" s="381"/>
    </row>
    <row r="4" spans="1:20" ht="105.75" customHeight="1" thickBot="1">
      <c r="A4" s="779"/>
      <c r="B4" s="779"/>
      <c r="C4" s="779"/>
      <c r="D4" s="779"/>
      <c r="E4" s="779"/>
      <c r="F4" s="779"/>
      <c r="G4" s="779"/>
      <c r="H4" s="454" t="s">
        <v>306</v>
      </c>
      <c r="I4" s="454" t="s">
        <v>307</v>
      </c>
      <c r="J4" s="454" t="s">
        <v>308</v>
      </c>
      <c r="K4" s="454" t="s">
        <v>309</v>
      </c>
      <c r="L4" s="455" t="s">
        <v>296</v>
      </c>
      <c r="M4" s="389" t="s">
        <v>310</v>
      </c>
      <c r="N4" s="391" t="s">
        <v>311</v>
      </c>
      <c r="O4" s="390" t="s">
        <v>312</v>
      </c>
      <c r="P4" s="391" t="s">
        <v>313</v>
      </c>
      <c r="Q4" s="391" t="s">
        <v>314</v>
      </c>
      <c r="R4" s="456" t="s">
        <v>315</v>
      </c>
      <c r="S4" s="390" t="s">
        <v>316</v>
      </c>
      <c r="T4" s="457" t="s">
        <v>317</v>
      </c>
    </row>
    <row r="5" spans="1:20" s="90" customFormat="1" ht="12.75">
      <c r="A5" s="459" t="s">
        <v>521</v>
      </c>
      <c r="B5" s="460"/>
      <c r="C5" s="460">
        <v>2009</v>
      </c>
      <c r="D5" s="273" t="s">
        <v>176</v>
      </c>
      <c r="E5" s="273" t="s">
        <v>618</v>
      </c>
      <c r="F5" s="461" t="s">
        <v>784</v>
      </c>
      <c r="G5" s="460" t="s">
        <v>577</v>
      </c>
      <c r="H5" s="462">
        <v>0.125</v>
      </c>
      <c r="I5" s="460"/>
      <c r="J5" s="460"/>
      <c r="K5" s="460">
        <v>2800</v>
      </c>
      <c r="L5" s="460" t="s">
        <v>300</v>
      </c>
      <c r="M5" s="463">
        <v>0</v>
      </c>
      <c r="N5" s="463" t="s">
        <v>301</v>
      </c>
      <c r="O5" s="463">
        <v>2731</v>
      </c>
      <c r="P5" s="463" t="s">
        <v>301</v>
      </c>
      <c r="Q5" s="463">
        <v>0</v>
      </c>
      <c r="R5" s="463" t="s">
        <v>301</v>
      </c>
      <c r="S5" s="463">
        <f>O5+Q5</f>
        <v>2731</v>
      </c>
      <c r="T5" s="720" t="s">
        <v>147</v>
      </c>
    </row>
    <row r="6" spans="1:20" s="90" customFormat="1" ht="12.75">
      <c r="A6" s="276" t="s">
        <v>521</v>
      </c>
      <c r="B6" s="265"/>
      <c r="C6" s="265">
        <v>2009</v>
      </c>
      <c r="D6" s="262" t="s">
        <v>176</v>
      </c>
      <c r="E6" s="262" t="s">
        <v>618</v>
      </c>
      <c r="F6" s="387" t="s">
        <v>587</v>
      </c>
      <c r="G6" s="265" t="s">
        <v>577</v>
      </c>
      <c r="H6" s="380">
        <v>0.125</v>
      </c>
      <c r="I6" s="265"/>
      <c r="J6" s="265"/>
      <c r="K6" s="265">
        <v>700</v>
      </c>
      <c r="L6" s="265" t="s">
        <v>300</v>
      </c>
      <c r="M6" s="458">
        <v>0</v>
      </c>
      <c r="N6" s="458" t="s">
        <v>301</v>
      </c>
      <c r="O6" s="458">
        <v>3229</v>
      </c>
      <c r="P6" s="458" t="s">
        <v>301</v>
      </c>
      <c r="Q6" s="458">
        <v>125</v>
      </c>
      <c r="R6" s="458" t="s">
        <v>301</v>
      </c>
      <c r="S6" s="458">
        <f aca="true" t="shared" si="0" ref="S6:S19">O6+Q6</f>
        <v>3354</v>
      </c>
      <c r="T6" s="721">
        <v>5.394</v>
      </c>
    </row>
    <row r="7" spans="1:25" s="90" customFormat="1" ht="12.75">
      <c r="A7" s="276" t="s">
        <v>521</v>
      </c>
      <c r="B7" s="265"/>
      <c r="C7" s="265">
        <v>2009</v>
      </c>
      <c r="D7" s="262" t="s">
        <v>176</v>
      </c>
      <c r="E7" s="262" t="s">
        <v>618</v>
      </c>
      <c r="F7" s="387" t="s">
        <v>588</v>
      </c>
      <c r="G7" s="265" t="s">
        <v>577</v>
      </c>
      <c r="H7" s="380">
        <v>0.125</v>
      </c>
      <c r="I7" s="265"/>
      <c r="J7" s="265"/>
      <c r="K7" s="265">
        <v>3300</v>
      </c>
      <c r="L7" s="265" t="s">
        <v>300</v>
      </c>
      <c r="M7" s="458">
        <v>0</v>
      </c>
      <c r="N7" s="458" t="s">
        <v>301</v>
      </c>
      <c r="O7" s="458">
        <v>8544</v>
      </c>
      <c r="P7" s="458" t="s">
        <v>301</v>
      </c>
      <c r="Q7" s="458">
        <v>3937</v>
      </c>
      <c r="R7" s="458" t="s">
        <v>301</v>
      </c>
      <c r="S7" s="458">
        <f t="shared" si="0"/>
        <v>12481</v>
      </c>
      <c r="T7" s="721">
        <v>0.093</v>
      </c>
      <c r="V7" s="98"/>
      <c r="W7" s="98"/>
      <c r="X7" s="98"/>
      <c r="Y7" s="98"/>
    </row>
    <row r="8" spans="1:20" s="90" customFormat="1" ht="12.75">
      <c r="A8" s="276" t="s">
        <v>521</v>
      </c>
      <c r="B8" s="265"/>
      <c r="C8" s="265">
        <v>2009</v>
      </c>
      <c r="D8" s="262" t="s">
        <v>176</v>
      </c>
      <c r="E8" s="262" t="s">
        <v>673</v>
      </c>
      <c r="F8" s="387" t="s">
        <v>588</v>
      </c>
      <c r="G8" s="265" t="s">
        <v>577</v>
      </c>
      <c r="H8" s="380">
        <v>0.125</v>
      </c>
      <c r="I8" s="265"/>
      <c r="J8" s="265"/>
      <c r="K8" s="265">
        <v>6000</v>
      </c>
      <c r="L8" s="265" t="s">
        <v>300</v>
      </c>
      <c r="M8" s="458">
        <v>0</v>
      </c>
      <c r="N8" s="458" t="s">
        <v>301</v>
      </c>
      <c r="O8" s="458">
        <v>10767</v>
      </c>
      <c r="P8" s="458" t="s">
        <v>301</v>
      </c>
      <c r="Q8" s="458">
        <v>7373</v>
      </c>
      <c r="R8" s="458" t="s">
        <v>301</v>
      </c>
      <c r="S8" s="458">
        <f t="shared" si="0"/>
        <v>18140</v>
      </c>
      <c r="T8" s="721">
        <v>0.313</v>
      </c>
    </row>
    <row r="9" spans="1:21" ht="12.75">
      <c r="A9" s="276" t="s">
        <v>521</v>
      </c>
      <c r="B9" s="265"/>
      <c r="C9" s="265">
        <v>2009</v>
      </c>
      <c r="D9" s="262" t="s">
        <v>176</v>
      </c>
      <c r="E9" s="262" t="s">
        <v>618</v>
      </c>
      <c r="F9" s="387" t="s">
        <v>597</v>
      </c>
      <c r="G9" s="265" t="s">
        <v>582</v>
      </c>
      <c r="H9" s="380">
        <v>0.125</v>
      </c>
      <c r="I9" s="781"/>
      <c r="J9" s="781"/>
      <c r="K9" s="781">
        <v>1900</v>
      </c>
      <c r="L9" s="781" t="s">
        <v>300</v>
      </c>
      <c r="M9" s="784">
        <v>0</v>
      </c>
      <c r="N9" s="784" t="s">
        <v>301</v>
      </c>
      <c r="O9" s="784">
        <f>1444+6712</f>
        <v>8156</v>
      </c>
      <c r="P9" s="784" t="s">
        <v>301</v>
      </c>
      <c r="Q9" s="784">
        <f>5957+2924</f>
        <v>8881</v>
      </c>
      <c r="R9" s="784" t="s">
        <v>301</v>
      </c>
      <c r="S9" s="784">
        <f t="shared" si="0"/>
        <v>17037</v>
      </c>
      <c r="T9" s="721">
        <v>0.118</v>
      </c>
      <c r="U9" s="91"/>
    </row>
    <row r="10" spans="1:21" ht="12.75">
      <c r="A10" s="276" t="s">
        <v>521</v>
      </c>
      <c r="B10" s="265"/>
      <c r="C10" s="265">
        <v>2009</v>
      </c>
      <c r="D10" s="262" t="s">
        <v>176</v>
      </c>
      <c r="E10" s="262" t="s">
        <v>673</v>
      </c>
      <c r="F10" s="387" t="s">
        <v>597</v>
      </c>
      <c r="G10" s="265" t="s">
        <v>582</v>
      </c>
      <c r="H10" s="380">
        <v>0.125</v>
      </c>
      <c r="I10" s="781"/>
      <c r="J10" s="781"/>
      <c r="K10" s="781"/>
      <c r="L10" s="781"/>
      <c r="M10" s="784"/>
      <c r="N10" s="784"/>
      <c r="O10" s="784"/>
      <c r="P10" s="784"/>
      <c r="Q10" s="784"/>
      <c r="R10" s="784"/>
      <c r="S10" s="784"/>
      <c r="T10" s="722">
        <v>0.081</v>
      </c>
      <c r="U10" s="91"/>
    </row>
    <row r="11" spans="1:21" ht="12.75">
      <c r="A11" s="276" t="s">
        <v>521</v>
      </c>
      <c r="B11" s="265"/>
      <c r="C11" s="265">
        <v>2009</v>
      </c>
      <c r="D11" s="262" t="s">
        <v>176</v>
      </c>
      <c r="E11" s="262" t="s">
        <v>618</v>
      </c>
      <c r="F11" s="387" t="s">
        <v>785</v>
      </c>
      <c r="G11" s="265" t="s">
        <v>577</v>
      </c>
      <c r="H11" s="380">
        <v>0.125</v>
      </c>
      <c r="I11" s="781"/>
      <c r="J11" s="781"/>
      <c r="K11" s="781">
        <v>300</v>
      </c>
      <c r="L11" s="781" t="s">
        <v>300</v>
      </c>
      <c r="M11" s="784">
        <v>0</v>
      </c>
      <c r="N11" s="784" t="s">
        <v>301</v>
      </c>
      <c r="O11" s="784">
        <f>22+271</f>
        <v>293</v>
      </c>
      <c r="P11" s="784" t="s">
        <v>301</v>
      </c>
      <c r="Q11" s="784">
        <v>2</v>
      </c>
      <c r="R11" s="784" t="s">
        <v>301</v>
      </c>
      <c r="S11" s="784">
        <f t="shared" si="0"/>
        <v>295</v>
      </c>
      <c r="T11" s="776" t="s">
        <v>133</v>
      </c>
      <c r="U11" s="91"/>
    </row>
    <row r="12" spans="1:21" ht="12.75">
      <c r="A12" s="276" t="s">
        <v>521</v>
      </c>
      <c r="B12" s="265"/>
      <c r="C12" s="265">
        <v>2009</v>
      </c>
      <c r="D12" s="262" t="s">
        <v>176</v>
      </c>
      <c r="E12" s="262" t="s">
        <v>673</v>
      </c>
      <c r="F12" s="387" t="s">
        <v>785</v>
      </c>
      <c r="G12" s="265" t="s">
        <v>577</v>
      </c>
      <c r="H12" s="380">
        <v>0.125</v>
      </c>
      <c r="I12" s="781"/>
      <c r="J12" s="781"/>
      <c r="K12" s="781"/>
      <c r="L12" s="781"/>
      <c r="M12" s="784"/>
      <c r="N12" s="784"/>
      <c r="O12" s="784"/>
      <c r="P12" s="784"/>
      <c r="Q12" s="784"/>
      <c r="R12" s="784"/>
      <c r="S12" s="784"/>
      <c r="T12" s="777"/>
      <c r="U12" s="91"/>
    </row>
    <row r="13" spans="1:21" ht="12.75">
      <c r="A13" s="276" t="s">
        <v>521</v>
      </c>
      <c r="B13" s="265"/>
      <c r="C13" s="265">
        <v>2009</v>
      </c>
      <c r="D13" s="262" t="s">
        <v>176</v>
      </c>
      <c r="E13" s="262" t="s">
        <v>618</v>
      </c>
      <c r="F13" s="387" t="s">
        <v>318</v>
      </c>
      <c r="G13" s="265" t="s">
        <v>577</v>
      </c>
      <c r="H13" s="380">
        <v>0.125</v>
      </c>
      <c r="I13" s="265"/>
      <c r="J13" s="265"/>
      <c r="K13" s="265">
        <v>400</v>
      </c>
      <c r="L13" s="265" t="s">
        <v>300</v>
      </c>
      <c r="M13" s="458">
        <v>0</v>
      </c>
      <c r="N13" s="458" t="s">
        <v>301</v>
      </c>
      <c r="O13" s="458">
        <v>626</v>
      </c>
      <c r="P13" s="458" t="s">
        <v>301</v>
      </c>
      <c r="Q13" s="458">
        <v>6</v>
      </c>
      <c r="R13" s="458" t="s">
        <v>301</v>
      </c>
      <c r="S13" s="458">
        <f t="shared" si="0"/>
        <v>632</v>
      </c>
      <c r="T13" s="721">
        <v>0.275</v>
      </c>
      <c r="U13" s="91"/>
    </row>
    <row r="14" spans="1:21" ht="12.75">
      <c r="A14" s="276" t="s">
        <v>521</v>
      </c>
      <c r="B14" s="265"/>
      <c r="C14" s="265">
        <v>2009</v>
      </c>
      <c r="D14" s="262" t="s">
        <v>176</v>
      </c>
      <c r="E14" s="262" t="s">
        <v>618</v>
      </c>
      <c r="F14" s="248" t="s">
        <v>575</v>
      </c>
      <c r="G14" s="265" t="s">
        <v>577</v>
      </c>
      <c r="H14" s="380">
        <v>0.125</v>
      </c>
      <c r="I14" s="781"/>
      <c r="J14" s="781"/>
      <c r="K14" s="781">
        <v>3000</v>
      </c>
      <c r="L14" s="781" t="s">
        <v>300</v>
      </c>
      <c r="M14" s="458">
        <v>0</v>
      </c>
      <c r="N14" s="458" t="s">
        <v>301</v>
      </c>
      <c r="O14" s="458">
        <v>2277</v>
      </c>
      <c r="P14" s="458" t="s">
        <v>301</v>
      </c>
      <c r="Q14" s="458">
        <v>151</v>
      </c>
      <c r="R14" s="458" t="s">
        <v>301</v>
      </c>
      <c r="S14" s="458">
        <f t="shared" si="0"/>
        <v>2428</v>
      </c>
      <c r="T14" s="721" t="s">
        <v>148</v>
      </c>
      <c r="U14" s="91"/>
    </row>
    <row r="15" spans="1:21" ht="12.75">
      <c r="A15" s="276" t="s">
        <v>521</v>
      </c>
      <c r="B15" s="265"/>
      <c r="C15" s="265">
        <v>2009</v>
      </c>
      <c r="D15" s="262" t="s">
        <v>176</v>
      </c>
      <c r="E15" s="262" t="s">
        <v>673</v>
      </c>
      <c r="F15" s="248" t="s">
        <v>575</v>
      </c>
      <c r="G15" s="265" t="s">
        <v>577</v>
      </c>
      <c r="H15" s="380">
        <v>0.125</v>
      </c>
      <c r="I15" s="781"/>
      <c r="J15" s="781"/>
      <c r="K15" s="781"/>
      <c r="L15" s="781"/>
      <c r="M15" s="458">
        <v>0</v>
      </c>
      <c r="N15" s="458" t="s">
        <v>301</v>
      </c>
      <c r="O15" s="458">
        <v>15616</v>
      </c>
      <c r="P15" s="458" t="s">
        <v>301</v>
      </c>
      <c r="Q15" s="458"/>
      <c r="R15" s="458" t="s">
        <v>301</v>
      </c>
      <c r="S15" s="458">
        <f t="shared" si="0"/>
        <v>15616</v>
      </c>
      <c r="T15" s="721" t="s">
        <v>148</v>
      </c>
      <c r="U15" s="91"/>
    </row>
    <row r="16" spans="1:21" ht="12.75">
      <c r="A16" s="276" t="s">
        <v>521</v>
      </c>
      <c r="B16" s="265"/>
      <c r="C16" s="265">
        <v>2009</v>
      </c>
      <c r="D16" s="266" t="s">
        <v>178</v>
      </c>
      <c r="E16" s="266" t="s">
        <v>678</v>
      </c>
      <c r="F16" s="248" t="s">
        <v>585</v>
      </c>
      <c r="G16" s="265" t="s">
        <v>582</v>
      </c>
      <c r="H16" s="248" t="s">
        <v>786</v>
      </c>
      <c r="I16" s="265"/>
      <c r="J16" s="265"/>
      <c r="K16" s="265">
        <v>1500</v>
      </c>
      <c r="L16" s="265" t="s">
        <v>300</v>
      </c>
      <c r="M16" s="458">
        <v>0</v>
      </c>
      <c r="N16" s="458" t="s">
        <v>301</v>
      </c>
      <c r="O16" s="458">
        <v>14597</v>
      </c>
      <c r="P16" s="458" t="s">
        <v>301</v>
      </c>
      <c r="Q16" s="458">
        <v>1</v>
      </c>
      <c r="R16" s="458" t="s">
        <v>301</v>
      </c>
      <c r="S16" s="458">
        <f t="shared" si="0"/>
        <v>14598</v>
      </c>
      <c r="T16" s="721" t="s">
        <v>148</v>
      </c>
      <c r="U16" s="91"/>
    </row>
    <row r="17" spans="1:21" ht="12.75">
      <c r="A17" s="276" t="s">
        <v>521</v>
      </c>
      <c r="B17" s="265"/>
      <c r="C17" s="265">
        <v>2009</v>
      </c>
      <c r="D17" s="266" t="s">
        <v>178</v>
      </c>
      <c r="E17" s="266" t="s">
        <v>734</v>
      </c>
      <c r="F17" s="248" t="s">
        <v>585</v>
      </c>
      <c r="G17" s="248" t="s">
        <v>582</v>
      </c>
      <c r="H17" s="248" t="s">
        <v>786</v>
      </c>
      <c r="I17" s="265"/>
      <c r="J17" s="265"/>
      <c r="K17" s="265">
        <v>6000</v>
      </c>
      <c r="L17" s="265" t="s">
        <v>300</v>
      </c>
      <c r="M17" s="458">
        <v>0</v>
      </c>
      <c r="N17" s="458" t="s">
        <v>301</v>
      </c>
      <c r="O17" s="458">
        <v>46144</v>
      </c>
      <c r="P17" s="458" t="s">
        <v>301</v>
      </c>
      <c r="Q17" s="458">
        <v>19</v>
      </c>
      <c r="R17" s="458" t="s">
        <v>301</v>
      </c>
      <c r="S17" s="458">
        <f t="shared" si="0"/>
        <v>46163</v>
      </c>
      <c r="T17" s="721" t="s">
        <v>148</v>
      </c>
      <c r="U17" s="91"/>
    </row>
    <row r="18" spans="1:21" ht="12.75">
      <c r="A18" s="276" t="s">
        <v>521</v>
      </c>
      <c r="B18" s="265"/>
      <c r="C18" s="265">
        <v>2009</v>
      </c>
      <c r="D18" s="266" t="s">
        <v>178</v>
      </c>
      <c r="E18" s="266" t="s">
        <v>734</v>
      </c>
      <c r="F18" s="248" t="s">
        <v>586</v>
      </c>
      <c r="G18" s="248" t="s">
        <v>582</v>
      </c>
      <c r="H18" s="248" t="s">
        <v>786</v>
      </c>
      <c r="I18" s="265"/>
      <c r="J18" s="265"/>
      <c r="K18" s="265">
        <v>100</v>
      </c>
      <c r="L18" s="265" t="s">
        <v>300</v>
      </c>
      <c r="M18" s="458">
        <v>0</v>
      </c>
      <c r="N18" s="458" t="s">
        <v>301</v>
      </c>
      <c r="O18" s="458">
        <v>3</v>
      </c>
      <c r="P18" s="458" t="s">
        <v>301</v>
      </c>
      <c r="Q18" s="458">
        <v>466</v>
      </c>
      <c r="R18" s="458" t="s">
        <v>301</v>
      </c>
      <c r="S18" s="458">
        <f t="shared" si="0"/>
        <v>469</v>
      </c>
      <c r="T18" s="721">
        <v>1.375</v>
      </c>
      <c r="U18" s="91"/>
    </row>
    <row r="19" spans="1:21" ht="12.75">
      <c r="A19" s="276" t="s">
        <v>521</v>
      </c>
      <c r="B19" s="265"/>
      <c r="C19" s="265">
        <v>2009</v>
      </c>
      <c r="D19" s="266" t="s">
        <v>178</v>
      </c>
      <c r="E19" s="266" t="s">
        <v>675</v>
      </c>
      <c r="F19" s="248" t="s">
        <v>587</v>
      </c>
      <c r="G19" s="265" t="s">
        <v>577</v>
      </c>
      <c r="H19" s="248" t="s">
        <v>786</v>
      </c>
      <c r="I19" s="265"/>
      <c r="J19" s="265"/>
      <c r="K19" s="265">
        <v>1200</v>
      </c>
      <c r="L19" s="265" t="s">
        <v>300</v>
      </c>
      <c r="M19" s="458">
        <v>0</v>
      </c>
      <c r="N19" s="458" t="s">
        <v>301</v>
      </c>
      <c r="O19" s="458">
        <v>2095</v>
      </c>
      <c r="P19" s="458" t="s">
        <v>301</v>
      </c>
      <c r="Q19" s="458">
        <v>0</v>
      </c>
      <c r="R19" s="458" t="s">
        <v>301</v>
      </c>
      <c r="S19" s="458">
        <f t="shared" si="0"/>
        <v>2095</v>
      </c>
      <c r="T19" s="721" t="s">
        <v>149</v>
      </c>
      <c r="U19" s="91"/>
    </row>
    <row r="20" spans="1:21" ht="12.75">
      <c r="A20" s="276" t="s">
        <v>521</v>
      </c>
      <c r="B20" s="265"/>
      <c r="C20" s="265">
        <v>2009</v>
      </c>
      <c r="D20" s="266" t="s">
        <v>178</v>
      </c>
      <c r="E20" s="266" t="s">
        <v>678</v>
      </c>
      <c r="F20" s="248" t="s">
        <v>587</v>
      </c>
      <c r="G20" s="265" t="s">
        <v>577</v>
      </c>
      <c r="H20" s="248" t="s">
        <v>786</v>
      </c>
      <c r="I20" s="781"/>
      <c r="J20" s="781"/>
      <c r="K20" s="781">
        <v>3000</v>
      </c>
      <c r="L20" s="781" t="s">
        <v>300</v>
      </c>
      <c r="M20" s="784">
        <v>0</v>
      </c>
      <c r="N20" s="784" t="s">
        <v>301</v>
      </c>
      <c r="O20" s="784">
        <f>4942+3831</f>
        <v>8773</v>
      </c>
      <c r="P20" s="784" t="s">
        <v>301</v>
      </c>
      <c r="Q20" s="784">
        <f>462+268</f>
        <v>730</v>
      </c>
      <c r="R20" s="784" t="s">
        <v>301</v>
      </c>
      <c r="S20" s="784">
        <f>O20+Q20</f>
        <v>9503</v>
      </c>
      <c r="T20" s="787" t="s">
        <v>148</v>
      </c>
      <c r="U20" s="91"/>
    </row>
    <row r="21" spans="1:21" ht="12.75">
      <c r="A21" s="276" t="s">
        <v>521</v>
      </c>
      <c r="B21" s="265"/>
      <c r="C21" s="265">
        <v>2009</v>
      </c>
      <c r="D21" s="266" t="s">
        <v>178</v>
      </c>
      <c r="E21" s="266" t="s">
        <v>725</v>
      </c>
      <c r="F21" s="248" t="s">
        <v>587</v>
      </c>
      <c r="G21" s="248" t="s">
        <v>577</v>
      </c>
      <c r="H21" s="248" t="s">
        <v>786</v>
      </c>
      <c r="I21" s="781"/>
      <c r="J21" s="781"/>
      <c r="K21" s="781"/>
      <c r="L21" s="781" t="s">
        <v>300</v>
      </c>
      <c r="M21" s="784"/>
      <c r="N21" s="784"/>
      <c r="O21" s="784"/>
      <c r="P21" s="784"/>
      <c r="Q21" s="784"/>
      <c r="R21" s="784"/>
      <c r="S21" s="784"/>
      <c r="T21" s="787"/>
      <c r="U21" s="91"/>
    </row>
    <row r="22" spans="1:21" ht="12.75">
      <c r="A22" s="276" t="s">
        <v>521</v>
      </c>
      <c r="B22" s="265"/>
      <c r="C22" s="265">
        <v>2009</v>
      </c>
      <c r="D22" s="266" t="s">
        <v>178</v>
      </c>
      <c r="E22" s="266" t="s">
        <v>734</v>
      </c>
      <c r="F22" s="248" t="s">
        <v>587</v>
      </c>
      <c r="G22" s="248" t="s">
        <v>577</v>
      </c>
      <c r="H22" s="248" t="s">
        <v>786</v>
      </c>
      <c r="I22" s="265"/>
      <c r="J22" s="265"/>
      <c r="K22" s="265">
        <v>3000</v>
      </c>
      <c r="L22" s="265" t="s">
        <v>300</v>
      </c>
      <c r="M22" s="458">
        <v>0</v>
      </c>
      <c r="N22" s="458" t="s">
        <v>301</v>
      </c>
      <c r="O22" s="458">
        <v>3589</v>
      </c>
      <c r="P22" s="458" t="s">
        <v>301</v>
      </c>
      <c r="Q22" s="458">
        <v>104</v>
      </c>
      <c r="R22" s="458" t="s">
        <v>301</v>
      </c>
      <c r="S22" s="458">
        <f aca="true" t="shared" si="1" ref="S22:S27">O22+Q22</f>
        <v>3693</v>
      </c>
      <c r="T22" s="721" t="s">
        <v>148</v>
      </c>
      <c r="U22" s="91"/>
    </row>
    <row r="23" spans="1:21" ht="12.75">
      <c r="A23" s="276" t="s">
        <v>521</v>
      </c>
      <c r="B23" s="265"/>
      <c r="C23" s="265">
        <v>2009</v>
      </c>
      <c r="D23" s="266" t="s">
        <v>178</v>
      </c>
      <c r="E23" s="266" t="s">
        <v>678</v>
      </c>
      <c r="F23" s="248" t="s">
        <v>588</v>
      </c>
      <c r="G23" s="265" t="s">
        <v>577</v>
      </c>
      <c r="H23" s="248" t="s">
        <v>786</v>
      </c>
      <c r="I23" s="265"/>
      <c r="J23" s="265"/>
      <c r="K23" s="265">
        <v>2000</v>
      </c>
      <c r="L23" s="265" t="s">
        <v>300</v>
      </c>
      <c r="M23" s="458">
        <v>0</v>
      </c>
      <c r="N23" s="458" t="s">
        <v>301</v>
      </c>
      <c r="O23" s="458">
        <v>5710</v>
      </c>
      <c r="P23" s="458" t="s">
        <v>301</v>
      </c>
      <c r="Q23" s="458">
        <v>5214</v>
      </c>
      <c r="R23" s="458" t="s">
        <v>301</v>
      </c>
      <c r="S23" s="458">
        <f t="shared" si="1"/>
        <v>10924</v>
      </c>
      <c r="T23" s="721">
        <v>1.228</v>
      </c>
      <c r="U23" s="91"/>
    </row>
    <row r="24" spans="1:21" ht="12.75">
      <c r="A24" s="276" t="s">
        <v>521</v>
      </c>
      <c r="B24" s="265"/>
      <c r="C24" s="265">
        <v>2009</v>
      </c>
      <c r="D24" s="266" t="s">
        <v>178</v>
      </c>
      <c r="E24" s="266" t="s">
        <v>725</v>
      </c>
      <c r="F24" s="248" t="s">
        <v>588</v>
      </c>
      <c r="G24" s="248" t="s">
        <v>577</v>
      </c>
      <c r="H24" s="248" t="s">
        <v>786</v>
      </c>
      <c r="I24" s="265"/>
      <c r="J24" s="265"/>
      <c r="K24" s="265">
        <v>1800</v>
      </c>
      <c r="L24" s="265" t="s">
        <v>300</v>
      </c>
      <c r="M24" s="458">
        <v>0</v>
      </c>
      <c r="N24" s="458" t="s">
        <v>301</v>
      </c>
      <c r="O24" s="458">
        <v>1161</v>
      </c>
      <c r="P24" s="458" t="s">
        <v>301</v>
      </c>
      <c r="Q24" s="458">
        <v>819</v>
      </c>
      <c r="R24" s="458" t="s">
        <v>301</v>
      </c>
      <c r="S24" s="458">
        <f t="shared" si="1"/>
        <v>1980</v>
      </c>
      <c r="T24" s="721">
        <v>2.517</v>
      </c>
      <c r="U24" s="91"/>
    </row>
    <row r="25" spans="1:21" ht="12.75">
      <c r="A25" s="276" t="s">
        <v>521</v>
      </c>
      <c r="B25" s="265"/>
      <c r="C25" s="265">
        <v>2009</v>
      </c>
      <c r="D25" s="266" t="s">
        <v>178</v>
      </c>
      <c r="E25" s="266" t="s">
        <v>734</v>
      </c>
      <c r="F25" s="248" t="s">
        <v>588</v>
      </c>
      <c r="G25" s="248" t="s">
        <v>577</v>
      </c>
      <c r="H25" s="248" t="s">
        <v>786</v>
      </c>
      <c r="I25" s="265"/>
      <c r="J25" s="265"/>
      <c r="K25" s="265">
        <v>2500</v>
      </c>
      <c r="L25" s="265" t="s">
        <v>300</v>
      </c>
      <c r="M25" s="458">
        <v>0</v>
      </c>
      <c r="N25" s="458" t="s">
        <v>301</v>
      </c>
      <c r="O25" s="458">
        <v>3806</v>
      </c>
      <c r="P25" s="458" t="s">
        <v>301</v>
      </c>
      <c r="Q25" s="458">
        <v>2638</v>
      </c>
      <c r="R25" s="458" t="s">
        <v>301</v>
      </c>
      <c r="S25" s="458">
        <f t="shared" si="1"/>
        <v>6444</v>
      </c>
      <c r="T25" s="721">
        <v>1.563</v>
      </c>
      <c r="U25" s="91"/>
    </row>
    <row r="26" spans="1:21" ht="12.75">
      <c r="A26" s="276" t="s">
        <v>521</v>
      </c>
      <c r="B26" s="265"/>
      <c r="C26" s="265">
        <v>2009</v>
      </c>
      <c r="D26" s="266" t="s">
        <v>178</v>
      </c>
      <c r="E26" s="266" t="s">
        <v>734</v>
      </c>
      <c r="F26" s="248" t="s">
        <v>589</v>
      </c>
      <c r="G26" s="248" t="s">
        <v>577</v>
      </c>
      <c r="H26" s="248" t="s">
        <v>786</v>
      </c>
      <c r="I26" s="265"/>
      <c r="J26" s="265"/>
      <c r="K26" s="265">
        <v>270</v>
      </c>
      <c r="L26" s="265" t="s">
        <v>300</v>
      </c>
      <c r="M26" s="458">
        <v>0</v>
      </c>
      <c r="N26" s="458" t="s">
        <v>301</v>
      </c>
      <c r="O26" s="458">
        <v>1581</v>
      </c>
      <c r="P26" s="458" t="s">
        <v>301</v>
      </c>
      <c r="Q26" s="458">
        <v>11</v>
      </c>
      <c r="R26" s="458" t="s">
        <v>301</v>
      </c>
      <c r="S26" s="458">
        <f t="shared" si="1"/>
        <v>1592</v>
      </c>
      <c r="T26" s="721">
        <v>0.803</v>
      </c>
      <c r="U26" s="91"/>
    </row>
    <row r="27" spans="1:22" ht="12.75">
      <c r="A27" s="276" t="s">
        <v>521</v>
      </c>
      <c r="B27" s="265"/>
      <c r="C27" s="265">
        <v>2009</v>
      </c>
      <c r="D27" s="266" t="s">
        <v>178</v>
      </c>
      <c r="E27" s="266" t="s">
        <v>678</v>
      </c>
      <c r="F27" s="248" t="s">
        <v>590</v>
      </c>
      <c r="G27" s="265" t="s">
        <v>577</v>
      </c>
      <c r="H27" s="248" t="s">
        <v>786</v>
      </c>
      <c r="I27" s="781"/>
      <c r="J27" s="781"/>
      <c r="K27" s="781">
        <v>600</v>
      </c>
      <c r="L27" s="781" t="s">
        <v>300</v>
      </c>
      <c r="M27" s="784">
        <v>0</v>
      </c>
      <c r="N27" s="784" t="s">
        <v>301</v>
      </c>
      <c r="O27" s="784">
        <f>3583+561</f>
        <v>4144</v>
      </c>
      <c r="P27" s="784" t="s">
        <v>301</v>
      </c>
      <c r="Q27" s="784">
        <f>2314+207</f>
        <v>2521</v>
      </c>
      <c r="R27" s="784" t="s">
        <v>301</v>
      </c>
      <c r="S27" s="784">
        <f t="shared" si="1"/>
        <v>6665</v>
      </c>
      <c r="T27" s="787">
        <v>0.656</v>
      </c>
      <c r="U27" s="91"/>
      <c r="V27" s="91"/>
    </row>
    <row r="28" spans="1:22" ht="12.75">
      <c r="A28" s="276" t="s">
        <v>521</v>
      </c>
      <c r="B28" s="265"/>
      <c r="C28" s="265">
        <v>2009</v>
      </c>
      <c r="D28" s="266" t="s">
        <v>178</v>
      </c>
      <c r="E28" s="266" t="s">
        <v>725</v>
      </c>
      <c r="F28" s="248" t="s">
        <v>590</v>
      </c>
      <c r="G28" s="248" t="s">
        <v>577</v>
      </c>
      <c r="H28" s="248" t="s">
        <v>786</v>
      </c>
      <c r="I28" s="781"/>
      <c r="J28" s="781"/>
      <c r="K28" s="781"/>
      <c r="L28" s="781" t="s">
        <v>300</v>
      </c>
      <c r="M28" s="784"/>
      <c r="N28" s="784"/>
      <c r="O28" s="784"/>
      <c r="P28" s="784"/>
      <c r="Q28" s="784"/>
      <c r="R28" s="784"/>
      <c r="S28" s="784"/>
      <c r="T28" s="787"/>
      <c r="U28" s="91"/>
      <c r="V28" s="91"/>
    </row>
    <row r="29" spans="1:22" ht="12.75">
      <c r="A29" s="276" t="s">
        <v>521</v>
      </c>
      <c r="B29" s="265"/>
      <c r="C29" s="265">
        <v>2009</v>
      </c>
      <c r="D29" s="266" t="s">
        <v>178</v>
      </c>
      <c r="E29" s="266" t="s">
        <v>678</v>
      </c>
      <c r="F29" s="248" t="s">
        <v>591</v>
      </c>
      <c r="G29" s="265" t="s">
        <v>577</v>
      </c>
      <c r="H29" s="248" t="s">
        <v>786</v>
      </c>
      <c r="I29" s="781"/>
      <c r="J29" s="781"/>
      <c r="K29" s="781">
        <v>200</v>
      </c>
      <c r="L29" s="781" t="s">
        <v>300</v>
      </c>
      <c r="M29" s="784">
        <v>0</v>
      </c>
      <c r="N29" s="784" t="s">
        <v>301</v>
      </c>
      <c r="O29" s="784">
        <f>1464+12</f>
        <v>1476</v>
      </c>
      <c r="P29" s="784" t="s">
        <v>301</v>
      </c>
      <c r="Q29" s="784">
        <f>821+80</f>
        <v>901</v>
      </c>
      <c r="R29" s="784" t="s">
        <v>301</v>
      </c>
      <c r="S29" s="784">
        <f>O29+Q29</f>
        <v>2377</v>
      </c>
      <c r="T29" s="787">
        <v>1.008</v>
      </c>
      <c r="U29" s="91"/>
      <c r="V29" s="91"/>
    </row>
    <row r="30" spans="1:22" ht="12.75">
      <c r="A30" s="276" t="s">
        <v>521</v>
      </c>
      <c r="B30" s="265"/>
      <c r="C30" s="265">
        <v>2009</v>
      </c>
      <c r="D30" s="266" t="s">
        <v>178</v>
      </c>
      <c r="E30" s="266" t="s">
        <v>725</v>
      </c>
      <c r="F30" s="248" t="s">
        <v>591</v>
      </c>
      <c r="G30" s="248" t="s">
        <v>577</v>
      </c>
      <c r="H30" s="248" t="s">
        <v>786</v>
      </c>
      <c r="I30" s="781"/>
      <c r="J30" s="781"/>
      <c r="K30" s="781"/>
      <c r="L30" s="781"/>
      <c r="M30" s="784"/>
      <c r="N30" s="784"/>
      <c r="O30" s="784"/>
      <c r="P30" s="784"/>
      <c r="Q30" s="784"/>
      <c r="R30" s="784"/>
      <c r="S30" s="784"/>
      <c r="T30" s="787"/>
      <c r="U30" s="91"/>
      <c r="V30" s="91"/>
    </row>
    <row r="31" spans="1:22" ht="12.75">
      <c r="A31" s="276" t="s">
        <v>521</v>
      </c>
      <c r="B31" s="265"/>
      <c r="C31" s="265">
        <v>2009</v>
      </c>
      <c r="D31" s="266" t="s">
        <v>178</v>
      </c>
      <c r="E31" s="266" t="s">
        <v>734</v>
      </c>
      <c r="F31" s="248" t="s">
        <v>591</v>
      </c>
      <c r="G31" s="248" t="s">
        <v>577</v>
      </c>
      <c r="H31" s="248" t="s">
        <v>786</v>
      </c>
      <c r="I31" s="265"/>
      <c r="J31" s="265"/>
      <c r="K31" s="265">
        <v>300</v>
      </c>
      <c r="L31" s="265" t="s">
        <v>300</v>
      </c>
      <c r="M31" s="458">
        <v>0</v>
      </c>
      <c r="N31" s="458" t="s">
        <v>301</v>
      </c>
      <c r="O31" s="458">
        <v>2030</v>
      </c>
      <c r="P31" s="458" t="s">
        <v>301</v>
      </c>
      <c r="Q31" s="458">
        <v>978</v>
      </c>
      <c r="R31" s="458" t="s">
        <v>301</v>
      </c>
      <c r="S31" s="458">
        <f aca="true" t="shared" si="2" ref="S31:S36">O31+Q31</f>
        <v>3008</v>
      </c>
      <c r="T31" s="721">
        <v>0.166</v>
      </c>
      <c r="U31" s="91"/>
      <c r="V31" s="91"/>
    </row>
    <row r="32" spans="1:22" ht="12.75">
      <c r="A32" s="276" t="s">
        <v>521</v>
      </c>
      <c r="B32" s="265"/>
      <c r="C32" s="265">
        <v>2009</v>
      </c>
      <c r="D32" s="266" t="s">
        <v>178</v>
      </c>
      <c r="E32" s="266" t="s">
        <v>675</v>
      </c>
      <c r="F32" s="248" t="s">
        <v>592</v>
      </c>
      <c r="G32" s="265" t="s">
        <v>577</v>
      </c>
      <c r="H32" s="248" t="s">
        <v>786</v>
      </c>
      <c r="I32" s="265"/>
      <c r="J32" s="265"/>
      <c r="K32" s="265" t="s">
        <v>301</v>
      </c>
      <c r="L32" s="265" t="s">
        <v>300</v>
      </c>
      <c r="M32" s="458">
        <v>0</v>
      </c>
      <c r="N32" s="458" t="s">
        <v>301</v>
      </c>
      <c r="O32" s="458">
        <v>0</v>
      </c>
      <c r="P32" s="458" t="s">
        <v>301</v>
      </c>
      <c r="Q32" s="458">
        <v>0</v>
      </c>
      <c r="R32" s="458" t="s">
        <v>301</v>
      </c>
      <c r="S32" s="458">
        <f t="shared" si="2"/>
        <v>0</v>
      </c>
      <c r="T32" s="721" t="s">
        <v>150</v>
      </c>
      <c r="U32" s="91"/>
      <c r="V32" s="91"/>
    </row>
    <row r="33" spans="1:22" ht="12.75">
      <c r="A33" s="276" t="s">
        <v>521</v>
      </c>
      <c r="B33" s="265"/>
      <c r="C33" s="265">
        <v>2009</v>
      </c>
      <c r="D33" s="266" t="s">
        <v>178</v>
      </c>
      <c r="E33" s="266" t="s">
        <v>678</v>
      </c>
      <c r="F33" s="248" t="s">
        <v>592</v>
      </c>
      <c r="G33" s="265" t="s">
        <v>577</v>
      </c>
      <c r="H33" s="248" t="s">
        <v>786</v>
      </c>
      <c r="I33" s="265"/>
      <c r="J33" s="265"/>
      <c r="K33" s="265">
        <v>100</v>
      </c>
      <c r="L33" s="265" t="s">
        <v>300</v>
      </c>
      <c r="M33" s="458">
        <v>0</v>
      </c>
      <c r="N33" s="458" t="s">
        <v>301</v>
      </c>
      <c r="O33" s="458">
        <v>0</v>
      </c>
      <c r="P33" s="458" t="s">
        <v>301</v>
      </c>
      <c r="Q33" s="458">
        <v>645</v>
      </c>
      <c r="R33" s="458" t="s">
        <v>301</v>
      </c>
      <c r="S33" s="458">
        <f t="shared" si="2"/>
        <v>645</v>
      </c>
      <c r="T33" s="721" t="s">
        <v>148</v>
      </c>
      <c r="U33" s="91"/>
      <c r="V33" s="91"/>
    </row>
    <row r="34" spans="1:20" ht="12.75">
      <c r="A34" s="276" t="s">
        <v>521</v>
      </c>
      <c r="B34" s="265"/>
      <c r="C34" s="265">
        <v>2009</v>
      </c>
      <c r="D34" s="266" t="s">
        <v>178</v>
      </c>
      <c r="E34" s="266" t="s">
        <v>725</v>
      </c>
      <c r="F34" s="248" t="s">
        <v>592</v>
      </c>
      <c r="G34" s="248" t="s">
        <v>577</v>
      </c>
      <c r="H34" s="248" t="s">
        <v>786</v>
      </c>
      <c r="I34" s="265"/>
      <c r="J34" s="265"/>
      <c r="K34" s="265" t="s">
        <v>301</v>
      </c>
      <c r="L34" s="265" t="s">
        <v>300</v>
      </c>
      <c r="M34" s="458">
        <v>0</v>
      </c>
      <c r="N34" s="458" t="s">
        <v>301</v>
      </c>
      <c r="O34" s="458">
        <v>0</v>
      </c>
      <c r="P34" s="458" t="s">
        <v>301</v>
      </c>
      <c r="Q34" s="458">
        <v>0</v>
      </c>
      <c r="R34" s="458" t="s">
        <v>301</v>
      </c>
      <c r="S34" s="458">
        <f t="shared" si="2"/>
        <v>0</v>
      </c>
      <c r="T34" s="721" t="s">
        <v>150</v>
      </c>
    </row>
    <row r="35" spans="1:20" ht="12.75">
      <c r="A35" s="276" t="s">
        <v>521</v>
      </c>
      <c r="B35" s="265"/>
      <c r="C35" s="265">
        <v>2009</v>
      </c>
      <c r="D35" s="266" t="s">
        <v>178</v>
      </c>
      <c r="E35" s="266" t="s">
        <v>734</v>
      </c>
      <c r="F35" s="248" t="s">
        <v>592</v>
      </c>
      <c r="G35" s="248" t="s">
        <v>577</v>
      </c>
      <c r="H35" s="248" t="s">
        <v>786</v>
      </c>
      <c r="I35" s="265"/>
      <c r="J35" s="265"/>
      <c r="K35" s="265">
        <v>200</v>
      </c>
      <c r="L35" s="265" t="s">
        <v>300</v>
      </c>
      <c r="M35" s="458">
        <v>0</v>
      </c>
      <c r="N35" s="458" t="s">
        <v>301</v>
      </c>
      <c r="O35" s="458">
        <v>0</v>
      </c>
      <c r="P35" s="458" t="s">
        <v>301</v>
      </c>
      <c r="Q35" s="458">
        <v>590</v>
      </c>
      <c r="R35" s="458" t="s">
        <v>301</v>
      </c>
      <c r="S35" s="458">
        <f t="shared" si="2"/>
        <v>590</v>
      </c>
      <c r="T35" s="721" t="s">
        <v>148</v>
      </c>
    </row>
    <row r="36" spans="1:20" ht="12.75">
      <c r="A36" s="276" t="s">
        <v>521</v>
      </c>
      <c r="B36" s="265"/>
      <c r="C36" s="265">
        <v>2009</v>
      </c>
      <c r="D36" s="266" t="s">
        <v>178</v>
      </c>
      <c r="E36" s="266" t="s">
        <v>734</v>
      </c>
      <c r="F36" s="248" t="s">
        <v>593</v>
      </c>
      <c r="G36" s="782" t="s">
        <v>582</v>
      </c>
      <c r="H36" s="782" t="s">
        <v>786</v>
      </c>
      <c r="I36" s="781"/>
      <c r="J36" s="781"/>
      <c r="K36" s="781">
        <v>500</v>
      </c>
      <c r="L36" s="781" t="s">
        <v>300</v>
      </c>
      <c r="M36" s="784">
        <v>0</v>
      </c>
      <c r="N36" s="784" t="s">
        <v>301</v>
      </c>
      <c r="O36" s="784">
        <f>1515+2851</f>
        <v>4366</v>
      </c>
      <c r="P36" s="784" t="s">
        <v>301</v>
      </c>
      <c r="Q36" s="784">
        <f>435+329</f>
        <v>764</v>
      </c>
      <c r="R36" s="784" t="s">
        <v>301</v>
      </c>
      <c r="S36" s="784">
        <f t="shared" si="2"/>
        <v>5130</v>
      </c>
      <c r="T36" s="721">
        <v>0.36</v>
      </c>
    </row>
    <row r="37" spans="1:20" ht="12.75">
      <c r="A37" s="276" t="s">
        <v>521</v>
      </c>
      <c r="B37" s="265"/>
      <c r="C37" s="265">
        <v>2009</v>
      </c>
      <c r="D37" s="266" t="s">
        <v>178</v>
      </c>
      <c r="E37" s="269" t="s">
        <v>734</v>
      </c>
      <c r="F37" s="247" t="s">
        <v>594</v>
      </c>
      <c r="G37" s="782"/>
      <c r="H37" s="782"/>
      <c r="I37" s="781"/>
      <c r="J37" s="781"/>
      <c r="K37" s="781"/>
      <c r="L37" s="781" t="s">
        <v>300</v>
      </c>
      <c r="M37" s="784"/>
      <c r="N37" s="784"/>
      <c r="O37" s="784"/>
      <c r="P37" s="784"/>
      <c r="Q37" s="784"/>
      <c r="R37" s="784"/>
      <c r="S37" s="784"/>
      <c r="T37" s="722">
        <v>0.589</v>
      </c>
    </row>
    <row r="38" spans="1:20" ht="12.75">
      <c r="A38" s="276" t="s">
        <v>521</v>
      </c>
      <c r="B38" s="265"/>
      <c r="C38" s="265">
        <v>2009</v>
      </c>
      <c r="D38" s="266" t="s">
        <v>178</v>
      </c>
      <c r="E38" s="266" t="s">
        <v>678</v>
      </c>
      <c r="F38" s="248" t="s">
        <v>595</v>
      </c>
      <c r="G38" s="265" t="s">
        <v>577</v>
      </c>
      <c r="H38" s="248" t="s">
        <v>786</v>
      </c>
      <c r="I38" s="781"/>
      <c r="J38" s="781"/>
      <c r="K38" s="781">
        <v>1500</v>
      </c>
      <c r="L38" s="781" t="s">
        <v>300</v>
      </c>
      <c r="M38" s="784">
        <v>0</v>
      </c>
      <c r="N38" s="784" t="s">
        <v>301</v>
      </c>
      <c r="O38" s="784">
        <f>6204+10371</f>
        <v>16575</v>
      </c>
      <c r="P38" s="784" t="s">
        <v>301</v>
      </c>
      <c r="Q38" s="784">
        <f>6753+4442</f>
        <v>11195</v>
      </c>
      <c r="R38" s="784" t="s">
        <v>301</v>
      </c>
      <c r="S38" s="784">
        <f>O38+Q38</f>
        <v>27770</v>
      </c>
      <c r="T38" s="787">
        <v>0.292</v>
      </c>
    </row>
    <row r="39" spans="1:20" ht="12.75">
      <c r="A39" s="276" t="s">
        <v>521</v>
      </c>
      <c r="B39" s="265"/>
      <c r="C39" s="265">
        <v>2009</v>
      </c>
      <c r="D39" s="266" t="s">
        <v>178</v>
      </c>
      <c r="E39" s="266" t="s">
        <v>725</v>
      </c>
      <c r="F39" s="248" t="s">
        <v>595</v>
      </c>
      <c r="G39" s="248" t="s">
        <v>577</v>
      </c>
      <c r="H39" s="248" t="s">
        <v>786</v>
      </c>
      <c r="I39" s="781"/>
      <c r="J39" s="781"/>
      <c r="K39" s="781"/>
      <c r="L39" s="781" t="s">
        <v>300</v>
      </c>
      <c r="M39" s="784"/>
      <c r="N39" s="784"/>
      <c r="O39" s="784"/>
      <c r="P39" s="784"/>
      <c r="Q39" s="784"/>
      <c r="R39" s="784"/>
      <c r="S39" s="784"/>
      <c r="T39" s="787"/>
    </row>
    <row r="40" spans="1:20" ht="12.75">
      <c r="A40" s="276" t="s">
        <v>521</v>
      </c>
      <c r="B40" s="265"/>
      <c r="C40" s="265">
        <v>2009</v>
      </c>
      <c r="D40" s="266" t="s">
        <v>178</v>
      </c>
      <c r="E40" s="266" t="s">
        <v>734</v>
      </c>
      <c r="F40" s="248" t="s">
        <v>595</v>
      </c>
      <c r="G40" s="248" t="s">
        <v>577</v>
      </c>
      <c r="H40" s="248" t="s">
        <v>786</v>
      </c>
      <c r="I40" s="265"/>
      <c r="J40" s="265"/>
      <c r="K40" s="265">
        <v>1500</v>
      </c>
      <c r="L40" s="265" t="s">
        <v>300</v>
      </c>
      <c r="M40" s="458">
        <v>0</v>
      </c>
      <c r="N40" s="458" t="s">
        <v>301</v>
      </c>
      <c r="O40" s="458">
        <v>7035</v>
      </c>
      <c r="P40" s="458" t="s">
        <v>301</v>
      </c>
      <c r="Q40" s="458">
        <v>2815</v>
      </c>
      <c r="R40" s="458" t="s">
        <v>301</v>
      </c>
      <c r="S40" s="458">
        <f>O40+Q40</f>
        <v>9850</v>
      </c>
      <c r="T40" s="721">
        <v>0.684</v>
      </c>
    </row>
    <row r="41" spans="1:20" ht="12.75">
      <c r="A41" s="276" t="s">
        <v>521</v>
      </c>
      <c r="B41" s="265"/>
      <c r="C41" s="265">
        <v>2009</v>
      </c>
      <c r="D41" s="266" t="s">
        <v>178</v>
      </c>
      <c r="E41" s="266" t="s">
        <v>678</v>
      </c>
      <c r="F41" s="248" t="s">
        <v>596</v>
      </c>
      <c r="G41" s="265" t="s">
        <v>577</v>
      </c>
      <c r="H41" s="248" t="s">
        <v>786</v>
      </c>
      <c r="I41" s="781"/>
      <c r="J41" s="781"/>
      <c r="K41" s="781">
        <v>1500</v>
      </c>
      <c r="L41" s="781" t="s">
        <v>300</v>
      </c>
      <c r="M41" s="784">
        <v>0</v>
      </c>
      <c r="N41" s="784" t="s">
        <v>301</v>
      </c>
      <c r="O41" s="784">
        <v>2530</v>
      </c>
      <c r="P41" s="784" t="s">
        <v>301</v>
      </c>
      <c r="Q41" s="784">
        <v>0</v>
      </c>
      <c r="R41" s="784" t="s">
        <v>301</v>
      </c>
      <c r="S41" s="784">
        <f>O41+Q41</f>
        <v>2530</v>
      </c>
      <c r="T41" s="787">
        <v>0.475</v>
      </c>
    </row>
    <row r="42" spans="1:20" ht="12.75">
      <c r="A42" s="276" t="s">
        <v>521</v>
      </c>
      <c r="B42" s="265"/>
      <c r="C42" s="265">
        <v>2009</v>
      </c>
      <c r="D42" s="266" t="s">
        <v>178</v>
      </c>
      <c r="E42" s="266" t="s">
        <v>725</v>
      </c>
      <c r="F42" s="248" t="s">
        <v>596</v>
      </c>
      <c r="G42" s="248" t="s">
        <v>577</v>
      </c>
      <c r="H42" s="248" t="s">
        <v>786</v>
      </c>
      <c r="I42" s="781"/>
      <c r="J42" s="781"/>
      <c r="K42" s="781"/>
      <c r="L42" s="781" t="s">
        <v>300</v>
      </c>
      <c r="M42" s="784"/>
      <c r="N42" s="784"/>
      <c r="O42" s="784"/>
      <c r="P42" s="784"/>
      <c r="Q42" s="784"/>
      <c r="R42" s="784"/>
      <c r="S42" s="784"/>
      <c r="T42" s="787"/>
    </row>
    <row r="43" spans="1:20" ht="12.75">
      <c r="A43" s="276" t="s">
        <v>521</v>
      </c>
      <c r="B43" s="265"/>
      <c r="C43" s="265">
        <v>2009</v>
      </c>
      <c r="D43" s="266" t="s">
        <v>178</v>
      </c>
      <c r="E43" s="266" t="s">
        <v>734</v>
      </c>
      <c r="F43" s="248" t="s">
        <v>596</v>
      </c>
      <c r="G43" s="265" t="s">
        <v>577</v>
      </c>
      <c r="H43" s="248" t="s">
        <v>786</v>
      </c>
      <c r="I43" s="265"/>
      <c r="J43" s="265"/>
      <c r="K43" s="265">
        <v>800</v>
      </c>
      <c r="L43" s="265" t="s">
        <v>300</v>
      </c>
      <c r="M43" s="458">
        <v>0</v>
      </c>
      <c r="N43" s="458" t="s">
        <v>301</v>
      </c>
      <c r="O43" s="458">
        <v>1620</v>
      </c>
      <c r="P43" s="458" t="s">
        <v>301</v>
      </c>
      <c r="Q43" s="458">
        <v>0</v>
      </c>
      <c r="R43" s="458" t="s">
        <v>301</v>
      </c>
      <c r="S43" s="458">
        <f>O43+Q43</f>
        <v>1620</v>
      </c>
      <c r="T43" s="721" t="s">
        <v>147</v>
      </c>
    </row>
    <row r="44" spans="1:20" ht="12.75">
      <c r="A44" s="276" t="s">
        <v>521</v>
      </c>
      <c r="B44" s="265"/>
      <c r="C44" s="265">
        <v>2009</v>
      </c>
      <c r="D44" s="266" t="s">
        <v>178</v>
      </c>
      <c r="E44" s="266" t="s">
        <v>678</v>
      </c>
      <c r="F44" s="248" t="s">
        <v>597</v>
      </c>
      <c r="G44" s="265" t="s">
        <v>577</v>
      </c>
      <c r="H44" s="248" t="s">
        <v>786</v>
      </c>
      <c r="I44" s="265"/>
      <c r="J44" s="265"/>
      <c r="K44" s="265">
        <v>2500</v>
      </c>
      <c r="L44" s="265" t="s">
        <v>300</v>
      </c>
      <c r="M44" s="458">
        <v>0</v>
      </c>
      <c r="N44" s="458" t="s">
        <v>301</v>
      </c>
      <c r="O44" s="458">
        <v>5111</v>
      </c>
      <c r="P44" s="458" t="s">
        <v>301</v>
      </c>
      <c r="Q44" s="458">
        <v>1324</v>
      </c>
      <c r="R44" s="458" t="s">
        <v>301</v>
      </c>
      <c r="S44" s="458">
        <f>O44+Q44</f>
        <v>6435</v>
      </c>
      <c r="T44" s="721">
        <v>0.065</v>
      </c>
    </row>
    <row r="45" spans="1:20" ht="12.75">
      <c r="A45" s="276" t="s">
        <v>521</v>
      </c>
      <c r="B45" s="265"/>
      <c r="C45" s="265">
        <v>2009</v>
      </c>
      <c r="D45" s="266" t="s">
        <v>178</v>
      </c>
      <c r="E45" s="266" t="s">
        <v>725</v>
      </c>
      <c r="F45" s="248" t="s">
        <v>597</v>
      </c>
      <c r="G45" s="248" t="s">
        <v>577</v>
      </c>
      <c r="H45" s="248" t="s">
        <v>786</v>
      </c>
      <c r="I45" s="265"/>
      <c r="J45" s="265"/>
      <c r="K45" s="265">
        <v>1900</v>
      </c>
      <c r="L45" s="265" t="s">
        <v>300</v>
      </c>
      <c r="M45" s="458">
        <v>0</v>
      </c>
      <c r="N45" s="458" t="s">
        <v>301</v>
      </c>
      <c r="O45" s="458">
        <v>4313</v>
      </c>
      <c r="P45" s="458" t="s">
        <v>301</v>
      </c>
      <c r="Q45" s="458">
        <v>3309</v>
      </c>
      <c r="R45" s="458" t="s">
        <v>301</v>
      </c>
      <c r="S45" s="458">
        <f>O45+Q45</f>
        <v>7622</v>
      </c>
      <c r="T45" s="721">
        <v>0.442</v>
      </c>
    </row>
    <row r="46" spans="1:20" ht="12.75">
      <c r="A46" s="276" t="s">
        <v>521</v>
      </c>
      <c r="B46" s="265"/>
      <c r="C46" s="265">
        <v>2009</v>
      </c>
      <c r="D46" s="266" t="s">
        <v>178</v>
      </c>
      <c r="E46" s="266" t="s">
        <v>734</v>
      </c>
      <c r="F46" s="248" t="s">
        <v>597</v>
      </c>
      <c r="G46" s="265" t="s">
        <v>577</v>
      </c>
      <c r="H46" s="248" t="s">
        <v>786</v>
      </c>
      <c r="I46" s="265"/>
      <c r="J46" s="265"/>
      <c r="K46" s="265">
        <v>1500</v>
      </c>
      <c r="L46" s="265" t="s">
        <v>300</v>
      </c>
      <c r="M46" s="458">
        <v>0</v>
      </c>
      <c r="N46" s="458" t="s">
        <v>301</v>
      </c>
      <c r="O46" s="458">
        <v>4492</v>
      </c>
      <c r="P46" s="458" t="s">
        <v>301</v>
      </c>
      <c r="Q46" s="458">
        <v>1202</v>
      </c>
      <c r="R46" s="458" t="s">
        <v>301</v>
      </c>
      <c r="S46" s="458">
        <f>O46+Q46</f>
        <v>5694</v>
      </c>
      <c r="T46" s="721">
        <v>0.243</v>
      </c>
    </row>
    <row r="47" spans="1:20" ht="12.75">
      <c r="A47" s="276" t="s">
        <v>521</v>
      </c>
      <c r="B47" s="265"/>
      <c r="C47" s="265">
        <v>2009</v>
      </c>
      <c r="D47" s="266" t="s">
        <v>178</v>
      </c>
      <c r="E47" s="266" t="s">
        <v>678</v>
      </c>
      <c r="F47" s="248" t="s">
        <v>598</v>
      </c>
      <c r="G47" s="248" t="s">
        <v>577</v>
      </c>
      <c r="H47" s="248" t="s">
        <v>786</v>
      </c>
      <c r="I47" s="783"/>
      <c r="J47" s="783"/>
      <c r="K47" s="783">
        <v>2000</v>
      </c>
      <c r="L47" s="783" t="s">
        <v>300</v>
      </c>
      <c r="M47" s="784">
        <v>0</v>
      </c>
      <c r="N47" s="784" t="s">
        <v>301</v>
      </c>
      <c r="O47" s="784">
        <f>3594+2928</f>
        <v>6522</v>
      </c>
      <c r="P47" s="784" t="s">
        <v>301</v>
      </c>
      <c r="Q47" s="784">
        <f>77+262</f>
        <v>339</v>
      </c>
      <c r="R47" s="784" t="s">
        <v>301</v>
      </c>
      <c r="S47" s="784">
        <f>O47+Q47</f>
        <v>6861</v>
      </c>
      <c r="T47" s="787">
        <v>1.638</v>
      </c>
    </row>
    <row r="48" spans="1:20" ht="12.75">
      <c r="A48" s="276" t="s">
        <v>521</v>
      </c>
      <c r="B48" s="265"/>
      <c r="C48" s="265">
        <v>2009</v>
      </c>
      <c r="D48" s="266" t="s">
        <v>178</v>
      </c>
      <c r="E48" s="266" t="s">
        <v>734</v>
      </c>
      <c r="F48" s="248" t="s">
        <v>598</v>
      </c>
      <c r="G48" s="265" t="s">
        <v>577</v>
      </c>
      <c r="H48" s="248" t="s">
        <v>786</v>
      </c>
      <c r="I48" s="783"/>
      <c r="J48" s="783"/>
      <c r="K48" s="783"/>
      <c r="L48" s="783" t="s">
        <v>300</v>
      </c>
      <c r="M48" s="784"/>
      <c r="N48" s="784"/>
      <c r="O48" s="784"/>
      <c r="P48" s="784"/>
      <c r="Q48" s="784"/>
      <c r="R48" s="784"/>
      <c r="S48" s="784"/>
      <c r="T48" s="787"/>
    </row>
    <row r="49" spans="1:20" ht="12.75">
      <c r="A49" s="276" t="s">
        <v>521</v>
      </c>
      <c r="B49" s="265"/>
      <c r="C49" s="265">
        <v>2009</v>
      </c>
      <c r="D49" s="266" t="s">
        <v>178</v>
      </c>
      <c r="E49" s="266" t="s">
        <v>734</v>
      </c>
      <c r="F49" s="248" t="s">
        <v>530</v>
      </c>
      <c r="G49" s="265" t="s">
        <v>582</v>
      </c>
      <c r="H49" s="248" t="s">
        <v>786</v>
      </c>
      <c r="I49" s="257"/>
      <c r="J49" s="257"/>
      <c r="K49" s="257">
        <v>100</v>
      </c>
      <c r="L49" s="257" t="s">
        <v>300</v>
      </c>
      <c r="M49" s="458">
        <v>0</v>
      </c>
      <c r="N49" s="458" t="s">
        <v>301</v>
      </c>
      <c r="O49" s="458">
        <v>411</v>
      </c>
      <c r="P49" s="458" t="s">
        <v>301</v>
      </c>
      <c r="Q49" s="458">
        <v>0</v>
      </c>
      <c r="R49" s="458" t="s">
        <v>301</v>
      </c>
      <c r="S49" s="458">
        <f>O49+Q49</f>
        <v>411</v>
      </c>
      <c r="T49" s="721" t="s">
        <v>147</v>
      </c>
    </row>
    <row r="50" spans="1:20" ht="12.75">
      <c r="A50" s="276" t="s">
        <v>521</v>
      </c>
      <c r="B50" s="265"/>
      <c r="C50" s="265">
        <v>2009</v>
      </c>
      <c r="D50" s="266" t="s">
        <v>178</v>
      </c>
      <c r="E50" s="266" t="s">
        <v>678</v>
      </c>
      <c r="F50" s="248" t="s">
        <v>600</v>
      </c>
      <c r="G50" s="265" t="s">
        <v>577</v>
      </c>
      <c r="H50" s="248" t="s">
        <v>786</v>
      </c>
      <c r="I50" s="265"/>
      <c r="J50" s="265"/>
      <c r="K50" s="265">
        <v>100</v>
      </c>
      <c r="L50" s="265" t="s">
        <v>300</v>
      </c>
      <c r="M50" s="458">
        <v>0</v>
      </c>
      <c r="N50" s="458" t="s">
        <v>301</v>
      </c>
      <c r="O50" s="458">
        <v>6</v>
      </c>
      <c r="P50" s="458" t="s">
        <v>301</v>
      </c>
      <c r="Q50" s="458">
        <v>4</v>
      </c>
      <c r="R50" s="458" t="s">
        <v>301</v>
      </c>
      <c r="S50" s="458">
        <f>O50+Q50</f>
        <v>10</v>
      </c>
      <c r="T50" s="721">
        <v>0.643</v>
      </c>
    </row>
    <row r="51" spans="1:20" ht="12.75">
      <c r="A51" s="276" t="s">
        <v>521</v>
      </c>
      <c r="B51" s="265"/>
      <c r="C51" s="265">
        <v>2009</v>
      </c>
      <c r="D51" s="266" t="s">
        <v>178</v>
      </c>
      <c r="E51" s="266" t="s">
        <v>725</v>
      </c>
      <c r="F51" s="248" t="s">
        <v>600</v>
      </c>
      <c r="G51" s="248" t="s">
        <v>577</v>
      </c>
      <c r="H51" s="248" t="s">
        <v>786</v>
      </c>
      <c r="I51" s="265"/>
      <c r="J51" s="265"/>
      <c r="K51" s="265" t="s">
        <v>301</v>
      </c>
      <c r="L51" s="265" t="s">
        <v>301</v>
      </c>
      <c r="M51" s="458">
        <v>0</v>
      </c>
      <c r="N51" s="458" t="s">
        <v>301</v>
      </c>
      <c r="O51" s="458">
        <v>7</v>
      </c>
      <c r="P51" s="458" t="s">
        <v>301</v>
      </c>
      <c r="Q51" s="458">
        <v>2</v>
      </c>
      <c r="R51" s="458" t="s">
        <v>301</v>
      </c>
      <c r="S51" s="458">
        <f>O51+Q51</f>
        <v>9</v>
      </c>
      <c r="T51" s="721">
        <v>6.381</v>
      </c>
    </row>
    <row r="52" spans="1:20" ht="12.75">
      <c r="A52" s="276" t="s">
        <v>521</v>
      </c>
      <c r="B52" s="265"/>
      <c r="C52" s="265">
        <v>2009</v>
      </c>
      <c r="D52" s="266" t="s">
        <v>178</v>
      </c>
      <c r="E52" s="266" t="s">
        <v>734</v>
      </c>
      <c r="F52" s="248" t="s">
        <v>600</v>
      </c>
      <c r="G52" s="265" t="s">
        <v>577</v>
      </c>
      <c r="H52" s="248" t="s">
        <v>786</v>
      </c>
      <c r="I52" s="265"/>
      <c r="J52" s="265"/>
      <c r="K52" s="265">
        <v>500</v>
      </c>
      <c r="L52" s="265" t="s">
        <v>300</v>
      </c>
      <c r="M52" s="458">
        <v>0</v>
      </c>
      <c r="N52" s="458" t="s">
        <v>301</v>
      </c>
      <c r="O52" s="458">
        <v>1030</v>
      </c>
      <c r="P52" s="458" t="s">
        <v>301</v>
      </c>
      <c r="Q52" s="458">
        <v>84</v>
      </c>
      <c r="R52" s="458" t="s">
        <v>301</v>
      </c>
      <c r="S52" s="458">
        <f>O52+Q52</f>
        <v>1114</v>
      </c>
      <c r="T52" s="721">
        <v>5.948</v>
      </c>
    </row>
    <row r="53" spans="1:20" ht="12.75">
      <c r="A53" s="276" t="s">
        <v>521</v>
      </c>
      <c r="B53" s="265"/>
      <c r="C53" s="265">
        <v>2009</v>
      </c>
      <c r="D53" s="266" t="s">
        <v>178</v>
      </c>
      <c r="E53" s="266" t="s">
        <v>678</v>
      </c>
      <c r="F53" s="248" t="s">
        <v>601</v>
      </c>
      <c r="G53" s="265" t="s">
        <v>577</v>
      </c>
      <c r="H53" s="248" t="s">
        <v>786</v>
      </c>
      <c r="I53" s="781"/>
      <c r="J53" s="781"/>
      <c r="K53" s="781">
        <v>1100</v>
      </c>
      <c r="L53" s="781" t="s">
        <v>300</v>
      </c>
      <c r="M53" s="784">
        <v>0</v>
      </c>
      <c r="N53" s="784" t="s">
        <v>301</v>
      </c>
      <c r="O53" s="784">
        <f>199+1515</f>
        <v>1714</v>
      </c>
      <c r="P53" s="784" t="s">
        <v>301</v>
      </c>
      <c r="Q53" s="784">
        <f>1+137</f>
        <v>138</v>
      </c>
      <c r="R53" s="784" t="s">
        <v>301</v>
      </c>
      <c r="S53" s="784">
        <f>O53+Q53</f>
        <v>1852</v>
      </c>
      <c r="T53" s="787">
        <v>0.155</v>
      </c>
    </row>
    <row r="54" spans="1:20" ht="12.75">
      <c r="A54" s="276" t="s">
        <v>521</v>
      </c>
      <c r="B54" s="265"/>
      <c r="C54" s="265">
        <v>2009</v>
      </c>
      <c r="D54" s="266" t="s">
        <v>178</v>
      </c>
      <c r="E54" s="266" t="s">
        <v>725</v>
      </c>
      <c r="F54" s="248" t="s">
        <v>601</v>
      </c>
      <c r="G54" s="248" t="s">
        <v>577</v>
      </c>
      <c r="H54" s="248" t="s">
        <v>786</v>
      </c>
      <c r="I54" s="781"/>
      <c r="J54" s="781"/>
      <c r="K54" s="781"/>
      <c r="L54" s="781" t="s">
        <v>300</v>
      </c>
      <c r="M54" s="784"/>
      <c r="N54" s="784"/>
      <c r="O54" s="784"/>
      <c r="P54" s="784"/>
      <c r="Q54" s="784"/>
      <c r="R54" s="784"/>
      <c r="S54" s="784"/>
      <c r="T54" s="787"/>
    </row>
    <row r="55" spans="1:20" ht="12.75">
      <c r="A55" s="276" t="s">
        <v>521</v>
      </c>
      <c r="B55" s="265"/>
      <c r="C55" s="265">
        <v>2009</v>
      </c>
      <c r="D55" s="266" t="s">
        <v>178</v>
      </c>
      <c r="E55" s="266" t="s">
        <v>734</v>
      </c>
      <c r="F55" s="248" t="s">
        <v>601</v>
      </c>
      <c r="G55" s="248" t="s">
        <v>577</v>
      </c>
      <c r="H55" s="248" t="s">
        <v>786</v>
      </c>
      <c r="I55" s="257"/>
      <c r="J55" s="257"/>
      <c r="K55" s="257">
        <v>200</v>
      </c>
      <c r="L55" s="257" t="s">
        <v>300</v>
      </c>
      <c r="M55" s="458">
        <v>0</v>
      </c>
      <c r="N55" s="458" t="s">
        <v>301</v>
      </c>
      <c r="O55" s="458">
        <v>170</v>
      </c>
      <c r="P55" s="458" t="s">
        <v>301</v>
      </c>
      <c r="Q55" s="458">
        <v>1</v>
      </c>
      <c r="R55" s="458" t="s">
        <v>301</v>
      </c>
      <c r="S55" s="458">
        <f>O55+Q55</f>
        <v>171</v>
      </c>
      <c r="T55" s="721" t="s">
        <v>147</v>
      </c>
    </row>
    <row r="56" spans="1:20" ht="12.75">
      <c r="A56" s="276" t="s">
        <v>521</v>
      </c>
      <c r="B56" s="265"/>
      <c r="C56" s="265">
        <v>2009</v>
      </c>
      <c r="D56" s="266" t="s">
        <v>178</v>
      </c>
      <c r="E56" s="266" t="s">
        <v>678</v>
      </c>
      <c r="F56" s="248" t="s">
        <v>602</v>
      </c>
      <c r="G56" s="265" t="s">
        <v>577</v>
      </c>
      <c r="H56" s="248" t="s">
        <v>786</v>
      </c>
      <c r="I56" s="781"/>
      <c r="J56" s="781"/>
      <c r="K56" s="781">
        <v>3500</v>
      </c>
      <c r="L56" s="781" t="s">
        <v>300</v>
      </c>
      <c r="M56" s="784">
        <v>0</v>
      </c>
      <c r="N56" s="784" t="s">
        <v>301</v>
      </c>
      <c r="O56" s="784">
        <f>1885+3831</f>
        <v>5716</v>
      </c>
      <c r="P56" s="784" t="s">
        <v>301</v>
      </c>
      <c r="Q56" s="784">
        <f>3+132</f>
        <v>135</v>
      </c>
      <c r="R56" s="784" t="s">
        <v>301</v>
      </c>
      <c r="S56" s="784">
        <f>O56+Q56</f>
        <v>5851</v>
      </c>
      <c r="T56" s="787" t="s">
        <v>148</v>
      </c>
    </row>
    <row r="57" spans="1:20" ht="12.75">
      <c r="A57" s="276" t="s">
        <v>521</v>
      </c>
      <c r="B57" s="265"/>
      <c r="C57" s="265">
        <v>2009</v>
      </c>
      <c r="D57" s="266" t="s">
        <v>178</v>
      </c>
      <c r="E57" s="266" t="s">
        <v>725</v>
      </c>
      <c r="F57" s="248" t="s">
        <v>602</v>
      </c>
      <c r="G57" s="248" t="s">
        <v>577</v>
      </c>
      <c r="H57" s="248" t="s">
        <v>786</v>
      </c>
      <c r="I57" s="781"/>
      <c r="J57" s="781"/>
      <c r="K57" s="781"/>
      <c r="L57" s="781" t="s">
        <v>300</v>
      </c>
      <c r="M57" s="784"/>
      <c r="N57" s="784"/>
      <c r="O57" s="784"/>
      <c r="P57" s="784"/>
      <c r="Q57" s="784"/>
      <c r="R57" s="784"/>
      <c r="S57" s="784"/>
      <c r="T57" s="787"/>
    </row>
    <row r="58" spans="1:20" ht="12.75">
      <c r="A58" s="276" t="s">
        <v>521</v>
      </c>
      <c r="B58" s="265"/>
      <c r="C58" s="265">
        <v>2009</v>
      </c>
      <c r="D58" s="266" t="s">
        <v>178</v>
      </c>
      <c r="E58" s="266" t="s">
        <v>734</v>
      </c>
      <c r="F58" s="248" t="s">
        <v>602</v>
      </c>
      <c r="G58" s="265" t="s">
        <v>577</v>
      </c>
      <c r="H58" s="248" t="s">
        <v>786</v>
      </c>
      <c r="I58" s="265"/>
      <c r="J58" s="265"/>
      <c r="K58" s="265">
        <v>4000</v>
      </c>
      <c r="L58" s="265" t="s">
        <v>300</v>
      </c>
      <c r="M58" s="458">
        <v>0</v>
      </c>
      <c r="N58" s="458" t="s">
        <v>301</v>
      </c>
      <c r="O58" s="458">
        <v>4799</v>
      </c>
      <c r="P58" s="458" t="s">
        <v>301</v>
      </c>
      <c r="Q58" s="458">
        <v>122</v>
      </c>
      <c r="R58" s="458" t="s">
        <v>301</v>
      </c>
      <c r="S58" s="458">
        <f>O58+Q58</f>
        <v>4921</v>
      </c>
      <c r="T58" s="721" t="s">
        <v>148</v>
      </c>
    </row>
    <row r="59" spans="1:20" ht="12.75">
      <c r="A59" s="276" t="s">
        <v>521</v>
      </c>
      <c r="B59" s="265"/>
      <c r="C59" s="265">
        <v>2009</v>
      </c>
      <c r="D59" s="266" t="s">
        <v>178</v>
      </c>
      <c r="E59" s="266" t="s">
        <v>734</v>
      </c>
      <c r="F59" s="248" t="s">
        <v>603</v>
      </c>
      <c r="G59" s="265" t="s">
        <v>582</v>
      </c>
      <c r="H59" s="248" t="s">
        <v>786</v>
      </c>
      <c r="I59" s="265"/>
      <c r="J59" s="265"/>
      <c r="K59" s="265" t="s">
        <v>301</v>
      </c>
      <c r="L59" s="265" t="s">
        <v>301</v>
      </c>
      <c r="M59" s="458">
        <v>0</v>
      </c>
      <c r="N59" s="458" t="s">
        <v>301</v>
      </c>
      <c r="O59" s="458">
        <v>1</v>
      </c>
      <c r="P59" s="458" t="s">
        <v>301</v>
      </c>
      <c r="Q59" s="458">
        <v>9</v>
      </c>
      <c r="R59" s="458" t="s">
        <v>301</v>
      </c>
      <c r="S59" s="458">
        <f>O59+Q59</f>
        <v>10</v>
      </c>
      <c r="T59" s="721" t="s">
        <v>148</v>
      </c>
    </row>
    <row r="60" spans="1:20" ht="12.75">
      <c r="A60" s="276" t="s">
        <v>521</v>
      </c>
      <c r="B60" s="265"/>
      <c r="C60" s="265">
        <v>2009</v>
      </c>
      <c r="D60" s="266" t="s">
        <v>178</v>
      </c>
      <c r="E60" s="266" t="s">
        <v>734</v>
      </c>
      <c r="F60" s="248" t="s">
        <v>604</v>
      </c>
      <c r="G60" s="265" t="s">
        <v>582</v>
      </c>
      <c r="H60" s="248" t="s">
        <v>786</v>
      </c>
      <c r="I60" s="265"/>
      <c r="J60" s="265"/>
      <c r="K60" s="265">
        <v>400</v>
      </c>
      <c r="L60" s="265" t="s">
        <v>300</v>
      </c>
      <c r="M60" s="458">
        <v>0</v>
      </c>
      <c r="N60" s="458" t="s">
        <v>301</v>
      </c>
      <c r="O60" s="458">
        <v>1960</v>
      </c>
      <c r="P60" s="458" t="s">
        <v>301</v>
      </c>
      <c r="Q60" s="458">
        <v>203</v>
      </c>
      <c r="R60" s="458" t="s">
        <v>301</v>
      </c>
      <c r="S60" s="458">
        <f>O60+Q60</f>
        <v>2163</v>
      </c>
      <c r="T60" s="721" t="s">
        <v>148</v>
      </c>
    </row>
    <row r="61" spans="1:20" ht="12.75">
      <c r="A61" s="276" t="s">
        <v>521</v>
      </c>
      <c r="B61" s="265"/>
      <c r="C61" s="265">
        <v>2009</v>
      </c>
      <c r="D61" s="269" t="s">
        <v>180</v>
      </c>
      <c r="E61" s="269" t="s">
        <v>753</v>
      </c>
      <c r="F61" s="248" t="s">
        <v>592</v>
      </c>
      <c r="G61" s="248" t="s">
        <v>577</v>
      </c>
      <c r="H61" s="248" t="s">
        <v>786</v>
      </c>
      <c r="I61" s="265"/>
      <c r="J61" s="265"/>
      <c r="K61" s="781">
        <v>500</v>
      </c>
      <c r="L61" s="781" t="s">
        <v>300</v>
      </c>
      <c r="M61" s="784">
        <v>0</v>
      </c>
      <c r="N61" s="784" t="s">
        <v>301</v>
      </c>
      <c r="O61" s="784">
        <v>0</v>
      </c>
      <c r="P61" s="784" t="s">
        <v>301</v>
      </c>
      <c r="Q61" s="784">
        <v>0</v>
      </c>
      <c r="R61" s="784" t="s">
        <v>301</v>
      </c>
      <c r="S61" s="784">
        <v>0</v>
      </c>
      <c r="T61" s="787" t="s">
        <v>149</v>
      </c>
    </row>
    <row r="62" spans="1:20" ht="12.75">
      <c r="A62" s="276" t="s">
        <v>521</v>
      </c>
      <c r="B62" s="265"/>
      <c r="C62" s="265">
        <v>2009</v>
      </c>
      <c r="D62" s="269" t="s">
        <v>180</v>
      </c>
      <c r="E62" s="269" t="s">
        <v>754</v>
      </c>
      <c r="F62" s="248" t="s">
        <v>592</v>
      </c>
      <c r="G62" s="248" t="s">
        <v>577</v>
      </c>
      <c r="H62" s="248" t="s">
        <v>786</v>
      </c>
      <c r="I62" s="265"/>
      <c r="J62" s="265"/>
      <c r="K62" s="781"/>
      <c r="L62" s="781"/>
      <c r="M62" s="784"/>
      <c r="N62" s="784"/>
      <c r="O62" s="784"/>
      <c r="P62" s="784"/>
      <c r="Q62" s="784"/>
      <c r="R62" s="784"/>
      <c r="S62" s="784"/>
      <c r="T62" s="787"/>
    </row>
    <row r="63" spans="1:20" ht="13.5" thickBot="1">
      <c r="A63" s="368" t="s">
        <v>521</v>
      </c>
      <c r="B63" s="280"/>
      <c r="C63" s="280">
        <v>2009</v>
      </c>
      <c r="D63" s="278" t="s">
        <v>180</v>
      </c>
      <c r="E63" s="278" t="s">
        <v>755</v>
      </c>
      <c r="F63" s="258" t="s">
        <v>592</v>
      </c>
      <c r="G63" s="258" t="s">
        <v>577</v>
      </c>
      <c r="H63" s="258" t="s">
        <v>786</v>
      </c>
      <c r="I63" s="280"/>
      <c r="J63" s="280"/>
      <c r="K63" s="786"/>
      <c r="L63" s="786"/>
      <c r="M63" s="785"/>
      <c r="N63" s="785"/>
      <c r="O63" s="785"/>
      <c r="P63" s="785"/>
      <c r="Q63" s="785"/>
      <c r="R63" s="785"/>
      <c r="S63" s="785"/>
      <c r="T63" s="788"/>
    </row>
    <row r="65" ht="12.75">
      <c r="A65" s="717" t="s">
        <v>134</v>
      </c>
    </row>
    <row r="66" ht="12.75">
      <c r="A66" s="716" t="s">
        <v>135</v>
      </c>
    </row>
    <row r="67" ht="12.75">
      <c r="A67" s="716" t="s">
        <v>136</v>
      </c>
    </row>
    <row r="68" ht="12.75">
      <c r="A68" s="68"/>
    </row>
    <row r="69" ht="12.75">
      <c r="A69" s="68"/>
    </row>
    <row r="70" ht="12.75">
      <c r="A70" s="68"/>
    </row>
    <row r="71" ht="12.75">
      <c r="A71" s="68"/>
    </row>
    <row r="72" ht="12.75">
      <c r="A72" s="68"/>
    </row>
  </sheetData>
  <sheetProtection/>
  <mergeCells count="154">
    <mergeCell ref="T61:T63"/>
    <mergeCell ref="T20:T21"/>
    <mergeCell ref="T27:T28"/>
    <mergeCell ref="T29:T30"/>
    <mergeCell ref="T38:T39"/>
    <mergeCell ref="S38:S39"/>
    <mergeCell ref="S41:S42"/>
    <mergeCell ref="S47:S48"/>
    <mergeCell ref="S56:S57"/>
    <mergeCell ref="T41:T42"/>
    <mergeCell ref="T47:T48"/>
    <mergeCell ref="T53:T54"/>
    <mergeCell ref="T56:T57"/>
    <mergeCell ref="P61:P63"/>
    <mergeCell ref="R36:R37"/>
    <mergeCell ref="R38:R39"/>
    <mergeCell ref="S61:S63"/>
    <mergeCell ref="R41:R42"/>
    <mergeCell ref="R47:R48"/>
    <mergeCell ref="R53:R54"/>
    <mergeCell ref="R56:R57"/>
    <mergeCell ref="R61:R63"/>
    <mergeCell ref="S53:S54"/>
    <mergeCell ref="S9:S10"/>
    <mergeCell ref="R11:R12"/>
    <mergeCell ref="R20:R21"/>
    <mergeCell ref="R27:R28"/>
    <mergeCell ref="R29:R30"/>
    <mergeCell ref="R9:R10"/>
    <mergeCell ref="S11:S12"/>
    <mergeCell ref="S20:S21"/>
    <mergeCell ref="S36:S37"/>
    <mergeCell ref="S27:S28"/>
    <mergeCell ref="S29:S30"/>
    <mergeCell ref="K61:K63"/>
    <mergeCell ref="L61:L63"/>
    <mergeCell ref="M61:M63"/>
    <mergeCell ref="O61:O63"/>
    <mergeCell ref="Q61:Q63"/>
    <mergeCell ref="N56:N57"/>
    <mergeCell ref="P56:P57"/>
    <mergeCell ref="M56:M57"/>
    <mergeCell ref="N61:N63"/>
    <mergeCell ref="Q47:Q48"/>
    <mergeCell ref="M53:M54"/>
    <mergeCell ref="O53:O54"/>
    <mergeCell ref="Q53:Q54"/>
    <mergeCell ref="N47:N48"/>
    <mergeCell ref="P47:P48"/>
    <mergeCell ref="N53:N54"/>
    <mergeCell ref="P53:P54"/>
    <mergeCell ref="Q56:Q57"/>
    <mergeCell ref="Q38:Q39"/>
    <mergeCell ref="M41:M42"/>
    <mergeCell ref="O41:O42"/>
    <mergeCell ref="Q41:Q42"/>
    <mergeCell ref="N38:N39"/>
    <mergeCell ref="P38:P39"/>
    <mergeCell ref="N41:N42"/>
    <mergeCell ref="P41:P42"/>
    <mergeCell ref="O38:O39"/>
    <mergeCell ref="M29:M30"/>
    <mergeCell ref="O29:O30"/>
    <mergeCell ref="M47:M48"/>
    <mergeCell ref="O47:O48"/>
    <mergeCell ref="M38:M39"/>
    <mergeCell ref="Q29:Q30"/>
    <mergeCell ref="M36:M37"/>
    <mergeCell ref="O36:O37"/>
    <mergeCell ref="Q36:Q37"/>
    <mergeCell ref="N29:N30"/>
    <mergeCell ref="P29:P30"/>
    <mergeCell ref="N36:N37"/>
    <mergeCell ref="P36:P37"/>
    <mergeCell ref="Q20:Q21"/>
    <mergeCell ref="M20:M21"/>
    <mergeCell ref="M27:M28"/>
    <mergeCell ref="O27:O28"/>
    <mergeCell ref="Q27:Q28"/>
    <mergeCell ref="N20:N21"/>
    <mergeCell ref="P20:P21"/>
    <mergeCell ref="N27:N28"/>
    <mergeCell ref="P27:P28"/>
    <mergeCell ref="Q9:Q10"/>
    <mergeCell ref="O11:O12"/>
    <mergeCell ref="Q11:Q12"/>
    <mergeCell ref="M11:M12"/>
    <mergeCell ref="N9:N10"/>
    <mergeCell ref="P9:P10"/>
    <mergeCell ref="P11:P12"/>
    <mergeCell ref="N11:N12"/>
    <mergeCell ref="I56:I57"/>
    <mergeCell ref="J56:J57"/>
    <mergeCell ref="K56:K57"/>
    <mergeCell ref="L56:L57"/>
    <mergeCell ref="M9:M10"/>
    <mergeCell ref="O9:O10"/>
    <mergeCell ref="O20:O21"/>
    <mergeCell ref="O56:O57"/>
    <mergeCell ref="I53:I54"/>
    <mergeCell ref="J53:J54"/>
    <mergeCell ref="K53:K54"/>
    <mergeCell ref="L53:L54"/>
    <mergeCell ref="I47:I48"/>
    <mergeCell ref="J47:J48"/>
    <mergeCell ref="K47:K48"/>
    <mergeCell ref="L47:L48"/>
    <mergeCell ref="K41:K42"/>
    <mergeCell ref="L41:L42"/>
    <mergeCell ref="I38:I39"/>
    <mergeCell ref="J38:J39"/>
    <mergeCell ref="K38:K39"/>
    <mergeCell ref="L38:L39"/>
    <mergeCell ref="G36:G37"/>
    <mergeCell ref="H36:H37"/>
    <mergeCell ref="I36:I37"/>
    <mergeCell ref="J36:J37"/>
    <mergeCell ref="I41:I42"/>
    <mergeCell ref="J41:J42"/>
    <mergeCell ref="K36:K37"/>
    <mergeCell ref="L36:L37"/>
    <mergeCell ref="I27:I28"/>
    <mergeCell ref="J27:J28"/>
    <mergeCell ref="K27:K28"/>
    <mergeCell ref="L27:L28"/>
    <mergeCell ref="I29:I30"/>
    <mergeCell ref="J29:J30"/>
    <mergeCell ref="K29:K30"/>
    <mergeCell ref="L29:L30"/>
    <mergeCell ref="I20:I21"/>
    <mergeCell ref="J20:J21"/>
    <mergeCell ref="K20:K21"/>
    <mergeCell ref="L20:L21"/>
    <mergeCell ref="I14:I15"/>
    <mergeCell ref="J14:J15"/>
    <mergeCell ref="K14:K15"/>
    <mergeCell ref="L14:L15"/>
    <mergeCell ref="J9:J10"/>
    <mergeCell ref="K9:K10"/>
    <mergeCell ref="L9:L10"/>
    <mergeCell ref="I11:I12"/>
    <mergeCell ref="J11:J12"/>
    <mergeCell ref="K11:K12"/>
    <mergeCell ref="L11:L12"/>
    <mergeCell ref="T11:T12"/>
    <mergeCell ref="G3:G4"/>
    <mergeCell ref="M3:R3"/>
    <mergeCell ref="A3:A4"/>
    <mergeCell ref="B3:B4"/>
    <mergeCell ref="C3:C4"/>
    <mergeCell ref="D3:D4"/>
    <mergeCell ref="E3:E4"/>
    <mergeCell ref="F3:F4"/>
    <mergeCell ref="I9:I10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8" scale="54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18"/>
  <sheetViews>
    <sheetView zoomScale="50" zoomScaleNormal="50" zoomScaleSheetLayoutView="100" zoomScalePageLayoutView="0" workbookViewId="0" topLeftCell="A483">
      <selection activeCell="J3" sqref="J3:M3"/>
    </sheetView>
  </sheetViews>
  <sheetFormatPr defaultColWidth="11.57421875" defaultRowHeight="12.75"/>
  <cols>
    <col min="1" max="4" width="11.57421875" style="83" customWidth="1"/>
    <col min="5" max="5" width="22.7109375" style="83" customWidth="1"/>
    <col min="6" max="6" width="11.57421875" style="83" customWidth="1"/>
    <col min="7" max="7" width="25.28125" style="83" customWidth="1"/>
    <col min="8" max="8" width="11.57421875" style="466" customWidth="1"/>
    <col min="9" max="9" width="21.421875" style="83" customWidth="1"/>
    <col min="10" max="10" width="18.421875" style="83" customWidth="1"/>
    <col min="11" max="11" width="17.00390625" style="83" customWidth="1"/>
    <col min="12" max="13" width="22.00390625" style="83" customWidth="1"/>
    <col min="14" max="16384" width="11.57421875" style="1" customWidth="1"/>
  </cols>
  <sheetData>
    <row r="1" spans="1:247" ht="15.75" customHeight="1" thickBot="1">
      <c r="A1" s="385" t="s">
        <v>321</v>
      </c>
      <c r="B1" s="385"/>
      <c r="C1" s="385"/>
      <c r="D1" s="385"/>
      <c r="E1" s="385"/>
      <c r="F1" s="385"/>
      <c r="G1" s="385"/>
      <c r="H1" s="464"/>
      <c r="I1" s="385"/>
      <c r="J1" s="385"/>
      <c r="K1" s="385"/>
      <c r="L1" s="402" t="s">
        <v>152</v>
      </c>
      <c r="M1" s="403">
        <v>2009</v>
      </c>
      <c r="IJ1"/>
      <c r="IK1"/>
      <c r="IL1"/>
      <c r="IM1"/>
    </row>
    <row r="2" spans="1:247" ht="15.75" customHeight="1" thickBot="1">
      <c r="A2" s="386"/>
      <c r="B2" s="386"/>
      <c r="C2" s="386"/>
      <c r="D2" s="386"/>
      <c r="E2" s="386"/>
      <c r="F2" s="386"/>
      <c r="G2" s="386"/>
      <c r="H2" s="465"/>
      <c r="I2" s="386"/>
      <c r="J2" s="386"/>
      <c r="K2" s="386"/>
      <c r="L2" s="402" t="s">
        <v>153</v>
      </c>
      <c r="M2" s="404">
        <v>2009</v>
      </c>
      <c r="IJ2"/>
      <c r="IK2"/>
      <c r="IL2"/>
      <c r="IM2"/>
    </row>
    <row r="3" spans="1:13" ht="12.75" customHeight="1" thickBot="1">
      <c r="A3" s="789" t="s">
        <v>154</v>
      </c>
      <c r="B3" s="789" t="s">
        <v>302</v>
      </c>
      <c r="C3" s="789" t="s">
        <v>322</v>
      </c>
      <c r="D3" s="789" t="s">
        <v>273</v>
      </c>
      <c r="E3" s="789" t="s">
        <v>167</v>
      </c>
      <c r="F3" s="789" t="s">
        <v>238</v>
      </c>
      <c r="G3" s="789" t="s">
        <v>303</v>
      </c>
      <c r="H3" s="789" t="s">
        <v>304</v>
      </c>
      <c r="I3" s="789" t="s">
        <v>323</v>
      </c>
      <c r="J3" s="791" t="s">
        <v>324</v>
      </c>
      <c r="K3" s="791"/>
      <c r="L3" s="791"/>
      <c r="M3" s="792"/>
    </row>
    <row r="4" spans="1:247" ht="64.5" thickBot="1">
      <c r="A4" s="790"/>
      <c r="B4" s="790"/>
      <c r="C4" s="790"/>
      <c r="D4" s="790"/>
      <c r="E4" s="790"/>
      <c r="F4" s="790"/>
      <c r="G4" s="790"/>
      <c r="H4" s="790"/>
      <c r="I4" s="790"/>
      <c r="J4" s="468" t="s">
        <v>310</v>
      </c>
      <c r="K4" s="469" t="s">
        <v>312</v>
      </c>
      <c r="L4" s="470" t="s">
        <v>314</v>
      </c>
      <c r="M4" s="471" t="s">
        <v>325</v>
      </c>
      <c r="IJ4"/>
      <c r="IK4"/>
      <c r="IL4"/>
      <c r="IM4"/>
    </row>
    <row r="5" spans="1:246" ht="12.75">
      <c r="A5" s="392" t="s">
        <v>521</v>
      </c>
      <c r="B5" s="393"/>
      <c r="C5" s="393"/>
      <c r="D5" s="393">
        <v>2009</v>
      </c>
      <c r="E5" s="394" t="s">
        <v>176</v>
      </c>
      <c r="F5" s="394" t="s">
        <v>618</v>
      </c>
      <c r="G5" s="472" t="s">
        <v>993</v>
      </c>
      <c r="H5" s="393" t="s">
        <v>301</v>
      </c>
      <c r="I5" s="473" t="s">
        <v>266</v>
      </c>
      <c r="J5" s="334">
        <v>0</v>
      </c>
      <c r="K5" s="334">
        <v>0</v>
      </c>
      <c r="L5" s="334">
        <v>11</v>
      </c>
      <c r="M5" s="419">
        <f>J5+K5+L5</f>
        <v>11</v>
      </c>
      <c r="IJ5"/>
      <c r="IK5"/>
      <c r="IL5"/>
    </row>
    <row r="6" spans="1:246" ht="12.75">
      <c r="A6" s="395" t="s">
        <v>521</v>
      </c>
      <c r="B6" s="411"/>
      <c r="C6" s="411"/>
      <c r="D6" s="411">
        <v>2009</v>
      </c>
      <c r="E6" s="306" t="s">
        <v>176</v>
      </c>
      <c r="F6" s="306" t="s">
        <v>618</v>
      </c>
      <c r="G6" s="474" t="s">
        <v>994</v>
      </c>
      <c r="H6" s="411" t="s">
        <v>301</v>
      </c>
      <c r="I6" s="301" t="s">
        <v>266</v>
      </c>
      <c r="J6" s="335">
        <v>0</v>
      </c>
      <c r="K6" s="335">
        <v>0</v>
      </c>
      <c r="L6" s="335">
        <v>25</v>
      </c>
      <c r="M6" s="420">
        <f aca="true" t="shared" si="0" ref="M6:M67">J6+K6+L6</f>
        <v>25</v>
      </c>
      <c r="IJ6"/>
      <c r="IK6"/>
      <c r="IL6"/>
    </row>
    <row r="7" spans="1:246" ht="12.75">
      <c r="A7" s="395" t="s">
        <v>521</v>
      </c>
      <c r="B7" s="411"/>
      <c r="C7" s="411"/>
      <c r="D7" s="411">
        <v>2009</v>
      </c>
      <c r="E7" s="306" t="s">
        <v>176</v>
      </c>
      <c r="F7" s="306" t="s">
        <v>618</v>
      </c>
      <c r="G7" s="474" t="s">
        <v>572</v>
      </c>
      <c r="H7" s="411">
        <v>1</v>
      </c>
      <c r="I7" s="301" t="s">
        <v>667</v>
      </c>
      <c r="J7" s="335">
        <v>0</v>
      </c>
      <c r="K7" s="335">
        <v>2731</v>
      </c>
      <c r="L7" s="335">
        <v>0</v>
      </c>
      <c r="M7" s="420">
        <f t="shared" si="0"/>
        <v>2731</v>
      </c>
      <c r="IJ7"/>
      <c r="IK7"/>
      <c r="IL7"/>
    </row>
    <row r="8" spans="1:246" ht="12.75">
      <c r="A8" s="395" t="s">
        <v>521</v>
      </c>
      <c r="B8" s="411"/>
      <c r="C8" s="411"/>
      <c r="D8" s="411">
        <v>2009</v>
      </c>
      <c r="E8" s="306" t="s">
        <v>176</v>
      </c>
      <c r="F8" s="306" t="s">
        <v>618</v>
      </c>
      <c r="G8" s="474" t="s">
        <v>573</v>
      </c>
      <c r="H8" s="411">
        <v>1</v>
      </c>
      <c r="I8" s="301" t="s">
        <v>266</v>
      </c>
      <c r="J8" s="335">
        <v>0</v>
      </c>
      <c r="K8" s="335">
        <v>51</v>
      </c>
      <c r="L8" s="335">
        <v>125</v>
      </c>
      <c r="M8" s="420">
        <f t="shared" si="0"/>
        <v>176</v>
      </c>
      <c r="IJ8"/>
      <c r="IK8"/>
      <c r="IL8"/>
    </row>
    <row r="9" spans="1:246" ht="12.75">
      <c r="A9" s="395" t="s">
        <v>521</v>
      </c>
      <c r="B9" s="411"/>
      <c r="C9" s="411"/>
      <c r="D9" s="411">
        <v>2010</v>
      </c>
      <c r="E9" s="306" t="s">
        <v>176</v>
      </c>
      <c r="F9" s="306" t="s">
        <v>618</v>
      </c>
      <c r="G9" s="474" t="s">
        <v>573</v>
      </c>
      <c r="H9" s="411">
        <v>1</v>
      </c>
      <c r="I9" s="301" t="s">
        <v>633</v>
      </c>
      <c r="J9" s="335">
        <v>0</v>
      </c>
      <c r="K9" s="335">
        <v>837</v>
      </c>
      <c r="L9" s="335">
        <v>0</v>
      </c>
      <c r="M9" s="420">
        <f t="shared" si="0"/>
        <v>837</v>
      </c>
      <c r="IJ9"/>
      <c r="IK9"/>
      <c r="IL9"/>
    </row>
    <row r="10" spans="1:246" ht="12.75">
      <c r="A10" s="395" t="s">
        <v>521</v>
      </c>
      <c r="B10" s="411"/>
      <c r="C10" s="411"/>
      <c r="D10" s="411">
        <v>2009</v>
      </c>
      <c r="E10" s="306" t="s">
        <v>176</v>
      </c>
      <c r="F10" s="306" t="s">
        <v>618</v>
      </c>
      <c r="G10" s="474" t="s">
        <v>573</v>
      </c>
      <c r="H10" s="411">
        <v>1</v>
      </c>
      <c r="I10" s="301" t="s">
        <v>632</v>
      </c>
      <c r="J10" s="335">
        <v>0</v>
      </c>
      <c r="K10" s="335">
        <v>1647</v>
      </c>
      <c r="L10" s="335">
        <v>0</v>
      </c>
      <c r="M10" s="420">
        <f t="shared" si="0"/>
        <v>1647</v>
      </c>
      <c r="IJ10"/>
      <c r="IK10"/>
      <c r="IL10"/>
    </row>
    <row r="11" spans="1:246" ht="12.75">
      <c r="A11" s="395" t="s">
        <v>521</v>
      </c>
      <c r="B11" s="411"/>
      <c r="C11" s="411"/>
      <c r="D11" s="411">
        <v>2009</v>
      </c>
      <c r="E11" s="306" t="s">
        <v>176</v>
      </c>
      <c r="F11" s="306" t="s">
        <v>618</v>
      </c>
      <c r="G11" s="474" t="s">
        <v>995</v>
      </c>
      <c r="H11" s="411" t="s">
        <v>301</v>
      </c>
      <c r="I11" s="301" t="s">
        <v>266</v>
      </c>
      <c r="J11" s="335">
        <v>0</v>
      </c>
      <c r="K11" s="335">
        <v>2</v>
      </c>
      <c r="L11" s="335">
        <v>8</v>
      </c>
      <c r="M11" s="420">
        <f t="shared" si="0"/>
        <v>10</v>
      </c>
      <c r="IJ11"/>
      <c r="IK11"/>
      <c r="IL11"/>
    </row>
    <row r="12" spans="1:246" ht="12.75">
      <c r="A12" s="395" t="s">
        <v>521</v>
      </c>
      <c r="B12" s="411"/>
      <c r="C12" s="411"/>
      <c r="D12" s="411">
        <v>2009</v>
      </c>
      <c r="E12" s="306" t="s">
        <v>176</v>
      </c>
      <c r="F12" s="306" t="s">
        <v>618</v>
      </c>
      <c r="G12" s="474" t="s">
        <v>996</v>
      </c>
      <c r="H12" s="411" t="s">
        <v>301</v>
      </c>
      <c r="I12" s="301" t="s">
        <v>266</v>
      </c>
      <c r="J12" s="335">
        <v>0</v>
      </c>
      <c r="K12" s="335">
        <v>0</v>
      </c>
      <c r="L12" s="335">
        <v>1</v>
      </c>
      <c r="M12" s="420">
        <f t="shared" si="0"/>
        <v>1</v>
      </c>
      <c r="IJ12"/>
      <c r="IK12"/>
      <c r="IL12"/>
    </row>
    <row r="13" spans="1:246" ht="12.75">
      <c r="A13" s="395" t="s">
        <v>521</v>
      </c>
      <c r="B13" s="411"/>
      <c r="C13" s="411"/>
      <c r="D13" s="411">
        <v>2009</v>
      </c>
      <c r="E13" s="306" t="s">
        <v>176</v>
      </c>
      <c r="F13" s="306" t="s">
        <v>618</v>
      </c>
      <c r="G13" s="474" t="s">
        <v>997</v>
      </c>
      <c r="H13" s="411" t="s">
        <v>301</v>
      </c>
      <c r="I13" s="301" t="s">
        <v>266</v>
      </c>
      <c r="J13" s="335">
        <v>0</v>
      </c>
      <c r="K13" s="335">
        <v>0</v>
      </c>
      <c r="L13" s="335">
        <v>14</v>
      </c>
      <c r="M13" s="420">
        <f t="shared" si="0"/>
        <v>14</v>
      </c>
      <c r="IJ13"/>
      <c r="IK13"/>
      <c r="IL13"/>
    </row>
    <row r="14" spans="1:246" ht="12.75">
      <c r="A14" s="395" t="s">
        <v>521</v>
      </c>
      <c r="B14" s="411"/>
      <c r="C14" s="411"/>
      <c r="D14" s="411">
        <v>2009</v>
      </c>
      <c r="E14" s="306" t="s">
        <v>176</v>
      </c>
      <c r="F14" s="306" t="s">
        <v>618</v>
      </c>
      <c r="G14" s="474" t="s">
        <v>997</v>
      </c>
      <c r="H14" s="411" t="s">
        <v>301</v>
      </c>
      <c r="I14" s="301" t="s">
        <v>633</v>
      </c>
      <c r="J14" s="335">
        <v>0</v>
      </c>
      <c r="K14" s="335">
        <v>35</v>
      </c>
      <c r="L14" s="335">
        <v>0</v>
      </c>
      <c r="M14" s="420">
        <f t="shared" si="0"/>
        <v>35</v>
      </c>
      <c r="IJ14"/>
      <c r="IK14"/>
      <c r="IL14"/>
    </row>
    <row r="15" spans="1:246" ht="12.75">
      <c r="A15" s="395" t="s">
        <v>521</v>
      </c>
      <c r="B15" s="411"/>
      <c r="C15" s="411"/>
      <c r="D15" s="411">
        <v>2009</v>
      </c>
      <c r="E15" s="306" t="s">
        <v>176</v>
      </c>
      <c r="F15" s="306" t="s">
        <v>618</v>
      </c>
      <c r="G15" s="474" t="s">
        <v>998</v>
      </c>
      <c r="H15" s="411" t="s">
        <v>301</v>
      </c>
      <c r="I15" s="301" t="s">
        <v>266</v>
      </c>
      <c r="J15" s="335">
        <v>0</v>
      </c>
      <c r="K15" s="335">
        <v>0</v>
      </c>
      <c r="L15" s="335">
        <v>44</v>
      </c>
      <c r="M15" s="420">
        <f t="shared" si="0"/>
        <v>44</v>
      </c>
      <c r="IJ15"/>
      <c r="IK15"/>
      <c r="IL15"/>
    </row>
    <row r="16" spans="1:246" ht="12.75">
      <c r="A16" s="395" t="s">
        <v>521</v>
      </c>
      <c r="B16" s="411"/>
      <c r="C16" s="411"/>
      <c r="D16" s="411">
        <v>2009</v>
      </c>
      <c r="E16" s="306" t="s">
        <v>176</v>
      </c>
      <c r="F16" s="306" t="s">
        <v>618</v>
      </c>
      <c r="G16" s="474" t="s">
        <v>332</v>
      </c>
      <c r="H16" s="411">
        <v>1</v>
      </c>
      <c r="I16" s="301" t="s">
        <v>659</v>
      </c>
      <c r="J16" s="335">
        <v>0</v>
      </c>
      <c r="K16" s="335">
        <v>200</v>
      </c>
      <c r="L16" s="335">
        <v>0</v>
      </c>
      <c r="M16" s="420">
        <f t="shared" si="0"/>
        <v>200</v>
      </c>
      <c r="IJ16"/>
      <c r="IK16"/>
      <c r="IL16"/>
    </row>
    <row r="17" spans="1:246" ht="12.75">
      <c r="A17" s="395" t="s">
        <v>521</v>
      </c>
      <c r="B17" s="411"/>
      <c r="C17" s="411"/>
      <c r="D17" s="411">
        <v>2009</v>
      </c>
      <c r="E17" s="306" t="s">
        <v>176</v>
      </c>
      <c r="F17" s="306" t="s">
        <v>618</v>
      </c>
      <c r="G17" s="474" t="s">
        <v>332</v>
      </c>
      <c r="H17" s="411">
        <v>1</v>
      </c>
      <c r="I17" s="301" t="s">
        <v>266</v>
      </c>
      <c r="J17" s="335">
        <v>0</v>
      </c>
      <c r="K17" s="335">
        <v>7708</v>
      </c>
      <c r="L17" s="335">
        <v>3933</v>
      </c>
      <c r="M17" s="420">
        <f t="shared" si="0"/>
        <v>11641</v>
      </c>
      <c r="IJ17"/>
      <c r="IK17"/>
      <c r="IL17"/>
    </row>
    <row r="18" spans="1:246" ht="12.75">
      <c r="A18" s="395" t="s">
        <v>521</v>
      </c>
      <c r="B18" s="411"/>
      <c r="C18" s="411"/>
      <c r="D18" s="411">
        <v>2009</v>
      </c>
      <c r="E18" s="306" t="s">
        <v>176</v>
      </c>
      <c r="F18" s="306" t="s">
        <v>618</v>
      </c>
      <c r="G18" s="474" t="s">
        <v>332</v>
      </c>
      <c r="H18" s="411">
        <v>1</v>
      </c>
      <c r="I18" s="301" t="s">
        <v>633</v>
      </c>
      <c r="J18" s="335">
        <v>0</v>
      </c>
      <c r="K18" s="335">
        <v>1</v>
      </c>
      <c r="L18" s="335">
        <v>0</v>
      </c>
      <c r="M18" s="420">
        <f t="shared" si="0"/>
        <v>1</v>
      </c>
      <c r="IJ18"/>
      <c r="IK18"/>
      <c r="IL18"/>
    </row>
    <row r="19" spans="1:246" ht="12.75">
      <c r="A19" s="395" t="s">
        <v>521</v>
      </c>
      <c r="B19" s="411"/>
      <c r="C19" s="411"/>
      <c r="D19" s="411">
        <v>2009</v>
      </c>
      <c r="E19" s="306" t="s">
        <v>176</v>
      </c>
      <c r="F19" s="306" t="s">
        <v>618</v>
      </c>
      <c r="G19" s="474" t="s">
        <v>999</v>
      </c>
      <c r="H19" s="411" t="s">
        <v>301</v>
      </c>
      <c r="I19" s="301" t="s">
        <v>633</v>
      </c>
      <c r="J19" s="335">
        <v>0</v>
      </c>
      <c r="K19" s="335">
        <v>6</v>
      </c>
      <c r="L19" s="335">
        <v>0</v>
      </c>
      <c r="M19" s="420">
        <f t="shared" si="0"/>
        <v>6</v>
      </c>
      <c r="IJ19"/>
      <c r="IK19"/>
      <c r="IL19"/>
    </row>
    <row r="20" spans="1:246" ht="12.75">
      <c r="A20" s="395" t="s">
        <v>521</v>
      </c>
      <c r="B20" s="411"/>
      <c r="C20" s="411"/>
      <c r="D20" s="411">
        <v>2009</v>
      </c>
      <c r="E20" s="306" t="s">
        <v>176</v>
      </c>
      <c r="F20" s="306" t="s">
        <v>618</v>
      </c>
      <c r="G20" s="474" t="s">
        <v>1000</v>
      </c>
      <c r="H20" s="411" t="s">
        <v>301</v>
      </c>
      <c r="I20" s="301" t="s">
        <v>266</v>
      </c>
      <c r="J20" s="335">
        <v>0</v>
      </c>
      <c r="K20" s="335">
        <v>1</v>
      </c>
      <c r="L20" s="335">
        <v>189</v>
      </c>
      <c r="M20" s="420">
        <f t="shared" si="0"/>
        <v>190</v>
      </c>
      <c r="IJ20"/>
      <c r="IK20"/>
      <c r="IL20"/>
    </row>
    <row r="21" spans="1:246" ht="12.75">
      <c r="A21" s="395" t="s">
        <v>521</v>
      </c>
      <c r="B21" s="411"/>
      <c r="C21" s="411"/>
      <c r="D21" s="411">
        <v>2009</v>
      </c>
      <c r="E21" s="306" t="s">
        <v>176</v>
      </c>
      <c r="F21" s="306" t="s">
        <v>618</v>
      </c>
      <c r="G21" s="474" t="s">
        <v>1001</v>
      </c>
      <c r="H21" s="411" t="s">
        <v>301</v>
      </c>
      <c r="I21" s="301" t="s">
        <v>266</v>
      </c>
      <c r="J21" s="335">
        <v>0</v>
      </c>
      <c r="K21" s="335">
        <v>0</v>
      </c>
      <c r="L21" s="335">
        <v>153</v>
      </c>
      <c r="M21" s="420">
        <f t="shared" si="0"/>
        <v>153</v>
      </c>
      <c r="IJ21"/>
      <c r="IK21"/>
      <c r="IL21"/>
    </row>
    <row r="22" spans="1:246" ht="12.75">
      <c r="A22" s="395" t="s">
        <v>521</v>
      </c>
      <c r="B22" s="411"/>
      <c r="C22" s="411"/>
      <c r="D22" s="411">
        <v>2009</v>
      </c>
      <c r="E22" s="306" t="s">
        <v>176</v>
      </c>
      <c r="F22" s="306" t="s">
        <v>618</v>
      </c>
      <c r="G22" s="474" t="s">
        <v>1002</v>
      </c>
      <c r="H22" s="411" t="s">
        <v>301</v>
      </c>
      <c r="I22" s="301" t="s">
        <v>633</v>
      </c>
      <c r="J22" s="335">
        <v>0</v>
      </c>
      <c r="K22" s="335">
        <v>1</v>
      </c>
      <c r="L22" s="335">
        <v>0</v>
      </c>
      <c r="M22" s="420">
        <f t="shared" si="0"/>
        <v>1</v>
      </c>
      <c r="IJ22"/>
      <c r="IK22"/>
      <c r="IL22"/>
    </row>
    <row r="23" spans="1:246" ht="12.75">
      <c r="A23" s="395" t="s">
        <v>521</v>
      </c>
      <c r="B23" s="411"/>
      <c r="C23" s="411"/>
      <c r="D23" s="411">
        <v>2009</v>
      </c>
      <c r="E23" s="306" t="s">
        <v>176</v>
      </c>
      <c r="F23" s="306" t="s">
        <v>618</v>
      </c>
      <c r="G23" s="474" t="s">
        <v>1003</v>
      </c>
      <c r="H23" s="411" t="s">
        <v>301</v>
      </c>
      <c r="I23" s="301" t="s">
        <v>266</v>
      </c>
      <c r="J23" s="335">
        <v>0</v>
      </c>
      <c r="K23" s="335">
        <v>0</v>
      </c>
      <c r="L23" s="335">
        <v>14</v>
      </c>
      <c r="M23" s="420">
        <f t="shared" si="0"/>
        <v>14</v>
      </c>
      <c r="IJ23"/>
      <c r="IK23"/>
      <c r="IL23"/>
    </row>
    <row r="24" spans="1:246" ht="12.75">
      <c r="A24" s="395" t="s">
        <v>521</v>
      </c>
      <c r="B24" s="411"/>
      <c r="C24" s="411"/>
      <c r="D24" s="411">
        <v>2009</v>
      </c>
      <c r="E24" s="306" t="s">
        <v>176</v>
      </c>
      <c r="F24" s="306" t="s">
        <v>618</v>
      </c>
      <c r="G24" s="474" t="s">
        <v>529</v>
      </c>
      <c r="H24" s="411">
        <v>2</v>
      </c>
      <c r="I24" s="301" t="s">
        <v>266</v>
      </c>
      <c r="J24" s="335">
        <v>0</v>
      </c>
      <c r="K24" s="335">
        <v>5807</v>
      </c>
      <c r="L24" s="335">
        <v>6417</v>
      </c>
      <c r="M24" s="420">
        <f t="shared" si="0"/>
        <v>12224</v>
      </c>
      <c r="IJ24"/>
      <c r="IK24"/>
      <c r="IL24"/>
    </row>
    <row r="25" spans="1:246" ht="12.75">
      <c r="A25" s="395" t="s">
        <v>521</v>
      </c>
      <c r="B25" s="411"/>
      <c r="C25" s="411"/>
      <c r="D25" s="411">
        <v>2009</v>
      </c>
      <c r="E25" s="306" t="s">
        <v>176</v>
      </c>
      <c r="F25" s="306" t="s">
        <v>618</v>
      </c>
      <c r="G25" s="474" t="s">
        <v>523</v>
      </c>
      <c r="H25" s="411" t="s">
        <v>301</v>
      </c>
      <c r="I25" s="301" t="s">
        <v>266</v>
      </c>
      <c r="J25" s="335">
        <v>0</v>
      </c>
      <c r="K25" s="335">
        <v>7</v>
      </c>
      <c r="L25" s="335">
        <v>2</v>
      </c>
      <c r="M25" s="420">
        <f t="shared" si="0"/>
        <v>9</v>
      </c>
      <c r="IJ25"/>
      <c r="IK25"/>
      <c r="IL25"/>
    </row>
    <row r="26" spans="1:246" ht="12.75">
      <c r="A26" s="395" t="s">
        <v>521</v>
      </c>
      <c r="B26" s="411"/>
      <c r="C26" s="411"/>
      <c r="D26" s="411">
        <v>2009</v>
      </c>
      <c r="E26" s="306" t="s">
        <v>176</v>
      </c>
      <c r="F26" s="306" t="s">
        <v>618</v>
      </c>
      <c r="G26" s="474" t="s">
        <v>524</v>
      </c>
      <c r="H26" s="411" t="s">
        <v>301</v>
      </c>
      <c r="I26" s="301" t="s">
        <v>266</v>
      </c>
      <c r="J26" s="335">
        <v>0</v>
      </c>
      <c r="K26" s="335">
        <v>749</v>
      </c>
      <c r="L26" s="335">
        <v>505</v>
      </c>
      <c r="M26" s="420">
        <f t="shared" si="0"/>
        <v>1254</v>
      </c>
      <c r="IJ26"/>
      <c r="IK26"/>
      <c r="IL26"/>
    </row>
    <row r="27" spans="1:246" ht="12.75">
      <c r="A27" s="395" t="s">
        <v>521</v>
      </c>
      <c r="B27" s="411"/>
      <c r="C27" s="411"/>
      <c r="D27" s="411">
        <v>2009</v>
      </c>
      <c r="E27" s="306" t="s">
        <v>176</v>
      </c>
      <c r="F27" s="306" t="s">
        <v>618</v>
      </c>
      <c r="G27" s="474" t="s">
        <v>524</v>
      </c>
      <c r="H27" s="411" t="s">
        <v>301</v>
      </c>
      <c r="I27" s="301" t="s">
        <v>633</v>
      </c>
      <c r="J27" s="335">
        <v>0</v>
      </c>
      <c r="K27" s="335">
        <v>2</v>
      </c>
      <c r="L27" s="335">
        <v>0</v>
      </c>
      <c r="M27" s="420">
        <f t="shared" si="0"/>
        <v>2</v>
      </c>
      <c r="IJ27"/>
      <c r="IK27"/>
      <c r="IL27"/>
    </row>
    <row r="28" spans="1:246" ht="12.75">
      <c r="A28" s="395" t="s">
        <v>521</v>
      </c>
      <c r="B28" s="411"/>
      <c r="C28" s="411"/>
      <c r="D28" s="411">
        <v>2009</v>
      </c>
      <c r="E28" s="306" t="s">
        <v>176</v>
      </c>
      <c r="F28" s="306" t="s">
        <v>618</v>
      </c>
      <c r="G28" s="474" t="s">
        <v>533</v>
      </c>
      <c r="H28" s="411" t="s">
        <v>301</v>
      </c>
      <c r="I28" s="301" t="s">
        <v>266</v>
      </c>
      <c r="J28" s="335">
        <v>0</v>
      </c>
      <c r="K28" s="335">
        <v>39</v>
      </c>
      <c r="L28" s="335">
        <v>1</v>
      </c>
      <c r="M28" s="420">
        <f t="shared" si="0"/>
        <v>40</v>
      </c>
      <c r="IJ28"/>
      <c r="IK28"/>
      <c r="IL28"/>
    </row>
    <row r="29" spans="1:246" ht="12.75">
      <c r="A29" s="395" t="s">
        <v>521</v>
      </c>
      <c r="B29" s="411"/>
      <c r="C29" s="411"/>
      <c r="D29" s="411">
        <v>2009</v>
      </c>
      <c r="E29" s="306" t="s">
        <v>176</v>
      </c>
      <c r="F29" s="306" t="s">
        <v>618</v>
      </c>
      <c r="G29" s="474" t="s">
        <v>1004</v>
      </c>
      <c r="H29" s="411" t="s">
        <v>301</v>
      </c>
      <c r="I29" s="301" t="s">
        <v>266</v>
      </c>
      <c r="J29" s="335">
        <v>0</v>
      </c>
      <c r="K29" s="335">
        <v>1</v>
      </c>
      <c r="L29" s="335">
        <v>0</v>
      </c>
      <c r="M29" s="420">
        <f t="shared" si="0"/>
        <v>1</v>
      </c>
      <c r="IJ29"/>
      <c r="IK29"/>
      <c r="IL29"/>
    </row>
    <row r="30" spans="1:246" ht="12.75">
      <c r="A30" s="395" t="s">
        <v>521</v>
      </c>
      <c r="B30" s="411"/>
      <c r="C30" s="411"/>
      <c r="D30" s="411">
        <v>2009</v>
      </c>
      <c r="E30" s="306" t="s">
        <v>176</v>
      </c>
      <c r="F30" s="306" t="s">
        <v>618</v>
      </c>
      <c r="G30" s="474" t="s">
        <v>1005</v>
      </c>
      <c r="H30" s="411" t="s">
        <v>301</v>
      </c>
      <c r="I30" s="301" t="s">
        <v>266</v>
      </c>
      <c r="J30" s="335">
        <v>0</v>
      </c>
      <c r="K30" s="335">
        <v>0</v>
      </c>
      <c r="L30" s="335">
        <v>33</v>
      </c>
      <c r="M30" s="420">
        <f t="shared" si="0"/>
        <v>33</v>
      </c>
      <c r="IJ30"/>
      <c r="IK30"/>
      <c r="IL30"/>
    </row>
    <row r="31" spans="1:246" ht="12.75">
      <c r="A31" s="395" t="s">
        <v>521</v>
      </c>
      <c r="B31" s="411"/>
      <c r="C31" s="411"/>
      <c r="D31" s="411">
        <v>2009</v>
      </c>
      <c r="E31" s="306" t="s">
        <v>176</v>
      </c>
      <c r="F31" s="306" t="s">
        <v>618</v>
      </c>
      <c r="G31" s="474" t="s">
        <v>335</v>
      </c>
      <c r="H31" s="411" t="s">
        <v>301</v>
      </c>
      <c r="I31" s="301" t="s">
        <v>266</v>
      </c>
      <c r="J31" s="335">
        <v>0</v>
      </c>
      <c r="K31" s="335">
        <v>46</v>
      </c>
      <c r="L31" s="335">
        <v>5</v>
      </c>
      <c r="M31" s="420">
        <f t="shared" si="0"/>
        <v>51</v>
      </c>
      <c r="IL31"/>
    </row>
    <row r="32" spans="1:246" ht="12.75">
      <c r="A32" s="395" t="s">
        <v>521</v>
      </c>
      <c r="B32" s="411"/>
      <c r="C32" s="411"/>
      <c r="D32" s="411">
        <v>2009</v>
      </c>
      <c r="E32" s="306" t="s">
        <v>176</v>
      </c>
      <c r="F32" s="306" t="s">
        <v>618</v>
      </c>
      <c r="G32" s="474" t="s">
        <v>528</v>
      </c>
      <c r="H32" s="411">
        <v>2</v>
      </c>
      <c r="I32" s="301" t="s">
        <v>659</v>
      </c>
      <c r="J32" s="335">
        <v>0</v>
      </c>
      <c r="K32" s="335">
        <v>99</v>
      </c>
      <c r="L32" s="335">
        <v>0</v>
      </c>
      <c r="M32" s="420">
        <f t="shared" si="0"/>
        <v>99</v>
      </c>
      <c r="IL32"/>
    </row>
    <row r="33" spans="1:246" ht="12.75">
      <c r="A33" s="395" t="s">
        <v>521</v>
      </c>
      <c r="B33" s="411"/>
      <c r="C33" s="411"/>
      <c r="D33" s="411">
        <v>2009</v>
      </c>
      <c r="E33" s="306" t="s">
        <v>176</v>
      </c>
      <c r="F33" s="306" t="s">
        <v>618</v>
      </c>
      <c r="G33" s="474" t="s">
        <v>528</v>
      </c>
      <c r="H33" s="411">
        <v>2</v>
      </c>
      <c r="I33" s="301" t="s">
        <v>266</v>
      </c>
      <c r="J33" s="335">
        <v>0</v>
      </c>
      <c r="K33" s="335">
        <v>4970</v>
      </c>
      <c r="L33" s="335">
        <v>5739</v>
      </c>
      <c r="M33" s="420">
        <f t="shared" si="0"/>
        <v>10709</v>
      </c>
      <c r="IL33"/>
    </row>
    <row r="34" spans="1:246" ht="12.75">
      <c r="A34" s="395" t="s">
        <v>521</v>
      </c>
      <c r="B34" s="411"/>
      <c r="C34" s="411"/>
      <c r="D34" s="411">
        <v>2009</v>
      </c>
      <c r="E34" s="306" t="s">
        <v>176</v>
      </c>
      <c r="F34" s="306" t="s">
        <v>618</v>
      </c>
      <c r="G34" s="474" t="s">
        <v>319</v>
      </c>
      <c r="H34" s="411">
        <v>2</v>
      </c>
      <c r="I34" s="301" t="s">
        <v>659</v>
      </c>
      <c r="J34" s="335">
        <v>0</v>
      </c>
      <c r="K34" s="335">
        <v>120</v>
      </c>
      <c r="L34" s="335">
        <v>0</v>
      </c>
      <c r="M34" s="420">
        <f t="shared" si="0"/>
        <v>120</v>
      </c>
      <c r="IL34"/>
    </row>
    <row r="35" spans="1:246" ht="12.75">
      <c r="A35" s="395" t="s">
        <v>521</v>
      </c>
      <c r="B35" s="411"/>
      <c r="C35" s="411"/>
      <c r="D35" s="411">
        <v>2009</v>
      </c>
      <c r="E35" s="306" t="s">
        <v>176</v>
      </c>
      <c r="F35" s="306" t="s">
        <v>618</v>
      </c>
      <c r="G35" s="474" t="s">
        <v>319</v>
      </c>
      <c r="H35" s="411">
        <v>2</v>
      </c>
      <c r="I35" s="301" t="s">
        <v>266</v>
      </c>
      <c r="J35" s="335">
        <v>0</v>
      </c>
      <c r="K35" s="335">
        <v>6120</v>
      </c>
      <c r="L35" s="335">
        <v>5763</v>
      </c>
      <c r="M35" s="420">
        <f t="shared" si="0"/>
        <v>11883</v>
      </c>
      <c r="IL35"/>
    </row>
    <row r="36" spans="1:13" ht="12.75">
      <c r="A36" s="395" t="s">
        <v>521</v>
      </c>
      <c r="B36" s="411"/>
      <c r="C36" s="411"/>
      <c r="D36" s="411">
        <v>2009</v>
      </c>
      <c r="E36" s="306" t="s">
        <v>176</v>
      </c>
      <c r="F36" s="306" t="s">
        <v>618</v>
      </c>
      <c r="G36" s="474" t="s">
        <v>526</v>
      </c>
      <c r="H36" s="411" t="s">
        <v>301</v>
      </c>
      <c r="I36" s="301" t="s">
        <v>266</v>
      </c>
      <c r="J36" s="335">
        <v>0</v>
      </c>
      <c r="K36" s="335">
        <v>1</v>
      </c>
      <c r="L36" s="335">
        <v>1</v>
      </c>
      <c r="M36" s="420">
        <f t="shared" si="0"/>
        <v>2</v>
      </c>
    </row>
    <row r="37" spans="1:13" ht="12.75">
      <c r="A37" s="395" t="s">
        <v>521</v>
      </c>
      <c r="B37" s="411"/>
      <c r="C37" s="411"/>
      <c r="D37" s="411">
        <v>2009</v>
      </c>
      <c r="E37" s="306" t="s">
        <v>176</v>
      </c>
      <c r="F37" s="306" t="s">
        <v>618</v>
      </c>
      <c r="G37" s="474" t="s">
        <v>1006</v>
      </c>
      <c r="H37" s="411" t="s">
        <v>301</v>
      </c>
      <c r="I37" s="301" t="s">
        <v>266</v>
      </c>
      <c r="J37" s="335">
        <v>0</v>
      </c>
      <c r="K37" s="335">
        <v>0</v>
      </c>
      <c r="L37" s="335">
        <v>4</v>
      </c>
      <c r="M37" s="420">
        <f t="shared" si="0"/>
        <v>4</v>
      </c>
    </row>
    <row r="38" spans="1:13" ht="12.75">
      <c r="A38" s="395" t="s">
        <v>521</v>
      </c>
      <c r="B38" s="411"/>
      <c r="C38" s="411"/>
      <c r="D38" s="411">
        <v>2009</v>
      </c>
      <c r="E38" s="306" t="s">
        <v>176</v>
      </c>
      <c r="F38" s="306" t="s">
        <v>618</v>
      </c>
      <c r="G38" s="474" t="s">
        <v>530</v>
      </c>
      <c r="H38" s="411">
        <v>2</v>
      </c>
      <c r="I38" s="301" t="s">
        <v>659</v>
      </c>
      <c r="J38" s="335">
        <v>0</v>
      </c>
      <c r="K38" s="335">
        <v>73</v>
      </c>
      <c r="L38" s="335">
        <v>0</v>
      </c>
      <c r="M38" s="420">
        <f t="shared" si="0"/>
        <v>73</v>
      </c>
    </row>
    <row r="39" spans="1:13" ht="12.75">
      <c r="A39" s="395" t="s">
        <v>521</v>
      </c>
      <c r="B39" s="411"/>
      <c r="C39" s="411"/>
      <c r="D39" s="411">
        <v>2009</v>
      </c>
      <c r="E39" s="306" t="s">
        <v>176</v>
      </c>
      <c r="F39" s="306" t="s">
        <v>618</v>
      </c>
      <c r="G39" s="474" t="s">
        <v>530</v>
      </c>
      <c r="H39" s="411">
        <v>2</v>
      </c>
      <c r="I39" s="301" t="s">
        <v>266</v>
      </c>
      <c r="J39" s="335">
        <v>0</v>
      </c>
      <c r="K39" s="335">
        <v>397</v>
      </c>
      <c r="L39" s="335">
        <v>402</v>
      </c>
      <c r="M39" s="420">
        <f t="shared" si="0"/>
        <v>799</v>
      </c>
    </row>
    <row r="40" spans="1:13" ht="12.75">
      <c r="A40" s="395" t="s">
        <v>521</v>
      </c>
      <c r="B40" s="411"/>
      <c r="C40" s="411"/>
      <c r="D40" s="411">
        <v>2009</v>
      </c>
      <c r="E40" s="306" t="s">
        <v>176</v>
      </c>
      <c r="F40" s="306" t="s">
        <v>618</v>
      </c>
      <c r="G40" s="474" t="s">
        <v>536</v>
      </c>
      <c r="H40" s="411">
        <v>1</v>
      </c>
      <c r="I40" s="301" t="s">
        <v>266</v>
      </c>
      <c r="J40" s="335">
        <v>0</v>
      </c>
      <c r="K40" s="335">
        <v>12</v>
      </c>
      <c r="L40" s="335">
        <v>2</v>
      </c>
      <c r="M40" s="420">
        <f t="shared" si="0"/>
        <v>14</v>
      </c>
    </row>
    <row r="41" spans="1:13" ht="12.75">
      <c r="A41" s="395" t="s">
        <v>521</v>
      </c>
      <c r="B41" s="411"/>
      <c r="C41" s="411"/>
      <c r="D41" s="411">
        <v>2009</v>
      </c>
      <c r="E41" s="306" t="s">
        <v>176</v>
      </c>
      <c r="F41" s="306" t="s">
        <v>618</v>
      </c>
      <c r="G41" s="474" t="s">
        <v>808</v>
      </c>
      <c r="H41" s="411">
        <v>2</v>
      </c>
      <c r="I41" s="301" t="s">
        <v>659</v>
      </c>
      <c r="J41" s="335">
        <v>0</v>
      </c>
      <c r="K41" s="335">
        <v>14</v>
      </c>
      <c r="L41" s="335">
        <v>0</v>
      </c>
      <c r="M41" s="420">
        <f t="shared" si="0"/>
        <v>14</v>
      </c>
    </row>
    <row r="42" spans="1:13" ht="12.75">
      <c r="A42" s="395" t="s">
        <v>521</v>
      </c>
      <c r="B42" s="411"/>
      <c r="C42" s="411"/>
      <c r="D42" s="411">
        <v>2009</v>
      </c>
      <c r="E42" s="306" t="s">
        <v>176</v>
      </c>
      <c r="F42" s="306" t="s">
        <v>618</v>
      </c>
      <c r="G42" s="474" t="s">
        <v>808</v>
      </c>
      <c r="H42" s="411">
        <v>2</v>
      </c>
      <c r="I42" s="301" t="s">
        <v>266</v>
      </c>
      <c r="J42" s="335">
        <v>0</v>
      </c>
      <c r="K42" s="335">
        <v>123</v>
      </c>
      <c r="L42" s="335">
        <v>187</v>
      </c>
      <c r="M42" s="420">
        <f t="shared" si="0"/>
        <v>310</v>
      </c>
    </row>
    <row r="43" spans="1:13" ht="12.75">
      <c r="A43" s="395" t="s">
        <v>521</v>
      </c>
      <c r="B43" s="411"/>
      <c r="C43" s="411"/>
      <c r="D43" s="411">
        <v>2009</v>
      </c>
      <c r="E43" s="306" t="s">
        <v>176</v>
      </c>
      <c r="F43" s="306" t="s">
        <v>618</v>
      </c>
      <c r="G43" s="474" t="s">
        <v>318</v>
      </c>
      <c r="H43" s="411">
        <v>1</v>
      </c>
      <c r="I43" s="301" t="s">
        <v>659</v>
      </c>
      <c r="J43" s="335">
        <v>0</v>
      </c>
      <c r="K43" s="335">
        <v>71</v>
      </c>
      <c r="L43" s="335">
        <v>0</v>
      </c>
      <c r="M43" s="420">
        <f t="shared" si="0"/>
        <v>71</v>
      </c>
    </row>
    <row r="44" spans="1:13" ht="12.75">
      <c r="A44" s="395" t="s">
        <v>521</v>
      </c>
      <c r="B44" s="411"/>
      <c r="C44" s="411"/>
      <c r="D44" s="411">
        <v>2009</v>
      </c>
      <c r="E44" s="306" t="s">
        <v>176</v>
      </c>
      <c r="F44" s="306" t="s">
        <v>618</v>
      </c>
      <c r="G44" s="474" t="s">
        <v>318</v>
      </c>
      <c r="H44" s="411">
        <v>1</v>
      </c>
      <c r="I44" s="301" t="s">
        <v>266</v>
      </c>
      <c r="J44" s="335">
        <v>0</v>
      </c>
      <c r="K44" s="335">
        <v>161</v>
      </c>
      <c r="L44" s="335">
        <v>4</v>
      </c>
      <c r="M44" s="420">
        <f t="shared" si="0"/>
        <v>165</v>
      </c>
    </row>
    <row r="45" spans="1:13" ht="12.75">
      <c r="A45" s="395" t="s">
        <v>521</v>
      </c>
      <c r="B45" s="411"/>
      <c r="C45" s="411"/>
      <c r="D45" s="411">
        <v>2009</v>
      </c>
      <c r="E45" s="306" t="s">
        <v>176</v>
      </c>
      <c r="F45" s="306" t="s">
        <v>618</v>
      </c>
      <c r="G45" s="474" t="s">
        <v>575</v>
      </c>
      <c r="H45" s="411">
        <v>1</v>
      </c>
      <c r="I45" s="301" t="s">
        <v>266</v>
      </c>
      <c r="J45" s="335">
        <v>0</v>
      </c>
      <c r="K45" s="335">
        <v>0</v>
      </c>
      <c r="L45" s="335">
        <v>151</v>
      </c>
      <c r="M45" s="420">
        <f t="shared" si="0"/>
        <v>151</v>
      </c>
    </row>
    <row r="46" spans="1:13" ht="12.75">
      <c r="A46" s="395" t="s">
        <v>521</v>
      </c>
      <c r="B46" s="411"/>
      <c r="C46" s="411"/>
      <c r="D46" s="411">
        <v>2009</v>
      </c>
      <c r="E46" s="306" t="s">
        <v>176</v>
      </c>
      <c r="F46" s="306" t="s">
        <v>618</v>
      </c>
      <c r="G46" s="474" t="s">
        <v>575</v>
      </c>
      <c r="H46" s="411">
        <v>1</v>
      </c>
      <c r="I46" s="301" t="s">
        <v>633</v>
      </c>
      <c r="J46" s="335">
        <v>0</v>
      </c>
      <c r="K46" s="335">
        <v>2269</v>
      </c>
      <c r="L46" s="335">
        <v>0</v>
      </c>
      <c r="M46" s="420">
        <f t="shared" si="0"/>
        <v>2269</v>
      </c>
    </row>
    <row r="47" spans="1:13" ht="12.75">
      <c r="A47" s="395" t="s">
        <v>521</v>
      </c>
      <c r="B47" s="411"/>
      <c r="C47" s="411"/>
      <c r="D47" s="411">
        <v>2009</v>
      </c>
      <c r="E47" s="306" t="s">
        <v>176</v>
      </c>
      <c r="F47" s="306" t="s">
        <v>618</v>
      </c>
      <c r="G47" s="474" t="s">
        <v>575</v>
      </c>
      <c r="H47" s="411">
        <v>1</v>
      </c>
      <c r="I47" s="301" t="s">
        <v>632</v>
      </c>
      <c r="J47" s="335">
        <v>0</v>
      </c>
      <c r="K47" s="335">
        <v>1</v>
      </c>
      <c r="L47" s="335">
        <v>0</v>
      </c>
      <c r="M47" s="420">
        <f t="shared" si="0"/>
        <v>1</v>
      </c>
    </row>
    <row r="48" spans="1:13" ht="12.75">
      <c r="A48" s="395" t="s">
        <v>521</v>
      </c>
      <c r="B48" s="411"/>
      <c r="C48" s="411"/>
      <c r="D48" s="411">
        <v>2009</v>
      </c>
      <c r="E48" s="306" t="s">
        <v>176</v>
      </c>
      <c r="F48" s="306" t="s">
        <v>618</v>
      </c>
      <c r="G48" s="474" t="s">
        <v>1007</v>
      </c>
      <c r="H48" s="411" t="s">
        <v>301</v>
      </c>
      <c r="I48" s="301" t="s">
        <v>266</v>
      </c>
      <c r="J48" s="335">
        <v>0</v>
      </c>
      <c r="K48" s="335">
        <v>0</v>
      </c>
      <c r="L48" s="335">
        <v>16</v>
      </c>
      <c r="M48" s="420">
        <f t="shared" si="0"/>
        <v>16</v>
      </c>
    </row>
    <row r="49" spans="1:13" ht="12.75">
      <c r="A49" s="395" t="s">
        <v>521</v>
      </c>
      <c r="B49" s="411"/>
      <c r="C49" s="411"/>
      <c r="D49" s="411">
        <v>2009</v>
      </c>
      <c r="E49" s="306" t="s">
        <v>176</v>
      </c>
      <c r="F49" s="306" t="s">
        <v>618</v>
      </c>
      <c r="G49" s="474" t="s">
        <v>1007</v>
      </c>
      <c r="H49" s="411" t="s">
        <v>301</v>
      </c>
      <c r="I49" s="301" t="s">
        <v>633</v>
      </c>
      <c r="J49" s="335">
        <v>0</v>
      </c>
      <c r="K49" s="335">
        <v>6</v>
      </c>
      <c r="L49" s="335">
        <v>0</v>
      </c>
      <c r="M49" s="420">
        <f t="shared" si="0"/>
        <v>6</v>
      </c>
    </row>
    <row r="50" spans="1:13" ht="12.75">
      <c r="A50" s="395" t="s">
        <v>521</v>
      </c>
      <c r="B50" s="411"/>
      <c r="C50" s="411"/>
      <c r="D50" s="411">
        <v>2009</v>
      </c>
      <c r="E50" s="306" t="s">
        <v>176</v>
      </c>
      <c r="F50" s="306" t="s">
        <v>618</v>
      </c>
      <c r="G50" s="474" t="s">
        <v>1008</v>
      </c>
      <c r="H50" s="411" t="s">
        <v>301</v>
      </c>
      <c r="I50" s="301" t="s">
        <v>266</v>
      </c>
      <c r="J50" s="335">
        <v>0</v>
      </c>
      <c r="K50" s="335">
        <v>9</v>
      </c>
      <c r="L50" s="335">
        <v>0</v>
      </c>
      <c r="M50" s="420">
        <f t="shared" si="0"/>
        <v>9</v>
      </c>
    </row>
    <row r="51" spans="1:13" ht="12.75">
      <c r="A51" s="395" t="s">
        <v>521</v>
      </c>
      <c r="B51" s="411"/>
      <c r="C51" s="411"/>
      <c r="D51" s="411">
        <v>2009</v>
      </c>
      <c r="E51" s="306" t="s">
        <v>176</v>
      </c>
      <c r="F51" s="306" t="s">
        <v>618</v>
      </c>
      <c r="G51" s="474" t="s">
        <v>1009</v>
      </c>
      <c r="H51" s="411" t="s">
        <v>301</v>
      </c>
      <c r="I51" s="301" t="s">
        <v>266</v>
      </c>
      <c r="J51" s="335">
        <v>0</v>
      </c>
      <c r="K51" s="335">
        <v>0</v>
      </c>
      <c r="L51" s="335">
        <v>1</v>
      </c>
      <c r="M51" s="420">
        <f t="shared" si="0"/>
        <v>1</v>
      </c>
    </row>
    <row r="52" spans="1:13" ht="12.75">
      <c r="A52" s="395" t="s">
        <v>521</v>
      </c>
      <c r="B52" s="411"/>
      <c r="C52" s="411"/>
      <c r="D52" s="411">
        <v>2009</v>
      </c>
      <c r="E52" s="306" t="s">
        <v>176</v>
      </c>
      <c r="F52" s="306" t="s">
        <v>673</v>
      </c>
      <c r="G52" s="474" t="s">
        <v>1010</v>
      </c>
      <c r="H52" s="411" t="s">
        <v>301</v>
      </c>
      <c r="I52" s="301" t="s">
        <v>266</v>
      </c>
      <c r="J52" s="335">
        <v>0</v>
      </c>
      <c r="K52" s="335">
        <v>0</v>
      </c>
      <c r="L52" s="335">
        <v>3</v>
      </c>
      <c r="M52" s="420">
        <f t="shared" si="0"/>
        <v>3</v>
      </c>
    </row>
    <row r="53" spans="1:13" ht="12.75">
      <c r="A53" s="395" t="s">
        <v>521</v>
      </c>
      <c r="B53" s="411"/>
      <c r="C53" s="411"/>
      <c r="D53" s="411">
        <v>2009</v>
      </c>
      <c r="E53" s="306" t="s">
        <v>176</v>
      </c>
      <c r="F53" s="306" t="s">
        <v>673</v>
      </c>
      <c r="G53" s="474" t="s">
        <v>573</v>
      </c>
      <c r="H53" s="411">
        <v>1</v>
      </c>
      <c r="I53" s="301" t="s">
        <v>628</v>
      </c>
      <c r="J53" s="335">
        <v>0</v>
      </c>
      <c r="K53" s="335">
        <v>1001</v>
      </c>
      <c r="L53" s="335">
        <v>0</v>
      </c>
      <c r="M53" s="420">
        <f t="shared" si="0"/>
        <v>1001</v>
      </c>
    </row>
    <row r="54" spans="1:13" ht="12.75">
      <c r="A54" s="395" t="s">
        <v>521</v>
      </c>
      <c r="B54" s="411"/>
      <c r="C54" s="411"/>
      <c r="D54" s="411">
        <v>2009</v>
      </c>
      <c r="E54" s="306" t="s">
        <v>176</v>
      </c>
      <c r="F54" s="306" t="s">
        <v>673</v>
      </c>
      <c r="G54" s="474" t="s">
        <v>332</v>
      </c>
      <c r="H54" s="411">
        <v>1</v>
      </c>
      <c r="I54" s="301" t="s">
        <v>659</v>
      </c>
      <c r="J54" s="335">
        <v>0</v>
      </c>
      <c r="K54" s="335">
        <v>50</v>
      </c>
      <c r="L54" s="335">
        <v>0</v>
      </c>
      <c r="M54" s="420">
        <f t="shared" si="0"/>
        <v>50</v>
      </c>
    </row>
    <row r="55" spans="1:13" ht="12.75">
      <c r="A55" s="395" t="s">
        <v>521</v>
      </c>
      <c r="B55" s="411"/>
      <c r="C55" s="411"/>
      <c r="D55" s="411">
        <v>2009</v>
      </c>
      <c r="E55" s="306" t="s">
        <v>176</v>
      </c>
      <c r="F55" s="306" t="s">
        <v>673</v>
      </c>
      <c r="G55" s="474" t="s">
        <v>332</v>
      </c>
      <c r="H55" s="411">
        <v>1</v>
      </c>
      <c r="I55" s="301" t="s">
        <v>266</v>
      </c>
      <c r="J55" s="335">
        <v>0</v>
      </c>
      <c r="K55" s="335">
        <v>10424</v>
      </c>
      <c r="L55" s="335">
        <v>7373</v>
      </c>
      <c r="M55" s="420">
        <f t="shared" si="0"/>
        <v>17797</v>
      </c>
    </row>
    <row r="56" spans="1:13" ht="12.75">
      <c r="A56" s="395" t="s">
        <v>521</v>
      </c>
      <c r="B56" s="411"/>
      <c r="C56" s="411"/>
      <c r="D56" s="411">
        <v>2009</v>
      </c>
      <c r="E56" s="306" t="s">
        <v>176</v>
      </c>
      <c r="F56" s="306" t="s">
        <v>673</v>
      </c>
      <c r="G56" s="474" t="s">
        <v>332</v>
      </c>
      <c r="H56" s="411">
        <v>1</v>
      </c>
      <c r="I56" s="301" t="s">
        <v>628</v>
      </c>
      <c r="J56" s="335">
        <v>0</v>
      </c>
      <c r="K56" s="335">
        <v>1</v>
      </c>
      <c r="L56" s="335">
        <v>0</v>
      </c>
      <c r="M56" s="420">
        <f t="shared" si="0"/>
        <v>1</v>
      </c>
    </row>
    <row r="57" spans="1:13" ht="12.75">
      <c r="A57" s="395" t="s">
        <v>521</v>
      </c>
      <c r="B57" s="411"/>
      <c r="C57" s="411"/>
      <c r="D57" s="411">
        <v>2009</v>
      </c>
      <c r="E57" s="306" t="s">
        <v>176</v>
      </c>
      <c r="F57" s="306" t="s">
        <v>673</v>
      </c>
      <c r="G57" s="474" t="s">
        <v>999</v>
      </c>
      <c r="H57" s="411" t="s">
        <v>301</v>
      </c>
      <c r="I57" s="301" t="s">
        <v>628</v>
      </c>
      <c r="J57" s="335">
        <v>0</v>
      </c>
      <c r="K57" s="335">
        <v>5</v>
      </c>
      <c r="L57" s="335">
        <v>0</v>
      </c>
      <c r="M57" s="420">
        <f t="shared" si="0"/>
        <v>5</v>
      </c>
    </row>
    <row r="58" spans="1:13" ht="12.75">
      <c r="A58" s="395" t="s">
        <v>521</v>
      </c>
      <c r="B58" s="411"/>
      <c r="C58" s="411"/>
      <c r="D58" s="411">
        <v>2009</v>
      </c>
      <c r="E58" s="306" t="s">
        <v>176</v>
      </c>
      <c r="F58" s="306" t="s">
        <v>673</v>
      </c>
      <c r="G58" s="474" t="s">
        <v>529</v>
      </c>
      <c r="H58" s="411">
        <v>2</v>
      </c>
      <c r="I58" s="301" t="s">
        <v>266</v>
      </c>
      <c r="J58" s="335">
        <v>0</v>
      </c>
      <c r="K58" s="335">
        <v>0</v>
      </c>
      <c r="L58" s="335">
        <v>1</v>
      </c>
      <c r="M58" s="420">
        <f t="shared" si="0"/>
        <v>1</v>
      </c>
    </row>
    <row r="59" spans="1:13" ht="12.75">
      <c r="A59" s="395" t="s">
        <v>521</v>
      </c>
      <c r="B59" s="411"/>
      <c r="C59" s="411"/>
      <c r="D59" s="411">
        <v>2009</v>
      </c>
      <c r="E59" s="306" t="s">
        <v>176</v>
      </c>
      <c r="F59" s="306" t="s">
        <v>673</v>
      </c>
      <c r="G59" s="474" t="s">
        <v>524</v>
      </c>
      <c r="H59" s="411" t="s">
        <v>301</v>
      </c>
      <c r="I59" s="301" t="s">
        <v>266</v>
      </c>
      <c r="J59" s="335">
        <v>0</v>
      </c>
      <c r="K59" s="335">
        <v>11</v>
      </c>
      <c r="L59" s="335">
        <v>0</v>
      </c>
      <c r="M59" s="420">
        <f t="shared" si="0"/>
        <v>11</v>
      </c>
    </row>
    <row r="60" spans="1:13" ht="12.75">
      <c r="A60" s="395" t="s">
        <v>521</v>
      </c>
      <c r="B60" s="411"/>
      <c r="C60" s="411"/>
      <c r="D60" s="411">
        <v>2009</v>
      </c>
      <c r="E60" s="306" t="s">
        <v>176</v>
      </c>
      <c r="F60" s="306" t="s">
        <v>673</v>
      </c>
      <c r="G60" s="474" t="s">
        <v>528</v>
      </c>
      <c r="H60" s="411">
        <v>2</v>
      </c>
      <c r="I60" s="301" t="s">
        <v>266</v>
      </c>
      <c r="J60" s="335">
        <v>0</v>
      </c>
      <c r="K60" s="335">
        <v>680</v>
      </c>
      <c r="L60" s="335">
        <v>2484</v>
      </c>
      <c r="M60" s="420">
        <f t="shared" si="0"/>
        <v>3164</v>
      </c>
    </row>
    <row r="61" spans="1:13" ht="12.75">
      <c r="A61" s="395" t="s">
        <v>521</v>
      </c>
      <c r="B61" s="411"/>
      <c r="C61" s="411"/>
      <c r="D61" s="411">
        <v>2009</v>
      </c>
      <c r="E61" s="306" t="s">
        <v>176</v>
      </c>
      <c r="F61" s="306" t="s">
        <v>673</v>
      </c>
      <c r="G61" s="474" t="s">
        <v>319</v>
      </c>
      <c r="H61" s="411">
        <v>2</v>
      </c>
      <c r="I61" s="301" t="s">
        <v>266</v>
      </c>
      <c r="J61" s="335">
        <v>0</v>
      </c>
      <c r="K61" s="335">
        <v>1444</v>
      </c>
      <c r="L61" s="335">
        <v>2924</v>
      </c>
      <c r="M61" s="420">
        <f t="shared" si="0"/>
        <v>4368</v>
      </c>
    </row>
    <row r="62" spans="1:13" ht="12.75">
      <c r="A62" s="395" t="s">
        <v>521</v>
      </c>
      <c r="B62" s="411"/>
      <c r="C62" s="411"/>
      <c r="D62" s="411">
        <v>2009</v>
      </c>
      <c r="E62" s="306" t="s">
        <v>176</v>
      </c>
      <c r="F62" s="306" t="s">
        <v>673</v>
      </c>
      <c r="G62" s="474" t="s">
        <v>530</v>
      </c>
      <c r="H62" s="411">
        <v>2</v>
      </c>
      <c r="I62" s="301" t="s">
        <v>266</v>
      </c>
      <c r="J62" s="335">
        <v>0</v>
      </c>
      <c r="K62" s="335">
        <v>132</v>
      </c>
      <c r="L62" s="335">
        <v>52</v>
      </c>
      <c r="M62" s="420">
        <f t="shared" si="0"/>
        <v>184</v>
      </c>
    </row>
    <row r="63" spans="1:13" ht="12.75">
      <c r="A63" s="395" t="s">
        <v>521</v>
      </c>
      <c r="B63" s="411"/>
      <c r="C63" s="411"/>
      <c r="D63" s="411">
        <v>2009</v>
      </c>
      <c r="E63" s="306" t="s">
        <v>176</v>
      </c>
      <c r="F63" s="306" t="s">
        <v>673</v>
      </c>
      <c r="G63" s="474" t="s">
        <v>536</v>
      </c>
      <c r="H63" s="411">
        <v>1</v>
      </c>
      <c r="I63" s="301" t="s">
        <v>663</v>
      </c>
      <c r="J63" s="335">
        <v>0</v>
      </c>
      <c r="K63" s="335">
        <v>270</v>
      </c>
      <c r="L63" s="335">
        <v>0</v>
      </c>
      <c r="M63" s="420">
        <f t="shared" si="0"/>
        <v>270</v>
      </c>
    </row>
    <row r="64" spans="1:13" ht="12.75">
      <c r="A64" s="395" t="s">
        <v>521</v>
      </c>
      <c r="B64" s="411"/>
      <c r="C64" s="411"/>
      <c r="D64" s="411">
        <v>2009</v>
      </c>
      <c r="E64" s="306" t="s">
        <v>176</v>
      </c>
      <c r="F64" s="306" t="s">
        <v>673</v>
      </c>
      <c r="G64" s="474" t="s">
        <v>536</v>
      </c>
      <c r="H64" s="411">
        <v>1</v>
      </c>
      <c r="I64" s="301" t="s">
        <v>266</v>
      </c>
      <c r="J64" s="335">
        <v>0</v>
      </c>
      <c r="K64" s="335">
        <v>1</v>
      </c>
      <c r="L64" s="335">
        <v>0</v>
      </c>
      <c r="M64" s="420">
        <f t="shared" si="0"/>
        <v>1</v>
      </c>
    </row>
    <row r="65" spans="1:13" ht="12.75">
      <c r="A65" s="395" t="s">
        <v>521</v>
      </c>
      <c r="B65" s="411"/>
      <c r="C65" s="411"/>
      <c r="D65" s="411">
        <v>2009</v>
      </c>
      <c r="E65" s="306" t="s">
        <v>176</v>
      </c>
      <c r="F65" s="306" t="s">
        <v>673</v>
      </c>
      <c r="G65" s="474" t="s">
        <v>808</v>
      </c>
      <c r="H65" s="411">
        <v>2</v>
      </c>
      <c r="I65" s="301" t="s">
        <v>266</v>
      </c>
      <c r="J65" s="335">
        <v>0</v>
      </c>
      <c r="K65" s="335">
        <v>1</v>
      </c>
      <c r="L65" s="335">
        <v>0</v>
      </c>
      <c r="M65" s="420">
        <f t="shared" si="0"/>
        <v>1</v>
      </c>
    </row>
    <row r="66" spans="1:13" ht="12.75">
      <c r="A66" s="395" t="s">
        <v>521</v>
      </c>
      <c r="B66" s="411"/>
      <c r="C66" s="411"/>
      <c r="D66" s="411">
        <v>2009</v>
      </c>
      <c r="E66" s="306" t="s">
        <v>176</v>
      </c>
      <c r="F66" s="306" t="s">
        <v>673</v>
      </c>
      <c r="G66" s="474" t="s">
        <v>575</v>
      </c>
      <c r="H66" s="411">
        <v>1</v>
      </c>
      <c r="I66" s="301" t="s">
        <v>628</v>
      </c>
      <c r="J66" s="335">
        <v>0</v>
      </c>
      <c r="K66" s="335">
        <v>15616</v>
      </c>
      <c r="L66" s="335">
        <v>0</v>
      </c>
      <c r="M66" s="420">
        <f t="shared" si="0"/>
        <v>15616</v>
      </c>
    </row>
    <row r="67" spans="1:13" ht="12.75">
      <c r="A67" s="395" t="s">
        <v>521</v>
      </c>
      <c r="B67" s="411"/>
      <c r="C67" s="411"/>
      <c r="D67" s="411">
        <v>2009</v>
      </c>
      <c r="E67" s="312" t="s">
        <v>178</v>
      </c>
      <c r="F67" s="312" t="s">
        <v>675</v>
      </c>
      <c r="G67" s="474" t="s">
        <v>573</v>
      </c>
      <c r="H67" s="411">
        <v>1</v>
      </c>
      <c r="I67" s="301" t="s">
        <v>674</v>
      </c>
      <c r="J67" s="335">
        <v>0</v>
      </c>
      <c r="K67" s="335">
        <v>2095</v>
      </c>
      <c r="L67" s="335">
        <v>0</v>
      </c>
      <c r="M67" s="420">
        <f t="shared" si="0"/>
        <v>2095</v>
      </c>
    </row>
    <row r="68" spans="1:13" ht="12.75">
      <c r="A68" s="395" t="s">
        <v>521</v>
      </c>
      <c r="B68" s="411"/>
      <c r="C68" s="411"/>
      <c r="D68" s="411">
        <v>2009</v>
      </c>
      <c r="E68" s="312" t="s">
        <v>178</v>
      </c>
      <c r="F68" s="312" t="s">
        <v>678</v>
      </c>
      <c r="G68" s="474" t="s">
        <v>1010</v>
      </c>
      <c r="H68" s="411" t="s">
        <v>301</v>
      </c>
      <c r="I68" s="301" t="s">
        <v>626</v>
      </c>
      <c r="J68" s="335">
        <v>0</v>
      </c>
      <c r="K68" s="335">
        <v>0</v>
      </c>
      <c r="L68" s="335">
        <v>2</v>
      </c>
      <c r="M68" s="420">
        <f aca="true" t="shared" si="1" ref="M68:M124">J68+K68+L68</f>
        <v>2</v>
      </c>
    </row>
    <row r="69" spans="1:13" ht="12.75">
      <c r="A69" s="395" t="s">
        <v>521</v>
      </c>
      <c r="B69" s="411"/>
      <c r="C69" s="411"/>
      <c r="D69" s="411">
        <v>2009</v>
      </c>
      <c r="E69" s="312" t="s">
        <v>178</v>
      </c>
      <c r="F69" s="312" t="s">
        <v>678</v>
      </c>
      <c r="G69" s="474" t="s">
        <v>994</v>
      </c>
      <c r="H69" s="411" t="s">
        <v>301</v>
      </c>
      <c r="I69" s="301" t="s">
        <v>689</v>
      </c>
      <c r="J69" s="335">
        <v>0</v>
      </c>
      <c r="K69" s="335">
        <v>0</v>
      </c>
      <c r="L69" s="335">
        <v>28</v>
      </c>
      <c r="M69" s="420">
        <f t="shared" si="1"/>
        <v>28</v>
      </c>
    </row>
    <row r="70" spans="1:13" ht="12.75">
      <c r="A70" s="395" t="s">
        <v>521</v>
      </c>
      <c r="B70" s="411"/>
      <c r="C70" s="411"/>
      <c r="D70" s="411">
        <v>2009</v>
      </c>
      <c r="E70" s="312" t="s">
        <v>178</v>
      </c>
      <c r="F70" s="312" t="s">
        <v>678</v>
      </c>
      <c r="G70" s="474" t="s">
        <v>994</v>
      </c>
      <c r="H70" s="411" t="s">
        <v>301</v>
      </c>
      <c r="I70" s="301" t="s">
        <v>623</v>
      </c>
      <c r="J70" s="335">
        <v>0</v>
      </c>
      <c r="K70" s="335">
        <v>0</v>
      </c>
      <c r="L70" s="335">
        <v>119</v>
      </c>
      <c r="M70" s="420">
        <f t="shared" si="1"/>
        <v>119</v>
      </c>
    </row>
    <row r="71" spans="1:13" ht="12.75">
      <c r="A71" s="395" t="s">
        <v>521</v>
      </c>
      <c r="B71" s="411"/>
      <c r="C71" s="411"/>
      <c r="D71" s="411">
        <v>2009</v>
      </c>
      <c r="E71" s="312" t="s">
        <v>178</v>
      </c>
      <c r="F71" s="312" t="s">
        <v>678</v>
      </c>
      <c r="G71" s="474" t="s">
        <v>994</v>
      </c>
      <c r="H71" s="411" t="s">
        <v>301</v>
      </c>
      <c r="I71" s="301" t="s">
        <v>626</v>
      </c>
      <c r="J71" s="335">
        <v>0</v>
      </c>
      <c r="K71" s="335">
        <v>0</v>
      </c>
      <c r="L71" s="335">
        <v>184</v>
      </c>
      <c r="M71" s="420">
        <f t="shared" si="1"/>
        <v>184</v>
      </c>
    </row>
    <row r="72" spans="1:13" ht="12.75">
      <c r="A72" s="395" t="s">
        <v>521</v>
      </c>
      <c r="B72" s="411"/>
      <c r="C72" s="411"/>
      <c r="D72" s="411">
        <v>2009</v>
      </c>
      <c r="E72" s="312" t="s">
        <v>178</v>
      </c>
      <c r="F72" s="312" t="s">
        <v>678</v>
      </c>
      <c r="G72" s="474" t="s">
        <v>994</v>
      </c>
      <c r="H72" s="411" t="s">
        <v>301</v>
      </c>
      <c r="I72" s="301" t="s">
        <v>682</v>
      </c>
      <c r="J72" s="335">
        <v>0</v>
      </c>
      <c r="K72" s="335">
        <v>0</v>
      </c>
      <c r="L72" s="335">
        <v>82</v>
      </c>
      <c r="M72" s="420">
        <f t="shared" si="1"/>
        <v>82</v>
      </c>
    </row>
    <row r="73" spans="1:13" ht="12.75">
      <c r="A73" s="395" t="s">
        <v>521</v>
      </c>
      <c r="B73" s="411"/>
      <c r="C73" s="411"/>
      <c r="D73" s="411">
        <v>2009</v>
      </c>
      <c r="E73" s="312" t="s">
        <v>178</v>
      </c>
      <c r="F73" s="312" t="s">
        <v>678</v>
      </c>
      <c r="G73" s="474" t="s">
        <v>1011</v>
      </c>
      <c r="H73" s="411">
        <v>2</v>
      </c>
      <c r="I73" s="301" t="s">
        <v>691</v>
      </c>
      <c r="J73" s="335">
        <v>0</v>
      </c>
      <c r="K73" s="335">
        <v>14596</v>
      </c>
      <c r="L73" s="335">
        <v>0</v>
      </c>
      <c r="M73" s="420">
        <f t="shared" si="1"/>
        <v>14596</v>
      </c>
    </row>
    <row r="74" spans="1:13" ht="12.75">
      <c r="A74" s="395" t="s">
        <v>521</v>
      </c>
      <c r="B74" s="411"/>
      <c r="C74" s="411"/>
      <c r="D74" s="411">
        <v>2009</v>
      </c>
      <c r="E74" s="312" t="s">
        <v>178</v>
      </c>
      <c r="F74" s="312" t="s">
        <v>678</v>
      </c>
      <c r="G74" s="474" t="s">
        <v>1012</v>
      </c>
      <c r="H74" s="411" t="s">
        <v>301</v>
      </c>
      <c r="I74" s="301" t="s">
        <v>660</v>
      </c>
      <c r="J74" s="335">
        <v>0</v>
      </c>
      <c r="K74" s="335">
        <v>0</v>
      </c>
      <c r="L74" s="335">
        <v>1</v>
      </c>
      <c r="M74" s="420">
        <f t="shared" si="1"/>
        <v>1</v>
      </c>
    </row>
    <row r="75" spans="1:13" ht="12.75">
      <c r="A75" s="395" t="s">
        <v>521</v>
      </c>
      <c r="B75" s="411"/>
      <c r="C75" s="411"/>
      <c r="D75" s="411">
        <v>2009</v>
      </c>
      <c r="E75" s="312" t="s">
        <v>178</v>
      </c>
      <c r="F75" s="312" t="s">
        <v>678</v>
      </c>
      <c r="G75" s="474" t="s">
        <v>1012</v>
      </c>
      <c r="H75" s="411" t="s">
        <v>301</v>
      </c>
      <c r="I75" s="301" t="s">
        <v>623</v>
      </c>
      <c r="J75" s="335">
        <v>0</v>
      </c>
      <c r="K75" s="335">
        <v>6</v>
      </c>
      <c r="L75" s="335">
        <v>0</v>
      </c>
      <c r="M75" s="420">
        <f t="shared" si="1"/>
        <v>6</v>
      </c>
    </row>
    <row r="76" spans="1:13" ht="12.75">
      <c r="A76" s="395" t="s">
        <v>521</v>
      </c>
      <c r="B76" s="411"/>
      <c r="C76" s="411"/>
      <c r="D76" s="411">
        <v>2009</v>
      </c>
      <c r="E76" s="312" t="s">
        <v>178</v>
      </c>
      <c r="F76" s="312" t="s">
        <v>678</v>
      </c>
      <c r="G76" s="474" t="s">
        <v>1012</v>
      </c>
      <c r="H76" s="411" t="s">
        <v>301</v>
      </c>
      <c r="I76" s="301" t="s">
        <v>626</v>
      </c>
      <c r="J76" s="335">
        <v>0</v>
      </c>
      <c r="K76" s="335">
        <v>8</v>
      </c>
      <c r="L76" s="335">
        <v>0</v>
      </c>
      <c r="M76" s="420">
        <f t="shared" si="1"/>
        <v>8</v>
      </c>
    </row>
    <row r="77" spans="1:13" ht="12.75">
      <c r="A77" s="395" t="s">
        <v>521</v>
      </c>
      <c r="B77" s="411"/>
      <c r="C77" s="411"/>
      <c r="D77" s="411">
        <v>2009</v>
      </c>
      <c r="E77" s="312" t="s">
        <v>178</v>
      </c>
      <c r="F77" s="312" t="s">
        <v>678</v>
      </c>
      <c r="G77" s="474" t="s">
        <v>586</v>
      </c>
      <c r="H77" s="411" t="s">
        <v>301</v>
      </c>
      <c r="I77" s="301" t="s">
        <v>689</v>
      </c>
      <c r="J77" s="335">
        <v>0</v>
      </c>
      <c r="K77" s="335">
        <v>0</v>
      </c>
      <c r="L77" s="335">
        <v>44</v>
      </c>
      <c r="M77" s="420">
        <f t="shared" si="1"/>
        <v>44</v>
      </c>
    </row>
    <row r="78" spans="1:13" ht="12.75">
      <c r="A78" s="395" t="s">
        <v>521</v>
      </c>
      <c r="B78" s="411"/>
      <c r="C78" s="411"/>
      <c r="D78" s="411">
        <v>2009</v>
      </c>
      <c r="E78" s="312" t="s">
        <v>178</v>
      </c>
      <c r="F78" s="312" t="s">
        <v>678</v>
      </c>
      <c r="G78" s="474" t="s">
        <v>586</v>
      </c>
      <c r="H78" s="411" t="s">
        <v>301</v>
      </c>
      <c r="I78" s="301" t="s">
        <v>623</v>
      </c>
      <c r="J78" s="335">
        <v>0</v>
      </c>
      <c r="K78" s="335">
        <v>0</v>
      </c>
      <c r="L78" s="335">
        <v>109</v>
      </c>
      <c r="M78" s="420">
        <f t="shared" si="1"/>
        <v>109</v>
      </c>
    </row>
    <row r="79" spans="1:13" ht="12.75">
      <c r="A79" s="395" t="s">
        <v>521</v>
      </c>
      <c r="B79" s="411"/>
      <c r="C79" s="411"/>
      <c r="D79" s="411">
        <v>2009</v>
      </c>
      <c r="E79" s="312" t="s">
        <v>178</v>
      </c>
      <c r="F79" s="312" t="s">
        <v>678</v>
      </c>
      <c r="G79" s="474" t="s">
        <v>586</v>
      </c>
      <c r="H79" s="411" t="s">
        <v>301</v>
      </c>
      <c r="I79" s="301" t="s">
        <v>626</v>
      </c>
      <c r="J79" s="335">
        <v>0</v>
      </c>
      <c r="K79" s="335">
        <v>0</v>
      </c>
      <c r="L79" s="335">
        <v>142</v>
      </c>
      <c r="M79" s="420">
        <f t="shared" si="1"/>
        <v>142</v>
      </c>
    </row>
    <row r="80" spans="1:13" ht="12.75">
      <c r="A80" s="395" t="s">
        <v>521</v>
      </c>
      <c r="B80" s="411"/>
      <c r="C80" s="411"/>
      <c r="D80" s="411">
        <v>2009</v>
      </c>
      <c r="E80" s="312" t="s">
        <v>178</v>
      </c>
      <c r="F80" s="312" t="s">
        <v>678</v>
      </c>
      <c r="G80" s="474" t="s">
        <v>1013</v>
      </c>
      <c r="H80" s="411" t="s">
        <v>301</v>
      </c>
      <c r="I80" s="301" t="s">
        <v>689</v>
      </c>
      <c r="J80" s="335">
        <v>0</v>
      </c>
      <c r="K80" s="335">
        <v>1</v>
      </c>
      <c r="L80" s="335">
        <v>0</v>
      </c>
      <c r="M80" s="420">
        <f t="shared" si="1"/>
        <v>1</v>
      </c>
    </row>
    <row r="81" spans="1:13" ht="12.75">
      <c r="A81" s="395" t="s">
        <v>521</v>
      </c>
      <c r="B81" s="411"/>
      <c r="C81" s="411"/>
      <c r="D81" s="411">
        <v>2009</v>
      </c>
      <c r="E81" s="312" t="s">
        <v>178</v>
      </c>
      <c r="F81" s="312" t="s">
        <v>678</v>
      </c>
      <c r="G81" s="474" t="s">
        <v>1014</v>
      </c>
      <c r="H81" s="411" t="s">
        <v>301</v>
      </c>
      <c r="I81" s="301" t="s">
        <v>623</v>
      </c>
      <c r="J81" s="335">
        <v>0</v>
      </c>
      <c r="K81" s="335">
        <v>0</v>
      </c>
      <c r="L81" s="335">
        <v>2</v>
      </c>
      <c r="M81" s="420">
        <f t="shared" si="1"/>
        <v>2</v>
      </c>
    </row>
    <row r="82" spans="1:13" ht="12.75">
      <c r="A82" s="395" t="s">
        <v>521</v>
      </c>
      <c r="B82" s="411"/>
      <c r="C82" s="411"/>
      <c r="D82" s="411">
        <v>2009</v>
      </c>
      <c r="E82" s="312" t="s">
        <v>178</v>
      </c>
      <c r="F82" s="312" t="s">
        <v>678</v>
      </c>
      <c r="G82" s="474" t="s">
        <v>1015</v>
      </c>
      <c r="H82" s="411" t="s">
        <v>301</v>
      </c>
      <c r="I82" s="301" t="s">
        <v>689</v>
      </c>
      <c r="J82" s="335">
        <v>0</v>
      </c>
      <c r="K82" s="335">
        <v>0</v>
      </c>
      <c r="L82" s="335">
        <v>5</v>
      </c>
      <c r="M82" s="420">
        <f t="shared" si="1"/>
        <v>5</v>
      </c>
    </row>
    <row r="83" spans="1:13" ht="12.75">
      <c r="A83" s="395" t="s">
        <v>521</v>
      </c>
      <c r="B83" s="411"/>
      <c r="C83" s="411"/>
      <c r="D83" s="411">
        <v>2009</v>
      </c>
      <c r="E83" s="312" t="s">
        <v>178</v>
      </c>
      <c r="F83" s="312" t="s">
        <v>678</v>
      </c>
      <c r="G83" s="474" t="s">
        <v>1015</v>
      </c>
      <c r="H83" s="411" t="s">
        <v>301</v>
      </c>
      <c r="I83" s="301" t="s">
        <v>623</v>
      </c>
      <c r="J83" s="335">
        <v>0</v>
      </c>
      <c r="K83" s="335">
        <v>0</v>
      </c>
      <c r="L83" s="335">
        <v>28</v>
      </c>
      <c r="M83" s="420">
        <f t="shared" si="1"/>
        <v>28</v>
      </c>
    </row>
    <row r="84" spans="1:13" ht="12.75">
      <c r="A84" s="395" t="s">
        <v>521</v>
      </c>
      <c r="B84" s="411"/>
      <c r="C84" s="411"/>
      <c r="D84" s="411">
        <v>2009</v>
      </c>
      <c r="E84" s="312" t="s">
        <v>178</v>
      </c>
      <c r="F84" s="312" t="s">
        <v>678</v>
      </c>
      <c r="G84" s="474" t="s">
        <v>1016</v>
      </c>
      <c r="H84" s="411" t="s">
        <v>301</v>
      </c>
      <c r="I84" s="301" t="s">
        <v>689</v>
      </c>
      <c r="J84" s="335">
        <v>0</v>
      </c>
      <c r="K84" s="335">
        <v>0</v>
      </c>
      <c r="L84" s="335">
        <v>2</v>
      </c>
      <c r="M84" s="420">
        <f t="shared" si="1"/>
        <v>2</v>
      </c>
    </row>
    <row r="85" spans="1:13" ht="12.75">
      <c r="A85" s="395" t="s">
        <v>521</v>
      </c>
      <c r="B85" s="411"/>
      <c r="C85" s="411"/>
      <c r="D85" s="411">
        <v>2009</v>
      </c>
      <c r="E85" s="312" t="s">
        <v>178</v>
      </c>
      <c r="F85" s="312" t="s">
        <v>678</v>
      </c>
      <c r="G85" s="474" t="s">
        <v>1017</v>
      </c>
      <c r="H85" s="411" t="s">
        <v>301</v>
      </c>
      <c r="I85" s="301" t="s">
        <v>689</v>
      </c>
      <c r="J85" s="335">
        <v>0</v>
      </c>
      <c r="K85" s="335">
        <v>0</v>
      </c>
      <c r="L85" s="335">
        <v>83</v>
      </c>
      <c r="M85" s="420">
        <f t="shared" si="1"/>
        <v>83</v>
      </c>
    </row>
    <row r="86" spans="1:13" ht="12.75">
      <c r="A86" s="395" t="s">
        <v>521</v>
      </c>
      <c r="B86" s="411"/>
      <c r="C86" s="411"/>
      <c r="D86" s="411">
        <v>2009</v>
      </c>
      <c r="E86" s="312" t="s">
        <v>178</v>
      </c>
      <c r="F86" s="312" t="s">
        <v>678</v>
      </c>
      <c r="G86" s="474" t="s">
        <v>1017</v>
      </c>
      <c r="H86" s="411" t="s">
        <v>301</v>
      </c>
      <c r="I86" s="301" t="s">
        <v>623</v>
      </c>
      <c r="J86" s="335">
        <v>0</v>
      </c>
      <c r="K86" s="335">
        <v>0</v>
      </c>
      <c r="L86" s="335">
        <v>55</v>
      </c>
      <c r="M86" s="420">
        <f t="shared" si="1"/>
        <v>55</v>
      </c>
    </row>
    <row r="87" spans="1:13" ht="12.75">
      <c r="A87" s="395" t="s">
        <v>521</v>
      </c>
      <c r="B87" s="411"/>
      <c r="C87" s="411"/>
      <c r="D87" s="411">
        <v>2009</v>
      </c>
      <c r="E87" s="312" t="s">
        <v>178</v>
      </c>
      <c r="F87" s="312" t="s">
        <v>678</v>
      </c>
      <c r="G87" s="474" t="s">
        <v>1017</v>
      </c>
      <c r="H87" s="411" t="s">
        <v>301</v>
      </c>
      <c r="I87" s="301" t="s">
        <v>626</v>
      </c>
      <c r="J87" s="335">
        <v>0</v>
      </c>
      <c r="K87" s="335">
        <v>0</v>
      </c>
      <c r="L87" s="335">
        <v>114</v>
      </c>
      <c r="M87" s="420">
        <f t="shared" si="1"/>
        <v>114</v>
      </c>
    </row>
    <row r="88" spans="1:13" ht="12.75">
      <c r="A88" s="395" t="s">
        <v>521</v>
      </c>
      <c r="B88" s="411"/>
      <c r="C88" s="411"/>
      <c r="D88" s="411">
        <v>2009</v>
      </c>
      <c r="E88" s="312" t="s">
        <v>178</v>
      </c>
      <c r="F88" s="312" t="s">
        <v>678</v>
      </c>
      <c r="G88" s="474" t="s">
        <v>573</v>
      </c>
      <c r="H88" s="411">
        <v>1</v>
      </c>
      <c r="I88" s="301" t="s">
        <v>689</v>
      </c>
      <c r="J88" s="335">
        <v>0</v>
      </c>
      <c r="K88" s="335">
        <v>0</v>
      </c>
      <c r="L88" s="335">
        <v>190</v>
      </c>
      <c r="M88" s="420">
        <f t="shared" si="1"/>
        <v>190</v>
      </c>
    </row>
    <row r="89" spans="1:13" ht="12.75">
      <c r="A89" s="395" t="s">
        <v>521</v>
      </c>
      <c r="B89" s="411"/>
      <c r="C89" s="411"/>
      <c r="D89" s="411">
        <v>2009</v>
      </c>
      <c r="E89" s="312" t="s">
        <v>178</v>
      </c>
      <c r="F89" s="312" t="s">
        <v>678</v>
      </c>
      <c r="G89" s="474" t="s">
        <v>573</v>
      </c>
      <c r="H89" s="411">
        <v>1</v>
      </c>
      <c r="I89" s="301" t="s">
        <v>623</v>
      </c>
      <c r="J89" s="335">
        <v>0</v>
      </c>
      <c r="K89" s="335">
        <v>0</v>
      </c>
      <c r="L89" s="335">
        <v>37</v>
      </c>
      <c r="M89" s="420">
        <f t="shared" si="1"/>
        <v>37</v>
      </c>
    </row>
    <row r="90" spans="1:13" ht="12.75">
      <c r="A90" s="395" t="s">
        <v>521</v>
      </c>
      <c r="B90" s="411"/>
      <c r="C90" s="411"/>
      <c r="D90" s="411">
        <v>2009</v>
      </c>
      <c r="E90" s="312" t="s">
        <v>178</v>
      </c>
      <c r="F90" s="312" t="s">
        <v>678</v>
      </c>
      <c r="G90" s="474" t="s">
        <v>573</v>
      </c>
      <c r="H90" s="411">
        <v>1</v>
      </c>
      <c r="I90" s="301" t="s">
        <v>626</v>
      </c>
      <c r="J90" s="335">
        <v>0</v>
      </c>
      <c r="K90" s="335">
        <v>0</v>
      </c>
      <c r="L90" s="335">
        <v>47</v>
      </c>
      <c r="M90" s="420">
        <f t="shared" si="1"/>
        <v>47</v>
      </c>
    </row>
    <row r="91" spans="1:13" ht="12.75">
      <c r="A91" s="395" t="s">
        <v>521</v>
      </c>
      <c r="B91" s="411"/>
      <c r="C91" s="411"/>
      <c r="D91" s="411">
        <v>2009</v>
      </c>
      <c r="E91" s="312" t="s">
        <v>178</v>
      </c>
      <c r="F91" s="312" t="s">
        <v>678</v>
      </c>
      <c r="G91" s="474" t="s">
        <v>573</v>
      </c>
      <c r="H91" s="411">
        <v>1</v>
      </c>
      <c r="I91" s="301" t="s">
        <v>691</v>
      </c>
      <c r="J91" s="335">
        <v>0</v>
      </c>
      <c r="K91" s="335">
        <v>30</v>
      </c>
      <c r="L91" s="335">
        <v>0</v>
      </c>
      <c r="M91" s="420">
        <f t="shared" si="1"/>
        <v>30</v>
      </c>
    </row>
    <row r="92" spans="1:13" ht="12.75">
      <c r="A92" s="395" t="s">
        <v>521</v>
      </c>
      <c r="B92" s="411"/>
      <c r="C92" s="411"/>
      <c r="D92" s="411">
        <v>2009</v>
      </c>
      <c r="E92" s="312" t="s">
        <v>178</v>
      </c>
      <c r="F92" s="312" t="s">
        <v>678</v>
      </c>
      <c r="G92" s="474" t="s">
        <v>573</v>
      </c>
      <c r="H92" s="411">
        <v>1</v>
      </c>
      <c r="I92" s="301" t="s">
        <v>674</v>
      </c>
      <c r="J92" s="335">
        <v>0</v>
      </c>
      <c r="K92" s="335">
        <v>4290</v>
      </c>
      <c r="L92" s="335">
        <v>0</v>
      </c>
      <c r="M92" s="420">
        <f t="shared" si="1"/>
        <v>4290</v>
      </c>
    </row>
    <row r="93" spans="1:13" ht="12.75">
      <c r="A93" s="395" t="s">
        <v>521</v>
      </c>
      <c r="B93" s="411"/>
      <c r="C93" s="411"/>
      <c r="D93" s="411">
        <v>2009</v>
      </c>
      <c r="E93" s="312" t="s">
        <v>178</v>
      </c>
      <c r="F93" s="312" t="s">
        <v>678</v>
      </c>
      <c r="G93" s="474" t="s">
        <v>1018</v>
      </c>
      <c r="H93" s="411">
        <v>2</v>
      </c>
      <c r="I93" s="301" t="s">
        <v>623</v>
      </c>
      <c r="J93" s="335">
        <v>0</v>
      </c>
      <c r="K93" s="335">
        <v>0</v>
      </c>
      <c r="L93" s="335">
        <v>2</v>
      </c>
      <c r="M93" s="420">
        <f t="shared" si="1"/>
        <v>2</v>
      </c>
    </row>
    <row r="94" spans="1:13" ht="12.75">
      <c r="A94" s="395" t="s">
        <v>521</v>
      </c>
      <c r="B94" s="411"/>
      <c r="C94" s="411"/>
      <c r="D94" s="411">
        <v>2009</v>
      </c>
      <c r="E94" s="312" t="s">
        <v>178</v>
      </c>
      <c r="F94" s="312" t="s">
        <v>678</v>
      </c>
      <c r="G94" s="474" t="s">
        <v>1018</v>
      </c>
      <c r="H94" s="411">
        <v>2</v>
      </c>
      <c r="I94" s="301" t="s">
        <v>626</v>
      </c>
      <c r="J94" s="335">
        <v>0</v>
      </c>
      <c r="K94" s="335">
        <v>0</v>
      </c>
      <c r="L94" s="335">
        <v>75</v>
      </c>
      <c r="M94" s="420">
        <f t="shared" si="1"/>
        <v>75</v>
      </c>
    </row>
    <row r="95" spans="1:13" ht="12.75">
      <c r="A95" s="395" t="s">
        <v>521</v>
      </c>
      <c r="B95" s="411"/>
      <c r="C95" s="411"/>
      <c r="D95" s="411">
        <v>2009</v>
      </c>
      <c r="E95" s="312" t="s">
        <v>178</v>
      </c>
      <c r="F95" s="312" t="s">
        <v>678</v>
      </c>
      <c r="G95" s="474" t="s">
        <v>995</v>
      </c>
      <c r="H95" s="411" t="s">
        <v>301</v>
      </c>
      <c r="I95" s="301" t="s">
        <v>689</v>
      </c>
      <c r="J95" s="335">
        <v>0</v>
      </c>
      <c r="K95" s="335">
        <v>0</v>
      </c>
      <c r="L95" s="335">
        <v>19</v>
      </c>
      <c r="M95" s="420">
        <f t="shared" si="1"/>
        <v>19</v>
      </c>
    </row>
    <row r="96" spans="1:13" ht="12.75">
      <c r="A96" s="395" t="s">
        <v>521</v>
      </c>
      <c r="B96" s="411"/>
      <c r="C96" s="411"/>
      <c r="D96" s="411">
        <v>2009</v>
      </c>
      <c r="E96" s="312" t="s">
        <v>178</v>
      </c>
      <c r="F96" s="312" t="s">
        <v>678</v>
      </c>
      <c r="G96" s="474" t="s">
        <v>995</v>
      </c>
      <c r="H96" s="411" t="s">
        <v>301</v>
      </c>
      <c r="I96" s="301" t="s">
        <v>623</v>
      </c>
      <c r="J96" s="335">
        <v>0</v>
      </c>
      <c r="K96" s="335">
        <v>4</v>
      </c>
      <c r="L96" s="335">
        <v>2</v>
      </c>
      <c r="M96" s="420">
        <f t="shared" si="1"/>
        <v>6</v>
      </c>
    </row>
    <row r="97" spans="1:13" ht="12.75">
      <c r="A97" s="395" t="s">
        <v>521</v>
      </c>
      <c r="B97" s="411"/>
      <c r="C97" s="411"/>
      <c r="D97" s="411">
        <v>2009</v>
      </c>
      <c r="E97" s="312" t="s">
        <v>178</v>
      </c>
      <c r="F97" s="312" t="s">
        <v>678</v>
      </c>
      <c r="G97" s="474" t="s">
        <v>995</v>
      </c>
      <c r="H97" s="411" t="s">
        <v>301</v>
      </c>
      <c r="I97" s="301" t="s">
        <v>626</v>
      </c>
      <c r="J97" s="335">
        <v>0</v>
      </c>
      <c r="K97" s="335">
        <v>0</v>
      </c>
      <c r="L97" s="335">
        <v>2</v>
      </c>
      <c r="M97" s="420">
        <f t="shared" si="1"/>
        <v>2</v>
      </c>
    </row>
    <row r="98" spans="1:13" ht="12.75">
      <c r="A98" s="395" t="s">
        <v>521</v>
      </c>
      <c r="B98" s="411"/>
      <c r="C98" s="411"/>
      <c r="D98" s="411">
        <v>2009</v>
      </c>
      <c r="E98" s="312" t="s">
        <v>178</v>
      </c>
      <c r="F98" s="312" t="s">
        <v>678</v>
      </c>
      <c r="G98" s="474" t="s">
        <v>996</v>
      </c>
      <c r="H98" s="411" t="s">
        <v>301</v>
      </c>
      <c r="I98" s="301" t="s">
        <v>689</v>
      </c>
      <c r="J98" s="335">
        <v>0</v>
      </c>
      <c r="K98" s="335">
        <v>0</v>
      </c>
      <c r="L98" s="335">
        <v>9</v>
      </c>
      <c r="M98" s="420">
        <f t="shared" si="1"/>
        <v>9</v>
      </c>
    </row>
    <row r="99" spans="1:13" ht="12.75">
      <c r="A99" s="395" t="s">
        <v>521</v>
      </c>
      <c r="B99" s="411"/>
      <c r="C99" s="411"/>
      <c r="D99" s="411">
        <v>2009</v>
      </c>
      <c r="E99" s="312" t="s">
        <v>178</v>
      </c>
      <c r="F99" s="312" t="s">
        <v>678</v>
      </c>
      <c r="G99" s="474" t="s">
        <v>996</v>
      </c>
      <c r="H99" s="411" t="s">
        <v>301</v>
      </c>
      <c r="I99" s="301" t="s">
        <v>623</v>
      </c>
      <c r="J99" s="335">
        <v>0</v>
      </c>
      <c r="K99" s="335">
        <v>0</v>
      </c>
      <c r="L99" s="335">
        <v>164</v>
      </c>
      <c r="M99" s="420">
        <f t="shared" si="1"/>
        <v>164</v>
      </c>
    </row>
    <row r="100" spans="1:13" ht="12.75">
      <c r="A100" s="395" t="s">
        <v>521</v>
      </c>
      <c r="B100" s="411"/>
      <c r="C100" s="411"/>
      <c r="D100" s="411">
        <v>2009</v>
      </c>
      <c r="E100" s="312" t="s">
        <v>178</v>
      </c>
      <c r="F100" s="312" t="s">
        <v>678</v>
      </c>
      <c r="G100" s="474" t="s">
        <v>996</v>
      </c>
      <c r="H100" s="411" t="s">
        <v>301</v>
      </c>
      <c r="I100" s="301" t="s">
        <v>626</v>
      </c>
      <c r="J100" s="335">
        <v>0</v>
      </c>
      <c r="K100" s="335">
        <v>0</v>
      </c>
      <c r="L100" s="335">
        <v>247</v>
      </c>
      <c r="M100" s="420">
        <f t="shared" si="1"/>
        <v>247</v>
      </c>
    </row>
    <row r="101" spans="1:13" ht="12.75">
      <c r="A101" s="395" t="s">
        <v>521</v>
      </c>
      <c r="B101" s="411"/>
      <c r="C101" s="411"/>
      <c r="D101" s="411">
        <v>2009</v>
      </c>
      <c r="E101" s="312" t="s">
        <v>178</v>
      </c>
      <c r="F101" s="312" t="s">
        <v>678</v>
      </c>
      <c r="G101" s="474" t="s">
        <v>997</v>
      </c>
      <c r="H101" s="411" t="s">
        <v>301</v>
      </c>
      <c r="I101" s="301" t="s">
        <v>623</v>
      </c>
      <c r="J101" s="335">
        <v>0</v>
      </c>
      <c r="K101" s="335">
        <v>0</v>
      </c>
      <c r="L101" s="335">
        <v>2</v>
      </c>
      <c r="M101" s="420">
        <f t="shared" si="1"/>
        <v>2</v>
      </c>
    </row>
    <row r="102" spans="1:13" ht="12.75">
      <c r="A102" s="395" t="s">
        <v>521</v>
      </c>
      <c r="B102" s="411"/>
      <c r="C102" s="411"/>
      <c r="D102" s="411">
        <v>2009</v>
      </c>
      <c r="E102" s="312" t="s">
        <v>178</v>
      </c>
      <c r="F102" s="312" t="s">
        <v>678</v>
      </c>
      <c r="G102" s="474" t="s">
        <v>997</v>
      </c>
      <c r="H102" s="411" t="s">
        <v>301</v>
      </c>
      <c r="I102" s="301" t="s">
        <v>674</v>
      </c>
      <c r="J102" s="335">
        <v>0</v>
      </c>
      <c r="K102" s="335">
        <v>1</v>
      </c>
      <c r="L102" s="335">
        <v>0</v>
      </c>
      <c r="M102" s="420">
        <f t="shared" si="1"/>
        <v>1</v>
      </c>
    </row>
    <row r="103" spans="1:13" ht="12.75">
      <c r="A103" s="395" t="s">
        <v>521</v>
      </c>
      <c r="B103" s="411"/>
      <c r="C103" s="411"/>
      <c r="D103" s="411">
        <v>2009</v>
      </c>
      <c r="E103" s="312" t="s">
        <v>178</v>
      </c>
      <c r="F103" s="312" t="s">
        <v>678</v>
      </c>
      <c r="G103" s="474" t="s">
        <v>1019</v>
      </c>
      <c r="H103" s="411" t="s">
        <v>301</v>
      </c>
      <c r="I103" s="301" t="s">
        <v>689</v>
      </c>
      <c r="J103" s="335">
        <v>0</v>
      </c>
      <c r="K103" s="335">
        <v>0</v>
      </c>
      <c r="L103" s="335">
        <v>6</v>
      </c>
      <c r="M103" s="420">
        <f t="shared" si="1"/>
        <v>6</v>
      </c>
    </row>
    <row r="104" spans="1:13" ht="12.75">
      <c r="A104" s="395" t="s">
        <v>521</v>
      </c>
      <c r="B104" s="411"/>
      <c r="C104" s="411"/>
      <c r="D104" s="411">
        <v>2009</v>
      </c>
      <c r="E104" s="312" t="s">
        <v>178</v>
      </c>
      <c r="F104" s="312" t="s">
        <v>678</v>
      </c>
      <c r="G104" s="474" t="s">
        <v>1019</v>
      </c>
      <c r="H104" s="411" t="s">
        <v>301</v>
      </c>
      <c r="I104" s="301" t="s">
        <v>626</v>
      </c>
      <c r="J104" s="335">
        <v>0</v>
      </c>
      <c r="K104" s="335">
        <v>0</v>
      </c>
      <c r="L104" s="335">
        <v>4</v>
      </c>
      <c r="M104" s="420">
        <f t="shared" si="1"/>
        <v>4</v>
      </c>
    </row>
    <row r="105" spans="1:13" ht="12.75">
      <c r="A105" s="395" t="s">
        <v>521</v>
      </c>
      <c r="B105" s="411"/>
      <c r="C105" s="411"/>
      <c r="D105" s="411">
        <v>2009</v>
      </c>
      <c r="E105" s="312" t="s">
        <v>178</v>
      </c>
      <c r="F105" s="312" t="s">
        <v>678</v>
      </c>
      <c r="G105" s="474" t="s">
        <v>998</v>
      </c>
      <c r="H105" s="411">
        <v>2</v>
      </c>
      <c r="I105" s="301" t="s">
        <v>660</v>
      </c>
      <c r="J105" s="335">
        <v>0</v>
      </c>
      <c r="K105" s="335">
        <v>0</v>
      </c>
      <c r="L105" s="335">
        <v>2</v>
      </c>
      <c r="M105" s="420">
        <f t="shared" si="1"/>
        <v>2</v>
      </c>
    </row>
    <row r="106" spans="1:13" ht="12.75">
      <c r="A106" s="395" t="s">
        <v>521</v>
      </c>
      <c r="B106" s="411"/>
      <c r="C106" s="411"/>
      <c r="D106" s="411">
        <v>2009</v>
      </c>
      <c r="E106" s="312" t="s">
        <v>178</v>
      </c>
      <c r="F106" s="312" t="s">
        <v>678</v>
      </c>
      <c r="G106" s="474" t="s">
        <v>998</v>
      </c>
      <c r="H106" s="411">
        <v>2</v>
      </c>
      <c r="I106" s="301" t="s">
        <v>623</v>
      </c>
      <c r="J106" s="335">
        <v>0</v>
      </c>
      <c r="K106" s="335">
        <v>15</v>
      </c>
      <c r="L106" s="335">
        <v>116</v>
      </c>
      <c r="M106" s="420">
        <f t="shared" si="1"/>
        <v>131</v>
      </c>
    </row>
    <row r="107" spans="1:13" ht="12.75">
      <c r="A107" s="395" t="s">
        <v>521</v>
      </c>
      <c r="B107" s="411"/>
      <c r="C107" s="411"/>
      <c r="D107" s="411">
        <v>2009</v>
      </c>
      <c r="E107" s="312" t="s">
        <v>178</v>
      </c>
      <c r="F107" s="312" t="s">
        <v>678</v>
      </c>
      <c r="G107" s="474" t="s">
        <v>998</v>
      </c>
      <c r="H107" s="411">
        <v>2</v>
      </c>
      <c r="I107" s="301" t="s">
        <v>626</v>
      </c>
      <c r="J107" s="335">
        <v>0</v>
      </c>
      <c r="K107" s="335">
        <v>0</v>
      </c>
      <c r="L107" s="335">
        <v>107</v>
      </c>
      <c r="M107" s="420">
        <f t="shared" si="1"/>
        <v>107</v>
      </c>
    </row>
    <row r="108" spans="1:13" ht="12.75">
      <c r="A108" s="395" t="s">
        <v>521</v>
      </c>
      <c r="B108" s="411"/>
      <c r="C108" s="411"/>
      <c r="D108" s="411">
        <v>2009</v>
      </c>
      <c r="E108" s="312" t="s">
        <v>178</v>
      </c>
      <c r="F108" s="312" t="s">
        <v>678</v>
      </c>
      <c r="G108" s="474" t="s">
        <v>998</v>
      </c>
      <c r="H108" s="411">
        <v>2</v>
      </c>
      <c r="I108" s="301" t="s">
        <v>691</v>
      </c>
      <c r="J108" s="335">
        <v>0</v>
      </c>
      <c r="K108" s="335">
        <v>6</v>
      </c>
      <c r="L108" s="335">
        <v>0</v>
      </c>
      <c r="M108" s="420">
        <f t="shared" si="1"/>
        <v>6</v>
      </c>
    </row>
    <row r="109" spans="1:13" ht="12.75">
      <c r="A109" s="395" t="s">
        <v>521</v>
      </c>
      <c r="B109" s="411"/>
      <c r="C109" s="411"/>
      <c r="D109" s="411">
        <v>2009</v>
      </c>
      <c r="E109" s="312" t="s">
        <v>178</v>
      </c>
      <c r="F109" s="312" t="s">
        <v>678</v>
      </c>
      <c r="G109" s="474" t="s">
        <v>998</v>
      </c>
      <c r="H109" s="411">
        <v>2</v>
      </c>
      <c r="I109" s="301" t="s">
        <v>682</v>
      </c>
      <c r="J109" s="335">
        <v>0</v>
      </c>
      <c r="K109" s="335">
        <v>1</v>
      </c>
      <c r="L109" s="335">
        <v>35</v>
      </c>
      <c r="M109" s="420">
        <f t="shared" si="1"/>
        <v>36</v>
      </c>
    </row>
    <row r="110" spans="1:13" ht="12.75">
      <c r="A110" s="395" t="s">
        <v>521</v>
      </c>
      <c r="B110" s="411"/>
      <c r="C110" s="411"/>
      <c r="D110" s="411">
        <v>2009</v>
      </c>
      <c r="E110" s="312" t="s">
        <v>178</v>
      </c>
      <c r="F110" s="312" t="s">
        <v>678</v>
      </c>
      <c r="G110" s="474" t="s">
        <v>1020</v>
      </c>
      <c r="H110" s="411" t="s">
        <v>301</v>
      </c>
      <c r="I110" s="301" t="s">
        <v>689</v>
      </c>
      <c r="J110" s="335">
        <v>0</v>
      </c>
      <c r="K110" s="335">
        <v>0</v>
      </c>
      <c r="L110" s="335">
        <v>130</v>
      </c>
      <c r="M110" s="420">
        <f t="shared" si="1"/>
        <v>130</v>
      </c>
    </row>
    <row r="111" spans="1:13" ht="12.75">
      <c r="A111" s="395" t="s">
        <v>521</v>
      </c>
      <c r="B111" s="411"/>
      <c r="C111" s="411"/>
      <c r="D111" s="411">
        <v>2009</v>
      </c>
      <c r="E111" s="312" t="s">
        <v>178</v>
      </c>
      <c r="F111" s="312" t="s">
        <v>678</v>
      </c>
      <c r="G111" s="474" t="s">
        <v>332</v>
      </c>
      <c r="H111" s="411">
        <v>1</v>
      </c>
      <c r="I111" s="301" t="s">
        <v>660</v>
      </c>
      <c r="J111" s="335">
        <v>0</v>
      </c>
      <c r="K111" s="335">
        <v>938</v>
      </c>
      <c r="L111" s="335">
        <v>5</v>
      </c>
      <c r="M111" s="420">
        <f t="shared" si="1"/>
        <v>943</v>
      </c>
    </row>
    <row r="112" spans="1:13" ht="12.75">
      <c r="A112" s="395" t="s">
        <v>521</v>
      </c>
      <c r="B112" s="411"/>
      <c r="C112" s="411"/>
      <c r="D112" s="411">
        <v>2009</v>
      </c>
      <c r="E112" s="312" t="s">
        <v>178</v>
      </c>
      <c r="F112" s="312" t="s">
        <v>678</v>
      </c>
      <c r="G112" s="474" t="s">
        <v>332</v>
      </c>
      <c r="H112" s="411">
        <v>1</v>
      </c>
      <c r="I112" s="301" t="s">
        <v>689</v>
      </c>
      <c r="J112" s="335">
        <v>0</v>
      </c>
      <c r="K112" s="335">
        <v>53</v>
      </c>
      <c r="L112" s="335">
        <v>50</v>
      </c>
      <c r="M112" s="420">
        <f t="shared" si="1"/>
        <v>103</v>
      </c>
    </row>
    <row r="113" spans="1:13" ht="12.75">
      <c r="A113" s="395" t="s">
        <v>521</v>
      </c>
      <c r="B113" s="411"/>
      <c r="C113" s="411"/>
      <c r="D113" s="411">
        <v>2009</v>
      </c>
      <c r="E113" s="312" t="s">
        <v>178</v>
      </c>
      <c r="F113" s="312" t="s">
        <v>678</v>
      </c>
      <c r="G113" s="474" t="s">
        <v>332</v>
      </c>
      <c r="H113" s="411">
        <v>1</v>
      </c>
      <c r="I113" s="301" t="s">
        <v>623</v>
      </c>
      <c r="J113" s="335">
        <v>0</v>
      </c>
      <c r="K113" s="335">
        <v>741</v>
      </c>
      <c r="L113" s="335">
        <v>1796</v>
      </c>
      <c r="M113" s="420">
        <f t="shared" si="1"/>
        <v>2537</v>
      </c>
    </row>
    <row r="114" spans="1:13" ht="12.75">
      <c r="A114" s="395" t="s">
        <v>521</v>
      </c>
      <c r="B114" s="411"/>
      <c r="C114" s="411"/>
      <c r="D114" s="411">
        <v>2009</v>
      </c>
      <c r="E114" s="312" t="s">
        <v>178</v>
      </c>
      <c r="F114" s="312" t="s">
        <v>678</v>
      </c>
      <c r="G114" s="474" t="s">
        <v>332</v>
      </c>
      <c r="H114" s="411">
        <v>1</v>
      </c>
      <c r="I114" s="301" t="s">
        <v>626</v>
      </c>
      <c r="J114" s="335">
        <v>0</v>
      </c>
      <c r="K114" s="335">
        <v>2384</v>
      </c>
      <c r="L114" s="335">
        <v>2547</v>
      </c>
      <c r="M114" s="420">
        <f t="shared" si="1"/>
        <v>4931</v>
      </c>
    </row>
    <row r="115" spans="1:13" ht="12.75">
      <c r="A115" s="395" t="s">
        <v>521</v>
      </c>
      <c r="B115" s="411"/>
      <c r="C115" s="411"/>
      <c r="D115" s="411">
        <v>2009</v>
      </c>
      <c r="E115" s="312" t="s">
        <v>178</v>
      </c>
      <c r="F115" s="312" t="s">
        <v>678</v>
      </c>
      <c r="G115" s="474" t="s">
        <v>332</v>
      </c>
      <c r="H115" s="411">
        <v>1</v>
      </c>
      <c r="I115" s="301" t="s">
        <v>674</v>
      </c>
      <c r="J115" s="335">
        <v>0</v>
      </c>
      <c r="K115" s="335">
        <v>1</v>
      </c>
      <c r="L115" s="335">
        <v>0</v>
      </c>
      <c r="M115" s="420">
        <f t="shared" si="1"/>
        <v>1</v>
      </c>
    </row>
    <row r="116" spans="1:13" ht="12.75">
      <c r="A116" s="395" t="s">
        <v>521</v>
      </c>
      <c r="B116" s="411"/>
      <c r="C116" s="411"/>
      <c r="D116" s="411">
        <v>2009</v>
      </c>
      <c r="E116" s="312" t="s">
        <v>178</v>
      </c>
      <c r="F116" s="312" t="s">
        <v>678</v>
      </c>
      <c r="G116" s="474" t="s">
        <v>332</v>
      </c>
      <c r="H116" s="411">
        <v>1</v>
      </c>
      <c r="I116" s="301" t="s">
        <v>682</v>
      </c>
      <c r="J116" s="335">
        <v>0</v>
      </c>
      <c r="K116" s="335">
        <v>858</v>
      </c>
      <c r="L116" s="335">
        <v>377</v>
      </c>
      <c r="M116" s="420">
        <f t="shared" si="1"/>
        <v>1235</v>
      </c>
    </row>
    <row r="117" spans="1:13" ht="12.75">
      <c r="A117" s="395" t="s">
        <v>521</v>
      </c>
      <c r="B117" s="411"/>
      <c r="C117" s="411"/>
      <c r="D117" s="411">
        <v>2009</v>
      </c>
      <c r="E117" s="312" t="s">
        <v>178</v>
      </c>
      <c r="F117" s="312" t="s">
        <v>678</v>
      </c>
      <c r="G117" s="474" t="s">
        <v>1000</v>
      </c>
      <c r="H117" s="411">
        <v>2</v>
      </c>
      <c r="I117" s="301" t="s">
        <v>660</v>
      </c>
      <c r="J117" s="335">
        <v>0</v>
      </c>
      <c r="K117" s="335">
        <v>1</v>
      </c>
      <c r="L117" s="335">
        <v>0</v>
      </c>
      <c r="M117" s="420">
        <f t="shared" si="1"/>
        <v>1</v>
      </c>
    </row>
    <row r="118" spans="1:13" ht="12.75">
      <c r="A118" s="395" t="s">
        <v>521</v>
      </c>
      <c r="B118" s="411"/>
      <c r="C118" s="411"/>
      <c r="D118" s="411">
        <v>2009</v>
      </c>
      <c r="E118" s="312" t="s">
        <v>178</v>
      </c>
      <c r="F118" s="312" t="s">
        <v>678</v>
      </c>
      <c r="G118" s="474" t="s">
        <v>1000</v>
      </c>
      <c r="H118" s="411">
        <v>2</v>
      </c>
      <c r="I118" s="301" t="s">
        <v>689</v>
      </c>
      <c r="J118" s="335">
        <v>0</v>
      </c>
      <c r="K118" s="335">
        <v>347</v>
      </c>
      <c r="L118" s="335">
        <v>531</v>
      </c>
      <c r="M118" s="420">
        <f t="shared" si="1"/>
        <v>878</v>
      </c>
    </row>
    <row r="119" spans="1:13" ht="12.75">
      <c r="A119" s="395" t="s">
        <v>521</v>
      </c>
      <c r="B119" s="411"/>
      <c r="C119" s="411"/>
      <c r="D119" s="411">
        <v>2009</v>
      </c>
      <c r="E119" s="312" t="s">
        <v>178</v>
      </c>
      <c r="F119" s="312" t="s">
        <v>678</v>
      </c>
      <c r="G119" s="474" t="s">
        <v>1000</v>
      </c>
      <c r="H119" s="411">
        <v>2</v>
      </c>
      <c r="I119" s="301" t="s">
        <v>623</v>
      </c>
      <c r="J119" s="335">
        <v>0</v>
      </c>
      <c r="K119" s="335">
        <v>1064</v>
      </c>
      <c r="L119" s="335">
        <v>147</v>
      </c>
      <c r="M119" s="420">
        <f t="shared" si="1"/>
        <v>1211</v>
      </c>
    </row>
    <row r="120" spans="1:13" ht="12.75">
      <c r="A120" s="395" t="s">
        <v>521</v>
      </c>
      <c r="B120" s="411"/>
      <c r="C120" s="411"/>
      <c r="D120" s="411">
        <v>2009</v>
      </c>
      <c r="E120" s="312" t="s">
        <v>178</v>
      </c>
      <c r="F120" s="312" t="s">
        <v>678</v>
      </c>
      <c r="G120" s="474" t="s">
        <v>1000</v>
      </c>
      <c r="H120" s="411">
        <v>2</v>
      </c>
      <c r="I120" s="301" t="s">
        <v>626</v>
      </c>
      <c r="J120" s="335">
        <v>0</v>
      </c>
      <c r="K120" s="335">
        <v>1801</v>
      </c>
      <c r="L120" s="335">
        <v>228</v>
      </c>
      <c r="M120" s="420">
        <f t="shared" si="1"/>
        <v>2029</v>
      </c>
    </row>
    <row r="121" spans="1:13" ht="12.75">
      <c r="A121" s="395" t="s">
        <v>521</v>
      </c>
      <c r="B121" s="411"/>
      <c r="C121" s="411"/>
      <c r="D121" s="411">
        <v>2009</v>
      </c>
      <c r="E121" s="312" t="s">
        <v>178</v>
      </c>
      <c r="F121" s="312" t="s">
        <v>678</v>
      </c>
      <c r="G121" s="474" t="s">
        <v>1000</v>
      </c>
      <c r="H121" s="411">
        <v>2</v>
      </c>
      <c r="I121" s="301" t="s">
        <v>682</v>
      </c>
      <c r="J121" s="335">
        <v>0</v>
      </c>
      <c r="K121" s="335">
        <v>177</v>
      </c>
      <c r="L121" s="335">
        <v>0</v>
      </c>
      <c r="M121" s="420">
        <f t="shared" si="1"/>
        <v>177</v>
      </c>
    </row>
    <row r="122" spans="1:13" ht="12.75">
      <c r="A122" s="395" t="s">
        <v>521</v>
      </c>
      <c r="B122" s="411"/>
      <c r="C122" s="411"/>
      <c r="D122" s="411">
        <v>2009</v>
      </c>
      <c r="E122" s="312" t="s">
        <v>178</v>
      </c>
      <c r="F122" s="312" t="s">
        <v>678</v>
      </c>
      <c r="G122" s="474" t="s">
        <v>1001</v>
      </c>
      <c r="H122" s="411" t="s">
        <v>301</v>
      </c>
      <c r="I122" s="301" t="s">
        <v>689</v>
      </c>
      <c r="J122" s="335">
        <v>0</v>
      </c>
      <c r="K122" s="335">
        <v>0</v>
      </c>
      <c r="L122" s="335">
        <v>176</v>
      </c>
      <c r="M122" s="420">
        <f t="shared" si="1"/>
        <v>176</v>
      </c>
    </row>
    <row r="123" spans="1:13" ht="12.75">
      <c r="A123" s="395" t="s">
        <v>521</v>
      </c>
      <c r="B123" s="411"/>
      <c r="C123" s="411"/>
      <c r="D123" s="411">
        <v>2009</v>
      </c>
      <c r="E123" s="312" t="s">
        <v>178</v>
      </c>
      <c r="F123" s="312" t="s">
        <v>678</v>
      </c>
      <c r="G123" s="474" t="s">
        <v>1001</v>
      </c>
      <c r="H123" s="411" t="s">
        <v>301</v>
      </c>
      <c r="I123" s="301" t="s">
        <v>623</v>
      </c>
      <c r="J123" s="335">
        <v>0</v>
      </c>
      <c r="K123" s="335">
        <v>1</v>
      </c>
      <c r="L123" s="335">
        <v>1824</v>
      </c>
      <c r="M123" s="420">
        <f t="shared" si="1"/>
        <v>1825</v>
      </c>
    </row>
    <row r="124" spans="1:13" ht="12.75">
      <c r="A124" s="395" t="s">
        <v>521</v>
      </c>
      <c r="B124" s="411"/>
      <c r="C124" s="411"/>
      <c r="D124" s="411">
        <v>2009</v>
      </c>
      <c r="E124" s="312" t="s">
        <v>178</v>
      </c>
      <c r="F124" s="312" t="s">
        <v>678</v>
      </c>
      <c r="G124" s="474" t="s">
        <v>1001</v>
      </c>
      <c r="H124" s="411" t="s">
        <v>301</v>
      </c>
      <c r="I124" s="301" t="s">
        <v>626</v>
      </c>
      <c r="J124" s="335">
        <v>0</v>
      </c>
      <c r="K124" s="335">
        <v>0</v>
      </c>
      <c r="L124" s="335">
        <v>1524</v>
      </c>
      <c r="M124" s="420">
        <f t="shared" si="1"/>
        <v>1524</v>
      </c>
    </row>
    <row r="125" spans="1:13" ht="12.75">
      <c r="A125" s="395" t="s">
        <v>521</v>
      </c>
      <c r="B125" s="411"/>
      <c r="C125" s="411"/>
      <c r="D125" s="411">
        <v>2009</v>
      </c>
      <c r="E125" s="312" t="s">
        <v>178</v>
      </c>
      <c r="F125" s="312" t="s">
        <v>678</v>
      </c>
      <c r="G125" s="474" t="s">
        <v>1001</v>
      </c>
      <c r="H125" s="411" t="s">
        <v>301</v>
      </c>
      <c r="I125" s="301" t="s">
        <v>682</v>
      </c>
      <c r="J125" s="335">
        <v>0</v>
      </c>
      <c r="K125" s="335">
        <v>0</v>
      </c>
      <c r="L125" s="335">
        <v>71</v>
      </c>
      <c r="M125" s="420">
        <f aca="true" t="shared" si="2" ref="M125:M181">J125+K125+L125</f>
        <v>71</v>
      </c>
    </row>
    <row r="126" spans="1:13" ht="12.75">
      <c r="A126" s="395" t="s">
        <v>521</v>
      </c>
      <c r="B126" s="411"/>
      <c r="C126" s="411"/>
      <c r="D126" s="411">
        <v>2009</v>
      </c>
      <c r="E126" s="312" t="s">
        <v>178</v>
      </c>
      <c r="F126" s="312" t="s">
        <v>678</v>
      </c>
      <c r="G126" s="474" t="s">
        <v>1021</v>
      </c>
      <c r="H126" s="411" t="s">
        <v>301</v>
      </c>
      <c r="I126" s="301" t="s">
        <v>623</v>
      </c>
      <c r="J126" s="335">
        <v>0</v>
      </c>
      <c r="K126" s="335">
        <v>1</v>
      </c>
      <c r="L126" s="335">
        <v>0</v>
      </c>
      <c r="M126" s="420">
        <f t="shared" si="2"/>
        <v>1</v>
      </c>
    </row>
    <row r="127" spans="1:13" ht="12.75">
      <c r="A127" s="395" t="s">
        <v>521</v>
      </c>
      <c r="B127" s="411"/>
      <c r="C127" s="411"/>
      <c r="D127" s="411">
        <v>2009</v>
      </c>
      <c r="E127" s="312" t="s">
        <v>178</v>
      </c>
      <c r="F127" s="312" t="s">
        <v>678</v>
      </c>
      <c r="G127" s="474" t="s">
        <v>1021</v>
      </c>
      <c r="H127" s="411" t="s">
        <v>301</v>
      </c>
      <c r="I127" s="301" t="s">
        <v>626</v>
      </c>
      <c r="J127" s="335">
        <v>0</v>
      </c>
      <c r="K127" s="335">
        <v>15</v>
      </c>
      <c r="L127" s="335">
        <v>0</v>
      </c>
      <c r="M127" s="420">
        <f t="shared" si="2"/>
        <v>15</v>
      </c>
    </row>
    <row r="128" spans="1:13" ht="12.75">
      <c r="A128" s="395" t="s">
        <v>521</v>
      </c>
      <c r="B128" s="411"/>
      <c r="C128" s="411"/>
      <c r="D128" s="411">
        <v>2009</v>
      </c>
      <c r="E128" s="312" t="s">
        <v>178</v>
      </c>
      <c r="F128" s="312" t="s">
        <v>678</v>
      </c>
      <c r="G128" s="474" t="s">
        <v>1021</v>
      </c>
      <c r="H128" s="411" t="s">
        <v>301</v>
      </c>
      <c r="I128" s="301" t="s">
        <v>682</v>
      </c>
      <c r="J128" s="335">
        <v>0</v>
      </c>
      <c r="K128" s="335">
        <v>1</v>
      </c>
      <c r="L128" s="335">
        <v>0</v>
      </c>
      <c r="M128" s="420">
        <f t="shared" si="2"/>
        <v>1</v>
      </c>
    </row>
    <row r="129" spans="1:13" ht="12.75">
      <c r="A129" s="395" t="s">
        <v>521</v>
      </c>
      <c r="B129" s="411"/>
      <c r="C129" s="411"/>
      <c r="D129" s="411">
        <v>2009</v>
      </c>
      <c r="E129" s="312" t="s">
        <v>178</v>
      </c>
      <c r="F129" s="312" t="s">
        <v>678</v>
      </c>
      <c r="G129" s="474" t="s">
        <v>1022</v>
      </c>
      <c r="H129" s="411" t="s">
        <v>301</v>
      </c>
      <c r="I129" s="301" t="s">
        <v>660</v>
      </c>
      <c r="J129" s="335">
        <v>0</v>
      </c>
      <c r="K129" s="335">
        <v>1</v>
      </c>
      <c r="L129" s="335">
        <v>0</v>
      </c>
      <c r="M129" s="420">
        <f t="shared" si="2"/>
        <v>1</v>
      </c>
    </row>
    <row r="130" spans="1:13" ht="12.75">
      <c r="A130" s="395" t="s">
        <v>521</v>
      </c>
      <c r="B130" s="411"/>
      <c r="C130" s="411"/>
      <c r="D130" s="411">
        <v>2009</v>
      </c>
      <c r="E130" s="312" t="s">
        <v>178</v>
      </c>
      <c r="F130" s="312" t="s">
        <v>678</v>
      </c>
      <c r="G130" s="474" t="s">
        <v>1002</v>
      </c>
      <c r="H130" s="411" t="s">
        <v>301</v>
      </c>
      <c r="I130" s="301" t="s">
        <v>626</v>
      </c>
      <c r="J130" s="335">
        <v>0</v>
      </c>
      <c r="K130" s="335">
        <v>0</v>
      </c>
      <c r="L130" s="335">
        <v>2</v>
      </c>
      <c r="M130" s="420">
        <f t="shared" si="2"/>
        <v>2</v>
      </c>
    </row>
    <row r="131" spans="1:13" ht="12.75">
      <c r="A131" s="395" t="s">
        <v>521</v>
      </c>
      <c r="B131" s="411"/>
      <c r="C131" s="411"/>
      <c r="D131" s="411">
        <v>2009</v>
      </c>
      <c r="E131" s="312" t="s">
        <v>178</v>
      </c>
      <c r="F131" s="312" t="s">
        <v>678</v>
      </c>
      <c r="G131" s="474" t="s">
        <v>1002</v>
      </c>
      <c r="H131" s="411" t="s">
        <v>301</v>
      </c>
      <c r="I131" s="301" t="s">
        <v>691</v>
      </c>
      <c r="J131" s="335">
        <v>0</v>
      </c>
      <c r="K131" s="335">
        <v>128</v>
      </c>
      <c r="L131" s="335">
        <v>0</v>
      </c>
      <c r="M131" s="420">
        <f t="shared" si="2"/>
        <v>128</v>
      </c>
    </row>
    <row r="132" spans="1:13" ht="12.75">
      <c r="A132" s="395" t="s">
        <v>521</v>
      </c>
      <c r="B132" s="411"/>
      <c r="C132" s="411"/>
      <c r="D132" s="411">
        <v>2009</v>
      </c>
      <c r="E132" s="312" t="s">
        <v>178</v>
      </c>
      <c r="F132" s="312" t="s">
        <v>678</v>
      </c>
      <c r="G132" s="474" t="s">
        <v>1023</v>
      </c>
      <c r="H132" s="411" t="s">
        <v>301</v>
      </c>
      <c r="I132" s="301" t="s">
        <v>660</v>
      </c>
      <c r="J132" s="335">
        <v>0</v>
      </c>
      <c r="K132" s="335">
        <v>0</v>
      </c>
      <c r="L132" s="335">
        <v>3</v>
      </c>
      <c r="M132" s="420">
        <f t="shared" si="2"/>
        <v>3</v>
      </c>
    </row>
    <row r="133" spans="1:13" ht="12.75">
      <c r="A133" s="395" t="s">
        <v>521</v>
      </c>
      <c r="B133" s="411"/>
      <c r="C133" s="411"/>
      <c r="D133" s="411">
        <v>2009</v>
      </c>
      <c r="E133" s="312" t="s">
        <v>178</v>
      </c>
      <c r="F133" s="312" t="s">
        <v>678</v>
      </c>
      <c r="G133" s="474" t="s">
        <v>1024</v>
      </c>
      <c r="H133" s="411" t="s">
        <v>301</v>
      </c>
      <c r="I133" s="301" t="s">
        <v>623</v>
      </c>
      <c r="J133" s="335">
        <v>0</v>
      </c>
      <c r="K133" s="335">
        <v>0</v>
      </c>
      <c r="L133" s="335">
        <v>71</v>
      </c>
      <c r="M133" s="420">
        <f t="shared" si="2"/>
        <v>71</v>
      </c>
    </row>
    <row r="134" spans="1:13" ht="12.75">
      <c r="A134" s="395" t="s">
        <v>521</v>
      </c>
      <c r="B134" s="411"/>
      <c r="C134" s="411"/>
      <c r="D134" s="411">
        <v>2009</v>
      </c>
      <c r="E134" s="312" t="s">
        <v>178</v>
      </c>
      <c r="F134" s="312" t="s">
        <v>678</v>
      </c>
      <c r="G134" s="474" t="s">
        <v>1024</v>
      </c>
      <c r="H134" s="411" t="s">
        <v>301</v>
      </c>
      <c r="I134" s="301" t="s">
        <v>626</v>
      </c>
      <c r="J134" s="335">
        <v>0</v>
      </c>
      <c r="K134" s="335">
        <v>0</v>
      </c>
      <c r="L134" s="335">
        <v>188</v>
      </c>
      <c r="M134" s="420">
        <f t="shared" si="2"/>
        <v>188</v>
      </c>
    </row>
    <row r="135" spans="1:13" ht="12.75">
      <c r="A135" s="395" t="s">
        <v>521</v>
      </c>
      <c r="B135" s="411"/>
      <c r="C135" s="411"/>
      <c r="D135" s="411">
        <v>2009</v>
      </c>
      <c r="E135" s="312" t="s">
        <v>178</v>
      </c>
      <c r="F135" s="312" t="s">
        <v>678</v>
      </c>
      <c r="G135" s="474" t="s">
        <v>529</v>
      </c>
      <c r="H135" s="411">
        <v>2</v>
      </c>
      <c r="I135" s="301" t="s">
        <v>660</v>
      </c>
      <c r="J135" s="335">
        <v>0</v>
      </c>
      <c r="K135" s="335">
        <v>2</v>
      </c>
      <c r="L135" s="335">
        <v>4</v>
      </c>
      <c r="M135" s="420">
        <f t="shared" si="2"/>
        <v>6</v>
      </c>
    </row>
    <row r="136" spans="1:13" ht="12.75">
      <c r="A136" s="395" t="s">
        <v>521</v>
      </c>
      <c r="B136" s="411"/>
      <c r="C136" s="411"/>
      <c r="D136" s="411">
        <v>2009</v>
      </c>
      <c r="E136" s="312" t="s">
        <v>178</v>
      </c>
      <c r="F136" s="312" t="s">
        <v>678</v>
      </c>
      <c r="G136" s="474" t="s">
        <v>529</v>
      </c>
      <c r="H136" s="411">
        <v>2</v>
      </c>
      <c r="I136" s="301" t="s">
        <v>689</v>
      </c>
      <c r="J136" s="335">
        <v>0</v>
      </c>
      <c r="K136" s="335">
        <v>0</v>
      </c>
      <c r="L136" s="335">
        <v>1</v>
      </c>
      <c r="M136" s="420">
        <f t="shared" si="2"/>
        <v>1</v>
      </c>
    </row>
    <row r="137" spans="1:13" ht="12.75">
      <c r="A137" s="395" t="s">
        <v>521</v>
      </c>
      <c r="B137" s="411"/>
      <c r="C137" s="411"/>
      <c r="D137" s="411">
        <v>2009</v>
      </c>
      <c r="E137" s="312" t="s">
        <v>178</v>
      </c>
      <c r="F137" s="312" t="s">
        <v>678</v>
      </c>
      <c r="G137" s="474" t="s">
        <v>529</v>
      </c>
      <c r="H137" s="411">
        <v>2</v>
      </c>
      <c r="I137" s="301" t="s">
        <v>623</v>
      </c>
      <c r="J137" s="335">
        <v>0</v>
      </c>
      <c r="K137" s="335">
        <v>15</v>
      </c>
      <c r="L137" s="335">
        <v>633</v>
      </c>
      <c r="M137" s="420">
        <f t="shared" si="2"/>
        <v>648</v>
      </c>
    </row>
    <row r="138" spans="1:13" ht="12.75">
      <c r="A138" s="395" t="s">
        <v>521</v>
      </c>
      <c r="B138" s="411"/>
      <c r="C138" s="411"/>
      <c r="D138" s="411">
        <v>2009</v>
      </c>
      <c r="E138" s="312" t="s">
        <v>178</v>
      </c>
      <c r="F138" s="312" t="s">
        <v>678</v>
      </c>
      <c r="G138" s="474" t="s">
        <v>529</v>
      </c>
      <c r="H138" s="411">
        <v>2</v>
      </c>
      <c r="I138" s="301" t="s">
        <v>626</v>
      </c>
      <c r="J138" s="335">
        <v>0</v>
      </c>
      <c r="K138" s="335">
        <v>52</v>
      </c>
      <c r="L138" s="335">
        <v>51</v>
      </c>
      <c r="M138" s="420">
        <f t="shared" si="2"/>
        <v>103</v>
      </c>
    </row>
    <row r="139" spans="1:13" ht="12.75">
      <c r="A139" s="395" t="s">
        <v>521</v>
      </c>
      <c r="B139" s="411"/>
      <c r="C139" s="411"/>
      <c r="D139" s="411">
        <v>2009</v>
      </c>
      <c r="E139" s="312" t="s">
        <v>178</v>
      </c>
      <c r="F139" s="312" t="s">
        <v>678</v>
      </c>
      <c r="G139" s="474" t="s">
        <v>529</v>
      </c>
      <c r="H139" s="411">
        <v>2</v>
      </c>
      <c r="I139" s="301" t="s">
        <v>682</v>
      </c>
      <c r="J139" s="335">
        <v>0</v>
      </c>
      <c r="K139" s="335">
        <v>3</v>
      </c>
      <c r="L139" s="335">
        <v>58</v>
      </c>
      <c r="M139" s="420">
        <f t="shared" si="2"/>
        <v>61</v>
      </c>
    </row>
    <row r="140" spans="1:13" ht="12.75">
      <c r="A140" s="395" t="s">
        <v>521</v>
      </c>
      <c r="B140" s="411"/>
      <c r="C140" s="411"/>
      <c r="D140" s="411">
        <v>2009</v>
      </c>
      <c r="E140" s="312" t="s">
        <v>178</v>
      </c>
      <c r="F140" s="312" t="s">
        <v>678</v>
      </c>
      <c r="G140" s="474" t="s">
        <v>1025</v>
      </c>
      <c r="H140" s="411" t="s">
        <v>301</v>
      </c>
      <c r="I140" s="301" t="s">
        <v>689</v>
      </c>
      <c r="J140" s="335">
        <v>0</v>
      </c>
      <c r="K140" s="335">
        <v>8</v>
      </c>
      <c r="L140" s="335">
        <v>0</v>
      </c>
      <c r="M140" s="420">
        <f t="shared" si="2"/>
        <v>8</v>
      </c>
    </row>
    <row r="141" spans="1:13" ht="12.75">
      <c r="A141" s="395" t="s">
        <v>521</v>
      </c>
      <c r="B141" s="411"/>
      <c r="C141" s="411"/>
      <c r="D141" s="411">
        <v>2009</v>
      </c>
      <c r="E141" s="312" t="s">
        <v>178</v>
      </c>
      <c r="F141" s="312" t="s">
        <v>678</v>
      </c>
      <c r="G141" s="474" t="s">
        <v>1025</v>
      </c>
      <c r="H141" s="411" t="s">
        <v>301</v>
      </c>
      <c r="I141" s="301" t="s">
        <v>623</v>
      </c>
      <c r="J141" s="335">
        <v>0</v>
      </c>
      <c r="K141" s="335">
        <v>185</v>
      </c>
      <c r="L141" s="335">
        <v>2</v>
      </c>
      <c r="M141" s="420">
        <f t="shared" si="2"/>
        <v>187</v>
      </c>
    </row>
    <row r="142" spans="1:13" ht="12.75">
      <c r="A142" s="395" t="s">
        <v>521</v>
      </c>
      <c r="B142" s="411"/>
      <c r="C142" s="411"/>
      <c r="D142" s="411">
        <v>2009</v>
      </c>
      <c r="E142" s="312" t="s">
        <v>178</v>
      </c>
      <c r="F142" s="312" t="s">
        <v>678</v>
      </c>
      <c r="G142" s="474" t="s">
        <v>1025</v>
      </c>
      <c r="H142" s="411" t="s">
        <v>301</v>
      </c>
      <c r="I142" s="301" t="s">
        <v>626</v>
      </c>
      <c r="J142" s="335">
        <v>0</v>
      </c>
      <c r="K142" s="335">
        <v>263</v>
      </c>
      <c r="L142" s="335">
        <v>1</v>
      </c>
      <c r="M142" s="420">
        <f t="shared" si="2"/>
        <v>264</v>
      </c>
    </row>
    <row r="143" spans="1:13" ht="12.75">
      <c r="A143" s="395" t="s">
        <v>521</v>
      </c>
      <c r="B143" s="411"/>
      <c r="C143" s="411"/>
      <c r="D143" s="411">
        <v>2009</v>
      </c>
      <c r="E143" s="312" t="s">
        <v>178</v>
      </c>
      <c r="F143" s="312" t="s">
        <v>678</v>
      </c>
      <c r="G143" s="474" t="s">
        <v>1026</v>
      </c>
      <c r="H143" s="411" t="s">
        <v>301</v>
      </c>
      <c r="I143" s="301" t="s">
        <v>689</v>
      </c>
      <c r="J143" s="335">
        <v>0</v>
      </c>
      <c r="K143" s="335">
        <v>0</v>
      </c>
      <c r="L143" s="335">
        <v>1</v>
      </c>
      <c r="M143" s="420">
        <f t="shared" si="2"/>
        <v>1</v>
      </c>
    </row>
    <row r="144" spans="1:13" ht="12.75">
      <c r="A144" s="395" t="s">
        <v>521</v>
      </c>
      <c r="B144" s="411"/>
      <c r="C144" s="411"/>
      <c r="D144" s="411">
        <v>2009</v>
      </c>
      <c r="E144" s="312" t="s">
        <v>178</v>
      </c>
      <c r="F144" s="312" t="s">
        <v>678</v>
      </c>
      <c r="G144" s="474" t="s">
        <v>1026</v>
      </c>
      <c r="H144" s="411" t="s">
        <v>301</v>
      </c>
      <c r="I144" s="301" t="s">
        <v>623</v>
      </c>
      <c r="J144" s="335">
        <v>0</v>
      </c>
      <c r="K144" s="335">
        <v>0</v>
      </c>
      <c r="L144" s="335">
        <v>1</v>
      </c>
      <c r="M144" s="420">
        <f t="shared" si="2"/>
        <v>1</v>
      </c>
    </row>
    <row r="145" spans="1:13" ht="12.75">
      <c r="A145" s="395" t="s">
        <v>521</v>
      </c>
      <c r="B145" s="411"/>
      <c r="C145" s="411"/>
      <c r="D145" s="411">
        <v>2009</v>
      </c>
      <c r="E145" s="312" t="s">
        <v>178</v>
      </c>
      <c r="F145" s="312" t="s">
        <v>678</v>
      </c>
      <c r="G145" s="474" t="s">
        <v>1026</v>
      </c>
      <c r="H145" s="411" t="s">
        <v>301</v>
      </c>
      <c r="I145" s="301" t="s">
        <v>626</v>
      </c>
      <c r="J145" s="335">
        <v>0</v>
      </c>
      <c r="K145" s="335">
        <v>0</v>
      </c>
      <c r="L145" s="335">
        <v>5</v>
      </c>
      <c r="M145" s="420">
        <f t="shared" si="2"/>
        <v>5</v>
      </c>
    </row>
    <row r="146" spans="1:13" ht="12.75">
      <c r="A146" s="395" t="s">
        <v>521</v>
      </c>
      <c r="B146" s="411"/>
      <c r="C146" s="411"/>
      <c r="D146" s="411">
        <v>2009</v>
      </c>
      <c r="E146" s="312" t="s">
        <v>178</v>
      </c>
      <c r="F146" s="312" t="s">
        <v>678</v>
      </c>
      <c r="G146" s="474" t="s">
        <v>1027</v>
      </c>
      <c r="H146" s="411" t="s">
        <v>301</v>
      </c>
      <c r="I146" s="301" t="s">
        <v>623</v>
      </c>
      <c r="J146" s="335">
        <v>0</v>
      </c>
      <c r="K146" s="335">
        <v>0</v>
      </c>
      <c r="L146" s="335">
        <v>4</v>
      </c>
      <c r="M146" s="420">
        <f t="shared" si="2"/>
        <v>4</v>
      </c>
    </row>
    <row r="147" spans="1:13" ht="12.75">
      <c r="A147" s="395" t="s">
        <v>521</v>
      </c>
      <c r="B147" s="411"/>
      <c r="C147" s="411"/>
      <c r="D147" s="411">
        <v>2009</v>
      </c>
      <c r="E147" s="312" t="s">
        <v>178</v>
      </c>
      <c r="F147" s="312" t="s">
        <v>678</v>
      </c>
      <c r="G147" s="474" t="s">
        <v>1028</v>
      </c>
      <c r="H147" s="411" t="s">
        <v>301</v>
      </c>
      <c r="I147" s="301" t="s">
        <v>689</v>
      </c>
      <c r="J147" s="335">
        <v>0</v>
      </c>
      <c r="K147" s="335">
        <v>0</v>
      </c>
      <c r="L147" s="335">
        <v>23</v>
      </c>
      <c r="M147" s="420">
        <f t="shared" si="2"/>
        <v>23</v>
      </c>
    </row>
    <row r="148" spans="1:13" ht="12.75">
      <c r="A148" s="395" t="s">
        <v>521</v>
      </c>
      <c r="B148" s="411"/>
      <c r="C148" s="411"/>
      <c r="D148" s="411">
        <v>2009</v>
      </c>
      <c r="E148" s="312" t="s">
        <v>178</v>
      </c>
      <c r="F148" s="312" t="s">
        <v>678</v>
      </c>
      <c r="G148" s="474" t="s">
        <v>1028</v>
      </c>
      <c r="H148" s="411" t="s">
        <v>301</v>
      </c>
      <c r="I148" s="301" t="s">
        <v>623</v>
      </c>
      <c r="J148" s="335">
        <v>0</v>
      </c>
      <c r="K148" s="335">
        <v>0</v>
      </c>
      <c r="L148" s="335">
        <v>6</v>
      </c>
      <c r="M148" s="420">
        <f t="shared" si="2"/>
        <v>6</v>
      </c>
    </row>
    <row r="149" spans="1:13" ht="12.75">
      <c r="A149" s="395" t="s">
        <v>521</v>
      </c>
      <c r="B149" s="411"/>
      <c r="C149" s="411"/>
      <c r="D149" s="411">
        <v>2009</v>
      </c>
      <c r="E149" s="312" t="s">
        <v>178</v>
      </c>
      <c r="F149" s="312" t="s">
        <v>678</v>
      </c>
      <c r="G149" s="474" t="s">
        <v>1028</v>
      </c>
      <c r="H149" s="411" t="s">
        <v>301</v>
      </c>
      <c r="I149" s="301" t="s">
        <v>626</v>
      </c>
      <c r="J149" s="335">
        <v>0</v>
      </c>
      <c r="K149" s="335">
        <v>0</v>
      </c>
      <c r="L149" s="335">
        <v>12</v>
      </c>
      <c r="M149" s="420">
        <f t="shared" si="2"/>
        <v>12</v>
      </c>
    </row>
    <row r="150" spans="1:13" ht="12.75">
      <c r="A150" s="395" t="s">
        <v>521</v>
      </c>
      <c r="B150" s="411"/>
      <c r="C150" s="411"/>
      <c r="D150" s="411">
        <v>2009</v>
      </c>
      <c r="E150" s="312" t="s">
        <v>178</v>
      </c>
      <c r="F150" s="312" t="s">
        <v>678</v>
      </c>
      <c r="G150" s="474" t="s">
        <v>1029</v>
      </c>
      <c r="H150" s="411" t="s">
        <v>301</v>
      </c>
      <c r="I150" s="301" t="s">
        <v>689</v>
      </c>
      <c r="J150" s="335">
        <v>0</v>
      </c>
      <c r="K150" s="335">
        <v>0</v>
      </c>
      <c r="L150" s="335">
        <v>3</v>
      </c>
      <c r="M150" s="420">
        <f t="shared" si="2"/>
        <v>3</v>
      </c>
    </row>
    <row r="151" spans="1:13" ht="12.75">
      <c r="A151" s="395" t="s">
        <v>521</v>
      </c>
      <c r="B151" s="411"/>
      <c r="C151" s="411"/>
      <c r="D151" s="411">
        <v>2009</v>
      </c>
      <c r="E151" s="312" t="s">
        <v>178</v>
      </c>
      <c r="F151" s="312" t="s">
        <v>678</v>
      </c>
      <c r="G151" s="474" t="s">
        <v>523</v>
      </c>
      <c r="H151" s="411">
        <v>1</v>
      </c>
      <c r="I151" s="301" t="s">
        <v>660</v>
      </c>
      <c r="J151" s="335">
        <v>0</v>
      </c>
      <c r="K151" s="335">
        <v>4</v>
      </c>
      <c r="L151" s="335">
        <v>0</v>
      </c>
      <c r="M151" s="420">
        <f t="shared" si="2"/>
        <v>4</v>
      </c>
    </row>
    <row r="152" spans="1:13" ht="12.75">
      <c r="A152" s="395" t="s">
        <v>521</v>
      </c>
      <c r="B152" s="411"/>
      <c r="C152" s="411"/>
      <c r="D152" s="411">
        <v>2009</v>
      </c>
      <c r="E152" s="312" t="s">
        <v>178</v>
      </c>
      <c r="F152" s="312" t="s">
        <v>678</v>
      </c>
      <c r="G152" s="474" t="s">
        <v>523</v>
      </c>
      <c r="H152" s="411">
        <v>1</v>
      </c>
      <c r="I152" s="301" t="s">
        <v>689</v>
      </c>
      <c r="J152" s="335">
        <v>0</v>
      </c>
      <c r="K152" s="335">
        <v>0</v>
      </c>
      <c r="L152" s="335">
        <v>138</v>
      </c>
      <c r="M152" s="420">
        <f t="shared" si="2"/>
        <v>138</v>
      </c>
    </row>
    <row r="153" spans="1:13" ht="12.75">
      <c r="A153" s="395" t="s">
        <v>521</v>
      </c>
      <c r="B153" s="411"/>
      <c r="C153" s="411"/>
      <c r="D153" s="411">
        <v>2009</v>
      </c>
      <c r="E153" s="312" t="s">
        <v>178</v>
      </c>
      <c r="F153" s="312" t="s">
        <v>678</v>
      </c>
      <c r="G153" s="474" t="s">
        <v>523</v>
      </c>
      <c r="H153" s="411">
        <v>1</v>
      </c>
      <c r="I153" s="301" t="s">
        <v>623</v>
      </c>
      <c r="J153" s="335">
        <v>0</v>
      </c>
      <c r="K153" s="335">
        <v>582</v>
      </c>
      <c r="L153" s="335">
        <v>752</v>
      </c>
      <c r="M153" s="420">
        <f t="shared" si="2"/>
        <v>1334</v>
      </c>
    </row>
    <row r="154" spans="1:13" ht="12.75">
      <c r="A154" s="395" t="s">
        <v>521</v>
      </c>
      <c r="B154" s="411"/>
      <c r="C154" s="411"/>
      <c r="D154" s="411">
        <v>2009</v>
      </c>
      <c r="E154" s="312" t="s">
        <v>178</v>
      </c>
      <c r="F154" s="312" t="s">
        <v>678</v>
      </c>
      <c r="G154" s="474" t="s">
        <v>523</v>
      </c>
      <c r="H154" s="411">
        <v>1</v>
      </c>
      <c r="I154" s="301" t="s">
        <v>626</v>
      </c>
      <c r="J154" s="335">
        <v>0</v>
      </c>
      <c r="K154" s="335">
        <v>1514</v>
      </c>
      <c r="L154" s="335">
        <v>1232</v>
      </c>
      <c r="M154" s="420">
        <f t="shared" si="2"/>
        <v>2746</v>
      </c>
    </row>
    <row r="155" spans="1:13" ht="12.75">
      <c r="A155" s="395" t="s">
        <v>521</v>
      </c>
      <c r="B155" s="411"/>
      <c r="C155" s="411"/>
      <c r="D155" s="411">
        <v>2009</v>
      </c>
      <c r="E155" s="312" t="s">
        <v>178</v>
      </c>
      <c r="F155" s="312" t="s">
        <v>678</v>
      </c>
      <c r="G155" s="474" t="s">
        <v>523</v>
      </c>
      <c r="H155" s="411">
        <v>1</v>
      </c>
      <c r="I155" s="301" t="s">
        <v>674</v>
      </c>
      <c r="J155" s="335">
        <v>0</v>
      </c>
      <c r="K155" s="335">
        <v>7</v>
      </c>
      <c r="L155" s="335">
        <v>0</v>
      </c>
      <c r="M155" s="420">
        <f t="shared" si="2"/>
        <v>7</v>
      </c>
    </row>
    <row r="156" spans="1:13" ht="12.75">
      <c r="A156" s="395" t="s">
        <v>521</v>
      </c>
      <c r="B156" s="411"/>
      <c r="C156" s="411"/>
      <c r="D156" s="411">
        <v>2009</v>
      </c>
      <c r="E156" s="312" t="s">
        <v>178</v>
      </c>
      <c r="F156" s="312" t="s">
        <v>678</v>
      </c>
      <c r="G156" s="474" t="s">
        <v>523</v>
      </c>
      <c r="H156" s="411">
        <v>1</v>
      </c>
      <c r="I156" s="301" t="s">
        <v>682</v>
      </c>
      <c r="J156" s="335">
        <v>0</v>
      </c>
      <c r="K156" s="335">
        <v>1242</v>
      </c>
      <c r="L156" s="335">
        <v>133</v>
      </c>
      <c r="M156" s="420">
        <f t="shared" si="2"/>
        <v>1375</v>
      </c>
    </row>
    <row r="157" spans="1:13" ht="12.75">
      <c r="A157" s="395" t="s">
        <v>521</v>
      </c>
      <c r="B157" s="411"/>
      <c r="C157" s="411"/>
      <c r="D157" s="411">
        <v>2009</v>
      </c>
      <c r="E157" s="312" t="s">
        <v>178</v>
      </c>
      <c r="F157" s="312" t="s">
        <v>678</v>
      </c>
      <c r="G157" s="474" t="s">
        <v>524</v>
      </c>
      <c r="H157" s="411">
        <v>2</v>
      </c>
      <c r="I157" s="301" t="s">
        <v>660</v>
      </c>
      <c r="J157" s="335">
        <v>0</v>
      </c>
      <c r="K157" s="335">
        <v>0</v>
      </c>
      <c r="L157" s="335">
        <v>2</v>
      </c>
      <c r="M157" s="420">
        <f t="shared" si="2"/>
        <v>2</v>
      </c>
    </row>
    <row r="158" spans="1:13" ht="12.75">
      <c r="A158" s="395" t="s">
        <v>521</v>
      </c>
      <c r="B158" s="411"/>
      <c r="C158" s="411"/>
      <c r="D158" s="411">
        <v>2009</v>
      </c>
      <c r="E158" s="312" t="s">
        <v>178</v>
      </c>
      <c r="F158" s="312" t="s">
        <v>678</v>
      </c>
      <c r="G158" s="474" t="s">
        <v>524</v>
      </c>
      <c r="H158" s="411">
        <v>2</v>
      </c>
      <c r="I158" s="301" t="s">
        <v>689</v>
      </c>
      <c r="J158" s="335">
        <v>0</v>
      </c>
      <c r="K158" s="335">
        <v>0</v>
      </c>
      <c r="L158" s="335">
        <v>4</v>
      </c>
      <c r="M158" s="420">
        <f t="shared" si="2"/>
        <v>4</v>
      </c>
    </row>
    <row r="159" spans="1:13" ht="12.75">
      <c r="A159" s="395" t="s">
        <v>521</v>
      </c>
      <c r="B159" s="411"/>
      <c r="C159" s="411"/>
      <c r="D159" s="411">
        <v>2009</v>
      </c>
      <c r="E159" s="312" t="s">
        <v>178</v>
      </c>
      <c r="F159" s="312" t="s">
        <v>678</v>
      </c>
      <c r="G159" s="474" t="s">
        <v>524</v>
      </c>
      <c r="H159" s="411">
        <v>2</v>
      </c>
      <c r="I159" s="301" t="s">
        <v>623</v>
      </c>
      <c r="J159" s="335">
        <v>0</v>
      </c>
      <c r="K159" s="335">
        <v>277</v>
      </c>
      <c r="L159" s="335">
        <v>1038</v>
      </c>
      <c r="M159" s="420">
        <f t="shared" si="2"/>
        <v>1315</v>
      </c>
    </row>
    <row r="160" spans="1:13" ht="12.75">
      <c r="A160" s="395" t="s">
        <v>521</v>
      </c>
      <c r="B160" s="411"/>
      <c r="C160" s="411"/>
      <c r="D160" s="411">
        <v>2009</v>
      </c>
      <c r="E160" s="312" t="s">
        <v>178</v>
      </c>
      <c r="F160" s="312" t="s">
        <v>678</v>
      </c>
      <c r="G160" s="474" t="s">
        <v>524</v>
      </c>
      <c r="H160" s="411">
        <v>2</v>
      </c>
      <c r="I160" s="301" t="s">
        <v>626</v>
      </c>
      <c r="J160" s="335">
        <v>0</v>
      </c>
      <c r="K160" s="335">
        <v>222</v>
      </c>
      <c r="L160" s="335">
        <v>869</v>
      </c>
      <c r="M160" s="420">
        <f t="shared" si="2"/>
        <v>1091</v>
      </c>
    </row>
    <row r="161" spans="1:13" ht="12.75">
      <c r="A161" s="395" t="s">
        <v>521</v>
      </c>
      <c r="B161" s="411"/>
      <c r="C161" s="411"/>
      <c r="D161" s="411">
        <v>2009</v>
      </c>
      <c r="E161" s="312" t="s">
        <v>178</v>
      </c>
      <c r="F161" s="312" t="s">
        <v>678</v>
      </c>
      <c r="G161" s="474" t="s">
        <v>524</v>
      </c>
      <c r="H161" s="411">
        <v>2</v>
      </c>
      <c r="I161" s="301" t="s">
        <v>691</v>
      </c>
      <c r="J161" s="335">
        <v>0</v>
      </c>
      <c r="K161" s="335">
        <v>2</v>
      </c>
      <c r="L161" s="335">
        <v>0</v>
      </c>
      <c r="M161" s="420">
        <f t="shared" si="2"/>
        <v>2</v>
      </c>
    </row>
    <row r="162" spans="1:13" ht="12.75">
      <c r="A162" s="395" t="s">
        <v>521</v>
      </c>
      <c r="B162" s="411"/>
      <c r="C162" s="411"/>
      <c r="D162" s="411">
        <v>2009</v>
      </c>
      <c r="E162" s="312" t="s">
        <v>178</v>
      </c>
      <c r="F162" s="312" t="s">
        <v>678</v>
      </c>
      <c r="G162" s="474" t="s">
        <v>524</v>
      </c>
      <c r="H162" s="411">
        <v>2</v>
      </c>
      <c r="I162" s="301" t="s">
        <v>674</v>
      </c>
      <c r="J162" s="335">
        <v>0</v>
      </c>
      <c r="K162" s="335">
        <v>30</v>
      </c>
      <c r="L162" s="335">
        <v>0</v>
      </c>
      <c r="M162" s="420">
        <f t="shared" si="2"/>
        <v>30</v>
      </c>
    </row>
    <row r="163" spans="1:13" ht="12.75">
      <c r="A163" s="395" t="s">
        <v>521</v>
      </c>
      <c r="B163" s="411"/>
      <c r="C163" s="411"/>
      <c r="D163" s="411">
        <v>2009</v>
      </c>
      <c r="E163" s="312" t="s">
        <v>178</v>
      </c>
      <c r="F163" s="312" t="s">
        <v>678</v>
      </c>
      <c r="G163" s="474" t="s">
        <v>524</v>
      </c>
      <c r="H163" s="411">
        <v>2</v>
      </c>
      <c r="I163" s="301" t="s">
        <v>682</v>
      </c>
      <c r="J163" s="335">
        <v>0</v>
      </c>
      <c r="K163" s="335">
        <v>0</v>
      </c>
      <c r="L163" s="335">
        <v>8</v>
      </c>
      <c r="M163" s="420">
        <f t="shared" si="2"/>
        <v>8</v>
      </c>
    </row>
    <row r="164" spans="1:13" ht="12.75">
      <c r="A164" s="395" t="s">
        <v>521</v>
      </c>
      <c r="B164" s="411"/>
      <c r="C164" s="411"/>
      <c r="D164" s="411">
        <v>2009</v>
      </c>
      <c r="E164" s="312" t="s">
        <v>178</v>
      </c>
      <c r="F164" s="312" t="s">
        <v>678</v>
      </c>
      <c r="G164" s="474" t="s">
        <v>336</v>
      </c>
      <c r="H164" s="411">
        <v>1</v>
      </c>
      <c r="I164" s="301" t="s">
        <v>660</v>
      </c>
      <c r="J164" s="335">
        <v>0</v>
      </c>
      <c r="K164" s="335">
        <v>94</v>
      </c>
      <c r="L164" s="335">
        <v>1</v>
      </c>
      <c r="M164" s="420">
        <f t="shared" si="2"/>
        <v>95</v>
      </c>
    </row>
    <row r="165" spans="1:13" ht="12.75">
      <c r="A165" s="395" t="s">
        <v>521</v>
      </c>
      <c r="B165" s="411"/>
      <c r="C165" s="411"/>
      <c r="D165" s="411">
        <v>2009</v>
      </c>
      <c r="E165" s="312" t="s">
        <v>178</v>
      </c>
      <c r="F165" s="312" t="s">
        <v>678</v>
      </c>
      <c r="G165" s="474" t="s">
        <v>336</v>
      </c>
      <c r="H165" s="411">
        <v>1</v>
      </c>
      <c r="I165" s="301" t="s">
        <v>689</v>
      </c>
      <c r="J165" s="335">
        <v>0</v>
      </c>
      <c r="K165" s="335">
        <v>57</v>
      </c>
      <c r="L165" s="335">
        <v>2</v>
      </c>
      <c r="M165" s="420">
        <f t="shared" si="2"/>
        <v>59</v>
      </c>
    </row>
    <row r="166" spans="1:13" ht="12.75">
      <c r="A166" s="395" t="s">
        <v>521</v>
      </c>
      <c r="B166" s="411"/>
      <c r="C166" s="411"/>
      <c r="D166" s="411">
        <v>2009</v>
      </c>
      <c r="E166" s="312" t="s">
        <v>178</v>
      </c>
      <c r="F166" s="312" t="s">
        <v>678</v>
      </c>
      <c r="G166" s="474" t="s">
        <v>336</v>
      </c>
      <c r="H166" s="411">
        <v>1</v>
      </c>
      <c r="I166" s="301" t="s">
        <v>623</v>
      </c>
      <c r="J166" s="335">
        <v>0</v>
      </c>
      <c r="K166" s="335">
        <v>457</v>
      </c>
      <c r="L166" s="335">
        <v>449</v>
      </c>
      <c r="M166" s="420">
        <f t="shared" si="2"/>
        <v>906</v>
      </c>
    </row>
    <row r="167" spans="1:13" ht="12.75">
      <c r="A167" s="395" t="s">
        <v>521</v>
      </c>
      <c r="B167" s="411"/>
      <c r="C167" s="411"/>
      <c r="D167" s="411">
        <v>2009</v>
      </c>
      <c r="E167" s="312" t="s">
        <v>178</v>
      </c>
      <c r="F167" s="312" t="s">
        <v>678</v>
      </c>
      <c r="G167" s="474" t="s">
        <v>336</v>
      </c>
      <c r="H167" s="411">
        <v>1</v>
      </c>
      <c r="I167" s="301" t="s">
        <v>626</v>
      </c>
      <c r="J167" s="335">
        <v>0</v>
      </c>
      <c r="K167" s="335">
        <v>603</v>
      </c>
      <c r="L167" s="335">
        <v>320</v>
      </c>
      <c r="M167" s="420">
        <f t="shared" si="2"/>
        <v>923</v>
      </c>
    </row>
    <row r="168" spans="1:13" ht="12.75">
      <c r="A168" s="395" t="s">
        <v>521</v>
      </c>
      <c r="B168" s="411"/>
      <c r="C168" s="411"/>
      <c r="D168" s="411">
        <v>2009</v>
      </c>
      <c r="E168" s="312" t="s">
        <v>178</v>
      </c>
      <c r="F168" s="312" t="s">
        <v>678</v>
      </c>
      <c r="G168" s="474" t="s">
        <v>336</v>
      </c>
      <c r="H168" s="411">
        <v>1</v>
      </c>
      <c r="I168" s="301" t="s">
        <v>682</v>
      </c>
      <c r="J168" s="335">
        <v>0</v>
      </c>
      <c r="K168" s="335">
        <v>212</v>
      </c>
      <c r="L168" s="335">
        <v>8</v>
      </c>
      <c r="M168" s="420">
        <f t="shared" si="2"/>
        <v>220</v>
      </c>
    </row>
    <row r="169" spans="1:13" ht="12.75">
      <c r="A169" s="395" t="s">
        <v>521</v>
      </c>
      <c r="B169" s="411"/>
      <c r="C169" s="411"/>
      <c r="D169" s="411">
        <v>2009</v>
      </c>
      <c r="E169" s="312" t="s">
        <v>178</v>
      </c>
      <c r="F169" s="312" t="s">
        <v>678</v>
      </c>
      <c r="G169" s="474" t="s">
        <v>1030</v>
      </c>
      <c r="H169" s="411">
        <v>1</v>
      </c>
      <c r="I169" s="301" t="s">
        <v>689</v>
      </c>
      <c r="J169" s="335">
        <v>0</v>
      </c>
      <c r="K169" s="335">
        <v>0</v>
      </c>
      <c r="L169" s="335">
        <v>188</v>
      </c>
      <c r="M169" s="420">
        <f t="shared" si="2"/>
        <v>188</v>
      </c>
    </row>
    <row r="170" spans="1:13" ht="12.75">
      <c r="A170" s="395" t="s">
        <v>521</v>
      </c>
      <c r="B170" s="411"/>
      <c r="C170" s="411"/>
      <c r="D170" s="411">
        <v>2009</v>
      </c>
      <c r="E170" s="312" t="s">
        <v>178</v>
      </c>
      <c r="F170" s="312" t="s">
        <v>678</v>
      </c>
      <c r="G170" s="474" t="s">
        <v>1030</v>
      </c>
      <c r="H170" s="411">
        <v>1</v>
      </c>
      <c r="I170" s="301" t="s">
        <v>623</v>
      </c>
      <c r="J170" s="335">
        <v>0</v>
      </c>
      <c r="K170" s="335">
        <v>0</v>
      </c>
      <c r="L170" s="335">
        <v>263</v>
      </c>
      <c r="M170" s="420">
        <f t="shared" si="2"/>
        <v>263</v>
      </c>
    </row>
    <row r="171" spans="1:13" ht="12.75">
      <c r="A171" s="395" t="s">
        <v>521</v>
      </c>
      <c r="B171" s="411"/>
      <c r="C171" s="411"/>
      <c r="D171" s="411">
        <v>2009</v>
      </c>
      <c r="E171" s="312" t="s">
        <v>178</v>
      </c>
      <c r="F171" s="312" t="s">
        <v>678</v>
      </c>
      <c r="G171" s="474" t="s">
        <v>1030</v>
      </c>
      <c r="H171" s="411">
        <v>1</v>
      </c>
      <c r="I171" s="301" t="s">
        <v>626</v>
      </c>
      <c r="J171" s="335">
        <v>0</v>
      </c>
      <c r="K171" s="335">
        <v>0</v>
      </c>
      <c r="L171" s="335">
        <v>194</v>
      </c>
      <c r="M171" s="420">
        <f t="shared" si="2"/>
        <v>194</v>
      </c>
    </row>
    <row r="172" spans="1:13" ht="12.75">
      <c r="A172" s="395" t="s">
        <v>521</v>
      </c>
      <c r="B172" s="411"/>
      <c r="C172" s="411"/>
      <c r="D172" s="411">
        <v>2009</v>
      </c>
      <c r="E172" s="312" t="s">
        <v>178</v>
      </c>
      <c r="F172" s="312" t="s">
        <v>678</v>
      </c>
      <c r="G172" s="474" t="s">
        <v>533</v>
      </c>
      <c r="H172" s="411" t="s">
        <v>301</v>
      </c>
      <c r="I172" s="301" t="s">
        <v>660</v>
      </c>
      <c r="J172" s="335">
        <v>0</v>
      </c>
      <c r="K172" s="335">
        <v>7</v>
      </c>
      <c r="L172" s="335">
        <v>0</v>
      </c>
      <c r="M172" s="420">
        <f t="shared" si="2"/>
        <v>7</v>
      </c>
    </row>
    <row r="173" spans="1:13" ht="12.75">
      <c r="A173" s="395" t="s">
        <v>521</v>
      </c>
      <c r="B173" s="411"/>
      <c r="C173" s="411"/>
      <c r="D173" s="411">
        <v>2009</v>
      </c>
      <c r="E173" s="312" t="s">
        <v>178</v>
      </c>
      <c r="F173" s="312" t="s">
        <v>678</v>
      </c>
      <c r="G173" s="474" t="s">
        <v>533</v>
      </c>
      <c r="H173" s="411" t="s">
        <v>301</v>
      </c>
      <c r="I173" s="301" t="s">
        <v>623</v>
      </c>
      <c r="J173" s="335">
        <v>0</v>
      </c>
      <c r="K173" s="335">
        <v>79</v>
      </c>
      <c r="L173" s="335">
        <v>137</v>
      </c>
      <c r="M173" s="420">
        <f t="shared" si="2"/>
        <v>216</v>
      </c>
    </row>
    <row r="174" spans="1:13" ht="12.75">
      <c r="A174" s="395" t="s">
        <v>521</v>
      </c>
      <c r="B174" s="411"/>
      <c r="C174" s="411"/>
      <c r="D174" s="411">
        <v>2009</v>
      </c>
      <c r="E174" s="312" t="s">
        <v>178</v>
      </c>
      <c r="F174" s="312" t="s">
        <v>678</v>
      </c>
      <c r="G174" s="474" t="s">
        <v>533</v>
      </c>
      <c r="H174" s="411" t="s">
        <v>301</v>
      </c>
      <c r="I174" s="301" t="s">
        <v>626</v>
      </c>
      <c r="J174" s="335">
        <v>0</v>
      </c>
      <c r="K174" s="335">
        <v>141</v>
      </c>
      <c r="L174" s="335">
        <v>10</v>
      </c>
      <c r="M174" s="420">
        <f t="shared" si="2"/>
        <v>151</v>
      </c>
    </row>
    <row r="175" spans="1:13" ht="12.75">
      <c r="A175" s="395" t="s">
        <v>521</v>
      </c>
      <c r="B175" s="411"/>
      <c r="C175" s="411"/>
      <c r="D175" s="411">
        <v>2009</v>
      </c>
      <c r="E175" s="312" t="s">
        <v>178</v>
      </c>
      <c r="F175" s="312" t="s">
        <v>678</v>
      </c>
      <c r="G175" s="474" t="s">
        <v>533</v>
      </c>
      <c r="H175" s="411" t="s">
        <v>301</v>
      </c>
      <c r="I175" s="301" t="s">
        <v>682</v>
      </c>
      <c r="J175" s="335">
        <v>0</v>
      </c>
      <c r="K175" s="335">
        <v>60</v>
      </c>
      <c r="L175" s="335">
        <v>2</v>
      </c>
      <c r="M175" s="420">
        <f t="shared" si="2"/>
        <v>62</v>
      </c>
    </row>
    <row r="176" spans="1:13" ht="12.75">
      <c r="A176" s="395" t="s">
        <v>521</v>
      </c>
      <c r="B176" s="411"/>
      <c r="C176" s="411"/>
      <c r="D176" s="411">
        <v>2009</v>
      </c>
      <c r="E176" s="312" t="s">
        <v>178</v>
      </c>
      <c r="F176" s="312" t="s">
        <v>678</v>
      </c>
      <c r="G176" s="474" t="s">
        <v>1031</v>
      </c>
      <c r="H176" s="411" t="s">
        <v>301</v>
      </c>
      <c r="I176" s="301" t="s">
        <v>626</v>
      </c>
      <c r="J176" s="335">
        <v>0</v>
      </c>
      <c r="K176" s="335">
        <v>0</v>
      </c>
      <c r="L176" s="335">
        <v>1</v>
      </c>
      <c r="M176" s="420">
        <f t="shared" si="2"/>
        <v>1</v>
      </c>
    </row>
    <row r="177" spans="1:13" ht="12.75">
      <c r="A177" s="395" t="s">
        <v>521</v>
      </c>
      <c r="B177" s="411"/>
      <c r="C177" s="411"/>
      <c r="D177" s="411">
        <v>2009</v>
      </c>
      <c r="E177" s="312" t="s">
        <v>178</v>
      </c>
      <c r="F177" s="312" t="s">
        <v>678</v>
      </c>
      <c r="G177" s="474" t="s">
        <v>525</v>
      </c>
      <c r="H177" s="411" t="s">
        <v>301</v>
      </c>
      <c r="I177" s="301" t="s">
        <v>660</v>
      </c>
      <c r="J177" s="335">
        <v>0</v>
      </c>
      <c r="K177" s="335">
        <v>26</v>
      </c>
      <c r="L177" s="335">
        <v>0</v>
      </c>
      <c r="M177" s="420">
        <f t="shared" si="2"/>
        <v>26</v>
      </c>
    </row>
    <row r="178" spans="1:13" ht="12.75">
      <c r="A178" s="395" t="s">
        <v>521</v>
      </c>
      <c r="B178" s="411"/>
      <c r="C178" s="411"/>
      <c r="D178" s="411">
        <v>2009</v>
      </c>
      <c r="E178" s="312" t="s">
        <v>178</v>
      </c>
      <c r="F178" s="312" t="s">
        <v>678</v>
      </c>
      <c r="G178" s="474" t="s">
        <v>525</v>
      </c>
      <c r="H178" s="411" t="s">
        <v>301</v>
      </c>
      <c r="I178" s="301" t="s">
        <v>689</v>
      </c>
      <c r="J178" s="335">
        <v>0</v>
      </c>
      <c r="K178" s="335">
        <v>1</v>
      </c>
      <c r="L178" s="335">
        <v>0</v>
      </c>
      <c r="M178" s="420">
        <f t="shared" si="2"/>
        <v>1</v>
      </c>
    </row>
    <row r="179" spans="1:13" ht="12.75">
      <c r="A179" s="395" t="s">
        <v>521</v>
      </c>
      <c r="B179" s="411"/>
      <c r="C179" s="411"/>
      <c r="D179" s="411">
        <v>2009</v>
      </c>
      <c r="E179" s="312" t="s">
        <v>178</v>
      </c>
      <c r="F179" s="312" t="s">
        <v>678</v>
      </c>
      <c r="G179" s="474" t="s">
        <v>525</v>
      </c>
      <c r="H179" s="411" t="s">
        <v>301</v>
      </c>
      <c r="I179" s="301" t="s">
        <v>623</v>
      </c>
      <c r="J179" s="335">
        <v>0</v>
      </c>
      <c r="K179" s="335">
        <v>38</v>
      </c>
      <c r="L179" s="335">
        <v>19</v>
      </c>
      <c r="M179" s="420">
        <f t="shared" si="2"/>
        <v>57</v>
      </c>
    </row>
    <row r="180" spans="1:13" ht="12.75">
      <c r="A180" s="395" t="s">
        <v>521</v>
      </c>
      <c r="B180" s="411"/>
      <c r="C180" s="411"/>
      <c r="D180" s="411">
        <v>2009</v>
      </c>
      <c r="E180" s="312" t="s">
        <v>178</v>
      </c>
      <c r="F180" s="312" t="s">
        <v>678</v>
      </c>
      <c r="G180" s="474" t="s">
        <v>525</v>
      </c>
      <c r="H180" s="411" t="s">
        <v>301</v>
      </c>
      <c r="I180" s="301" t="s">
        <v>626</v>
      </c>
      <c r="J180" s="335">
        <v>0</v>
      </c>
      <c r="K180" s="335">
        <v>111</v>
      </c>
      <c r="L180" s="335">
        <v>41</v>
      </c>
      <c r="M180" s="420">
        <f t="shared" si="2"/>
        <v>152</v>
      </c>
    </row>
    <row r="181" spans="1:13" ht="12.75">
      <c r="A181" s="395" t="s">
        <v>521</v>
      </c>
      <c r="B181" s="411"/>
      <c r="C181" s="411"/>
      <c r="D181" s="411">
        <v>2009</v>
      </c>
      <c r="E181" s="312" t="s">
        <v>178</v>
      </c>
      <c r="F181" s="312" t="s">
        <v>678</v>
      </c>
      <c r="G181" s="474" t="s">
        <v>1032</v>
      </c>
      <c r="H181" s="411" t="s">
        <v>301</v>
      </c>
      <c r="I181" s="301" t="s">
        <v>623</v>
      </c>
      <c r="J181" s="335">
        <v>0</v>
      </c>
      <c r="K181" s="335">
        <v>0</v>
      </c>
      <c r="L181" s="335">
        <v>6</v>
      </c>
      <c r="M181" s="420">
        <f t="shared" si="2"/>
        <v>6</v>
      </c>
    </row>
    <row r="182" spans="1:13" ht="12.75">
      <c r="A182" s="395" t="s">
        <v>521</v>
      </c>
      <c r="B182" s="411"/>
      <c r="C182" s="411"/>
      <c r="D182" s="411">
        <v>2009</v>
      </c>
      <c r="E182" s="312" t="s">
        <v>178</v>
      </c>
      <c r="F182" s="312" t="s">
        <v>678</v>
      </c>
      <c r="G182" s="474" t="s">
        <v>335</v>
      </c>
      <c r="H182" s="411" t="s">
        <v>301</v>
      </c>
      <c r="I182" s="301" t="s">
        <v>623</v>
      </c>
      <c r="J182" s="335">
        <v>0</v>
      </c>
      <c r="K182" s="335">
        <v>6733</v>
      </c>
      <c r="L182" s="335">
        <v>3967</v>
      </c>
      <c r="M182" s="420">
        <f aca="true" t="shared" si="3" ref="M182:M244">J182+K182+L182</f>
        <v>10700</v>
      </c>
    </row>
    <row r="183" spans="1:13" ht="12.75">
      <c r="A183" s="395" t="s">
        <v>521</v>
      </c>
      <c r="B183" s="411"/>
      <c r="C183" s="411"/>
      <c r="D183" s="411">
        <v>2009</v>
      </c>
      <c r="E183" s="312" t="s">
        <v>178</v>
      </c>
      <c r="F183" s="312" t="s">
        <v>678</v>
      </c>
      <c r="G183" s="474" t="s">
        <v>335</v>
      </c>
      <c r="H183" s="411" t="s">
        <v>301</v>
      </c>
      <c r="I183" s="301" t="s">
        <v>626</v>
      </c>
      <c r="J183" s="335">
        <v>0</v>
      </c>
      <c r="K183" s="335">
        <v>3172</v>
      </c>
      <c r="L183" s="335">
        <v>2418</v>
      </c>
      <c r="M183" s="420">
        <f t="shared" si="3"/>
        <v>5590</v>
      </c>
    </row>
    <row r="184" spans="1:13" ht="12.75">
      <c r="A184" s="395" t="s">
        <v>521</v>
      </c>
      <c r="B184" s="411"/>
      <c r="C184" s="411"/>
      <c r="D184" s="411">
        <v>2009</v>
      </c>
      <c r="E184" s="312" t="s">
        <v>178</v>
      </c>
      <c r="F184" s="312" t="s">
        <v>678</v>
      </c>
      <c r="G184" s="474" t="s">
        <v>335</v>
      </c>
      <c r="H184" s="411" t="s">
        <v>301</v>
      </c>
      <c r="I184" s="301" t="s">
        <v>682</v>
      </c>
      <c r="J184" s="335">
        <v>0</v>
      </c>
      <c r="K184" s="335">
        <v>0</v>
      </c>
      <c r="L184" s="335">
        <v>4</v>
      </c>
      <c r="M184" s="420">
        <f t="shared" si="3"/>
        <v>4</v>
      </c>
    </row>
    <row r="185" spans="1:13" ht="12.75">
      <c r="A185" s="395" t="s">
        <v>521</v>
      </c>
      <c r="B185" s="411"/>
      <c r="C185" s="411"/>
      <c r="D185" s="411">
        <v>2009</v>
      </c>
      <c r="E185" s="312" t="s">
        <v>178</v>
      </c>
      <c r="F185" s="312" t="s">
        <v>678</v>
      </c>
      <c r="G185" s="474" t="s">
        <v>1033</v>
      </c>
      <c r="H185" s="411" t="s">
        <v>301</v>
      </c>
      <c r="I185" s="301" t="s">
        <v>689</v>
      </c>
      <c r="J185" s="335">
        <v>0</v>
      </c>
      <c r="K185" s="335">
        <v>0</v>
      </c>
      <c r="L185" s="335">
        <v>1</v>
      </c>
      <c r="M185" s="420">
        <f t="shared" si="3"/>
        <v>1</v>
      </c>
    </row>
    <row r="186" spans="1:13" ht="12.75">
      <c r="A186" s="395" t="s">
        <v>521</v>
      </c>
      <c r="B186" s="411"/>
      <c r="C186" s="411"/>
      <c r="D186" s="411">
        <v>2009</v>
      </c>
      <c r="E186" s="312" t="s">
        <v>178</v>
      </c>
      <c r="F186" s="312" t="s">
        <v>678</v>
      </c>
      <c r="G186" s="474" t="s">
        <v>1034</v>
      </c>
      <c r="H186" s="411">
        <v>1</v>
      </c>
      <c r="I186" s="301" t="s">
        <v>689</v>
      </c>
      <c r="J186" s="335">
        <v>0</v>
      </c>
      <c r="K186" s="335">
        <v>619</v>
      </c>
      <c r="L186" s="335">
        <v>0</v>
      </c>
      <c r="M186" s="420">
        <f t="shared" si="3"/>
        <v>619</v>
      </c>
    </row>
    <row r="187" spans="1:13" ht="12.75">
      <c r="A187" s="395" t="s">
        <v>521</v>
      </c>
      <c r="B187" s="411"/>
      <c r="C187" s="411"/>
      <c r="D187" s="411">
        <v>2009</v>
      </c>
      <c r="E187" s="312" t="s">
        <v>178</v>
      </c>
      <c r="F187" s="312" t="s">
        <v>678</v>
      </c>
      <c r="G187" s="474" t="s">
        <v>1035</v>
      </c>
      <c r="H187" s="411" t="s">
        <v>301</v>
      </c>
      <c r="I187" s="301" t="s">
        <v>626</v>
      </c>
      <c r="J187" s="335">
        <v>0</v>
      </c>
      <c r="K187" s="335">
        <v>0</v>
      </c>
      <c r="L187" s="335">
        <v>4</v>
      </c>
      <c r="M187" s="420">
        <f t="shared" si="3"/>
        <v>4</v>
      </c>
    </row>
    <row r="188" spans="1:13" ht="12.75">
      <c r="A188" s="395" t="s">
        <v>521</v>
      </c>
      <c r="B188" s="411"/>
      <c r="C188" s="411"/>
      <c r="D188" s="411">
        <v>2009</v>
      </c>
      <c r="E188" s="312" t="s">
        <v>178</v>
      </c>
      <c r="F188" s="312" t="s">
        <v>678</v>
      </c>
      <c r="G188" s="474" t="s">
        <v>319</v>
      </c>
      <c r="H188" s="411">
        <v>1</v>
      </c>
      <c r="I188" s="301" t="s">
        <v>660</v>
      </c>
      <c r="J188" s="335">
        <v>0</v>
      </c>
      <c r="K188" s="335">
        <v>2</v>
      </c>
      <c r="L188" s="335">
        <v>0</v>
      </c>
      <c r="M188" s="420">
        <f t="shared" si="3"/>
        <v>2</v>
      </c>
    </row>
    <row r="189" spans="1:13" ht="12.75">
      <c r="A189" s="395" t="s">
        <v>521</v>
      </c>
      <c r="B189" s="411"/>
      <c r="C189" s="411"/>
      <c r="D189" s="411">
        <v>2009</v>
      </c>
      <c r="E189" s="312" t="s">
        <v>178</v>
      </c>
      <c r="F189" s="312" t="s">
        <v>678</v>
      </c>
      <c r="G189" s="474" t="s">
        <v>319</v>
      </c>
      <c r="H189" s="411">
        <v>1</v>
      </c>
      <c r="I189" s="301" t="s">
        <v>689</v>
      </c>
      <c r="J189" s="335">
        <v>0</v>
      </c>
      <c r="K189" s="335">
        <v>9</v>
      </c>
      <c r="L189" s="335">
        <v>1</v>
      </c>
      <c r="M189" s="420">
        <f t="shared" si="3"/>
        <v>10</v>
      </c>
    </row>
    <row r="190" spans="1:13" ht="12.75">
      <c r="A190" s="395" t="s">
        <v>521</v>
      </c>
      <c r="B190" s="411"/>
      <c r="C190" s="411"/>
      <c r="D190" s="411">
        <v>2009</v>
      </c>
      <c r="E190" s="312" t="s">
        <v>178</v>
      </c>
      <c r="F190" s="312" t="s">
        <v>678</v>
      </c>
      <c r="G190" s="474" t="s">
        <v>319</v>
      </c>
      <c r="H190" s="411">
        <v>1</v>
      </c>
      <c r="I190" s="301" t="s">
        <v>623</v>
      </c>
      <c r="J190" s="335">
        <v>0</v>
      </c>
      <c r="K190" s="335">
        <v>1041</v>
      </c>
      <c r="L190" s="335">
        <v>769</v>
      </c>
      <c r="M190" s="420">
        <f t="shared" si="3"/>
        <v>1810</v>
      </c>
    </row>
    <row r="191" spans="1:13" ht="12.75">
      <c r="A191" s="395" t="s">
        <v>521</v>
      </c>
      <c r="B191" s="411"/>
      <c r="C191" s="411"/>
      <c r="D191" s="411">
        <v>2009</v>
      </c>
      <c r="E191" s="312" t="s">
        <v>178</v>
      </c>
      <c r="F191" s="312" t="s">
        <v>678</v>
      </c>
      <c r="G191" s="474" t="s">
        <v>319</v>
      </c>
      <c r="H191" s="411">
        <v>1</v>
      </c>
      <c r="I191" s="301" t="s">
        <v>626</v>
      </c>
      <c r="J191" s="335">
        <v>0</v>
      </c>
      <c r="K191" s="335">
        <v>1357</v>
      </c>
      <c r="L191" s="335">
        <v>103</v>
      </c>
      <c r="M191" s="420">
        <f t="shared" si="3"/>
        <v>1460</v>
      </c>
    </row>
    <row r="192" spans="1:13" ht="12.75">
      <c r="A192" s="395" t="s">
        <v>521</v>
      </c>
      <c r="B192" s="411"/>
      <c r="C192" s="411"/>
      <c r="D192" s="411">
        <v>2009</v>
      </c>
      <c r="E192" s="312" t="s">
        <v>178</v>
      </c>
      <c r="F192" s="312" t="s">
        <v>678</v>
      </c>
      <c r="G192" s="474" t="s">
        <v>319</v>
      </c>
      <c r="H192" s="411">
        <v>1</v>
      </c>
      <c r="I192" s="301" t="s">
        <v>682</v>
      </c>
      <c r="J192" s="335">
        <v>0</v>
      </c>
      <c r="K192" s="335">
        <v>2286</v>
      </c>
      <c r="L192" s="335">
        <v>148</v>
      </c>
      <c r="M192" s="420">
        <f t="shared" si="3"/>
        <v>2434</v>
      </c>
    </row>
    <row r="193" spans="1:13" ht="12.75">
      <c r="A193" s="395" t="s">
        <v>521</v>
      </c>
      <c r="B193" s="411"/>
      <c r="C193" s="411"/>
      <c r="D193" s="411">
        <v>2009</v>
      </c>
      <c r="E193" s="312" t="s">
        <v>178</v>
      </c>
      <c r="F193" s="312" t="s">
        <v>678</v>
      </c>
      <c r="G193" s="474" t="s">
        <v>1036</v>
      </c>
      <c r="H193" s="411">
        <v>1</v>
      </c>
      <c r="I193" s="301" t="s">
        <v>660</v>
      </c>
      <c r="J193" s="335">
        <v>0</v>
      </c>
      <c r="K193" s="335">
        <v>133</v>
      </c>
      <c r="L193" s="335">
        <v>2</v>
      </c>
      <c r="M193" s="420">
        <f t="shared" si="3"/>
        <v>135</v>
      </c>
    </row>
    <row r="194" spans="1:13" ht="12.75">
      <c r="A194" s="395" t="s">
        <v>521</v>
      </c>
      <c r="B194" s="411"/>
      <c r="C194" s="411"/>
      <c r="D194" s="411">
        <v>2009</v>
      </c>
      <c r="E194" s="312" t="s">
        <v>178</v>
      </c>
      <c r="F194" s="312" t="s">
        <v>678</v>
      </c>
      <c r="G194" s="474" t="s">
        <v>1036</v>
      </c>
      <c r="H194" s="411">
        <v>1</v>
      </c>
      <c r="I194" s="301" t="s">
        <v>623</v>
      </c>
      <c r="J194" s="335">
        <v>0</v>
      </c>
      <c r="K194" s="335">
        <v>21</v>
      </c>
      <c r="L194" s="335">
        <v>2</v>
      </c>
      <c r="M194" s="420">
        <f t="shared" si="3"/>
        <v>23</v>
      </c>
    </row>
    <row r="195" spans="1:13" ht="12.75">
      <c r="A195" s="395" t="s">
        <v>521</v>
      </c>
      <c r="B195" s="411"/>
      <c r="C195" s="411"/>
      <c r="D195" s="411">
        <v>2009</v>
      </c>
      <c r="E195" s="312" t="s">
        <v>178</v>
      </c>
      <c r="F195" s="312" t="s">
        <v>678</v>
      </c>
      <c r="G195" s="474" t="s">
        <v>1036</v>
      </c>
      <c r="H195" s="411">
        <v>1</v>
      </c>
      <c r="I195" s="301" t="s">
        <v>626</v>
      </c>
      <c r="J195" s="335">
        <v>0</v>
      </c>
      <c r="K195" s="335">
        <v>121</v>
      </c>
      <c r="L195" s="335">
        <v>0</v>
      </c>
      <c r="M195" s="420">
        <f t="shared" si="3"/>
        <v>121</v>
      </c>
    </row>
    <row r="196" spans="1:13" ht="12.75">
      <c r="A196" s="395" t="s">
        <v>521</v>
      </c>
      <c r="B196" s="411"/>
      <c r="C196" s="411"/>
      <c r="D196" s="411">
        <v>2009</v>
      </c>
      <c r="E196" s="312" t="s">
        <v>178</v>
      </c>
      <c r="F196" s="312" t="s">
        <v>678</v>
      </c>
      <c r="G196" s="474" t="s">
        <v>1036</v>
      </c>
      <c r="H196" s="411">
        <v>1</v>
      </c>
      <c r="I196" s="301" t="s">
        <v>682</v>
      </c>
      <c r="J196" s="335">
        <v>0</v>
      </c>
      <c r="K196" s="335">
        <v>5</v>
      </c>
      <c r="L196" s="335">
        <v>0</v>
      </c>
      <c r="M196" s="420">
        <f t="shared" si="3"/>
        <v>5</v>
      </c>
    </row>
    <row r="197" spans="1:13" ht="12.75">
      <c r="A197" s="395" t="s">
        <v>521</v>
      </c>
      <c r="B197" s="411"/>
      <c r="C197" s="411"/>
      <c r="D197" s="411">
        <v>2009</v>
      </c>
      <c r="E197" s="312" t="s">
        <v>178</v>
      </c>
      <c r="F197" s="312" t="s">
        <v>678</v>
      </c>
      <c r="G197" s="474" t="s">
        <v>526</v>
      </c>
      <c r="H197" s="411">
        <v>1</v>
      </c>
      <c r="I197" s="301" t="s">
        <v>660</v>
      </c>
      <c r="J197" s="335">
        <v>0</v>
      </c>
      <c r="K197" s="335">
        <v>42</v>
      </c>
      <c r="L197" s="335">
        <v>91</v>
      </c>
      <c r="M197" s="420">
        <f t="shared" si="3"/>
        <v>133</v>
      </c>
    </row>
    <row r="198" spans="1:13" ht="12.75">
      <c r="A198" s="395" t="s">
        <v>521</v>
      </c>
      <c r="B198" s="411"/>
      <c r="C198" s="411"/>
      <c r="D198" s="411">
        <v>2009</v>
      </c>
      <c r="E198" s="312" t="s">
        <v>178</v>
      </c>
      <c r="F198" s="312" t="s">
        <v>678</v>
      </c>
      <c r="G198" s="474" t="s">
        <v>526</v>
      </c>
      <c r="H198" s="411">
        <v>1</v>
      </c>
      <c r="I198" s="301" t="s">
        <v>689</v>
      </c>
      <c r="J198" s="335">
        <v>0</v>
      </c>
      <c r="K198" s="335">
        <v>225</v>
      </c>
      <c r="L198" s="335">
        <v>4</v>
      </c>
      <c r="M198" s="420">
        <f t="shared" si="3"/>
        <v>229</v>
      </c>
    </row>
    <row r="199" spans="1:13" ht="12.75">
      <c r="A199" s="395" t="s">
        <v>521</v>
      </c>
      <c r="B199" s="411"/>
      <c r="C199" s="411"/>
      <c r="D199" s="411">
        <v>2009</v>
      </c>
      <c r="E199" s="312" t="s">
        <v>178</v>
      </c>
      <c r="F199" s="312" t="s">
        <v>678</v>
      </c>
      <c r="G199" s="474" t="s">
        <v>526</v>
      </c>
      <c r="H199" s="411">
        <v>1</v>
      </c>
      <c r="I199" s="301" t="s">
        <v>623</v>
      </c>
      <c r="J199" s="335">
        <v>0</v>
      </c>
      <c r="K199" s="335">
        <v>532</v>
      </c>
      <c r="L199" s="335">
        <v>20</v>
      </c>
      <c r="M199" s="420">
        <f t="shared" si="3"/>
        <v>552</v>
      </c>
    </row>
    <row r="200" spans="1:13" ht="12.75">
      <c r="A200" s="395" t="s">
        <v>521</v>
      </c>
      <c r="B200" s="411"/>
      <c r="C200" s="411"/>
      <c r="D200" s="411">
        <v>2009</v>
      </c>
      <c r="E200" s="312" t="s">
        <v>178</v>
      </c>
      <c r="F200" s="312" t="s">
        <v>678</v>
      </c>
      <c r="G200" s="474" t="s">
        <v>526</v>
      </c>
      <c r="H200" s="411">
        <v>1</v>
      </c>
      <c r="I200" s="301" t="s">
        <v>626</v>
      </c>
      <c r="J200" s="335">
        <v>0</v>
      </c>
      <c r="K200" s="335">
        <v>2437</v>
      </c>
      <c r="L200" s="335">
        <v>138</v>
      </c>
      <c r="M200" s="420">
        <f t="shared" si="3"/>
        <v>2575</v>
      </c>
    </row>
    <row r="201" spans="1:13" ht="12.75">
      <c r="A201" s="395" t="s">
        <v>521</v>
      </c>
      <c r="B201" s="411"/>
      <c r="C201" s="411"/>
      <c r="D201" s="411">
        <v>2009</v>
      </c>
      <c r="E201" s="312" t="s">
        <v>178</v>
      </c>
      <c r="F201" s="312" t="s">
        <v>678</v>
      </c>
      <c r="G201" s="474" t="s">
        <v>526</v>
      </c>
      <c r="H201" s="411">
        <v>1</v>
      </c>
      <c r="I201" s="301" t="s">
        <v>682</v>
      </c>
      <c r="J201" s="335">
        <v>0</v>
      </c>
      <c r="K201" s="335">
        <v>166</v>
      </c>
      <c r="L201" s="335">
        <v>0</v>
      </c>
      <c r="M201" s="420">
        <f t="shared" si="3"/>
        <v>166</v>
      </c>
    </row>
    <row r="202" spans="1:13" ht="12.75">
      <c r="A202" s="395" t="s">
        <v>521</v>
      </c>
      <c r="B202" s="411"/>
      <c r="C202" s="411"/>
      <c r="D202" s="411">
        <v>2009</v>
      </c>
      <c r="E202" s="312" t="s">
        <v>178</v>
      </c>
      <c r="F202" s="312" t="s">
        <v>678</v>
      </c>
      <c r="G202" s="474" t="s">
        <v>1006</v>
      </c>
      <c r="H202" s="411" t="s">
        <v>301</v>
      </c>
      <c r="I202" s="301" t="s">
        <v>623</v>
      </c>
      <c r="J202" s="335">
        <v>0</v>
      </c>
      <c r="K202" s="335">
        <v>0</v>
      </c>
      <c r="L202" s="335">
        <v>7</v>
      </c>
      <c r="M202" s="420">
        <f t="shared" si="3"/>
        <v>7</v>
      </c>
    </row>
    <row r="203" spans="1:13" ht="12.75">
      <c r="A203" s="395" t="s">
        <v>521</v>
      </c>
      <c r="B203" s="411"/>
      <c r="C203" s="411"/>
      <c r="D203" s="411">
        <v>2009</v>
      </c>
      <c r="E203" s="312" t="s">
        <v>178</v>
      </c>
      <c r="F203" s="312" t="s">
        <v>678</v>
      </c>
      <c r="G203" s="474" t="s">
        <v>530</v>
      </c>
      <c r="H203" s="411">
        <v>2</v>
      </c>
      <c r="I203" s="301" t="s">
        <v>623</v>
      </c>
      <c r="J203" s="335">
        <v>0</v>
      </c>
      <c r="K203" s="335">
        <v>2</v>
      </c>
      <c r="L203" s="335">
        <v>0</v>
      </c>
      <c r="M203" s="420">
        <f t="shared" si="3"/>
        <v>2</v>
      </c>
    </row>
    <row r="204" spans="1:13" ht="12.75">
      <c r="A204" s="395" t="s">
        <v>521</v>
      </c>
      <c r="B204" s="411"/>
      <c r="C204" s="411"/>
      <c r="D204" s="411">
        <v>2009</v>
      </c>
      <c r="E204" s="312" t="s">
        <v>178</v>
      </c>
      <c r="F204" s="312" t="s">
        <v>678</v>
      </c>
      <c r="G204" s="474" t="s">
        <v>530</v>
      </c>
      <c r="H204" s="411">
        <v>2</v>
      </c>
      <c r="I204" s="301" t="s">
        <v>626</v>
      </c>
      <c r="J204" s="335">
        <v>0</v>
      </c>
      <c r="K204" s="335">
        <v>20</v>
      </c>
      <c r="L204" s="335">
        <v>1</v>
      </c>
      <c r="M204" s="420">
        <f t="shared" si="3"/>
        <v>21</v>
      </c>
    </row>
    <row r="205" spans="1:13" ht="12.75">
      <c r="A205" s="395" t="s">
        <v>521</v>
      </c>
      <c r="B205" s="411"/>
      <c r="C205" s="411"/>
      <c r="D205" s="411">
        <v>2009</v>
      </c>
      <c r="E205" s="312" t="s">
        <v>178</v>
      </c>
      <c r="F205" s="312" t="s">
        <v>678</v>
      </c>
      <c r="G205" s="474" t="s">
        <v>1037</v>
      </c>
      <c r="H205" s="411" t="s">
        <v>301</v>
      </c>
      <c r="I205" s="301" t="s">
        <v>626</v>
      </c>
      <c r="J205" s="335">
        <v>0</v>
      </c>
      <c r="K205" s="335">
        <v>0</v>
      </c>
      <c r="L205" s="335">
        <v>6</v>
      </c>
      <c r="M205" s="420">
        <f t="shared" si="3"/>
        <v>6</v>
      </c>
    </row>
    <row r="206" spans="1:13" ht="12.75">
      <c r="A206" s="395" t="s">
        <v>521</v>
      </c>
      <c r="B206" s="411"/>
      <c r="C206" s="411"/>
      <c r="D206" s="411">
        <v>2009</v>
      </c>
      <c r="E206" s="312" t="s">
        <v>178</v>
      </c>
      <c r="F206" s="312" t="s">
        <v>678</v>
      </c>
      <c r="G206" s="474" t="s">
        <v>1038</v>
      </c>
      <c r="H206" s="411" t="s">
        <v>301</v>
      </c>
      <c r="I206" s="301" t="s">
        <v>626</v>
      </c>
      <c r="J206" s="335">
        <v>0</v>
      </c>
      <c r="K206" s="335">
        <v>1</v>
      </c>
      <c r="L206" s="335">
        <v>0</v>
      </c>
      <c r="M206" s="420">
        <f t="shared" si="3"/>
        <v>1</v>
      </c>
    </row>
    <row r="207" spans="1:13" ht="12.75">
      <c r="A207" s="395" t="s">
        <v>521</v>
      </c>
      <c r="B207" s="411"/>
      <c r="C207" s="411"/>
      <c r="D207" s="411">
        <v>2009</v>
      </c>
      <c r="E207" s="312" t="s">
        <v>178</v>
      </c>
      <c r="F207" s="312" t="s">
        <v>678</v>
      </c>
      <c r="G207" s="474" t="s">
        <v>1039</v>
      </c>
      <c r="H207" s="411">
        <v>1</v>
      </c>
      <c r="I207" s="301" t="s">
        <v>623</v>
      </c>
      <c r="J207" s="335">
        <v>0</v>
      </c>
      <c r="K207" s="335">
        <v>3</v>
      </c>
      <c r="L207" s="335">
        <v>0</v>
      </c>
      <c r="M207" s="420">
        <f t="shared" si="3"/>
        <v>3</v>
      </c>
    </row>
    <row r="208" spans="1:13" ht="12.75">
      <c r="A208" s="395" t="s">
        <v>521</v>
      </c>
      <c r="B208" s="411"/>
      <c r="C208" s="411"/>
      <c r="D208" s="411">
        <v>2009</v>
      </c>
      <c r="E208" s="312" t="s">
        <v>178</v>
      </c>
      <c r="F208" s="312" t="s">
        <v>678</v>
      </c>
      <c r="G208" s="474" t="s">
        <v>1039</v>
      </c>
      <c r="H208" s="411">
        <v>1</v>
      </c>
      <c r="I208" s="301" t="s">
        <v>626</v>
      </c>
      <c r="J208" s="335">
        <v>0</v>
      </c>
      <c r="K208" s="335">
        <v>2</v>
      </c>
      <c r="L208" s="335">
        <v>3</v>
      </c>
      <c r="M208" s="420">
        <f t="shared" si="3"/>
        <v>5</v>
      </c>
    </row>
    <row r="209" spans="1:13" ht="12.75">
      <c r="A209" s="395" t="s">
        <v>521</v>
      </c>
      <c r="B209" s="411"/>
      <c r="C209" s="411"/>
      <c r="D209" s="411">
        <v>2009</v>
      </c>
      <c r="E209" s="312" t="s">
        <v>178</v>
      </c>
      <c r="F209" s="312" t="s">
        <v>678</v>
      </c>
      <c r="G209" s="474" t="s">
        <v>1039</v>
      </c>
      <c r="H209" s="411">
        <v>1</v>
      </c>
      <c r="I209" s="301" t="s">
        <v>691</v>
      </c>
      <c r="J209" s="335">
        <v>0</v>
      </c>
      <c r="K209" s="335">
        <v>1</v>
      </c>
      <c r="L209" s="335">
        <v>0</v>
      </c>
      <c r="M209" s="420">
        <f t="shared" si="3"/>
        <v>1</v>
      </c>
    </row>
    <row r="210" spans="1:13" ht="12.75">
      <c r="A210" s="395" t="s">
        <v>521</v>
      </c>
      <c r="B210" s="411"/>
      <c r="C210" s="411"/>
      <c r="D210" s="411">
        <v>2009</v>
      </c>
      <c r="E210" s="312" t="s">
        <v>178</v>
      </c>
      <c r="F210" s="312" t="s">
        <v>678</v>
      </c>
      <c r="G210" s="474" t="s">
        <v>808</v>
      </c>
      <c r="H210" s="411">
        <v>2</v>
      </c>
      <c r="I210" s="301" t="s">
        <v>626</v>
      </c>
      <c r="J210" s="335">
        <v>0</v>
      </c>
      <c r="K210" s="335">
        <v>6</v>
      </c>
      <c r="L210" s="335">
        <v>0</v>
      </c>
      <c r="M210" s="420">
        <f t="shared" si="3"/>
        <v>6</v>
      </c>
    </row>
    <row r="211" spans="1:13" ht="12.75">
      <c r="A211" s="395" t="s">
        <v>521</v>
      </c>
      <c r="B211" s="411"/>
      <c r="C211" s="411"/>
      <c r="D211" s="411">
        <v>2009</v>
      </c>
      <c r="E211" s="312" t="s">
        <v>178</v>
      </c>
      <c r="F211" s="312" t="s">
        <v>678</v>
      </c>
      <c r="G211" s="474" t="s">
        <v>1040</v>
      </c>
      <c r="H211" s="411" t="s">
        <v>301</v>
      </c>
      <c r="I211" s="301" t="s">
        <v>623</v>
      </c>
      <c r="J211" s="335">
        <v>0</v>
      </c>
      <c r="K211" s="335">
        <v>1</v>
      </c>
      <c r="L211" s="335">
        <v>1</v>
      </c>
      <c r="M211" s="420">
        <f t="shared" si="3"/>
        <v>2</v>
      </c>
    </row>
    <row r="212" spans="1:13" ht="12.75">
      <c r="A212" s="395" t="s">
        <v>521</v>
      </c>
      <c r="B212" s="411"/>
      <c r="C212" s="411"/>
      <c r="D212" s="411">
        <v>2009</v>
      </c>
      <c r="E212" s="312" t="s">
        <v>178</v>
      </c>
      <c r="F212" s="312" t="s">
        <v>678</v>
      </c>
      <c r="G212" s="474" t="s">
        <v>1040</v>
      </c>
      <c r="H212" s="411" t="s">
        <v>301</v>
      </c>
      <c r="I212" s="301" t="s">
        <v>626</v>
      </c>
      <c r="J212" s="335">
        <v>0</v>
      </c>
      <c r="K212" s="335">
        <v>1</v>
      </c>
      <c r="L212" s="335">
        <v>1</v>
      </c>
      <c r="M212" s="420">
        <f t="shared" si="3"/>
        <v>2</v>
      </c>
    </row>
    <row r="213" spans="1:13" ht="12.75">
      <c r="A213" s="395" t="s">
        <v>521</v>
      </c>
      <c r="B213" s="411"/>
      <c r="C213" s="411"/>
      <c r="D213" s="411">
        <v>2009</v>
      </c>
      <c r="E213" s="312" t="s">
        <v>178</v>
      </c>
      <c r="F213" s="312" t="s">
        <v>678</v>
      </c>
      <c r="G213" s="474" t="s">
        <v>956</v>
      </c>
      <c r="H213" s="411" t="s">
        <v>301</v>
      </c>
      <c r="I213" s="301" t="s">
        <v>689</v>
      </c>
      <c r="J213" s="335">
        <v>0</v>
      </c>
      <c r="K213" s="335">
        <v>0</v>
      </c>
      <c r="L213" s="335">
        <v>1</v>
      </c>
      <c r="M213" s="420">
        <f t="shared" si="3"/>
        <v>1</v>
      </c>
    </row>
    <row r="214" spans="1:13" ht="12.75">
      <c r="A214" s="395" t="s">
        <v>521</v>
      </c>
      <c r="B214" s="411"/>
      <c r="C214" s="411"/>
      <c r="D214" s="411">
        <v>2009</v>
      </c>
      <c r="E214" s="312" t="s">
        <v>178</v>
      </c>
      <c r="F214" s="312" t="s">
        <v>678</v>
      </c>
      <c r="G214" s="474" t="s">
        <v>1041</v>
      </c>
      <c r="H214" s="411" t="s">
        <v>301</v>
      </c>
      <c r="I214" s="301" t="s">
        <v>626</v>
      </c>
      <c r="J214" s="335">
        <v>0</v>
      </c>
      <c r="K214" s="335">
        <v>1</v>
      </c>
      <c r="L214" s="335">
        <v>0</v>
      </c>
      <c r="M214" s="420">
        <f t="shared" si="3"/>
        <v>1</v>
      </c>
    </row>
    <row r="215" spans="1:13" ht="12.75">
      <c r="A215" s="395" t="s">
        <v>521</v>
      </c>
      <c r="B215" s="411"/>
      <c r="C215" s="411"/>
      <c r="D215" s="411">
        <v>2009</v>
      </c>
      <c r="E215" s="312" t="s">
        <v>178</v>
      </c>
      <c r="F215" s="312" t="s">
        <v>678</v>
      </c>
      <c r="G215" s="474" t="s">
        <v>318</v>
      </c>
      <c r="H215" s="411">
        <v>1</v>
      </c>
      <c r="I215" s="301" t="s">
        <v>660</v>
      </c>
      <c r="J215" s="335">
        <v>0</v>
      </c>
      <c r="K215" s="335">
        <v>1</v>
      </c>
      <c r="L215" s="335">
        <v>0</v>
      </c>
      <c r="M215" s="420">
        <f t="shared" si="3"/>
        <v>1</v>
      </c>
    </row>
    <row r="216" spans="1:13" ht="12.75">
      <c r="A216" s="395" t="s">
        <v>521</v>
      </c>
      <c r="B216" s="411"/>
      <c r="C216" s="411"/>
      <c r="D216" s="411">
        <v>2009</v>
      </c>
      <c r="E216" s="312" t="s">
        <v>178</v>
      </c>
      <c r="F216" s="312" t="s">
        <v>678</v>
      </c>
      <c r="G216" s="474" t="s">
        <v>318</v>
      </c>
      <c r="H216" s="411">
        <v>1</v>
      </c>
      <c r="I216" s="301" t="s">
        <v>623</v>
      </c>
      <c r="J216" s="335">
        <v>0</v>
      </c>
      <c r="K216" s="335">
        <v>19</v>
      </c>
      <c r="L216" s="335">
        <v>0</v>
      </c>
      <c r="M216" s="420">
        <f t="shared" si="3"/>
        <v>19</v>
      </c>
    </row>
    <row r="217" spans="1:13" ht="12.75">
      <c r="A217" s="395" t="s">
        <v>521</v>
      </c>
      <c r="B217" s="411"/>
      <c r="C217" s="411"/>
      <c r="D217" s="411">
        <v>2009</v>
      </c>
      <c r="E217" s="312" t="s">
        <v>178</v>
      </c>
      <c r="F217" s="312" t="s">
        <v>678</v>
      </c>
      <c r="G217" s="474" t="s">
        <v>318</v>
      </c>
      <c r="H217" s="411">
        <v>1</v>
      </c>
      <c r="I217" s="301" t="s">
        <v>626</v>
      </c>
      <c r="J217" s="335">
        <v>0</v>
      </c>
      <c r="K217" s="335">
        <v>59</v>
      </c>
      <c r="L217" s="335">
        <v>1</v>
      </c>
      <c r="M217" s="420">
        <f t="shared" si="3"/>
        <v>60</v>
      </c>
    </row>
    <row r="218" spans="1:13" ht="12.75">
      <c r="A218" s="395" t="s">
        <v>521</v>
      </c>
      <c r="B218" s="411"/>
      <c r="C218" s="411"/>
      <c r="D218" s="411">
        <v>2009</v>
      </c>
      <c r="E218" s="312" t="s">
        <v>178</v>
      </c>
      <c r="F218" s="312" t="s">
        <v>678</v>
      </c>
      <c r="G218" s="474" t="s">
        <v>575</v>
      </c>
      <c r="H218" s="411">
        <v>1</v>
      </c>
      <c r="I218" s="301" t="s">
        <v>691</v>
      </c>
      <c r="J218" s="335">
        <v>0</v>
      </c>
      <c r="K218" s="335">
        <v>96</v>
      </c>
      <c r="L218" s="335">
        <v>0</v>
      </c>
      <c r="M218" s="420">
        <f t="shared" si="3"/>
        <v>96</v>
      </c>
    </row>
    <row r="219" spans="1:13" ht="12.75">
      <c r="A219" s="395" t="s">
        <v>521</v>
      </c>
      <c r="B219" s="411"/>
      <c r="C219" s="411"/>
      <c r="D219" s="411">
        <v>2009</v>
      </c>
      <c r="E219" s="312" t="s">
        <v>178</v>
      </c>
      <c r="F219" s="312" t="s">
        <v>678</v>
      </c>
      <c r="G219" s="474" t="s">
        <v>575</v>
      </c>
      <c r="H219" s="411">
        <v>1</v>
      </c>
      <c r="I219" s="301" t="s">
        <v>674</v>
      </c>
      <c r="J219" s="335">
        <v>0</v>
      </c>
      <c r="K219" s="335">
        <v>1147</v>
      </c>
      <c r="L219" s="335">
        <v>0</v>
      </c>
      <c r="M219" s="420">
        <f t="shared" si="3"/>
        <v>1147</v>
      </c>
    </row>
    <row r="220" spans="1:13" ht="12.75">
      <c r="A220" s="395" t="s">
        <v>521</v>
      </c>
      <c r="B220" s="411"/>
      <c r="C220" s="411"/>
      <c r="D220" s="411">
        <v>2009</v>
      </c>
      <c r="E220" s="312" t="s">
        <v>178</v>
      </c>
      <c r="F220" s="312" t="s">
        <v>678</v>
      </c>
      <c r="G220" s="474" t="s">
        <v>1042</v>
      </c>
      <c r="H220" s="411" t="s">
        <v>301</v>
      </c>
      <c r="I220" s="301" t="s">
        <v>623</v>
      </c>
      <c r="J220" s="335">
        <v>0</v>
      </c>
      <c r="K220" s="335">
        <v>2</v>
      </c>
      <c r="L220" s="335">
        <v>2</v>
      </c>
      <c r="M220" s="420">
        <f t="shared" si="3"/>
        <v>4</v>
      </c>
    </row>
    <row r="221" spans="1:13" ht="12.75">
      <c r="A221" s="395" t="s">
        <v>521</v>
      </c>
      <c r="B221" s="411"/>
      <c r="C221" s="411"/>
      <c r="D221" s="411">
        <v>2009</v>
      </c>
      <c r="E221" s="312" t="s">
        <v>178</v>
      </c>
      <c r="F221" s="312" t="s">
        <v>678</v>
      </c>
      <c r="G221" s="474" t="s">
        <v>1042</v>
      </c>
      <c r="H221" s="411" t="s">
        <v>301</v>
      </c>
      <c r="I221" s="301" t="s">
        <v>626</v>
      </c>
      <c r="J221" s="335">
        <v>0</v>
      </c>
      <c r="K221" s="335">
        <v>1</v>
      </c>
      <c r="L221" s="335">
        <v>16</v>
      </c>
      <c r="M221" s="420">
        <f t="shared" si="3"/>
        <v>17</v>
      </c>
    </row>
    <row r="222" spans="1:13" ht="12.75">
      <c r="A222" s="395" t="s">
        <v>521</v>
      </c>
      <c r="B222" s="411"/>
      <c r="C222" s="411"/>
      <c r="D222" s="411">
        <v>2009</v>
      </c>
      <c r="E222" s="312" t="s">
        <v>178</v>
      </c>
      <c r="F222" s="312" t="s">
        <v>678</v>
      </c>
      <c r="G222" s="474" t="s">
        <v>1042</v>
      </c>
      <c r="H222" s="411" t="s">
        <v>301</v>
      </c>
      <c r="I222" s="301" t="s">
        <v>682</v>
      </c>
      <c r="J222" s="335">
        <v>0</v>
      </c>
      <c r="K222" s="335">
        <v>1</v>
      </c>
      <c r="L222" s="335">
        <v>0</v>
      </c>
      <c r="M222" s="420">
        <f t="shared" si="3"/>
        <v>1</v>
      </c>
    </row>
    <row r="223" spans="1:13" ht="12.75">
      <c r="A223" s="395" t="s">
        <v>521</v>
      </c>
      <c r="B223" s="411"/>
      <c r="C223" s="411"/>
      <c r="D223" s="411">
        <v>2009</v>
      </c>
      <c r="E223" s="312" t="s">
        <v>178</v>
      </c>
      <c r="F223" s="312" t="s">
        <v>678</v>
      </c>
      <c r="G223" s="474" t="s">
        <v>1043</v>
      </c>
      <c r="H223" s="411" t="s">
        <v>301</v>
      </c>
      <c r="I223" s="301" t="s">
        <v>674</v>
      </c>
      <c r="J223" s="335">
        <v>0</v>
      </c>
      <c r="K223" s="335">
        <v>1</v>
      </c>
      <c r="L223" s="335">
        <v>0</v>
      </c>
      <c r="M223" s="420">
        <f t="shared" si="3"/>
        <v>1</v>
      </c>
    </row>
    <row r="224" spans="1:13" ht="12.75">
      <c r="A224" s="395" t="s">
        <v>521</v>
      </c>
      <c r="B224" s="411"/>
      <c r="C224" s="411"/>
      <c r="D224" s="411">
        <v>2009</v>
      </c>
      <c r="E224" s="312" t="s">
        <v>178</v>
      </c>
      <c r="F224" s="312" t="s">
        <v>678</v>
      </c>
      <c r="G224" s="474" t="s">
        <v>1007</v>
      </c>
      <c r="H224" s="411" t="s">
        <v>301</v>
      </c>
      <c r="I224" s="301" t="s">
        <v>660</v>
      </c>
      <c r="J224" s="335">
        <v>0</v>
      </c>
      <c r="K224" s="335">
        <v>0</v>
      </c>
      <c r="L224" s="335">
        <v>3</v>
      </c>
      <c r="M224" s="420">
        <f t="shared" si="3"/>
        <v>3</v>
      </c>
    </row>
    <row r="225" spans="1:13" ht="12.75">
      <c r="A225" s="395" t="s">
        <v>521</v>
      </c>
      <c r="B225" s="411"/>
      <c r="C225" s="411"/>
      <c r="D225" s="411">
        <v>2009</v>
      </c>
      <c r="E225" s="312" t="s">
        <v>178</v>
      </c>
      <c r="F225" s="312" t="s">
        <v>678</v>
      </c>
      <c r="G225" s="474" t="s">
        <v>1007</v>
      </c>
      <c r="H225" s="411" t="s">
        <v>301</v>
      </c>
      <c r="I225" s="301" t="s">
        <v>623</v>
      </c>
      <c r="J225" s="335">
        <v>0</v>
      </c>
      <c r="K225" s="335">
        <v>0</v>
      </c>
      <c r="L225" s="335">
        <v>21</v>
      </c>
      <c r="M225" s="420">
        <f t="shared" si="3"/>
        <v>21</v>
      </c>
    </row>
    <row r="226" spans="1:13" ht="12.75">
      <c r="A226" s="395" t="s">
        <v>521</v>
      </c>
      <c r="B226" s="411"/>
      <c r="C226" s="411"/>
      <c r="D226" s="411">
        <v>2009</v>
      </c>
      <c r="E226" s="312" t="s">
        <v>178</v>
      </c>
      <c r="F226" s="312" t="s">
        <v>678</v>
      </c>
      <c r="G226" s="474" t="s">
        <v>1007</v>
      </c>
      <c r="H226" s="411" t="s">
        <v>301</v>
      </c>
      <c r="I226" s="301" t="s">
        <v>626</v>
      </c>
      <c r="J226" s="335">
        <v>0</v>
      </c>
      <c r="K226" s="335">
        <v>0</v>
      </c>
      <c r="L226" s="335">
        <v>39</v>
      </c>
      <c r="M226" s="420">
        <f t="shared" si="3"/>
        <v>39</v>
      </c>
    </row>
    <row r="227" spans="1:13" ht="12.75">
      <c r="A227" s="395" t="s">
        <v>521</v>
      </c>
      <c r="B227" s="411"/>
      <c r="C227" s="411"/>
      <c r="D227" s="411">
        <v>2009</v>
      </c>
      <c r="E227" s="312" t="s">
        <v>178</v>
      </c>
      <c r="F227" s="312" t="s">
        <v>678</v>
      </c>
      <c r="G227" s="474" t="s">
        <v>1007</v>
      </c>
      <c r="H227" s="411" t="s">
        <v>301</v>
      </c>
      <c r="I227" s="301" t="s">
        <v>674</v>
      </c>
      <c r="J227" s="335">
        <v>0</v>
      </c>
      <c r="K227" s="335">
        <v>14</v>
      </c>
      <c r="L227" s="335">
        <v>0</v>
      </c>
      <c r="M227" s="420">
        <f t="shared" si="3"/>
        <v>14</v>
      </c>
    </row>
    <row r="228" spans="1:13" ht="12.75">
      <c r="A228" s="395" t="s">
        <v>521</v>
      </c>
      <c r="B228" s="411"/>
      <c r="C228" s="411"/>
      <c r="D228" s="411">
        <v>2009</v>
      </c>
      <c r="E228" s="312" t="s">
        <v>178</v>
      </c>
      <c r="F228" s="312" t="s">
        <v>678</v>
      </c>
      <c r="G228" s="474" t="s">
        <v>1008</v>
      </c>
      <c r="H228" s="411" t="s">
        <v>301</v>
      </c>
      <c r="I228" s="301" t="s">
        <v>660</v>
      </c>
      <c r="J228" s="335">
        <v>0</v>
      </c>
      <c r="K228" s="335">
        <v>1</v>
      </c>
      <c r="L228" s="335">
        <v>0</v>
      </c>
      <c r="M228" s="420">
        <f t="shared" si="3"/>
        <v>1</v>
      </c>
    </row>
    <row r="229" spans="1:13" ht="12.75">
      <c r="A229" s="395" t="s">
        <v>521</v>
      </c>
      <c r="B229" s="411"/>
      <c r="C229" s="411"/>
      <c r="D229" s="411">
        <v>2009</v>
      </c>
      <c r="E229" s="312" t="s">
        <v>178</v>
      </c>
      <c r="F229" s="312" t="s">
        <v>678</v>
      </c>
      <c r="G229" s="474" t="s">
        <v>1008</v>
      </c>
      <c r="H229" s="411" t="s">
        <v>301</v>
      </c>
      <c r="I229" s="301" t="s">
        <v>623</v>
      </c>
      <c r="J229" s="335">
        <v>0</v>
      </c>
      <c r="K229" s="335">
        <v>2</v>
      </c>
      <c r="L229" s="335">
        <v>0</v>
      </c>
      <c r="M229" s="420">
        <f t="shared" si="3"/>
        <v>2</v>
      </c>
    </row>
    <row r="230" spans="1:13" ht="12.75">
      <c r="A230" s="395" t="s">
        <v>521</v>
      </c>
      <c r="B230" s="411"/>
      <c r="C230" s="411"/>
      <c r="D230" s="411">
        <v>2009</v>
      </c>
      <c r="E230" s="312" t="s">
        <v>178</v>
      </c>
      <c r="F230" s="312" t="s">
        <v>678</v>
      </c>
      <c r="G230" s="474" t="s">
        <v>1044</v>
      </c>
      <c r="H230" s="411">
        <v>2</v>
      </c>
      <c r="I230" s="301" t="s">
        <v>689</v>
      </c>
      <c r="J230" s="335">
        <v>0</v>
      </c>
      <c r="K230" s="335">
        <v>0</v>
      </c>
      <c r="L230" s="335">
        <v>1041</v>
      </c>
      <c r="M230" s="420">
        <f t="shared" si="3"/>
        <v>1041</v>
      </c>
    </row>
    <row r="231" spans="1:13" ht="12.75">
      <c r="A231" s="395" t="s">
        <v>521</v>
      </c>
      <c r="B231" s="411"/>
      <c r="C231" s="411"/>
      <c r="D231" s="411">
        <v>2009</v>
      </c>
      <c r="E231" s="312" t="s">
        <v>178</v>
      </c>
      <c r="F231" s="312" t="s">
        <v>678</v>
      </c>
      <c r="G231" s="474" t="s">
        <v>1044</v>
      </c>
      <c r="H231" s="411">
        <v>2</v>
      </c>
      <c r="I231" s="301" t="s">
        <v>623</v>
      </c>
      <c r="J231" s="335">
        <v>0</v>
      </c>
      <c r="K231" s="335">
        <v>0</v>
      </c>
      <c r="L231" s="335">
        <v>273</v>
      </c>
      <c r="M231" s="420">
        <f t="shared" si="3"/>
        <v>273</v>
      </c>
    </row>
    <row r="232" spans="1:13" ht="12.75">
      <c r="A232" s="395" t="s">
        <v>521</v>
      </c>
      <c r="B232" s="411"/>
      <c r="C232" s="411"/>
      <c r="D232" s="411">
        <v>2009</v>
      </c>
      <c r="E232" s="312" t="s">
        <v>178</v>
      </c>
      <c r="F232" s="312" t="s">
        <v>678</v>
      </c>
      <c r="G232" s="474" t="s">
        <v>1044</v>
      </c>
      <c r="H232" s="411">
        <v>2</v>
      </c>
      <c r="I232" s="301" t="s">
        <v>626</v>
      </c>
      <c r="J232" s="335">
        <v>0</v>
      </c>
      <c r="K232" s="335">
        <v>0</v>
      </c>
      <c r="L232" s="335">
        <v>329</v>
      </c>
      <c r="M232" s="420">
        <f t="shared" si="3"/>
        <v>329</v>
      </c>
    </row>
    <row r="233" spans="1:13" ht="12.75">
      <c r="A233" s="395" t="s">
        <v>521</v>
      </c>
      <c r="B233" s="411"/>
      <c r="C233" s="411"/>
      <c r="D233" s="411">
        <v>2009</v>
      </c>
      <c r="E233" s="312" t="s">
        <v>178</v>
      </c>
      <c r="F233" s="312" t="s">
        <v>678</v>
      </c>
      <c r="G233" s="474" t="s">
        <v>1044</v>
      </c>
      <c r="H233" s="411">
        <v>2</v>
      </c>
      <c r="I233" s="301" t="s">
        <v>682</v>
      </c>
      <c r="J233" s="335">
        <v>0</v>
      </c>
      <c r="K233" s="335">
        <v>0</v>
      </c>
      <c r="L233" s="335">
        <v>7</v>
      </c>
      <c r="M233" s="420">
        <f t="shared" si="3"/>
        <v>7</v>
      </c>
    </row>
    <row r="234" spans="1:13" ht="12.75">
      <c r="A234" s="395" t="s">
        <v>521</v>
      </c>
      <c r="B234" s="411"/>
      <c r="C234" s="411"/>
      <c r="D234" s="411">
        <v>2009</v>
      </c>
      <c r="E234" s="312" t="s">
        <v>178</v>
      </c>
      <c r="F234" s="312" t="s">
        <v>678</v>
      </c>
      <c r="G234" s="474" t="s">
        <v>1045</v>
      </c>
      <c r="H234" s="411" t="s">
        <v>301</v>
      </c>
      <c r="I234" s="301" t="s">
        <v>623</v>
      </c>
      <c r="J234" s="335">
        <v>0</v>
      </c>
      <c r="K234" s="335">
        <v>0</v>
      </c>
      <c r="L234" s="335">
        <v>5</v>
      </c>
      <c r="M234" s="420">
        <f t="shared" si="3"/>
        <v>5</v>
      </c>
    </row>
    <row r="235" spans="1:13" ht="12.75">
      <c r="A235" s="395" t="s">
        <v>521</v>
      </c>
      <c r="B235" s="411"/>
      <c r="C235" s="411"/>
      <c r="D235" s="411">
        <v>2009</v>
      </c>
      <c r="E235" s="312" t="s">
        <v>178</v>
      </c>
      <c r="F235" s="312" t="s">
        <v>678</v>
      </c>
      <c r="G235" s="474" t="s">
        <v>1009</v>
      </c>
      <c r="H235" s="411" t="s">
        <v>301</v>
      </c>
      <c r="I235" s="301" t="s">
        <v>660</v>
      </c>
      <c r="J235" s="335">
        <v>0</v>
      </c>
      <c r="K235" s="335">
        <v>0</v>
      </c>
      <c r="L235" s="335">
        <v>2</v>
      </c>
      <c r="M235" s="420">
        <f t="shared" si="3"/>
        <v>2</v>
      </c>
    </row>
    <row r="236" spans="1:13" ht="12.75">
      <c r="A236" s="395" t="s">
        <v>521</v>
      </c>
      <c r="B236" s="411"/>
      <c r="C236" s="411"/>
      <c r="D236" s="411">
        <v>2009</v>
      </c>
      <c r="E236" s="312" t="s">
        <v>178</v>
      </c>
      <c r="F236" s="312" t="s">
        <v>678</v>
      </c>
      <c r="G236" s="474" t="s">
        <v>1009</v>
      </c>
      <c r="H236" s="411" t="s">
        <v>301</v>
      </c>
      <c r="I236" s="301" t="s">
        <v>623</v>
      </c>
      <c r="J236" s="335">
        <v>0</v>
      </c>
      <c r="K236" s="335">
        <v>0</v>
      </c>
      <c r="L236" s="335">
        <v>64</v>
      </c>
      <c r="M236" s="420">
        <f t="shared" si="3"/>
        <v>64</v>
      </c>
    </row>
    <row r="237" spans="1:13" ht="12.75">
      <c r="A237" s="395" t="s">
        <v>521</v>
      </c>
      <c r="B237" s="411"/>
      <c r="C237" s="411"/>
      <c r="D237" s="411">
        <v>2009</v>
      </c>
      <c r="E237" s="312" t="s">
        <v>178</v>
      </c>
      <c r="F237" s="312" t="s">
        <v>678</v>
      </c>
      <c r="G237" s="474" t="s">
        <v>1009</v>
      </c>
      <c r="H237" s="411" t="s">
        <v>301</v>
      </c>
      <c r="I237" s="301" t="s">
        <v>626</v>
      </c>
      <c r="J237" s="335">
        <v>0</v>
      </c>
      <c r="K237" s="335">
        <v>0</v>
      </c>
      <c r="L237" s="335">
        <v>218</v>
      </c>
      <c r="M237" s="420">
        <f t="shared" si="3"/>
        <v>218</v>
      </c>
    </row>
    <row r="238" spans="1:13" ht="12.75">
      <c r="A238" s="395" t="s">
        <v>521</v>
      </c>
      <c r="B238" s="411"/>
      <c r="C238" s="411"/>
      <c r="D238" s="411">
        <v>2009</v>
      </c>
      <c r="E238" s="312" t="s">
        <v>178</v>
      </c>
      <c r="F238" s="312" t="s">
        <v>678</v>
      </c>
      <c r="G238" s="474" t="s">
        <v>888</v>
      </c>
      <c r="H238" s="411" t="s">
        <v>301</v>
      </c>
      <c r="I238" s="301" t="s">
        <v>689</v>
      </c>
      <c r="J238" s="335">
        <v>0</v>
      </c>
      <c r="K238" s="335">
        <v>0</v>
      </c>
      <c r="L238" s="335">
        <v>19</v>
      </c>
      <c r="M238" s="420">
        <f t="shared" si="3"/>
        <v>19</v>
      </c>
    </row>
    <row r="239" spans="1:13" ht="12.75">
      <c r="A239" s="395" t="s">
        <v>521</v>
      </c>
      <c r="B239" s="411"/>
      <c r="C239" s="411"/>
      <c r="D239" s="411">
        <v>2009</v>
      </c>
      <c r="E239" s="312" t="s">
        <v>178</v>
      </c>
      <c r="F239" s="312" t="s">
        <v>678</v>
      </c>
      <c r="G239" s="474" t="s">
        <v>888</v>
      </c>
      <c r="H239" s="411" t="s">
        <v>301</v>
      </c>
      <c r="I239" s="301" t="s">
        <v>623</v>
      </c>
      <c r="J239" s="335">
        <v>0</v>
      </c>
      <c r="K239" s="335">
        <v>1</v>
      </c>
      <c r="L239" s="335">
        <v>1</v>
      </c>
      <c r="M239" s="420">
        <f t="shared" si="3"/>
        <v>2</v>
      </c>
    </row>
    <row r="240" spans="1:13" ht="12.75">
      <c r="A240" s="395" t="s">
        <v>521</v>
      </c>
      <c r="B240" s="411"/>
      <c r="C240" s="411"/>
      <c r="D240" s="411">
        <v>2009</v>
      </c>
      <c r="E240" s="312" t="s">
        <v>178</v>
      </c>
      <c r="F240" s="312" t="s">
        <v>678</v>
      </c>
      <c r="G240" s="474" t="s">
        <v>888</v>
      </c>
      <c r="H240" s="411" t="s">
        <v>301</v>
      </c>
      <c r="I240" s="301" t="s">
        <v>626</v>
      </c>
      <c r="J240" s="335">
        <v>0</v>
      </c>
      <c r="K240" s="335">
        <v>0</v>
      </c>
      <c r="L240" s="335">
        <v>1</v>
      </c>
      <c r="M240" s="420">
        <f t="shared" si="3"/>
        <v>1</v>
      </c>
    </row>
    <row r="241" spans="1:13" ht="12.75">
      <c r="A241" s="395" t="s">
        <v>521</v>
      </c>
      <c r="B241" s="411"/>
      <c r="C241" s="411"/>
      <c r="D241" s="411">
        <v>2009</v>
      </c>
      <c r="E241" s="312" t="s">
        <v>178</v>
      </c>
      <c r="F241" s="312" t="s">
        <v>725</v>
      </c>
      <c r="G241" s="474" t="s">
        <v>993</v>
      </c>
      <c r="H241" s="411" t="s">
        <v>301</v>
      </c>
      <c r="I241" s="301" t="s">
        <v>623</v>
      </c>
      <c r="J241" s="335">
        <v>0</v>
      </c>
      <c r="K241" s="335">
        <v>0</v>
      </c>
      <c r="L241" s="335">
        <v>1</v>
      </c>
      <c r="M241" s="420">
        <f t="shared" si="3"/>
        <v>1</v>
      </c>
    </row>
    <row r="242" spans="1:13" ht="12.75">
      <c r="A242" s="395" t="s">
        <v>521</v>
      </c>
      <c r="B242" s="411"/>
      <c r="C242" s="411"/>
      <c r="D242" s="411">
        <v>2009</v>
      </c>
      <c r="E242" s="312" t="s">
        <v>178</v>
      </c>
      <c r="F242" s="312" t="s">
        <v>725</v>
      </c>
      <c r="G242" s="474" t="s">
        <v>993</v>
      </c>
      <c r="H242" s="411" t="s">
        <v>301</v>
      </c>
      <c r="I242" s="301" t="s">
        <v>682</v>
      </c>
      <c r="J242" s="335">
        <v>0</v>
      </c>
      <c r="K242" s="335">
        <v>0</v>
      </c>
      <c r="L242" s="335">
        <v>1</v>
      </c>
      <c r="M242" s="420">
        <f t="shared" si="3"/>
        <v>1</v>
      </c>
    </row>
    <row r="243" spans="1:13" ht="12.75">
      <c r="A243" s="395" t="s">
        <v>521</v>
      </c>
      <c r="B243" s="411"/>
      <c r="C243" s="411"/>
      <c r="D243" s="411">
        <v>2009</v>
      </c>
      <c r="E243" s="312" t="s">
        <v>178</v>
      </c>
      <c r="F243" s="312" t="s">
        <v>725</v>
      </c>
      <c r="G243" s="474" t="s">
        <v>994</v>
      </c>
      <c r="H243" s="411" t="s">
        <v>301</v>
      </c>
      <c r="I243" s="301" t="s">
        <v>623</v>
      </c>
      <c r="J243" s="335">
        <v>0</v>
      </c>
      <c r="K243" s="335">
        <v>3</v>
      </c>
      <c r="L243" s="335">
        <v>27</v>
      </c>
      <c r="M243" s="420">
        <f t="shared" si="3"/>
        <v>30</v>
      </c>
    </row>
    <row r="244" spans="1:13" ht="12.75">
      <c r="A244" s="395" t="s">
        <v>521</v>
      </c>
      <c r="B244" s="411"/>
      <c r="C244" s="411"/>
      <c r="D244" s="411">
        <v>2009</v>
      </c>
      <c r="E244" s="312" t="s">
        <v>178</v>
      </c>
      <c r="F244" s="312" t="s">
        <v>725</v>
      </c>
      <c r="G244" s="474" t="s">
        <v>994</v>
      </c>
      <c r="H244" s="411" t="s">
        <v>301</v>
      </c>
      <c r="I244" s="301" t="s">
        <v>626</v>
      </c>
      <c r="J244" s="335">
        <v>0</v>
      </c>
      <c r="K244" s="335">
        <v>1</v>
      </c>
      <c r="L244" s="335">
        <v>60</v>
      </c>
      <c r="M244" s="420">
        <f t="shared" si="3"/>
        <v>61</v>
      </c>
    </row>
    <row r="245" spans="1:13" ht="12.75">
      <c r="A245" s="395" t="s">
        <v>521</v>
      </c>
      <c r="B245" s="411"/>
      <c r="C245" s="411"/>
      <c r="D245" s="411">
        <v>2009</v>
      </c>
      <c r="E245" s="312" t="s">
        <v>178</v>
      </c>
      <c r="F245" s="312" t="s">
        <v>725</v>
      </c>
      <c r="G245" s="474" t="s">
        <v>994</v>
      </c>
      <c r="H245" s="411" t="s">
        <v>301</v>
      </c>
      <c r="I245" s="301" t="s">
        <v>682</v>
      </c>
      <c r="J245" s="335">
        <v>0</v>
      </c>
      <c r="K245" s="335">
        <v>0</v>
      </c>
      <c r="L245" s="335">
        <v>1</v>
      </c>
      <c r="M245" s="420">
        <f aca="true" t="shared" si="4" ref="M245:M300">J245+K245+L245</f>
        <v>1</v>
      </c>
    </row>
    <row r="246" spans="1:13" ht="12.75">
      <c r="A246" s="395" t="s">
        <v>521</v>
      </c>
      <c r="B246" s="411"/>
      <c r="C246" s="411"/>
      <c r="D246" s="411">
        <v>2009</v>
      </c>
      <c r="E246" s="312" t="s">
        <v>178</v>
      </c>
      <c r="F246" s="312" t="s">
        <v>725</v>
      </c>
      <c r="G246" s="474" t="s">
        <v>1011</v>
      </c>
      <c r="H246" s="411">
        <v>2</v>
      </c>
      <c r="I246" s="301" t="s">
        <v>628</v>
      </c>
      <c r="J246" s="335">
        <v>0</v>
      </c>
      <c r="K246" s="335">
        <v>3</v>
      </c>
      <c r="L246" s="335">
        <v>0</v>
      </c>
      <c r="M246" s="420">
        <f t="shared" si="4"/>
        <v>3</v>
      </c>
    </row>
    <row r="247" spans="1:13" ht="12.75">
      <c r="A247" s="395" t="s">
        <v>521</v>
      </c>
      <c r="B247" s="411"/>
      <c r="C247" s="411"/>
      <c r="D247" s="411">
        <v>2009</v>
      </c>
      <c r="E247" s="312" t="s">
        <v>178</v>
      </c>
      <c r="F247" s="312" t="s">
        <v>725</v>
      </c>
      <c r="G247" s="474" t="s">
        <v>1046</v>
      </c>
      <c r="H247" s="411" t="s">
        <v>301</v>
      </c>
      <c r="I247" s="301" t="s">
        <v>623</v>
      </c>
      <c r="J247" s="335">
        <v>0</v>
      </c>
      <c r="K247" s="335">
        <v>1</v>
      </c>
      <c r="L247" s="335">
        <v>0</v>
      </c>
      <c r="M247" s="420">
        <f t="shared" si="4"/>
        <v>1</v>
      </c>
    </row>
    <row r="248" spans="1:13" ht="12.75">
      <c r="A248" s="395" t="s">
        <v>521</v>
      </c>
      <c r="B248" s="411"/>
      <c r="C248" s="411"/>
      <c r="D248" s="411">
        <v>2009</v>
      </c>
      <c r="E248" s="312" t="s">
        <v>178</v>
      </c>
      <c r="F248" s="312" t="s">
        <v>725</v>
      </c>
      <c r="G248" s="474" t="s">
        <v>1012</v>
      </c>
      <c r="H248" s="411" t="s">
        <v>301</v>
      </c>
      <c r="I248" s="301" t="s">
        <v>623</v>
      </c>
      <c r="J248" s="335">
        <v>0</v>
      </c>
      <c r="K248" s="335">
        <v>7</v>
      </c>
      <c r="L248" s="335">
        <v>0</v>
      </c>
      <c r="M248" s="420">
        <f t="shared" si="4"/>
        <v>7</v>
      </c>
    </row>
    <row r="249" spans="1:13" ht="12.75">
      <c r="A249" s="395" t="s">
        <v>521</v>
      </c>
      <c r="B249" s="411"/>
      <c r="C249" s="411"/>
      <c r="D249" s="411">
        <v>2009</v>
      </c>
      <c r="E249" s="312" t="s">
        <v>178</v>
      </c>
      <c r="F249" s="312" t="s">
        <v>725</v>
      </c>
      <c r="G249" s="474" t="s">
        <v>1012</v>
      </c>
      <c r="H249" s="411" t="s">
        <v>301</v>
      </c>
      <c r="I249" s="301" t="s">
        <v>626</v>
      </c>
      <c r="J249" s="335">
        <v>0</v>
      </c>
      <c r="K249" s="335">
        <v>2</v>
      </c>
      <c r="L249" s="335">
        <v>0</v>
      </c>
      <c r="M249" s="420">
        <f t="shared" si="4"/>
        <v>2</v>
      </c>
    </row>
    <row r="250" spans="1:13" ht="12.75">
      <c r="A250" s="395" t="s">
        <v>521</v>
      </c>
      <c r="B250" s="411"/>
      <c r="C250" s="411"/>
      <c r="D250" s="411">
        <v>2009</v>
      </c>
      <c r="E250" s="312" t="s">
        <v>178</v>
      </c>
      <c r="F250" s="312" t="s">
        <v>725</v>
      </c>
      <c r="G250" s="474" t="s">
        <v>1047</v>
      </c>
      <c r="H250" s="411" t="s">
        <v>301</v>
      </c>
      <c r="I250" s="301" t="s">
        <v>623</v>
      </c>
      <c r="J250" s="335">
        <v>0</v>
      </c>
      <c r="K250" s="335">
        <v>0</v>
      </c>
      <c r="L250" s="335">
        <v>1</v>
      </c>
      <c r="M250" s="420">
        <f t="shared" si="4"/>
        <v>1</v>
      </c>
    </row>
    <row r="251" spans="1:13" ht="12.75">
      <c r="A251" s="395" t="s">
        <v>521</v>
      </c>
      <c r="B251" s="411"/>
      <c r="C251" s="411"/>
      <c r="D251" s="411">
        <v>2009</v>
      </c>
      <c r="E251" s="312" t="s">
        <v>178</v>
      </c>
      <c r="F251" s="312" t="s">
        <v>725</v>
      </c>
      <c r="G251" s="474" t="s">
        <v>1047</v>
      </c>
      <c r="H251" s="411" t="s">
        <v>301</v>
      </c>
      <c r="I251" s="301" t="s">
        <v>626</v>
      </c>
      <c r="J251" s="335">
        <v>0</v>
      </c>
      <c r="K251" s="335">
        <v>0</v>
      </c>
      <c r="L251" s="335">
        <v>1</v>
      </c>
      <c r="M251" s="420">
        <f t="shared" si="4"/>
        <v>1</v>
      </c>
    </row>
    <row r="252" spans="1:13" ht="12.75">
      <c r="A252" s="395" t="s">
        <v>521</v>
      </c>
      <c r="B252" s="411"/>
      <c r="C252" s="411"/>
      <c r="D252" s="411">
        <v>2009</v>
      </c>
      <c r="E252" s="312" t="s">
        <v>178</v>
      </c>
      <c r="F252" s="312" t="s">
        <v>725</v>
      </c>
      <c r="G252" s="474" t="s">
        <v>1048</v>
      </c>
      <c r="H252" s="411" t="s">
        <v>301</v>
      </c>
      <c r="I252" s="301" t="s">
        <v>623</v>
      </c>
      <c r="J252" s="335">
        <v>0</v>
      </c>
      <c r="K252" s="335">
        <v>0</v>
      </c>
      <c r="L252" s="335">
        <v>7</v>
      </c>
      <c r="M252" s="420">
        <f t="shared" si="4"/>
        <v>7</v>
      </c>
    </row>
    <row r="253" spans="1:13" ht="12.75">
      <c r="A253" s="395" t="s">
        <v>521</v>
      </c>
      <c r="B253" s="411"/>
      <c r="C253" s="411"/>
      <c r="D253" s="411">
        <v>2009</v>
      </c>
      <c r="E253" s="312" t="s">
        <v>178</v>
      </c>
      <c r="F253" s="312" t="s">
        <v>725</v>
      </c>
      <c r="G253" s="474" t="s">
        <v>1015</v>
      </c>
      <c r="H253" s="411" t="s">
        <v>301</v>
      </c>
      <c r="I253" s="301" t="s">
        <v>623</v>
      </c>
      <c r="J253" s="335">
        <v>0</v>
      </c>
      <c r="K253" s="335">
        <v>0</v>
      </c>
      <c r="L253" s="335">
        <v>39</v>
      </c>
      <c r="M253" s="420">
        <f t="shared" si="4"/>
        <v>39</v>
      </c>
    </row>
    <row r="254" spans="1:13" ht="12.75">
      <c r="A254" s="395" t="s">
        <v>521</v>
      </c>
      <c r="B254" s="411"/>
      <c r="C254" s="411"/>
      <c r="D254" s="411">
        <v>2009</v>
      </c>
      <c r="E254" s="312" t="s">
        <v>178</v>
      </c>
      <c r="F254" s="312" t="s">
        <v>725</v>
      </c>
      <c r="G254" s="474" t="s">
        <v>1015</v>
      </c>
      <c r="H254" s="411" t="s">
        <v>301</v>
      </c>
      <c r="I254" s="301" t="s">
        <v>626</v>
      </c>
      <c r="J254" s="335">
        <v>0</v>
      </c>
      <c r="K254" s="335">
        <v>0</v>
      </c>
      <c r="L254" s="335">
        <v>10</v>
      </c>
      <c r="M254" s="420">
        <f t="shared" si="4"/>
        <v>10</v>
      </c>
    </row>
    <row r="255" spans="1:13" ht="12.75">
      <c r="A255" s="395" t="s">
        <v>521</v>
      </c>
      <c r="B255" s="411"/>
      <c r="C255" s="411"/>
      <c r="D255" s="411">
        <v>2009</v>
      </c>
      <c r="E255" s="312" t="s">
        <v>178</v>
      </c>
      <c r="F255" s="312" t="s">
        <v>725</v>
      </c>
      <c r="G255" s="474" t="s">
        <v>1049</v>
      </c>
      <c r="H255" s="411" t="s">
        <v>301</v>
      </c>
      <c r="I255" s="301" t="s">
        <v>623</v>
      </c>
      <c r="J255" s="335">
        <v>0</v>
      </c>
      <c r="K255" s="335">
        <v>0</v>
      </c>
      <c r="L255" s="335">
        <v>49</v>
      </c>
      <c r="M255" s="420">
        <f t="shared" si="4"/>
        <v>49</v>
      </c>
    </row>
    <row r="256" spans="1:13" ht="12.75">
      <c r="A256" s="395" t="s">
        <v>521</v>
      </c>
      <c r="B256" s="411"/>
      <c r="C256" s="411"/>
      <c r="D256" s="411">
        <v>2009</v>
      </c>
      <c r="E256" s="312" t="s">
        <v>178</v>
      </c>
      <c r="F256" s="312" t="s">
        <v>725</v>
      </c>
      <c r="G256" s="474" t="s">
        <v>1049</v>
      </c>
      <c r="H256" s="411" t="s">
        <v>301</v>
      </c>
      <c r="I256" s="301" t="s">
        <v>626</v>
      </c>
      <c r="J256" s="335">
        <v>0</v>
      </c>
      <c r="K256" s="335">
        <v>0</v>
      </c>
      <c r="L256" s="335">
        <v>1</v>
      </c>
      <c r="M256" s="420">
        <f t="shared" si="4"/>
        <v>1</v>
      </c>
    </row>
    <row r="257" spans="1:13" ht="12.75">
      <c r="A257" s="395" t="s">
        <v>521</v>
      </c>
      <c r="B257" s="411"/>
      <c r="C257" s="411"/>
      <c r="D257" s="411">
        <v>2009</v>
      </c>
      <c r="E257" s="312" t="s">
        <v>178</v>
      </c>
      <c r="F257" s="312" t="s">
        <v>725</v>
      </c>
      <c r="G257" s="474" t="s">
        <v>573</v>
      </c>
      <c r="H257" s="411">
        <v>1</v>
      </c>
      <c r="I257" s="301" t="s">
        <v>623</v>
      </c>
      <c r="J257" s="335">
        <v>0</v>
      </c>
      <c r="K257" s="335">
        <v>0</v>
      </c>
      <c r="L257" s="335">
        <v>266</v>
      </c>
      <c r="M257" s="420">
        <f t="shared" si="4"/>
        <v>266</v>
      </c>
    </row>
    <row r="258" spans="1:13" ht="12.75">
      <c r="A258" s="395" t="s">
        <v>521</v>
      </c>
      <c r="B258" s="411"/>
      <c r="C258" s="411"/>
      <c r="D258" s="411">
        <v>2009</v>
      </c>
      <c r="E258" s="312" t="s">
        <v>178</v>
      </c>
      <c r="F258" s="312" t="s">
        <v>725</v>
      </c>
      <c r="G258" s="474" t="s">
        <v>573</v>
      </c>
      <c r="H258" s="411">
        <v>1</v>
      </c>
      <c r="I258" s="301" t="s">
        <v>626</v>
      </c>
      <c r="J258" s="335">
        <v>0</v>
      </c>
      <c r="K258" s="335">
        <v>0</v>
      </c>
      <c r="L258" s="335">
        <v>1</v>
      </c>
      <c r="M258" s="420">
        <f t="shared" si="4"/>
        <v>1</v>
      </c>
    </row>
    <row r="259" spans="1:13" ht="12.75">
      <c r="A259" s="395" t="s">
        <v>521</v>
      </c>
      <c r="B259" s="411"/>
      <c r="C259" s="411"/>
      <c r="D259" s="411">
        <v>2009</v>
      </c>
      <c r="E259" s="312" t="s">
        <v>178</v>
      </c>
      <c r="F259" s="312" t="s">
        <v>725</v>
      </c>
      <c r="G259" s="474" t="s">
        <v>573</v>
      </c>
      <c r="H259" s="411">
        <v>1</v>
      </c>
      <c r="I259" s="301" t="s">
        <v>628</v>
      </c>
      <c r="J259" s="335">
        <v>0</v>
      </c>
      <c r="K259" s="335">
        <v>2985</v>
      </c>
      <c r="L259" s="335">
        <v>0</v>
      </c>
      <c r="M259" s="420">
        <f t="shared" si="4"/>
        <v>2985</v>
      </c>
    </row>
    <row r="260" spans="1:13" ht="12.75">
      <c r="A260" s="395" t="s">
        <v>521</v>
      </c>
      <c r="B260" s="411"/>
      <c r="C260" s="411"/>
      <c r="D260" s="411">
        <v>2009</v>
      </c>
      <c r="E260" s="312" t="s">
        <v>178</v>
      </c>
      <c r="F260" s="312" t="s">
        <v>725</v>
      </c>
      <c r="G260" s="474" t="s">
        <v>573</v>
      </c>
      <c r="H260" s="411">
        <v>1</v>
      </c>
      <c r="I260" s="301" t="s">
        <v>703</v>
      </c>
      <c r="J260" s="335">
        <v>0</v>
      </c>
      <c r="K260" s="335">
        <v>846</v>
      </c>
      <c r="L260" s="335">
        <v>0</v>
      </c>
      <c r="M260" s="420">
        <f t="shared" si="4"/>
        <v>846</v>
      </c>
    </row>
    <row r="261" spans="1:13" ht="12.75">
      <c r="A261" s="395" t="s">
        <v>521</v>
      </c>
      <c r="B261" s="411"/>
      <c r="C261" s="411"/>
      <c r="D261" s="411">
        <v>2009</v>
      </c>
      <c r="E261" s="312" t="s">
        <v>178</v>
      </c>
      <c r="F261" s="312" t="s">
        <v>725</v>
      </c>
      <c r="G261" s="474" t="s">
        <v>995</v>
      </c>
      <c r="H261" s="411" t="s">
        <v>301</v>
      </c>
      <c r="I261" s="301" t="s">
        <v>623</v>
      </c>
      <c r="J261" s="335">
        <v>0</v>
      </c>
      <c r="K261" s="335">
        <v>1</v>
      </c>
      <c r="L261" s="335">
        <v>1</v>
      </c>
      <c r="M261" s="420">
        <f t="shared" si="4"/>
        <v>2</v>
      </c>
    </row>
    <row r="262" spans="1:13" ht="12.75">
      <c r="A262" s="395" t="s">
        <v>521</v>
      </c>
      <c r="B262" s="411"/>
      <c r="C262" s="411"/>
      <c r="D262" s="411">
        <v>2009</v>
      </c>
      <c r="E262" s="312" t="s">
        <v>178</v>
      </c>
      <c r="F262" s="312" t="s">
        <v>725</v>
      </c>
      <c r="G262" s="474" t="s">
        <v>996</v>
      </c>
      <c r="H262" s="411" t="s">
        <v>301</v>
      </c>
      <c r="I262" s="301" t="s">
        <v>623</v>
      </c>
      <c r="J262" s="335">
        <v>0</v>
      </c>
      <c r="K262" s="335">
        <v>0</v>
      </c>
      <c r="L262" s="335">
        <v>31</v>
      </c>
      <c r="M262" s="420">
        <f t="shared" si="4"/>
        <v>31</v>
      </c>
    </row>
    <row r="263" spans="1:13" ht="12.75">
      <c r="A263" s="395" t="s">
        <v>521</v>
      </c>
      <c r="B263" s="411"/>
      <c r="C263" s="411"/>
      <c r="D263" s="411">
        <v>2009</v>
      </c>
      <c r="E263" s="312" t="s">
        <v>178</v>
      </c>
      <c r="F263" s="312" t="s">
        <v>725</v>
      </c>
      <c r="G263" s="474" t="s">
        <v>996</v>
      </c>
      <c r="H263" s="411" t="s">
        <v>301</v>
      </c>
      <c r="I263" s="301" t="s">
        <v>626</v>
      </c>
      <c r="J263" s="335">
        <v>0</v>
      </c>
      <c r="K263" s="335">
        <v>0</v>
      </c>
      <c r="L263" s="335">
        <v>23</v>
      </c>
      <c r="M263" s="420">
        <f t="shared" si="4"/>
        <v>23</v>
      </c>
    </row>
    <row r="264" spans="1:13" ht="12.75">
      <c r="A264" s="395" t="s">
        <v>521</v>
      </c>
      <c r="B264" s="411"/>
      <c r="C264" s="411"/>
      <c r="D264" s="411">
        <v>2009</v>
      </c>
      <c r="E264" s="312" t="s">
        <v>178</v>
      </c>
      <c r="F264" s="312" t="s">
        <v>725</v>
      </c>
      <c r="G264" s="474" t="s">
        <v>997</v>
      </c>
      <c r="H264" s="411" t="s">
        <v>301</v>
      </c>
      <c r="I264" s="301" t="s">
        <v>623</v>
      </c>
      <c r="J264" s="335">
        <v>0</v>
      </c>
      <c r="K264" s="335">
        <v>0</v>
      </c>
      <c r="L264" s="335">
        <v>1</v>
      </c>
      <c r="M264" s="420">
        <f t="shared" si="4"/>
        <v>1</v>
      </c>
    </row>
    <row r="265" spans="1:13" ht="12.75">
      <c r="A265" s="395" t="s">
        <v>521</v>
      </c>
      <c r="B265" s="411"/>
      <c r="C265" s="411"/>
      <c r="D265" s="411">
        <v>2009</v>
      </c>
      <c r="E265" s="312" t="s">
        <v>178</v>
      </c>
      <c r="F265" s="312" t="s">
        <v>725</v>
      </c>
      <c r="G265" s="474" t="s">
        <v>997</v>
      </c>
      <c r="H265" s="411" t="s">
        <v>301</v>
      </c>
      <c r="I265" s="301" t="s">
        <v>628</v>
      </c>
      <c r="J265" s="335">
        <v>0</v>
      </c>
      <c r="K265" s="335">
        <v>110</v>
      </c>
      <c r="L265" s="335">
        <v>0</v>
      </c>
      <c r="M265" s="420">
        <f t="shared" si="4"/>
        <v>110</v>
      </c>
    </row>
    <row r="266" spans="1:13" ht="12.75">
      <c r="A266" s="395" t="s">
        <v>521</v>
      </c>
      <c r="B266" s="411"/>
      <c r="C266" s="411"/>
      <c r="D266" s="411">
        <v>2009</v>
      </c>
      <c r="E266" s="312" t="s">
        <v>178</v>
      </c>
      <c r="F266" s="312" t="s">
        <v>725</v>
      </c>
      <c r="G266" s="474" t="s">
        <v>998</v>
      </c>
      <c r="H266" s="411">
        <v>2</v>
      </c>
      <c r="I266" s="301" t="s">
        <v>623</v>
      </c>
      <c r="J266" s="335">
        <v>0</v>
      </c>
      <c r="K266" s="335">
        <v>3</v>
      </c>
      <c r="L266" s="335">
        <v>1044</v>
      </c>
      <c r="M266" s="420">
        <f t="shared" si="4"/>
        <v>1047</v>
      </c>
    </row>
    <row r="267" spans="1:13" ht="12.75">
      <c r="A267" s="395" t="s">
        <v>521</v>
      </c>
      <c r="B267" s="411"/>
      <c r="C267" s="411"/>
      <c r="D267" s="411">
        <v>2009</v>
      </c>
      <c r="E267" s="312" t="s">
        <v>178</v>
      </c>
      <c r="F267" s="312" t="s">
        <v>725</v>
      </c>
      <c r="G267" s="474" t="s">
        <v>998</v>
      </c>
      <c r="H267" s="411">
        <v>2</v>
      </c>
      <c r="I267" s="301" t="s">
        <v>626</v>
      </c>
      <c r="J267" s="335">
        <v>0</v>
      </c>
      <c r="K267" s="335">
        <v>0</v>
      </c>
      <c r="L267" s="335">
        <v>199</v>
      </c>
      <c r="M267" s="420">
        <f t="shared" si="4"/>
        <v>199</v>
      </c>
    </row>
    <row r="268" spans="1:13" ht="12.75">
      <c r="A268" s="395" t="s">
        <v>521</v>
      </c>
      <c r="B268" s="411"/>
      <c r="C268" s="411"/>
      <c r="D268" s="411">
        <v>2009</v>
      </c>
      <c r="E268" s="312" t="s">
        <v>178</v>
      </c>
      <c r="F268" s="312" t="s">
        <v>725</v>
      </c>
      <c r="G268" s="474" t="s">
        <v>998</v>
      </c>
      <c r="H268" s="411">
        <v>2</v>
      </c>
      <c r="I268" s="301" t="s">
        <v>682</v>
      </c>
      <c r="J268" s="335">
        <v>0</v>
      </c>
      <c r="K268" s="335">
        <v>0</v>
      </c>
      <c r="L268" s="335">
        <v>45</v>
      </c>
      <c r="M268" s="420">
        <f t="shared" si="4"/>
        <v>45</v>
      </c>
    </row>
    <row r="269" spans="1:13" ht="12.75">
      <c r="A269" s="395" t="s">
        <v>521</v>
      </c>
      <c r="B269" s="411"/>
      <c r="C269" s="411"/>
      <c r="D269" s="411">
        <v>2009</v>
      </c>
      <c r="E269" s="312" t="s">
        <v>178</v>
      </c>
      <c r="F269" s="312" t="s">
        <v>725</v>
      </c>
      <c r="G269" s="474" t="s">
        <v>332</v>
      </c>
      <c r="H269" s="411">
        <v>1</v>
      </c>
      <c r="I269" s="301" t="s">
        <v>660</v>
      </c>
      <c r="J269" s="335">
        <v>0</v>
      </c>
      <c r="K269" s="335">
        <v>52</v>
      </c>
      <c r="L269" s="335">
        <v>0</v>
      </c>
      <c r="M269" s="420">
        <f t="shared" si="4"/>
        <v>52</v>
      </c>
    </row>
    <row r="270" spans="1:13" ht="12.75">
      <c r="A270" s="395" t="s">
        <v>521</v>
      </c>
      <c r="B270" s="411"/>
      <c r="C270" s="411"/>
      <c r="D270" s="411">
        <v>2009</v>
      </c>
      <c r="E270" s="312" t="s">
        <v>178</v>
      </c>
      <c r="F270" s="312" t="s">
        <v>725</v>
      </c>
      <c r="G270" s="474" t="s">
        <v>332</v>
      </c>
      <c r="H270" s="411">
        <v>1</v>
      </c>
      <c r="I270" s="301" t="s">
        <v>623</v>
      </c>
      <c r="J270" s="335">
        <v>0</v>
      </c>
      <c r="K270" s="335">
        <v>337</v>
      </c>
      <c r="L270" s="335">
        <v>751</v>
      </c>
      <c r="M270" s="420">
        <f t="shared" si="4"/>
        <v>1088</v>
      </c>
    </row>
    <row r="271" spans="1:13" ht="12.75">
      <c r="A271" s="395" t="s">
        <v>521</v>
      </c>
      <c r="B271" s="411"/>
      <c r="C271" s="411"/>
      <c r="D271" s="411">
        <v>2009</v>
      </c>
      <c r="E271" s="312" t="s">
        <v>178</v>
      </c>
      <c r="F271" s="312" t="s">
        <v>725</v>
      </c>
      <c r="G271" s="474" t="s">
        <v>332</v>
      </c>
      <c r="H271" s="411">
        <v>1</v>
      </c>
      <c r="I271" s="301" t="s">
        <v>626</v>
      </c>
      <c r="J271" s="335">
        <v>0</v>
      </c>
      <c r="K271" s="335">
        <v>661</v>
      </c>
      <c r="L271" s="335">
        <v>61</v>
      </c>
      <c r="M271" s="420">
        <f t="shared" si="4"/>
        <v>722</v>
      </c>
    </row>
    <row r="272" spans="1:13" ht="12.75">
      <c r="A272" s="395" t="s">
        <v>521</v>
      </c>
      <c r="B272" s="411"/>
      <c r="C272" s="411"/>
      <c r="D272" s="411">
        <v>2009</v>
      </c>
      <c r="E272" s="312" t="s">
        <v>178</v>
      </c>
      <c r="F272" s="312" t="s">
        <v>725</v>
      </c>
      <c r="G272" s="474" t="s">
        <v>332</v>
      </c>
      <c r="H272" s="411">
        <v>1</v>
      </c>
      <c r="I272" s="301" t="s">
        <v>628</v>
      </c>
      <c r="J272" s="335">
        <v>0</v>
      </c>
      <c r="K272" s="335">
        <v>3</v>
      </c>
      <c r="L272" s="335">
        <v>0</v>
      </c>
      <c r="M272" s="420">
        <f t="shared" si="4"/>
        <v>3</v>
      </c>
    </row>
    <row r="273" spans="1:13" ht="12.75">
      <c r="A273" s="395" t="s">
        <v>521</v>
      </c>
      <c r="B273" s="411"/>
      <c r="C273" s="411"/>
      <c r="D273" s="411">
        <v>2009</v>
      </c>
      <c r="E273" s="312" t="s">
        <v>178</v>
      </c>
      <c r="F273" s="312" t="s">
        <v>725</v>
      </c>
      <c r="G273" s="474" t="s">
        <v>332</v>
      </c>
      <c r="H273" s="411">
        <v>1</v>
      </c>
      <c r="I273" s="301" t="s">
        <v>682</v>
      </c>
      <c r="J273" s="335">
        <v>0</v>
      </c>
      <c r="K273" s="335">
        <v>108</v>
      </c>
      <c r="L273" s="335">
        <v>3</v>
      </c>
      <c r="M273" s="420">
        <f t="shared" si="4"/>
        <v>111</v>
      </c>
    </row>
    <row r="274" spans="1:13" ht="12.75">
      <c r="A274" s="395" t="s">
        <v>521</v>
      </c>
      <c r="B274" s="411"/>
      <c r="C274" s="411"/>
      <c r="D274" s="411">
        <v>2009</v>
      </c>
      <c r="E274" s="312" t="s">
        <v>178</v>
      </c>
      <c r="F274" s="312" t="s">
        <v>725</v>
      </c>
      <c r="G274" s="474" t="s">
        <v>1050</v>
      </c>
      <c r="H274" s="411" t="s">
        <v>301</v>
      </c>
      <c r="I274" s="301" t="s">
        <v>623</v>
      </c>
      <c r="J274" s="335">
        <v>0</v>
      </c>
      <c r="K274" s="335">
        <v>0</v>
      </c>
      <c r="L274" s="335">
        <v>3</v>
      </c>
      <c r="M274" s="420">
        <f t="shared" si="4"/>
        <v>3</v>
      </c>
    </row>
    <row r="275" spans="1:13" ht="12.75">
      <c r="A275" s="395" t="s">
        <v>521</v>
      </c>
      <c r="B275" s="411"/>
      <c r="C275" s="411"/>
      <c r="D275" s="411">
        <v>2009</v>
      </c>
      <c r="E275" s="312" t="s">
        <v>178</v>
      </c>
      <c r="F275" s="312" t="s">
        <v>725</v>
      </c>
      <c r="G275" s="474" t="s">
        <v>999</v>
      </c>
      <c r="H275" s="411" t="s">
        <v>301</v>
      </c>
      <c r="I275" s="301" t="s">
        <v>628</v>
      </c>
      <c r="J275" s="335">
        <v>0</v>
      </c>
      <c r="K275" s="335">
        <v>2</v>
      </c>
      <c r="L275" s="335">
        <v>0</v>
      </c>
      <c r="M275" s="420">
        <f t="shared" si="4"/>
        <v>2</v>
      </c>
    </row>
    <row r="276" spans="1:13" ht="12.75">
      <c r="A276" s="395" t="s">
        <v>521</v>
      </c>
      <c r="B276" s="411"/>
      <c r="C276" s="411"/>
      <c r="D276" s="411">
        <v>2009</v>
      </c>
      <c r="E276" s="312" t="s">
        <v>178</v>
      </c>
      <c r="F276" s="312" t="s">
        <v>725</v>
      </c>
      <c r="G276" s="474" t="s">
        <v>1000</v>
      </c>
      <c r="H276" s="411">
        <v>2</v>
      </c>
      <c r="I276" s="301" t="s">
        <v>623</v>
      </c>
      <c r="J276" s="335">
        <v>0</v>
      </c>
      <c r="K276" s="335">
        <v>14</v>
      </c>
      <c r="L276" s="335">
        <v>110</v>
      </c>
      <c r="M276" s="420">
        <f t="shared" si="4"/>
        <v>124</v>
      </c>
    </row>
    <row r="277" spans="1:13" ht="12.75">
      <c r="A277" s="395" t="s">
        <v>521</v>
      </c>
      <c r="B277" s="411"/>
      <c r="C277" s="411"/>
      <c r="D277" s="411">
        <v>2009</v>
      </c>
      <c r="E277" s="312" t="s">
        <v>178</v>
      </c>
      <c r="F277" s="312" t="s">
        <v>725</v>
      </c>
      <c r="G277" s="474" t="s">
        <v>1000</v>
      </c>
      <c r="H277" s="411">
        <v>2</v>
      </c>
      <c r="I277" s="301" t="s">
        <v>626</v>
      </c>
      <c r="J277" s="335">
        <v>0</v>
      </c>
      <c r="K277" s="335">
        <v>6</v>
      </c>
      <c r="L277" s="335">
        <v>143</v>
      </c>
      <c r="M277" s="420">
        <f t="shared" si="4"/>
        <v>149</v>
      </c>
    </row>
    <row r="278" spans="1:13" ht="12.75">
      <c r="A278" s="395" t="s">
        <v>521</v>
      </c>
      <c r="B278" s="411"/>
      <c r="C278" s="411"/>
      <c r="D278" s="411">
        <v>2009</v>
      </c>
      <c r="E278" s="312" t="s">
        <v>178</v>
      </c>
      <c r="F278" s="312" t="s">
        <v>725</v>
      </c>
      <c r="G278" s="474" t="s">
        <v>1000</v>
      </c>
      <c r="H278" s="411">
        <v>2</v>
      </c>
      <c r="I278" s="301" t="s">
        <v>682</v>
      </c>
      <c r="J278" s="335">
        <v>0</v>
      </c>
      <c r="K278" s="335">
        <v>5</v>
      </c>
      <c r="L278" s="335">
        <v>8</v>
      </c>
      <c r="M278" s="420">
        <f t="shared" si="4"/>
        <v>13</v>
      </c>
    </row>
    <row r="279" spans="1:13" ht="12.75">
      <c r="A279" s="395" t="s">
        <v>521</v>
      </c>
      <c r="B279" s="411"/>
      <c r="C279" s="411"/>
      <c r="D279" s="411">
        <v>2009</v>
      </c>
      <c r="E279" s="312" t="s">
        <v>178</v>
      </c>
      <c r="F279" s="312" t="s">
        <v>725</v>
      </c>
      <c r="G279" s="474" t="s">
        <v>1051</v>
      </c>
      <c r="H279" s="411" t="s">
        <v>301</v>
      </c>
      <c r="I279" s="301" t="s">
        <v>623</v>
      </c>
      <c r="J279" s="335">
        <v>0</v>
      </c>
      <c r="K279" s="335">
        <v>0</v>
      </c>
      <c r="L279" s="335">
        <v>2</v>
      </c>
      <c r="M279" s="420">
        <f t="shared" si="4"/>
        <v>2</v>
      </c>
    </row>
    <row r="280" spans="1:13" ht="12.75">
      <c r="A280" s="395" t="s">
        <v>521</v>
      </c>
      <c r="B280" s="411"/>
      <c r="C280" s="411"/>
      <c r="D280" s="411">
        <v>2009</v>
      </c>
      <c r="E280" s="312" t="s">
        <v>178</v>
      </c>
      <c r="F280" s="312" t="s">
        <v>725</v>
      </c>
      <c r="G280" s="474" t="s">
        <v>1001</v>
      </c>
      <c r="H280" s="411" t="s">
        <v>301</v>
      </c>
      <c r="I280" s="301" t="s">
        <v>623</v>
      </c>
      <c r="J280" s="335">
        <v>0</v>
      </c>
      <c r="K280" s="335">
        <v>0</v>
      </c>
      <c r="L280" s="335">
        <v>281</v>
      </c>
      <c r="M280" s="420">
        <f t="shared" si="4"/>
        <v>281</v>
      </c>
    </row>
    <row r="281" spans="1:13" ht="12.75">
      <c r="A281" s="395" t="s">
        <v>521</v>
      </c>
      <c r="B281" s="411"/>
      <c r="C281" s="411"/>
      <c r="D281" s="411">
        <v>2009</v>
      </c>
      <c r="E281" s="312" t="s">
        <v>178</v>
      </c>
      <c r="F281" s="312" t="s">
        <v>725</v>
      </c>
      <c r="G281" s="474" t="s">
        <v>1001</v>
      </c>
      <c r="H281" s="411" t="s">
        <v>301</v>
      </c>
      <c r="I281" s="301" t="s">
        <v>626</v>
      </c>
      <c r="J281" s="335">
        <v>0</v>
      </c>
      <c r="K281" s="335">
        <v>0</v>
      </c>
      <c r="L281" s="335">
        <v>44</v>
      </c>
      <c r="M281" s="420">
        <f t="shared" si="4"/>
        <v>44</v>
      </c>
    </row>
    <row r="282" spans="1:13" ht="12.75">
      <c r="A282" s="395" t="s">
        <v>521</v>
      </c>
      <c r="B282" s="411"/>
      <c r="C282" s="411"/>
      <c r="D282" s="411">
        <v>2009</v>
      </c>
      <c r="E282" s="312" t="s">
        <v>178</v>
      </c>
      <c r="F282" s="312" t="s">
        <v>725</v>
      </c>
      <c r="G282" s="474" t="s">
        <v>1022</v>
      </c>
      <c r="H282" s="411" t="s">
        <v>301</v>
      </c>
      <c r="I282" s="301" t="s">
        <v>623</v>
      </c>
      <c r="J282" s="335">
        <v>0</v>
      </c>
      <c r="K282" s="335">
        <v>1</v>
      </c>
      <c r="L282" s="335">
        <v>0</v>
      </c>
      <c r="M282" s="420">
        <f t="shared" si="4"/>
        <v>1</v>
      </c>
    </row>
    <row r="283" spans="1:13" ht="12.75">
      <c r="A283" s="395" t="s">
        <v>521</v>
      </c>
      <c r="B283" s="411"/>
      <c r="C283" s="411"/>
      <c r="D283" s="411">
        <v>2009</v>
      </c>
      <c r="E283" s="312" t="s">
        <v>178</v>
      </c>
      <c r="F283" s="312" t="s">
        <v>725</v>
      </c>
      <c r="G283" s="474" t="s">
        <v>1052</v>
      </c>
      <c r="H283" s="411" t="s">
        <v>301</v>
      </c>
      <c r="I283" s="301" t="s">
        <v>623</v>
      </c>
      <c r="J283" s="335">
        <v>0</v>
      </c>
      <c r="K283" s="335">
        <v>0</v>
      </c>
      <c r="L283" s="335">
        <v>1</v>
      </c>
      <c r="M283" s="420">
        <f t="shared" si="4"/>
        <v>1</v>
      </c>
    </row>
    <row r="284" spans="1:13" ht="12.75">
      <c r="A284" s="395" t="s">
        <v>521</v>
      </c>
      <c r="B284" s="411"/>
      <c r="C284" s="411"/>
      <c r="D284" s="411">
        <v>2009</v>
      </c>
      <c r="E284" s="312" t="s">
        <v>178</v>
      </c>
      <c r="F284" s="312" t="s">
        <v>725</v>
      </c>
      <c r="G284" s="474" t="s">
        <v>1053</v>
      </c>
      <c r="H284" s="411" t="s">
        <v>301</v>
      </c>
      <c r="I284" s="301" t="s">
        <v>623</v>
      </c>
      <c r="J284" s="335">
        <v>0</v>
      </c>
      <c r="K284" s="335">
        <v>0</v>
      </c>
      <c r="L284" s="335">
        <v>1</v>
      </c>
      <c r="M284" s="420">
        <f t="shared" si="4"/>
        <v>1</v>
      </c>
    </row>
    <row r="285" spans="1:13" ht="12.75">
      <c r="A285" s="395" t="s">
        <v>521</v>
      </c>
      <c r="B285" s="411"/>
      <c r="C285" s="411"/>
      <c r="D285" s="411">
        <v>2009</v>
      </c>
      <c r="E285" s="312" t="s">
        <v>178</v>
      </c>
      <c r="F285" s="312" t="s">
        <v>725</v>
      </c>
      <c r="G285" s="474" t="s">
        <v>1003</v>
      </c>
      <c r="H285" s="411" t="s">
        <v>301</v>
      </c>
      <c r="I285" s="301" t="s">
        <v>623</v>
      </c>
      <c r="J285" s="335">
        <v>0</v>
      </c>
      <c r="K285" s="335">
        <v>0</v>
      </c>
      <c r="L285" s="335">
        <v>1</v>
      </c>
      <c r="M285" s="420">
        <f t="shared" si="4"/>
        <v>1</v>
      </c>
    </row>
    <row r="286" spans="1:13" ht="12.75">
      <c r="A286" s="395" t="s">
        <v>521</v>
      </c>
      <c r="B286" s="411"/>
      <c r="C286" s="411"/>
      <c r="D286" s="411">
        <v>2009</v>
      </c>
      <c r="E286" s="312" t="s">
        <v>178</v>
      </c>
      <c r="F286" s="312" t="s">
        <v>725</v>
      </c>
      <c r="G286" s="474" t="s">
        <v>529</v>
      </c>
      <c r="H286" s="411">
        <v>2</v>
      </c>
      <c r="I286" s="301" t="s">
        <v>660</v>
      </c>
      <c r="J286" s="335">
        <v>0</v>
      </c>
      <c r="K286" s="335">
        <v>113</v>
      </c>
      <c r="L286" s="335">
        <v>0</v>
      </c>
      <c r="M286" s="420">
        <f t="shared" si="4"/>
        <v>113</v>
      </c>
    </row>
    <row r="287" spans="1:13" ht="12.75">
      <c r="A287" s="395" t="s">
        <v>521</v>
      </c>
      <c r="B287" s="411"/>
      <c r="C287" s="411"/>
      <c r="D287" s="411">
        <v>2009</v>
      </c>
      <c r="E287" s="312" t="s">
        <v>178</v>
      </c>
      <c r="F287" s="312" t="s">
        <v>725</v>
      </c>
      <c r="G287" s="474" t="s">
        <v>529</v>
      </c>
      <c r="H287" s="411">
        <v>2</v>
      </c>
      <c r="I287" s="301" t="s">
        <v>623</v>
      </c>
      <c r="J287" s="335">
        <v>0</v>
      </c>
      <c r="K287" s="335">
        <v>380</v>
      </c>
      <c r="L287" s="335">
        <v>2891</v>
      </c>
      <c r="M287" s="420">
        <f t="shared" si="4"/>
        <v>3271</v>
      </c>
    </row>
    <row r="288" spans="1:13" ht="12.75">
      <c r="A288" s="395" t="s">
        <v>521</v>
      </c>
      <c r="B288" s="411"/>
      <c r="C288" s="411"/>
      <c r="D288" s="411">
        <v>2009</v>
      </c>
      <c r="E288" s="312" t="s">
        <v>178</v>
      </c>
      <c r="F288" s="312" t="s">
        <v>725</v>
      </c>
      <c r="G288" s="474" t="s">
        <v>529</v>
      </c>
      <c r="H288" s="411">
        <v>2</v>
      </c>
      <c r="I288" s="301" t="s">
        <v>626</v>
      </c>
      <c r="J288" s="335">
        <v>0</v>
      </c>
      <c r="K288" s="335">
        <v>218</v>
      </c>
      <c r="L288" s="335">
        <v>526</v>
      </c>
      <c r="M288" s="420">
        <f t="shared" si="4"/>
        <v>744</v>
      </c>
    </row>
    <row r="289" spans="1:13" ht="12.75">
      <c r="A289" s="395" t="s">
        <v>521</v>
      </c>
      <c r="B289" s="411"/>
      <c r="C289" s="411"/>
      <c r="D289" s="411">
        <v>2009</v>
      </c>
      <c r="E289" s="312" t="s">
        <v>178</v>
      </c>
      <c r="F289" s="312" t="s">
        <v>725</v>
      </c>
      <c r="G289" s="474" t="s">
        <v>529</v>
      </c>
      <c r="H289" s="411">
        <v>2</v>
      </c>
      <c r="I289" s="301" t="s">
        <v>628</v>
      </c>
      <c r="J289" s="335">
        <v>0</v>
      </c>
      <c r="K289" s="335">
        <v>1</v>
      </c>
      <c r="L289" s="335">
        <v>0</v>
      </c>
      <c r="M289" s="420">
        <f t="shared" si="4"/>
        <v>1</v>
      </c>
    </row>
    <row r="290" spans="1:13" ht="12.75">
      <c r="A290" s="395" t="s">
        <v>521</v>
      </c>
      <c r="B290" s="411"/>
      <c r="C290" s="411"/>
      <c r="D290" s="411">
        <v>2009</v>
      </c>
      <c r="E290" s="312" t="s">
        <v>178</v>
      </c>
      <c r="F290" s="312" t="s">
        <v>725</v>
      </c>
      <c r="G290" s="474" t="s">
        <v>529</v>
      </c>
      <c r="H290" s="411">
        <v>2</v>
      </c>
      <c r="I290" s="301" t="s">
        <v>682</v>
      </c>
      <c r="J290" s="335">
        <v>0</v>
      </c>
      <c r="K290" s="335">
        <v>506</v>
      </c>
      <c r="L290" s="335">
        <v>229</v>
      </c>
      <c r="M290" s="420">
        <f t="shared" si="4"/>
        <v>735</v>
      </c>
    </row>
    <row r="291" spans="1:13" ht="12.75">
      <c r="A291" s="395" t="s">
        <v>521</v>
      </c>
      <c r="B291" s="411"/>
      <c r="C291" s="411"/>
      <c r="D291" s="411">
        <v>2009</v>
      </c>
      <c r="E291" s="312" t="s">
        <v>178</v>
      </c>
      <c r="F291" s="312" t="s">
        <v>725</v>
      </c>
      <c r="G291" s="474" t="s">
        <v>1026</v>
      </c>
      <c r="H291" s="411" t="s">
        <v>301</v>
      </c>
      <c r="I291" s="301" t="s">
        <v>623</v>
      </c>
      <c r="J291" s="335">
        <v>0</v>
      </c>
      <c r="K291" s="335">
        <v>0</v>
      </c>
      <c r="L291" s="335">
        <v>5</v>
      </c>
      <c r="M291" s="420">
        <f t="shared" si="4"/>
        <v>5</v>
      </c>
    </row>
    <row r="292" spans="1:13" ht="12.75">
      <c r="A292" s="395" t="s">
        <v>521</v>
      </c>
      <c r="B292" s="411"/>
      <c r="C292" s="411"/>
      <c r="D292" s="411">
        <v>2009</v>
      </c>
      <c r="E292" s="312" t="s">
        <v>178</v>
      </c>
      <c r="F292" s="312" t="s">
        <v>725</v>
      </c>
      <c r="G292" s="474" t="s">
        <v>1028</v>
      </c>
      <c r="H292" s="411" t="s">
        <v>301</v>
      </c>
      <c r="I292" s="301" t="s">
        <v>623</v>
      </c>
      <c r="J292" s="335">
        <v>0</v>
      </c>
      <c r="K292" s="335">
        <v>0</v>
      </c>
      <c r="L292" s="335">
        <v>2</v>
      </c>
      <c r="M292" s="420">
        <f t="shared" si="4"/>
        <v>2</v>
      </c>
    </row>
    <row r="293" spans="1:13" ht="12.75">
      <c r="A293" s="395" t="s">
        <v>521</v>
      </c>
      <c r="B293" s="411"/>
      <c r="C293" s="411"/>
      <c r="D293" s="411">
        <v>2009</v>
      </c>
      <c r="E293" s="312" t="s">
        <v>178</v>
      </c>
      <c r="F293" s="312" t="s">
        <v>725</v>
      </c>
      <c r="G293" s="474" t="s">
        <v>523</v>
      </c>
      <c r="H293" s="411">
        <v>1</v>
      </c>
      <c r="I293" s="301" t="s">
        <v>623</v>
      </c>
      <c r="J293" s="335">
        <v>0</v>
      </c>
      <c r="K293" s="335">
        <v>529</v>
      </c>
      <c r="L293" s="335">
        <v>207</v>
      </c>
      <c r="M293" s="420">
        <f t="shared" si="4"/>
        <v>736</v>
      </c>
    </row>
    <row r="294" spans="1:13" ht="12.75">
      <c r="A294" s="395" t="s">
        <v>521</v>
      </c>
      <c r="B294" s="411"/>
      <c r="C294" s="411"/>
      <c r="D294" s="411">
        <v>2009</v>
      </c>
      <c r="E294" s="312" t="s">
        <v>178</v>
      </c>
      <c r="F294" s="312" t="s">
        <v>725</v>
      </c>
      <c r="G294" s="474" t="s">
        <v>523</v>
      </c>
      <c r="H294" s="411">
        <v>1</v>
      </c>
      <c r="I294" s="301" t="s">
        <v>626</v>
      </c>
      <c r="J294" s="335">
        <v>0</v>
      </c>
      <c r="K294" s="335">
        <v>6</v>
      </c>
      <c r="L294" s="335">
        <v>0</v>
      </c>
      <c r="M294" s="420">
        <f t="shared" si="4"/>
        <v>6</v>
      </c>
    </row>
    <row r="295" spans="1:13" ht="12.75">
      <c r="A295" s="395" t="s">
        <v>521</v>
      </c>
      <c r="B295" s="411"/>
      <c r="C295" s="411"/>
      <c r="D295" s="411">
        <v>2009</v>
      </c>
      <c r="E295" s="312" t="s">
        <v>178</v>
      </c>
      <c r="F295" s="312" t="s">
        <v>725</v>
      </c>
      <c r="G295" s="474" t="s">
        <v>523</v>
      </c>
      <c r="H295" s="411">
        <v>1</v>
      </c>
      <c r="I295" s="301" t="s">
        <v>628</v>
      </c>
      <c r="J295" s="335">
        <v>0</v>
      </c>
      <c r="K295" s="335">
        <v>26</v>
      </c>
      <c r="L295" s="335">
        <v>0</v>
      </c>
      <c r="M295" s="420">
        <f t="shared" si="4"/>
        <v>26</v>
      </c>
    </row>
    <row r="296" spans="1:13" ht="12.75">
      <c r="A296" s="395" t="s">
        <v>521</v>
      </c>
      <c r="B296" s="411"/>
      <c r="C296" s="411"/>
      <c r="D296" s="411">
        <v>2009</v>
      </c>
      <c r="E296" s="312" t="s">
        <v>178</v>
      </c>
      <c r="F296" s="312" t="s">
        <v>725</v>
      </c>
      <c r="G296" s="474" t="s">
        <v>524</v>
      </c>
      <c r="H296" s="411">
        <v>2</v>
      </c>
      <c r="I296" s="301" t="s">
        <v>623</v>
      </c>
      <c r="J296" s="335">
        <v>0</v>
      </c>
      <c r="K296" s="335">
        <v>195</v>
      </c>
      <c r="L296" s="335">
        <v>1132</v>
      </c>
      <c r="M296" s="420">
        <f t="shared" si="4"/>
        <v>1327</v>
      </c>
    </row>
    <row r="297" spans="1:13" ht="12.75">
      <c r="A297" s="395" t="s">
        <v>521</v>
      </c>
      <c r="B297" s="411"/>
      <c r="C297" s="411"/>
      <c r="D297" s="411">
        <v>2009</v>
      </c>
      <c r="E297" s="312" t="s">
        <v>178</v>
      </c>
      <c r="F297" s="312" t="s">
        <v>725</v>
      </c>
      <c r="G297" s="474" t="s">
        <v>524</v>
      </c>
      <c r="H297" s="411">
        <v>2</v>
      </c>
      <c r="I297" s="301" t="s">
        <v>626</v>
      </c>
      <c r="J297" s="335">
        <v>0</v>
      </c>
      <c r="K297" s="335">
        <v>1</v>
      </c>
      <c r="L297" s="335">
        <v>218</v>
      </c>
      <c r="M297" s="420">
        <f t="shared" si="4"/>
        <v>219</v>
      </c>
    </row>
    <row r="298" spans="1:13" ht="12.75">
      <c r="A298" s="395" t="s">
        <v>521</v>
      </c>
      <c r="B298" s="411"/>
      <c r="C298" s="411"/>
      <c r="D298" s="411">
        <v>2009</v>
      </c>
      <c r="E298" s="312" t="s">
        <v>178</v>
      </c>
      <c r="F298" s="312" t="s">
        <v>725</v>
      </c>
      <c r="G298" s="474" t="s">
        <v>524</v>
      </c>
      <c r="H298" s="411">
        <v>2</v>
      </c>
      <c r="I298" s="301" t="s">
        <v>628</v>
      </c>
      <c r="J298" s="335">
        <v>0</v>
      </c>
      <c r="K298" s="335">
        <v>254</v>
      </c>
      <c r="L298" s="335">
        <v>0</v>
      </c>
      <c r="M298" s="420">
        <f t="shared" si="4"/>
        <v>254</v>
      </c>
    </row>
    <row r="299" spans="1:13" ht="12.75">
      <c r="A299" s="395" t="s">
        <v>521</v>
      </c>
      <c r="B299" s="411"/>
      <c r="C299" s="411"/>
      <c r="D299" s="411">
        <v>2009</v>
      </c>
      <c r="E299" s="312" t="s">
        <v>178</v>
      </c>
      <c r="F299" s="312" t="s">
        <v>725</v>
      </c>
      <c r="G299" s="474" t="s">
        <v>524</v>
      </c>
      <c r="H299" s="411">
        <v>2</v>
      </c>
      <c r="I299" s="301" t="s">
        <v>682</v>
      </c>
      <c r="J299" s="335">
        <v>0</v>
      </c>
      <c r="K299" s="335">
        <v>0</v>
      </c>
      <c r="L299" s="335">
        <v>1</v>
      </c>
      <c r="M299" s="420">
        <f t="shared" si="4"/>
        <v>1</v>
      </c>
    </row>
    <row r="300" spans="1:13" ht="12.75">
      <c r="A300" s="395" t="s">
        <v>521</v>
      </c>
      <c r="B300" s="411"/>
      <c r="C300" s="411"/>
      <c r="D300" s="411">
        <v>2009</v>
      </c>
      <c r="E300" s="312" t="s">
        <v>178</v>
      </c>
      <c r="F300" s="312" t="s">
        <v>725</v>
      </c>
      <c r="G300" s="474" t="s">
        <v>336</v>
      </c>
      <c r="H300" s="411">
        <v>1</v>
      </c>
      <c r="I300" s="301" t="s">
        <v>623</v>
      </c>
      <c r="J300" s="335">
        <v>0</v>
      </c>
      <c r="K300" s="335">
        <v>10</v>
      </c>
      <c r="L300" s="335">
        <v>73</v>
      </c>
      <c r="M300" s="420">
        <f t="shared" si="4"/>
        <v>83</v>
      </c>
    </row>
    <row r="301" spans="1:13" ht="12.75">
      <c r="A301" s="395" t="s">
        <v>521</v>
      </c>
      <c r="B301" s="411"/>
      <c r="C301" s="411"/>
      <c r="D301" s="411">
        <v>2009</v>
      </c>
      <c r="E301" s="312" t="s">
        <v>178</v>
      </c>
      <c r="F301" s="312" t="s">
        <v>725</v>
      </c>
      <c r="G301" s="474" t="s">
        <v>336</v>
      </c>
      <c r="H301" s="411">
        <v>1</v>
      </c>
      <c r="I301" s="301" t="s">
        <v>626</v>
      </c>
      <c r="J301" s="335">
        <v>0</v>
      </c>
      <c r="K301" s="335">
        <v>2</v>
      </c>
      <c r="L301" s="335">
        <v>6</v>
      </c>
      <c r="M301" s="420">
        <f aca="true" t="shared" si="5" ref="M301:M362">J301+K301+L301</f>
        <v>8</v>
      </c>
    </row>
    <row r="302" spans="1:13" ht="12.75">
      <c r="A302" s="395" t="s">
        <v>521</v>
      </c>
      <c r="B302" s="411"/>
      <c r="C302" s="411"/>
      <c r="D302" s="411">
        <v>2009</v>
      </c>
      <c r="E302" s="312" t="s">
        <v>178</v>
      </c>
      <c r="F302" s="312" t="s">
        <v>725</v>
      </c>
      <c r="G302" s="474" t="s">
        <v>336</v>
      </c>
      <c r="H302" s="411">
        <v>1</v>
      </c>
      <c r="I302" s="301" t="s">
        <v>682</v>
      </c>
      <c r="J302" s="335">
        <v>0</v>
      </c>
      <c r="K302" s="335">
        <v>0</v>
      </c>
      <c r="L302" s="335">
        <v>1</v>
      </c>
      <c r="M302" s="420">
        <f t="shared" si="5"/>
        <v>1</v>
      </c>
    </row>
    <row r="303" spans="1:13" ht="12.75">
      <c r="A303" s="395" t="s">
        <v>521</v>
      </c>
      <c r="B303" s="411"/>
      <c r="C303" s="411"/>
      <c r="D303" s="411">
        <v>2009</v>
      </c>
      <c r="E303" s="312" t="s">
        <v>178</v>
      </c>
      <c r="F303" s="312" t="s">
        <v>725</v>
      </c>
      <c r="G303" s="474" t="s">
        <v>533</v>
      </c>
      <c r="H303" s="411" t="s">
        <v>301</v>
      </c>
      <c r="I303" s="301" t="s">
        <v>623</v>
      </c>
      <c r="J303" s="335">
        <v>0</v>
      </c>
      <c r="K303" s="335">
        <v>103</v>
      </c>
      <c r="L303" s="335">
        <v>80</v>
      </c>
      <c r="M303" s="420">
        <f t="shared" si="5"/>
        <v>183</v>
      </c>
    </row>
    <row r="304" spans="1:13" ht="12.75">
      <c r="A304" s="395" t="s">
        <v>521</v>
      </c>
      <c r="B304" s="411"/>
      <c r="C304" s="411"/>
      <c r="D304" s="411">
        <v>2009</v>
      </c>
      <c r="E304" s="312" t="s">
        <v>178</v>
      </c>
      <c r="F304" s="312" t="s">
        <v>725</v>
      </c>
      <c r="G304" s="474" t="s">
        <v>533</v>
      </c>
      <c r="H304" s="411" t="s">
        <v>301</v>
      </c>
      <c r="I304" s="301" t="s">
        <v>626</v>
      </c>
      <c r="J304" s="335">
        <v>0</v>
      </c>
      <c r="K304" s="335">
        <v>18</v>
      </c>
      <c r="L304" s="335">
        <v>5</v>
      </c>
      <c r="M304" s="420">
        <f t="shared" si="5"/>
        <v>23</v>
      </c>
    </row>
    <row r="305" spans="1:13" ht="12.75">
      <c r="A305" s="395" t="s">
        <v>521</v>
      </c>
      <c r="B305" s="411"/>
      <c r="C305" s="411"/>
      <c r="D305" s="411">
        <v>2009</v>
      </c>
      <c r="E305" s="312" t="s">
        <v>178</v>
      </c>
      <c r="F305" s="312" t="s">
        <v>725</v>
      </c>
      <c r="G305" s="474" t="s">
        <v>533</v>
      </c>
      <c r="H305" s="411" t="s">
        <v>301</v>
      </c>
      <c r="I305" s="301" t="s">
        <v>682</v>
      </c>
      <c r="J305" s="335">
        <v>0</v>
      </c>
      <c r="K305" s="335">
        <v>20</v>
      </c>
      <c r="L305" s="335">
        <v>5</v>
      </c>
      <c r="M305" s="420">
        <f t="shared" si="5"/>
        <v>25</v>
      </c>
    </row>
    <row r="306" spans="1:13" ht="12.75">
      <c r="A306" s="395" t="s">
        <v>521</v>
      </c>
      <c r="B306" s="411"/>
      <c r="C306" s="411"/>
      <c r="D306" s="411">
        <v>2009</v>
      </c>
      <c r="E306" s="312" t="s">
        <v>178</v>
      </c>
      <c r="F306" s="312" t="s">
        <v>725</v>
      </c>
      <c r="G306" s="474" t="s">
        <v>525</v>
      </c>
      <c r="H306" s="411" t="s">
        <v>301</v>
      </c>
      <c r="I306" s="301" t="s">
        <v>623</v>
      </c>
      <c r="J306" s="335">
        <v>0</v>
      </c>
      <c r="K306" s="335">
        <v>3</v>
      </c>
      <c r="L306" s="335">
        <v>0</v>
      </c>
      <c r="M306" s="420">
        <f t="shared" si="5"/>
        <v>3</v>
      </c>
    </row>
    <row r="307" spans="1:13" ht="12.75">
      <c r="A307" s="395" t="s">
        <v>521</v>
      </c>
      <c r="B307" s="411"/>
      <c r="C307" s="411"/>
      <c r="D307" s="411">
        <v>2009</v>
      </c>
      <c r="E307" s="312" t="s">
        <v>178</v>
      </c>
      <c r="F307" s="312" t="s">
        <v>725</v>
      </c>
      <c r="G307" s="474" t="s">
        <v>1054</v>
      </c>
      <c r="H307" s="411" t="s">
        <v>301</v>
      </c>
      <c r="I307" s="301" t="s">
        <v>623</v>
      </c>
      <c r="J307" s="335">
        <v>0</v>
      </c>
      <c r="K307" s="335">
        <v>0</v>
      </c>
      <c r="L307" s="335">
        <v>1</v>
      </c>
      <c r="M307" s="420">
        <f t="shared" si="5"/>
        <v>1</v>
      </c>
    </row>
    <row r="308" spans="1:13" ht="12.75">
      <c r="A308" s="395" t="s">
        <v>521</v>
      </c>
      <c r="B308" s="411"/>
      <c r="C308" s="411"/>
      <c r="D308" s="411">
        <v>2009</v>
      </c>
      <c r="E308" s="312" t="s">
        <v>178</v>
      </c>
      <c r="F308" s="312" t="s">
        <v>725</v>
      </c>
      <c r="G308" s="474" t="s">
        <v>1055</v>
      </c>
      <c r="H308" s="411" t="s">
        <v>301</v>
      </c>
      <c r="I308" s="301" t="s">
        <v>623</v>
      </c>
      <c r="J308" s="335">
        <v>0</v>
      </c>
      <c r="K308" s="335">
        <v>0</v>
      </c>
      <c r="L308" s="335">
        <v>11</v>
      </c>
      <c r="M308" s="420">
        <f t="shared" si="5"/>
        <v>11</v>
      </c>
    </row>
    <row r="309" spans="1:13" ht="12.75">
      <c r="A309" s="395" t="s">
        <v>521</v>
      </c>
      <c r="B309" s="411"/>
      <c r="C309" s="411"/>
      <c r="D309" s="411">
        <v>2009</v>
      </c>
      <c r="E309" s="312" t="s">
        <v>178</v>
      </c>
      <c r="F309" s="312" t="s">
        <v>725</v>
      </c>
      <c r="G309" s="474" t="s">
        <v>1056</v>
      </c>
      <c r="H309" s="411" t="s">
        <v>301</v>
      </c>
      <c r="I309" s="301" t="s">
        <v>623</v>
      </c>
      <c r="J309" s="335">
        <v>0</v>
      </c>
      <c r="K309" s="335">
        <v>0</v>
      </c>
      <c r="L309" s="335">
        <v>1</v>
      </c>
      <c r="M309" s="420">
        <f t="shared" si="5"/>
        <v>1</v>
      </c>
    </row>
    <row r="310" spans="1:13" ht="12.75">
      <c r="A310" s="395" t="s">
        <v>521</v>
      </c>
      <c r="B310" s="411"/>
      <c r="C310" s="411"/>
      <c r="D310" s="411">
        <v>2009</v>
      </c>
      <c r="E310" s="312" t="s">
        <v>178</v>
      </c>
      <c r="F310" s="312" t="s">
        <v>725</v>
      </c>
      <c r="G310" s="474" t="s">
        <v>1005</v>
      </c>
      <c r="H310" s="411" t="s">
        <v>301</v>
      </c>
      <c r="I310" s="301" t="s">
        <v>623</v>
      </c>
      <c r="J310" s="335">
        <v>0</v>
      </c>
      <c r="K310" s="335">
        <v>0</v>
      </c>
      <c r="L310" s="335">
        <v>19</v>
      </c>
      <c r="M310" s="420">
        <f t="shared" si="5"/>
        <v>19</v>
      </c>
    </row>
    <row r="311" spans="1:13" ht="12.75">
      <c r="A311" s="395" t="s">
        <v>521</v>
      </c>
      <c r="B311" s="411"/>
      <c r="C311" s="411"/>
      <c r="D311" s="411">
        <v>2009</v>
      </c>
      <c r="E311" s="312" t="s">
        <v>178</v>
      </c>
      <c r="F311" s="312" t="s">
        <v>725</v>
      </c>
      <c r="G311" s="474" t="s">
        <v>1005</v>
      </c>
      <c r="H311" s="411" t="s">
        <v>301</v>
      </c>
      <c r="I311" s="301" t="s">
        <v>626</v>
      </c>
      <c r="J311" s="335">
        <v>0</v>
      </c>
      <c r="K311" s="335">
        <v>0</v>
      </c>
      <c r="L311" s="335">
        <v>7</v>
      </c>
      <c r="M311" s="420">
        <f t="shared" si="5"/>
        <v>7</v>
      </c>
    </row>
    <row r="312" spans="1:13" ht="12.75">
      <c r="A312" s="395" t="s">
        <v>521</v>
      </c>
      <c r="B312" s="411"/>
      <c r="C312" s="411"/>
      <c r="D312" s="411">
        <v>2009</v>
      </c>
      <c r="E312" s="312" t="s">
        <v>178</v>
      </c>
      <c r="F312" s="312" t="s">
        <v>725</v>
      </c>
      <c r="G312" s="474" t="s">
        <v>1005</v>
      </c>
      <c r="H312" s="411" t="s">
        <v>301</v>
      </c>
      <c r="I312" s="301" t="s">
        <v>682</v>
      </c>
      <c r="J312" s="335">
        <v>0</v>
      </c>
      <c r="K312" s="335">
        <v>0</v>
      </c>
      <c r="L312" s="335">
        <v>78</v>
      </c>
      <c r="M312" s="420">
        <f t="shared" si="5"/>
        <v>78</v>
      </c>
    </row>
    <row r="313" spans="1:13" ht="12.75">
      <c r="A313" s="395" t="s">
        <v>521</v>
      </c>
      <c r="B313" s="411"/>
      <c r="C313" s="411"/>
      <c r="D313" s="411">
        <v>2009</v>
      </c>
      <c r="E313" s="312" t="s">
        <v>178</v>
      </c>
      <c r="F313" s="312" t="s">
        <v>725</v>
      </c>
      <c r="G313" s="474" t="s">
        <v>335</v>
      </c>
      <c r="H313" s="411">
        <v>1</v>
      </c>
      <c r="I313" s="301" t="s">
        <v>623</v>
      </c>
      <c r="J313" s="335">
        <v>0</v>
      </c>
      <c r="K313" s="335">
        <v>5399</v>
      </c>
      <c r="L313" s="335">
        <v>3780</v>
      </c>
      <c r="M313" s="420">
        <f t="shared" si="5"/>
        <v>9179</v>
      </c>
    </row>
    <row r="314" spans="1:13" ht="12.75">
      <c r="A314" s="395" t="s">
        <v>521</v>
      </c>
      <c r="B314" s="411"/>
      <c r="C314" s="411"/>
      <c r="D314" s="411">
        <v>2009</v>
      </c>
      <c r="E314" s="312" t="s">
        <v>178</v>
      </c>
      <c r="F314" s="312" t="s">
        <v>725</v>
      </c>
      <c r="G314" s="474" t="s">
        <v>335</v>
      </c>
      <c r="H314" s="411">
        <v>1</v>
      </c>
      <c r="I314" s="301" t="s">
        <v>626</v>
      </c>
      <c r="J314" s="335">
        <v>0</v>
      </c>
      <c r="K314" s="335">
        <v>805</v>
      </c>
      <c r="L314" s="335">
        <v>660</v>
      </c>
      <c r="M314" s="420">
        <f t="shared" si="5"/>
        <v>1465</v>
      </c>
    </row>
    <row r="315" spans="1:13" ht="12.75">
      <c r="A315" s="395" t="s">
        <v>521</v>
      </c>
      <c r="B315" s="411"/>
      <c r="C315" s="411"/>
      <c r="D315" s="411">
        <v>2009</v>
      </c>
      <c r="E315" s="312" t="s">
        <v>178</v>
      </c>
      <c r="F315" s="312" t="s">
        <v>725</v>
      </c>
      <c r="G315" s="474" t="s">
        <v>528</v>
      </c>
      <c r="H315" s="411" t="s">
        <v>301</v>
      </c>
      <c r="I315" s="301" t="s">
        <v>623</v>
      </c>
      <c r="J315" s="335">
        <v>0</v>
      </c>
      <c r="K315" s="335">
        <v>372</v>
      </c>
      <c r="L315" s="335">
        <v>473</v>
      </c>
      <c r="M315" s="420">
        <f t="shared" si="5"/>
        <v>845</v>
      </c>
    </row>
    <row r="316" spans="1:13" ht="12.75">
      <c r="A316" s="395" t="s">
        <v>521</v>
      </c>
      <c r="B316" s="411"/>
      <c r="C316" s="411"/>
      <c r="D316" s="411">
        <v>2009</v>
      </c>
      <c r="E316" s="312" t="s">
        <v>178</v>
      </c>
      <c r="F316" s="312" t="s">
        <v>725</v>
      </c>
      <c r="G316" s="474" t="s">
        <v>528</v>
      </c>
      <c r="H316" s="411" t="s">
        <v>301</v>
      </c>
      <c r="I316" s="301" t="s">
        <v>626</v>
      </c>
      <c r="J316" s="335">
        <v>0</v>
      </c>
      <c r="K316" s="335">
        <v>187</v>
      </c>
      <c r="L316" s="335">
        <v>84</v>
      </c>
      <c r="M316" s="420">
        <f t="shared" si="5"/>
        <v>271</v>
      </c>
    </row>
    <row r="317" spans="1:13" ht="12.75">
      <c r="A317" s="395" t="s">
        <v>521</v>
      </c>
      <c r="B317" s="411"/>
      <c r="C317" s="411"/>
      <c r="D317" s="411">
        <v>2009</v>
      </c>
      <c r="E317" s="312" t="s">
        <v>178</v>
      </c>
      <c r="F317" s="312" t="s">
        <v>725</v>
      </c>
      <c r="G317" s="474" t="s">
        <v>528</v>
      </c>
      <c r="H317" s="411" t="s">
        <v>301</v>
      </c>
      <c r="I317" s="301" t="s">
        <v>682</v>
      </c>
      <c r="J317" s="335">
        <v>0</v>
      </c>
      <c r="K317" s="335">
        <v>308</v>
      </c>
      <c r="L317" s="335">
        <v>57</v>
      </c>
      <c r="M317" s="420">
        <f t="shared" si="5"/>
        <v>365</v>
      </c>
    </row>
    <row r="318" spans="1:13" ht="12.75">
      <c r="A318" s="395" t="s">
        <v>521</v>
      </c>
      <c r="B318" s="411"/>
      <c r="C318" s="411"/>
      <c r="D318" s="411">
        <v>2009</v>
      </c>
      <c r="E318" s="312" t="s">
        <v>178</v>
      </c>
      <c r="F318" s="312" t="s">
        <v>725</v>
      </c>
      <c r="G318" s="474" t="s">
        <v>319</v>
      </c>
      <c r="H318" s="411">
        <v>1</v>
      </c>
      <c r="I318" s="301" t="s">
        <v>660</v>
      </c>
      <c r="J318" s="335">
        <v>0</v>
      </c>
      <c r="K318" s="335">
        <v>501</v>
      </c>
      <c r="L318" s="335">
        <v>0</v>
      </c>
      <c r="M318" s="420">
        <f t="shared" si="5"/>
        <v>501</v>
      </c>
    </row>
    <row r="319" spans="1:13" ht="12.75">
      <c r="A319" s="395" t="s">
        <v>521</v>
      </c>
      <c r="B319" s="411"/>
      <c r="C319" s="411"/>
      <c r="D319" s="411">
        <v>2009</v>
      </c>
      <c r="E319" s="312" t="s">
        <v>178</v>
      </c>
      <c r="F319" s="312" t="s">
        <v>725</v>
      </c>
      <c r="G319" s="474" t="s">
        <v>319</v>
      </c>
      <c r="H319" s="411">
        <v>1</v>
      </c>
      <c r="I319" s="301" t="s">
        <v>623</v>
      </c>
      <c r="J319" s="335">
        <v>0</v>
      </c>
      <c r="K319" s="335">
        <v>1306</v>
      </c>
      <c r="L319" s="335">
        <v>2393</v>
      </c>
      <c r="M319" s="420">
        <f t="shared" si="5"/>
        <v>3699</v>
      </c>
    </row>
    <row r="320" spans="1:13" ht="12.75">
      <c r="A320" s="395" t="s">
        <v>521</v>
      </c>
      <c r="B320" s="411"/>
      <c r="C320" s="411"/>
      <c r="D320" s="411">
        <v>2009</v>
      </c>
      <c r="E320" s="312" t="s">
        <v>178</v>
      </c>
      <c r="F320" s="312" t="s">
        <v>725</v>
      </c>
      <c r="G320" s="474" t="s">
        <v>319</v>
      </c>
      <c r="H320" s="411">
        <v>1</v>
      </c>
      <c r="I320" s="301" t="s">
        <v>626</v>
      </c>
      <c r="J320" s="335">
        <v>0</v>
      </c>
      <c r="K320" s="335">
        <v>1870</v>
      </c>
      <c r="L320" s="335">
        <v>590</v>
      </c>
      <c r="M320" s="420">
        <f t="shared" si="5"/>
        <v>2460</v>
      </c>
    </row>
    <row r="321" spans="1:13" ht="12.75">
      <c r="A321" s="395" t="s">
        <v>521</v>
      </c>
      <c r="B321" s="411"/>
      <c r="C321" s="411"/>
      <c r="D321" s="411">
        <v>2009</v>
      </c>
      <c r="E321" s="312" t="s">
        <v>178</v>
      </c>
      <c r="F321" s="312" t="s">
        <v>725</v>
      </c>
      <c r="G321" s="474" t="s">
        <v>319</v>
      </c>
      <c r="H321" s="411">
        <v>1</v>
      </c>
      <c r="I321" s="301" t="s">
        <v>682</v>
      </c>
      <c r="J321" s="335">
        <v>0</v>
      </c>
      <c r="K321" s="335">
        <v>616</v>
      </c>
      <c r="L321" s="335">
        <v>293</v>
      </c>
      <c r="M321" s="420">
        <f t="shared" si="5"/>
        <v>909</v>
      </c>
    </row>
    <row r="322" spans="1:13" ht="12.75">
      <c r="A322" s="395" t="s">
        <v>521</v>
      </c>
      <c r="B322" s="411"/>
      <c r="C322" s="411"/>
      <c r="D322" s="411">
        <v>2009</v>
      </c>
      <c r="E322" s="312" t="s">
        <v>178</v>
      </c>
      <c r="F322" s="312" t="s">
        <v>725</v>
      </c>
      <c r="G322" s="474" t="s">
        <v>1036</v>
      </c>
      <c r="H322" s="411">
        <v>1</v>
      </c>
      <c r="I322" s="301" t="s">
        <v>623</v>
      </c>
      <c r="J322" s="335">
        <v>0</v>
      </c>
      <c r="K322" s="335">
        <v>2</v>
      </c>
      <c r="L322" s="335">
        <v>0</v>
      </c>
      <c r="M322" s="420">
        <f t="shared" si="5"/>
        <v>2</v>
      </c>
    </row>
    <row r="323" spans="1:13" ht="12.75">
      <c r="A323" s="395" t="s">
        <v>521</v>
      </c>
      <c r="B323" s="411"/>
      <c r="C323" s="411"/>
      <c r="D323" s="411">
        <v>2009</v>
      </c>
      <c r="E323" s="312" t="s">
        <v>178</v>
      </c>
      <c r="F323" s="312" t="s">
        <v>725</v>
      </c>
      <c r="G323" s="474" t="s">
        <v>1006</v>
      </c>
      <c r="H323" s="411" t="s">
        <v>301</v>
      </c>
      <c r="I323" s="301" t="s">
        <v>623</v>
      </c>
      <c r="J323" s="335">
        <v>0</v>
      </c>
      <c r="K323" s="335">
        <v>0</v>
      </c>
      <c r="L323" s="335">
        <v>1</v>
      </c>
      <c r="M323" s="420">
        <f t="shared" si="5"/>
        <v>1</v>
      </c>
    </row>
    <row r="324" spans="1:13" ht="12.75">
      <c r="A324" s="395" t="s">
        <v>521</v>
      </c>
      <c r="B324" s="411"/>
      <c r="C324" s="411"/>
      <c r="D324" s="411">
        <v>2009</v>
      </c>
      <c r="E324" s="312" t="s">
        <v>178</v>
      </c>
      <c r="F324" s="312" t="s">
        <v>725</v>
      </c>
      <c r="G324" s="474" t="s">
        <v>530</v>
      </c>
      <c r="H324" s="411">
        <v>2</v>
      </c>
      <c r="I324" s="301" t="s">
        <v>660</v>
      </c>
      <c r="J324" s="335">
        <v>0</v>
      </c>
      <c r="K324" s="335">
        <v>15</v>
      </c>
      <c r="L324" s="335">
        <v>0</v>
      </c>
      <c r="M324" s="420">
        <f t="shared" si="5"/>
        <v>15</v>
      </c>
    </row>
    <row r="325" spans="1:13" ht="12.75">
      <c r="A325" s="395" t="s">
        <v>521</v>
      </c>
      <c r="B325" s="411"/>
      <c r="C325" s="411"/>
      <c r="D325" s="411">
        <v>2009</v>
      </c>
      <c r="E325" s="312" t="s">
        <v>178</v>
      </c>
      <c r="F325" s="312" t="s">
        <v>725</v>
      </c>
      <c r="G325" s="474" t="s">
        <v>530</v>
      </c>
      <c r="H325" s="411">
        <v>2</v>
      </c>
      <c r="I325" s="301" t="s">
        <v>623</v>
      </c>
      <c r="J325" s="335">
        <v>0</v>
      </c>
      <c r="K325" s="335">
        <v>32</v>
      </c>
      <c r="L325" s="335">
        <v>21</v>
      </c>
      <c r="M325" s="420">
        <f t="shared" si="5"/>
        <v>53</v>
      </c>
    </row>
    <row r="326" spans="1:13" ht="12.75">
      <c r="A326" s="395" t="s">
        <v>521</v>
      </c>
      <c r="B326" s="411"/>
      <c r="C326" s="411"/>
      <c r="D326" s="411">
        <v>2009</v>
      </c>
      <c r="E326" s="312" t="s">
        <v>178</v>
      </c>
      <c r="F326" s="312" t="s">
        <v>725</v>
      </c>
      <c r="G326" s="474" t="s">
        <v>530</v>
      </c>
      <c r="H326" s="411">
        <v>2</v>
      </c>
      <c r="I326" s="301" t="s">
        <v>626</v>
      </c>
      <c r="J326" s="335">
        <v>0</v>
      </c>
      <c r="K326" s="335">
        <v>69</v>
      </c>
      <c r="L326" s="335">
        <v>6</v>
      </c>
      <c r="M326" s="420">
        <f t="shared" si="5"/>
        <v>75</v>
      </c>
    </row>
    <row r="327" spans="1:13" ht="12.75">
      <c r="A327" s="395" t="s">
        <v>521</v>
      </c>
      <c r="B327" s="411"/>
      <c r="C327" s="411"/>
      <c r="D327" s="411">
        <v>2009</v>
      </c>
      <c r="E327" s="312" t="s">
        <v>178</v>
      </c>
      <c r="F327" s="312" t="s">
        <v>725</v>
      </c>
      <c r="G327" s="474" t="s">
        <v>530</v>
      </c>
      <c r="H327" s="411">
        <v>2</v>
      </c>
      <c r="I327" s="301" t="s">
        <v>682</v>
      </c>
      <c r="J327" s="335">
        <v>0</v>
      </c>
      <c r="K327" s="335">
        <v>8</v>
      </c>
      <c r="L327" s="335">
        <v>6</v>
      </c>
      <c r="M327" s="420">
        <f t="shared" si="5"/>
        <v>14</v>
      </c>
    </row>
    <row r="328" spans="1:13" ht="12.75">
      <c r="A328" s="395" t="s">
        <v>521</v>
      </c>
      <c r="B328" s="411"/>
      <c r="C328" s="411"/>
      <c r="D328" s="411">
        <v>2009</v>
      </c>
      <c r="E328" s="312" t="s">
        <v>178</v>
      </c>
      <c r="F328" s="312" t="s">
        <v>725</v>
      </c>
      <c r="G328" s="474" t="s">
        <v>1057</v>
      </c>
      <c r="H328" s="411" t="s">
        <v>301</v>
      </c>
      <c r="I328" s="301" t="s">
        <v>623</v>
      </c>
      <c r="J328" s="335">
        <v>0</v>
      </c>
      <c r="K328" s="335">
        <v>1</v>
      </c>
      <c r="L328" s="335">
        <v>0</v>
      </c>
      <c r="M328" s="420">
        <f t="shared" si="5"/>
        <v>1</v>
      </c>
    </row>
    <row r="329" spans="1:13" ht="12.75">
      <c r="A329" s="395" t="s">
        <v>521</v>
      </c>
      <c r="B329" s="411"/>
      <c r="C329" s="411"/>
      <c r="D329" s="411">
        <v>2009</v>
      </c>
      <c r="E329" s="312" t="s">
        <v>178</v>
      </c>
      <c r="F329" s="312" t="s">
        <v>725</v>
      </c>
      <c r="G329" s="474" t="s">
        <v>1039</v>
      </c>
      <c r="H329" s="411">
        <v>1</v>
      </c>
      <c r="I329" s="301" t="s">
        <v>623</v>
      </c>
      <c r="J329" s="335">
        <v>0</v>
      </c>
      <c r="K329" s="335">
        <v>2</v>
      </c>
      <c r="L329" s="335">
        <v>2</v>
      </c>
      <c r="M329" s="420">
        <f t="shared" si="5"/>
        <v>4</v>
      </c>
    </row>
    <row r="330" spans="1:13" ht="12.75">
      <c r="A330" s="395" t="s">
        <v>521</v>
      </c>
      <c r="B330" s="411"/>
      <c r="C330" s="411"/>
      <c r="D330" s="411">
        <v>2009</v>
      </c>
      <c r="E330" s="312" t="s">
        <v>178</v>
      </c>
      <c r="F330" s="312" t="s">
        <v>725</v>
      </c>
      <c r="G330" s="474" t="s">
        <v>1039</v>
      </c>
      <c r="H330" s="411">
        <v>1</v>
      </c>
      <c r="I330" s="301" t="s">
        <v>626</v>
      </c>
      <c r="J330" s="335">
        <v>0</v>
      </c>
      <c r="K330" s="335">
        <v>5</v>
      </c>
      <c r="L330" s="335">
        <v>0</v>
      </c>
      <c r="M330" s="420">
        <f t="shared" si="5"/>
        <v>5</v>
      </c>
    </row>
    <row r="331" spans="1:13" ht="12.75">
      <c r="A331" s="395" t="s">
        <v>521</v>
      </c>
      <c r="B331" s="411"/>
      <c r="C331" s="411"/>
      <c r="D331" s="411">
        <v>2009</v>
      </c>
      <c r="E331" s="312" t="s">
        <v>178</v>
      </c>
      <c r="F331" s="312" t="s">
        <v>725</v>
      </c>
      <c r="G331" s="474" t="s">
        <v>808</v>
      </c>
      <c r="H331" s="411">
        <v>2</v>
      </c>
      <c r="I331" s="301" t="s">
        <v>660</v>
      </c>
      <c r="J331" s="335">
        <v>0</v>
      </c>
      <c r="K331" s="335">
        <v>15</v>
      </c>
      <c r="L331" s="335">
        <v>0</v>
      </c>
      <c r="M331" s="420">
        <f t="shared" si="5"/>
        <v>15</v>
      </c>
    </row>
    <row r="332" spans="1:13" ht="12.75">
      <c r="A332" s="395" t="s">
        <v>521</v>
      </c>
      <c r="B332" s="411"/>
      <c r="C332" s="411"/>
      <c r="D332" s="411">
        <v>2009</v>
      </c>
      <c r="E332" s="312" t="s">
        <v>178</v>
      </c>
      <c r="F332" s="312" t="s">
        <v>725</v>
      </c>
      <c r="G332" s="474" t="s">
        <v>808</v>
      </c>
      <c r="H332" s="411">
        <v>2</v>
      </c>
      <c r="I332" s="301" t="s">
        <v>623</v>
      </c>
      <c r="J332" s="335">
        <v>0</v>
      </c>
      <c r="K332" s="335">
        <v>181</v>
      </c>
      <c r="L332" s="335">
        <v>125</v>
      </c>
      <c r="M332" s="420">
        <f t="shared" si="5"/>
        <v>306</v>
      </c>
    </row>
    <row r="333" spans="1:13" ht="12.75">
      <c r="A333" s="395" t="s">
        <v>521</v>
      </c>
      <c r="B333" s="411"/>
      <c r="C333" s="411"/>
      <c r="D333" s="411">
        <v>2009</v>
      </c>
      <c r="E333" s="312" t="s">
        <v>178</v>
      </c>
      <c r="F333" s="312" t="s">
        <v>725</v>
      </c>
      <c r="G333" s="474" t="s">
        <v>808</v>
      </c>
      <c r="H333" s="411">
        <v>2</v>
      </c>
      <c r="I333" s="301" t="s">
        <v>626</v>
      </c>
      <c r="J333" s="335">
        <v>0</v>
      </c>
      <c r="K333" s="335">
        <v>129</v>
      </c>
      <c r="L333" s="335">
        <v>17</v>
      </c>
      <c r="M333" s="420">
        <f t="shared" si="5"/>
        <v>146</v>
      </c>
    </row>
    <row r="334" spans="1:13" ht="12.75">
      <c r="A334" s="395" t="s">
        <v>521</v>
      </c>
      <c r="B334" s="411"/>
      <c r="C334" s="411"/>
      <c r="D334" s="411">
        <v>2009</v>
      </c>
      <c r="E334" s="312" t="s">
        <v>178</v>
      </c>
      <c r="F334" s="312" t="s">
        <v>725</v>
      </c>
      <c r="G334" s="474" t="s">
        <v>808</v>
      </c>
      <c r="H334" s="411">
        <v>2</v>
      </c>
      <c r="I334" s="301" t="s">
        <v>682</v>
      </c>
      <c r="J334" s="335">
        <v>0</v>
      </c>
      <c r="K334" s="335">
        <v>10</v>
      </c>
      <c r="L334" s="335">
        <v>8</v>
      </c>
      <c r="M334" s="420">
        <f t="shared" si="5"/>
        <v>18</v>
      </c>
    </row>
    <row r="335" spans="1:13" ht="12.75">
      <c r="A335" s="395" t="s">
        <v>521</v>
      </c>
      <c r="B335" s="411"/>
      <c r="C335" s="411"/>
      <c r="D335" s="411">
        <v>2009</v>
      </c>
      <c r="E335" s="312" t="s">
        <v>178</v>
      </c>
      <c r="F335" s="312" t="s">
        <v>725</v>
      </c>
      <c r="G335" s="474" t="s">
        <v>1040</v>
      </c>
      <c r="H335" s="411" t="s">
        <v>301</v>
      </c>
      <c r="I335" s="301" t="s">
        <v>623</v>
      </c>
      <c r="J335" s="335">
        <v>0</v>
      </c>
      <c r="K335" s="335">
        <v>1</v>
      </c>
      <c r="L335" s="335">
        <v>0</v>
      </c>
      <c r="M335" s="420">
        <f t="shared" si="5"/>
        <v>1</v>
      </c>
    </row>
    <row r="336" spans="1:13" ht="12.75">
      <c r="A336" s="395" t="s">
        <v>521</v>
      </c>
      <c r="B336" s="411"/>
      <c r="C336" s="411"/>
      <c r="D336" s="411">
        <v>2009</v>
      </c>
      <c r="E336" s="312" t="s">
        <v>178</v>
      </c>
      <c r="F336" s="312" t="s">
        <v>725</v>
      </c>
      <c r="G336" s="474" t="s">
        <v>318</v>
      </c>
      <c r="H336" s="411">
        <v>1</v>
      </c>
      <c r="I336" s="301" t="s">
        <v>660</v>
      </c>
      <c r="J336" s="335">
        <v>0</v>
      </c>
      <c r="K336" s="335">
        <v>186</v>
      </c>
      <c r="L336" s="335">
        <v>0</v>
      </c>
      <c r="M336" s="420">
        <f t="shared" si="5"/>
        <v>186</v>
      </c>
    </row>
    <row r="337" spans="1:13" ht="12.75">
      <c r="A337" s="395" t="s">
        <v>521</v>
      </c>
      <c r="B337" s="411"/>
      <c r="C337" s="411"/>
      <c r="D337" s="411">
        <v>2009</v>
      </c>
      <c r="E337" s="312" t="s">
        <v>178</v>
      </c>
      <c r="F337" s="312" t="s">
        <v>725</v>
      </c>
      <c r="G337" s="474" t="s">
        <v>318</v>
      </c>
      <c r="H337" s="411">
        <v>1</v>
      </c>
      <c r="I337" s="301" t="s">
        <v>623</v>
      </c>
      <c r="J337" s="335">
        <v>0</v>
      </c>
      <c r="K337" s="335">
        <v>559</v>
      </c>
      <c r="L337" s="335">
        <v>101</v>
      </c>
      <c r="M337" s="420">
        <f t="shared" si="5"/>
        <v>660</v>
      </c>
    </row>
    <row r="338" spans="1:13" ht="12.75">
      <c r="A338" s="395" t="s">
        <v>521</v>
      </c>
      <c r="B338" s="411"/>
      <c r="C338" s="411"/>
      <c r="D338" s="411">
        <v>2009</v>
      </c>
      <c r="E338" s="312" t="s">
        <v>178</v>
      </c>
      <c r="F338" s="312" t="s">
        <v>725</v>
      </c>
      <c r="G338" s="474" t="s">
        <v>318</v>
      </c>
      <c r="H338" s="411">
        <v>1</v>
      </c>
      <c r="I338" s="301" t="s">
        <v>626</v>
      </c>
      <c r="J338" s="335">
        <v>0</v>
      </c>
      <c r="K338" s="335">
        <v>615</v>
      </c>
      <c r="L338" s="335">
        <v>18</v>
      </c>
      <c r="M338" s="420">
        <f t="shared" si="5"/>
        <v>633</v>
      </c>
    </row>
    <row r="339" spans="1:13" ht="12.75">
      <c r="A339" s="395" t="s">
        <v>521</v>
      </c>
      <c r="B339" s="411"/>
      <c r="C339" s="411"/>
      <c r="D339" s="411">
        <v>2009</v>
      </c>
      <c r="E339" s="312" t="s">
        <v>178</v>
      </c>
      <c r="F339" s="312" t="s">
        <v>725</v>
      </c>
      <c r="G339" s="474" t="s">
        <v>318</v>
      </c>
      <c r="H339" s="411">
        <v>1</v>
      </c>
      <c r="I339" s="301" t="s">
        <v>682</v>
      </c>
      <c r="J339" s="335">
        <v>0</v>
      </c>
      <c r="K339" s="335">
        <v>10</v>
      </c>
      <c r="L339" s="335">
        <v>0</v>
      </c>
      <c r="M339" s="420">
        <f t="shared" si="5"/>
        <v>10</v>
      </c>
    </row>
    <row r="340" spans="1:13" ht="12.75">
      <c r="A340" s="395" t="s">
        <v>521</v>
      </c>
      <c r="B340" s="411"/>
      <c r="C340" s="411"/>
      <c r="D340" s="411">
        <v>2009</v>
      </c>
      <c r="E340" s="312" t="s">
        <v>178</v>
      </c>
      <c r="F340" s="312" t="s">
        <v>725</v>
      </c>
      <c r="G340" s="474" t="s">
        <v>575</v>
      </c>
      <c r="H340" s="411">
        <v>1</v>
      </c>
      <c r="I340" s="301" t="s">
        <v>623</v>
      </c>
      <c r="J340" s="335">
        <v>0</v>
      </c>
      <c r="K340" s="335">
        <v>0</v>
      </c>
      <c r="L340" s="335">
        <v>107</v>
      </c>
      <c r="M340" s="420">
        <f t="shared" si="5"/>
        <v>107</v>
      </c>
    </row>
    <row r="341" spans="1:13" ht="12.75">
      <c r="A341" s="395" t="s">
        <v>521</v>
      </c>
      <c r="B341" s="411"/>
      <c r="C341" s="411"/>
      <c r="D341" s="411">
        <v>2009</v>
      </c>
      <c r="E341" s="312" t="s">
        <v>178</v>
      </c>
      <c r="F341" s="312" t="s">
        <v>725</v>
      </c>
      <c r="G341" s="474" t="s">
        <v>575</v>
      </c>
      <c r="H341" s="411">
        <v>1</v>
      </c>
      <c r="I341" s="301" t="s">
        <v>626</v>
      </c>
      <c r="J341" s="335">
        <v>0</v>
      </c>
      <c r="K341" s="335">
        <v>0</v>
      </c>
      <c r="L341" s="335">
        <v>20</v>
      </c>
      <c r="M341" s="420">
        <f t="shared" si="5"/>
        <v>20</v>
      </c>
    </row>
    <row r="342" spans="1:13" ht="12.75">
      <c r="A342" s="395" t="s">
        <v>521</v>
      </c>
      <c r="B342" s="411"/>
      <c r="C342" s="411"/>
      <c r="D342" s="411">
        <v>2009</v>
      </c>
      <c r="E342" s="312" t="s">
        <v>178</v>
      </c>
      <c r="F342" s="312" t="s">
        <v>725</v>
      </c>
      <c r="G342" s="474" t="s">
        <v>575</v>
      </c>
      <c r="H342" s="411">
        <v>1</v>
      </c>
      <c r="I342" s="301" t="s">
        <v>628</v>
      </c>
      <c r="J342" s="335">
        <v>0</v>
      </c>
      <c r="K342" s="335">
        <v>3639</v>
      </c>
      <c r="L342" s="335">
        <v>0</v>
      </c>
      <c r="M342" s="420">
        <f t="shared" si="5"/>
        <v>3639</v>
      </c>
    </row>
    <row r="343" spans="1:13" ht="12.75">
      <c r="A343" s="395" t="s">
        <v>521</v>
      </c>
      <c r="B343" s="411"/>
      <c r="C343" s="411"/>
      <c r="D343" s="411">
        <v>2009</v>
      </c>
      <c r="E343" s="312" t="s">
        <v>178</v>
      </c>
      <c r="F343" s="312" t="s">
        <v>725</v>
      </c>
      <c r="G343" s="474" t="s">
        <v>575</v>
      </c>
      <c r="H343" s="411">
        <v>1</v>
      </c>
      <c r="I343" s="301" t="s">
        <v>703</v>
      </c>
      <c r="J343" s="335">
        <v>0</v>
      </c>
      <c r="K343" s="335">
        <v>192</v>
      </c>
      <c r="L343" s="335">
        <v>0</v>
      </c>
      <c r="M343" s="420">
        <f t="shared" si="5"/>
        <v>192</v>
      </c>
    </row>
    <row r="344" spans="1:13" ht="12.75">
      <c r="A344" s="395" t="s">
        <v>521</v>
      </c>
      <c r="B344" s="411"/>
      <c r="C344" s="411"/>
      <c r="D344" s="411">
        <v>2009</v>
      </c>
      <c r="E344" s="312" t="s">
        <v>178</v>
      </c>
      <c r="F344" s="312" t="s">
        <v>725</v>
      </c>
      <c r="G344" s="474" t="s">
        <v>575</v>
      </c>
      <c r="H344" s="411">
        <v>1</v>
      </c>
      <c r="I344" s="301" t="s">
        <v>682</v>
      </c>
      <c r="J344" s="335">
        <v>0</v>
      </c>
      <c r="K344" s="335">
        <v>0</v>
      </c>
      <c r="L344" s="335">
        <v>5</v>
      </c>
      <c r="M344" s="420">
        <f t="shared" si="5"/>
        <v>5</v>
      </c>
    </row>
    <row r="345" spans="1:13" ht="12.75">
      <c r="A345" s="395" t="s">
        <v>521</v>
      </c>
      <c r="B345" s="411"/>
      <c r="C345" s="411"/>
      <c r="D345" s="411">
        <v>2009</v>
      </c>
      <c r="E345" s="312" t="s">
        <v>178</v>
      </c>
      <c r="F345" s="312" t="s">
        <v>725</v>
      </c>
      <c r="G345" s="474" t="s">
        <v>1043</v>
      </c>
      <c r="H345" s="411" t="s">
        <v>301</v>
      </c>
      <c r="I345" s="301" t="s">
        <v>623</v>
      </c>
      <c r="J345" s="335">
        <v>0</v>
      </c>
      <c r="K345" s="335">
        <v>241</v>
      </c>
      <c r="L345" s="335">
        <v>258</v>
      </c>
      <c r="M345" s="420">
        <f t="shared" si="5"/>
        <v>499</v>
      </c>
    </row>
    <row r="346" spans="1:13" ht="12.75">
      <c r="A346" s="395" t="s">
        <v>521</v>
      </c>
      <c r="B346" s="411"/>
      <c r="C346" s="411"/>
      <c r="D346" s="411">
        <v>2009</v>
      </c>
      <c r="E346" s="312" t="s">
        <v>178</v>
      </c>
      <c r="F346" s="312" t="s">
        <v>725</v>
      </c>
      <c r="G346" s="474" t="s">
        <v>1043</v>
      </c>
      <c r="H346" s="411" t="s">
        <v>301</v>
      </c>
      <c r="I346" s="301" t="s">
        <v>692</v>
      </c>
      <c r="J346" s="335">
        <v>0</v>
      </c>
      <c r="K346" s="335">
        <v>97</v>
      </c>
      <c r="L346" s="335">
        <v>0</v>
      </c>
      <c r="M346" s="420">
        <f t="shared" si="5"/>
        <v>97</v>
      </c>
    </row>
    <row r="347" spans="1:13" ht="12.75">
      <c r="A347" s="395" t="s">
        <v>521</v>
      </c>
      <c r="B347" s="411"/>
      <c r="C347" s="411"/>
      <c r="D347" s="411">
        <v>2009</v>
      </c>
      <c r="E347" s="312" t="s">
        <v>178</v>
      </c>
      <c r="F347" s="312" t="s">
        <v>725</v>
      </c>
      <c r="G347" s="474" t="s">
        <v>1043</v>
      </c>
      <c r="H347" s="411" t="s">
        <v>301</v>
      </c>
      <c r="I347" s="301" t="s">
        <v>626</v>
      </c>
      <c r="J347" s="335">
        <v>0</v>
      </c>
      <c r="K347" s="335">
        <v>0</v>
      </c>
      <c r="L347" s="335">
        <v>196</v>
      </c>
      <c r="M347" s="420">
        <f t="shared" si="5"/>
        <v>196</v>
      </c>
    </row>
    <row r="348" spans="1:13" ht="12.75">
      <c r="A348" s="395" t="s">
        <v>521</v>
      </c>
      <c r="B348" s="411"/>
      <c r="C348" s="411"/>
      <c r="D348" s="411">
        <v>2009</v>
      </c>
      <c r="E348" s="312" t="s">
        <v>178</v>
      </c>
      <c r="F348" s="312" t="s">
        <v>725</v>
      </c>
      <c r="G348" s="474" t="s">
        <v>1043</v>
      </c>
      <c r="H348" s="411" t="s">
        <v>301</v>
      </c>
      <c r="I348" s="301" t="s">
        <v>682</v>
      </c>
      <c r="J348" s="335">
        <v>0</v>
      </c>
      <c r="K348" s="335">
        <v>4</v>
      </c>
      <c r="L348" s="335">
        <v>5</v>
      </c>
      <c r="M348" s="420">
        <f t="shared" si="5"/>
        <v>9</v>
      </c>
    </row>
    <row r="349" spans="1:13" ht="12.75">
      <c r="A349" s="395" t="s">
        <v>521</v>
      </c>
      <c r="B349" s="411"/>
      <c r="C349" s="411"/>
      <c r="D349" s="411">
        <v>2009</v>
      </c>
      <c r="E349" s="312" t="s">
        <v>178</v>
      </c>
      <c r="F349" s="312" t="s">
        <v>725</v>
      </c>
      <c r="G349" s="474" t="s">
        <v>1007</v>
      </c>
      <c r="H349" s="411" t="s">
        <v>301</v>
      </c>
      <c r="I349" s="301" t="s">
        <v>623</v>
      </c>
      <c r="J349" s="335">
        <v>0</v>
      </c>
      <c r="K349" s="335">
        <v>0</v>
      </c>
      <c r="L349" s="335">
        <v>3</v>
      </c>
      <c r="M349" s="420">
        <f t="shared" si="5"/>
        <v>3</v>
      </c>
    </row>
    <row r="350" spans="1:13" ht="12.75">
      <c r="A350" s="395" t="s">
        <v>521</v>
      </c>
      <c r="B350" s="411"/>
      <c r="C350" s="411"/>
      <c r="D350" s="411">
        <v>2009</v>
      </c>
      <c r="E350" s="312" t="s">
        <v>178</v>
      </c>
      <c r="F350" s="312" t="s">
        <v>725</v>
      </c>
      <c r="G350" s="474" t="s">
        <v>1007</v>
      </c>
      <c r="H350" s="411" t="s">
        <v>301</v>
      </c>
      <c r="I350" s="301" t="s">
        <v>628</v>
      </c>
      <c r="J350" s="335">
        <v>0</v>
      </c>
      <c r="K350" s="335">
        <v>90</v>
      </c>
      <c r="L350" s="335">
        <v>0</v>
      </c>
      <c r="M350" s="420">
        <f t="shared" si="5"/>
        <v>90</v>
      </c>
    </row>
    <row r="351" spans="1:13" ht="12.75">
      <c r="A351" s="395" t="s">
        <v>521</v>
      </c>
      <c r="B351" s="411"/>
      <c r="C351" s="411"/>
      <c r="D351" s="411">
        <v>2009</v>
      </c>
      <c r="E351" s="312" t="s">
        <v>178</v>
      </c>
      <c r="F351" s="312" t="s">
        <v>725</v>
      </c>
      <c r="G351" s="474" t="s">
        <v>1008</v>
      </c>
      <c r="H351" s="411" t="s">
        <v>301</v>
      </c>
      <c r="I351" s="301" t="s">
        <v>623</v>
      </c>
      <c r="J351" s="335">
        <v>0</v>
      </c>
      <c r="K351" s="335">
        <v>38</v>
      </c>
      <c r="L351" s="335">
        <v>27</v>
      </c>
      <c r="M351" s="420">
        <f t="shared" si="5"/>
        <v>65</v>
      </c>
    </row>
    <row r="352" spans="1:13" ht="12.75">
      <c r="A352" s="395" t="s">
        <v>521</v>
      </c>
      <c r="B352" s="411"/>
      <c r="C352" s="411"/>
      <c r="D352" s="411">
        <v>2009</v>
      </c>
      <c r="E352" s="312" t="s">
        <v>178</v>
      </c>
      <c r="F352" s="312" t="s">
        <v>725</v>
      </c>
      <c r="G352" s="474" t="s">
        <v>1008</v>
      </c>
      <c r="H352" s="411" t="s">
        <v>301</v>
      </c>
      <c r="I352" s="301" t="s">
        <v>626</v>
      </c>
      <c r="J352" s="335">
        <v>0</v>
      </c>
      <c r="K352" s="335">
        <v>2</v>
      </c>
      <c r="L352" s="335">
        <v>6</v>
      </c>
      <c r="M352" s="420">
        <f t="shared" si="5"/>
        <v>8</v>
      </c>
    </row>
    <row r="353" spans="1:13" ht="12.75">
      <c r="A353" s="395" t="s">
        <v>521</v>
      </c>
      <c r="B353" s="411"/>
      <c r="C353" s="411"/>
      <c r="D353" s="411">
        <v>2009</v>
      </c>
      <c r="E353" s="312" t="s">
        <v>178</v>
      </c>
      <c r="F353" s="312" t="s">
        <v>725</v>
      </c>
      <c r="G353" s="474" t="s">
        <v>1008</v>
      </c>
      <c r="H353" s="411"/>
      <c r="I353" s="301" t="s">
        <v>682</v>
      </c>
      <c r="J353" s="335">
        <v>0</v>
      </c>
      <c r="K353" s="335">
        <v>6</v>
      </c>
      <c r="L353" s="335">
        <v>0</v>
      </c>
      <c r="M353" s="420">
        <f t="shared" si="5"/>
        <v>6</v>
      </c>
    </row>
    <row r="354" spans="1:13" ht="12.75">
      <c r="A354" s="395" t="s">
        <v>521</v>
      </c>
      <c r="B354" s="411"/>
      <c r="C354" s="411"/>
      <c r="D354" s="411">
        <v>2009</v>
      </c>
      <c r="E354" s="312" t="s">
        <v>178</v>
      </c>
      <c r="F354" s="312" t="s">
        <v>725</v>
      </c>
      <c r="G354" s="474" t="s">
        <v>1044</v>
      </c>
      <c r="H354" s="411">
        <v>2</v>
      </c>
      <c r="I354" s="301" t="s">
        <v>628</v>
      </c>
      <c r="J354" s="335">
        <v>0</v>
      </c>
      <c r="K354" s="335">
        <v>1</v>
      </c>
      <c r="L354" s="335">
        <v>0</v>
      </c>
      <c r="M354" s="420">
        <f t="shared" si="5"/>
        <v>1</v>
      </c>
    </row>
    <row r="355" spans="1:13" ht="12.75">
      <c r="A355" s="395" t="s">
        <v>521</v>
      </c>
      <c r="B355" s="411"/>
      <c r="C355" s="411"/>
      <c r="D355" s="411">
        <v>2009</v>
      </c>
      <c r="E355" s="312" t="s">
        <v>178</v>
      </c>
      <c r="F355" s="312" t="s">
        <v>725</v>
      </c>
      <c r="G355" s="474" t="s">
        <v>1058</v>
      </c>
      <c r="H355" s="411" t="s">
        <v>301</v>
      </c>
      <c r="I355" s="301" t="s">
        <v>623</v>
      </c>
      <c r="J355" s="335">
        <v>0</v>
      </c>
      <c r="K355" s="335">
        <v>0</v>
      </c>
      <c r="L355" s="335">
        <v>1</v>
      </c>
      <c r="M355" s="420">
        <f t="shared" si="5"/>
        <v>1</v>
      </c>
    </row>
    <row r="356" spans="1:13" ht="12.75">
      <c r="A356" s="395" t="s">
        <v>521</v>
      </c>
      <c r="B356" s="411"/>
      <c r="C356" s="411"/>
      <c r="D356" s="411">
        <v>2009</v>
      </c>
      <c r="E356" s="312" t="s">
        <v>178</v>
      </c>
      <c r="F356" s="312" t="s">
        <v>734</v>
      </c>
      <c r="G356" s="474" t="s">
        <v>993</v>
      </c>
      <c r="H356" s="411" t="s">
        <v>301</v>
      </c>
      <c r="I356" s="301" t="s">
        <v>688</v>
      </c>
      <c r="J356" s="335">
        <v>0</v>
      </c>
      <c r="K356" s="335">
        <v>0</v>
      </c>
      <c r="L356" s="335">
        <v>1</v>
      </c>
      <c r="M356" s="420">
        <f t="shared" si="5"/>
        <v>1</v>
      </c>
    </row>
    <row r="357" spans="1:13" ht="12.75">
      <c r="A357" s="395" t="s">
        <v>521</v>
      </c>
      <c r="B357" s="411"/>
      <c r="C357" s="411"/>
      <c r="D357" s="411">
        <v>2009</v>
      </c>
      <c r="E357" s="312" t="s">
        <v>178</v>
      </c>
      <c r="F357" s="312" t="s">
        <v>734</v>
      </c>
      <c r="G357" s="474" t="s">
        <v>993</v>
      </c>
      <c r="H357" s="411" t="s">
        <v>301</v>
      </c>
      <c r="I357" s="301" t="s">
        <v>737</v>
      </c>
      <c r="J357" s="335">
        <v>0</v>
      </c>
      <c r="K357" s="335">
        <v>0</v>
      </c>
      <c r="L357" s="335">
        <v>123</v>
      </c>
      <c r="M357" s="420">
        <f t="shared" si="5"/>
        <v>123</v>
      </c>
    </row>
    <row r="358" spans="1:13" ht="12.75">
      <c r="A358" s="395" t="s">
        <v>521</v>
      </c>
      <c r="B358" s="411"/>
      <c r="C358" s="411"/>
      <c r="D358" s="411">
        <v>2009</v>
      </c>
      <c r="E358" s="312" t="s">
        <v>178</v>
      </c>
      <c r="F358" s="312" t="s">
        <v>734</v>
      </c>
      <c r="G358" s="474" t="s">
        <v>994</v>
      </c>
      <c r="H358" s="411" t="s">
        <v>301</v>
      </c>
      <c r="I358" s="301" t="s">
        <v>688</v>
      </c>
      <c r="J358" s="335">
        <v>0</v>
      </c>
      <c r="K358" s="335">
        <v>0</v>
      </c>
      <c r="L358" s="335">
        <v>143</v>
      </c>
      <c r="M358" s="420">
        <f t="shared" si="5"/>
        <v>143</v>
      </c>
    </row>
    <row r="359" spans="1:13" ht="12.75">
      <c r="A359" s="395" t="s">
        <v>521</v>
      </c>
      <c r="B359" s="411"/>
      <c r="C359" s="411"/>
      <c r="D359" s="411">
        <v>2009</v>
      </c>
      <c r="E359" s="312" t="s">
        <v>178</v>
      </c>
      <c r="F359" s="312" t="s">
        <v>734</v>
      </c>
      <c r="G359" s="474" t="s">
        <v>994</v>
      </c>
      <c r="H359" s="411" t="s">
        <v>301</v>
      </c>
      <c r="I359" s="301" t="s">
        <v>269</v>
      </c>
      <c r="J359" s="335">
        <v>0</v>
      </c>
      <c r="K359" s="335">
        <v>0</v>
      </c>
      <c r="L359" s="335">
        <v>1551</v>
      </c>
      <c r="M359" s="420">
        <f t="shared" si="5"/>
        <v>1551</v>
      </c>
    </row>
    <row r="360" spans="1:13" ht="12.75">
      <c r="A360" s="395" t="s">
        <v>521</v>
      </c>
      <c r="B360" s="411"/>
      <c r="C360" s="411"/>
      <c r="D360" s="411">
        <v>2009</v>
      </c>
      <c r="E360" s="312" t="s">
        <v>178</v>
      </c>
      <c r="F360" s="312" t="s">
        <v>734</v>
      </c>
      <c r="G360" s="474" t="s">
        <v>994</v>
      </c>
      <c r="H360" s="411" t="s">
        <v>301</v>
      </c>
      <c r="I360" s="301" t="s">
        <v>679</v>
      </c>
      <c r="J360" s="335">
        <v>0</v>
      </c>
      <c r="K360" s="335">
        <v>0</v>
      </c>
      <c r="L360" s="335">
        <v>43</v>
      </c>
      <c r="M360" s="420">
        <f t="shared" si="5"/>
        <v>43</v>
      </c>
    </row>
    <row r="361" spans="1:13" ht="12.75">
      <c r="A361" s="395" t="s">
        <v>521</v>
      </c>
      <c r="B361" s="411"/>
      <c r="C361" s="411"/>
      <c r="D361" s="411">
        <v>2009</v>
      </c>
      <c r="E361" s="312" t="s">
        <v>178</v>
      </c>
      <c r="F361" s="312" t="s">
        <v>734</v>
      </c>
      <c r="G361" s="474" t="s">
        <v>1011</v>
      </c>
      <c r="H361" s="411">
        <v>2</v>
      </c>
      <c r="I361" s="301" t="s">
        <v>691</v>
      </c>
      <c r="J361" s="335">
        <v>0</v>
      </c>
      <c r="K361" s="335">
        <v>46143</v>
      </c>
      <c r="L361" s="335">
        <v>0</v>
      </c>
      <c r="M361" s="420">
        <f t="shared" si="5"/>
        <v>46143</v>
      </c>
    </row>
    <row r="362" spans="1:13" ht="12.75">
      <c r="A362" s="395" t="s">
        <v>521</v>
      </c>
      <c r="B362" s="411"/>
      <c r="C362" s="411"/>
      <c r="D362" s="411">
        <v>2009</v>
      </c>
      <c r="E362" s="312" t="s">
        <v>178</v>
      </c>
      <c r="F362" s="312" t="s">
        <v>734</v>
      </c>
      <c r="G362" s="474" t="s">
        <v>1011</v>
      </c>
      <c r="H362" s="411">
        <v>2</v>
      </c>
      <c r="I362" s="301" t="s">
        <v>628</v>
      </c>
      <c r="J362" s="335">
        <v>0</v>
      </c>
      <c r="K362" s="335">
        <v>1</v>
      </c>
      <c r="L362" s="335">
        <v>0</v>
      </c>
      <c r="M362" s="420">
        <f t="shared" si="5"/>
        <v>1</v>
      </c>
    </row>
    <row r="363" spans="1:13" ht="12.75">
      <c r="A363" s="395" t="s">
        <v>521</v>
      </c>
      <c r="B363" s="411"/>
      <c r="C363" s="411"/>
      <c r="D363" s="411">
        <v>2009</v>
      </c>
      <c r="E363" s="312" t="s">
        <v>178</v>
      </c>
      <c r="F363" s="312" t="s">
        <v>734</v>
      </c>
      <c r="G363" s="474" t="s">
        <v>1011</v>
      </c>
      <c r="H363" s="411">
        <v>2</v>
      </c>
      <c r="I363" s="301" t="s">
        <v>737</v>
      </c>
      <c r="J363" s="335">
        <v>0</v>
      </c>
      <c r="K363" s="335">
        <v>0</v>
      </c>
      <c r="L363" s="335">
        <v>19</v>
      </c>
      <c r="M363" s="420">
        <f aca="true" t="shared" si="6" ref="M363:M420">J363+K363+L363</f>
        <v>19</v>
      </c>
    </row>
    <row r="364" spans="1:13" ht="12.75">
      <c r="A364" s="395" t="s">
        <v>521</v>
      </c>
      <c r="B364" s="411"/>
      <c r="C364" s="411"/>
      <c r="D364" s="411">
        <v>2009</v>
      </c>
      <c r="E364" s="312" t="s">
        <v>178</v>
      </c>
      <c r="F364" s="312" t="s">
        <v>734</v>
      </c>
      <c r="G364" s="474" t="s">
        <v>1012</v>
      </c>
      <c r="H364" s="411">
        <v>2</v>
      </c>
      <c r="I364" s="301" t="s">
        <v>688</v>
      </c>
      <c r="J364" s="335">
        <v>0</v>
      </c>
      <c r="K364" s="335">
        <v>3</v>
      </c>
      <c r="L364" s="335">
        <v>0</v>
      </c>
      <c r="M364" s="420">
        <f t="shared" si="6"/>
        <v>3</v>
      </c>
    </row>
    <row r="365" spans="1:13" ht="12.75">
      <c r="A365" s="395" t="s">
        <v>521</v>
      </c>
      <c r="B365" s="411"/>
      <c r="C365" s="411"/>
      <c r="D365" s="411">
        <v>2009</v>
      </c>
      <c r="E365" s="312" t="s">
        <v>178</v>
      </c>
      <c r="F365" s="312" t="s">
        <v>734</v>
      </c>
      <c r="G365" s="474" t="s">
        <v>1012</v>
      </c>
      <c r="H365" s="411">
        <v>2</v>
      </c>
      <c r="I365" s="301" t="s">
        <v>269</v>
      </c>
      <c r="J365" s="335">
        <v>0</v>
      </c>
      <c r="K365" s="335">
        <v>215</v>
      </c>
      <c r="L365" s="335">
        <v>4</v>
      </c>
      <c r="M365" s="420">
        <f t="shared" si="6"/>
        <v>219</v>
      </c>
    </row>
    <row r="366" spans="1:13" ht="12.75">
      <c r="A366" s="395" t="s">
        <v>521</v>
      </c>
      <c r="B366" s="411"/>
      <c r="C366" s="411"/>
      <c r="D366" s="411">
        <v>2009</v>
      </c>
      <c r="E366" s="312" t="s">
        <v>178</v>
      </c>
      <c r="F366" s="312" t="s">
        <v>734</v>
      </c>
      <c r="G366" s="474" t="s">
        <v>1012</v>
      </c>
      <c r="H366" s="411">
        <v>2</v>
      </c>
      <c r="I366" s="301" t="s">
        <v>679</v>
      </c>
      <c r="J366" s="335">
        <v>0</v>
      </c>
      <c r="K366" s="335">
        <v>1</v>
      </c>
      <c r="L366" s="335">
        <v>0</v>
      </c>
      <c r="M366" s="420">
        <f t="shared" si="6"/>
        <v>1</v>
      </c>
    </row>
    <row r="367" spans="1:13" ht="12.75">
      <c r="A367" s="395" t="s">
        <v>521</v>
      </c>
      <c r="B367" s="411"/>
      <c r="C367" s="411"/>
      <c r="D367" s="411">
        <v>2009</v>
      </c>
      <c r="E367" s="312" t="s">
        <v>178</v>
      </c>
      <c r="F367" s="312" t="s">
        <v>734</v>
      </c>
      <c r="G367" s="474" t="s">
        <v>586</v>
      </c>
      <c r="H367" s="411">
        <v>2</v>
      </c>
      <c r="I367" s="301" t="s">
        <v>688</v>
      </c>
      <c r="J367" s="335">
        <v>0</v>
      </c>
      <c r="K367" s="335">
        <v>0</v>
      </c>
      <c r="L367" s="335">
        <v>181</v>
      </c>
      <c r="M367" s="420">
        <f t="shared" si="6"/>
        <v>181</v>
      </c>
    </row>
    <row r="368" spans="1:13" ht="12.75">
      <c r="A368" s="395" t="s">
        <v>521</v>
      </c>
      <c r="B368" s="411"/>
      <c r="C368" s="411"/>
      <c r="D368" s="411">
        <v>2009</v>
      </c>
      <c r="E368" s="312" t="s">
        <v>178</v>
      </c>
      <c r="F368" s="312" t="s">
        <v>734</v>
      </c>
      <c r="G368" s="474" t="s">
        <v>586</v>
      </c>
      <c r="H368" s="411">
        <v>2</v>
      </c>
      <c r="I368" s="301" t="s">
        <v>692</v>
      </c>
      <c r="J368" s="335">
        <v>0</v>
      </c>
      <c r="K368" s="335">
        <v>3</v>
      </c>
      <c r="L368" s="335">
        <v>0</v>
      </c>
      <c r="M368" s="420">
        <f t="shared" si="6"/>
        <v>3</v>
      </c>
    </row>
    <row r="369" spans="1:13" ht="12.75">
      <c r="A369" s="395" t="s">
        <v>521</v>
      </c>
      <c r="B369" s="411"/>
      <c r="C369" s="411"/>
      <c r="D369" s="411">
        <v>2009</v>
      </c>
      <c r="E369" s="312" t="s">
        <v>178</v>
      </c>
      <c r="F369" s="312" t="s">
        <v>734</v>
      </c>
      <c r="G369" s="474" t="s">
        <v>586</v>
      </c>
      <c r="H369" s="411">
        <v>2</v>
      </c>
      <c r="I369" s="301" t="s">
        <v>269</v>
      </c>
      <c r="J369" s="335">
        <v>0</v>
      </c>
      <c r="K369" s="335">
        <v>0</v>
      </c>
      <c r="L369" s="335">
        <v>285</v>
      </c>
      <c r="M369" s="420">
        <f t="shared" si="6"/>
        <v>285</v>
      </c>
    </row>
    <row r="370" spans="1:13" ht="12.75">
      <c r="A370" s="395" t="s">
        <v>521</v>
      </c>
      <c r="B370" s="411"/>
      <c r="C370" s="411"/>
      <c r="D370" s="411">
        <v>2009</v>
      </c>
      <c r="E370" s="312" t="s">
        <v>178</v>
      </c>
      <c r="F370" s="312" t="s">
        <v>734</v>
      </c>
      <c r="G370" s="474" t="s">
        <v>1047</v>
      </c>
      <c r="H370" s="411" t="s">
        <v>301</v>
      </c>
      <c r="I370" s="301" t="s">
        <v>737</v>
      </c>
      <c r="J370" s="335">
        <v>0</v>
      </c>
      <c r="K370" s="335">
        <v>0</v>
      </c>
      <c r="L370" s="335">
        <v>3</v>
      </c>
      <c r="M370" s="420">
        <f t="shared" si="6"/>
        <v>3</v>
      </c>
    </row>
    <row r="371" spans="1:13" ht="12.75">
      <c r="A371" s="395" t="s">
        <v>521</v>
      </c>
      <c r="B371" s="411"/>
      <c r="C371" s="411"/>
      <c r="D371" s="411">
        <v>2009</v>
      </c>
      <c r="E371" s="312" t="s">
        <v>178</v>
      </c>
      <c r="F371" s="312" t="s">
        <v>734</v>
      </c>
      <c r="G371" s="474" t="s">
        <v>1059</v>
      </c>
      <c r="H371" s="411" t="s">
        <v>301</v>
      </c>
      <c r="I371" s="301" t="s">
        <v>737</v>
      </c>
      <c r="J371" s="335">
        <v>0</v>
      </c>
      <c r="K371" s="335">
        <v>0</v>
      </c>
      <c r="L371" s="335">
        <v>0</v>
      </c>
      <c r="M371" s="420">
        <f t="shared" si="6"/>
        <v>0</v>
      </c>
    </row>
    <row r="372" spans="1:13" ht="12.75">
      <c r="A372" s="395" t="s">
        <v>521</v>
      </c>
      <c r="B372" s="411"/>
      <c r="C372" s="411"/>
      <c r="D372" s="411">
        <v>2009</v>
      </c>
      <c r="E372" s="312" t="s">
        <v>178</v>
      </c>
      <c r="F372" s="312" t="s">
        <v>734</v>
      </c>
      <c r="G372" s="474" t="s">
        <v>1013</v>
      </c>
      <c r="H372" s="411">
        <v>2</v>
      </c>
      <c r="I372" s="301" t="s">
        <v>688</v>
      </c>
      <c r="J372" s="335">
        <v>0</v>
      </c>
      <c r="K372" s="335">
        <v>28</v>
      </c>
      <c r="L372" s="335">
        <v>0</v>
      </c>
      <c r="M372" s="420">
        <f t="shared" si="6"/>
        <v>28</v>
      </c>
    </row>
    <row r="373" spans="1:13" ht="12.75">
      <c r="A373" s="395" t="s">
        <v>521</v>
      </c>
      <c r="B373" s="411"/>
      <c r="C373" s="411"/>
      <c r="D373" s="411">
        <v>2009</v>
      </c>
      <c r="E373" s="312" t="s">
        <v>178</v>
      </c>
      <c r="F373" s="312" t="s">
        <v>734</v>
      </c>
      <c r="G373" s="474" t="s">
        <v>1013</v>
      </c>
      <c r="H373" s="411">
        <v>2</v>
      </c>
      <c r="I373" s="301" t="s">
        <v>269</v>
      </c>
      <c r="J373" s="335">
        <v>0</v>
      </c>
      <c r="K373" s="335">
        <v>18</v>
      </c>
      <c r="L373" s="335">
        <v>0</v>
      </c>
      <c r="M373" s="420">
        <f t="shared" si="6"/>
        <v>18</v>
      </c>
    </row>
    <row r="374" spans="1:13" ht="12.75">
      <c r="A374" s="395" t="s">
        <v>521</v>
      </c>
      <c r="B374" s="411"/>
      <c r="C374" s="411"/>
      <c r="D374" s="411">
        <v>2009</v>
      </c>
      <c r="E374" s="312" t="s">
        <v>178</v>
      </c>
      <c r="F374" s="312" t="s">
        <v>734</v>
      </c>
      <c r="G374" s="474" t="s">
        <v>1015</v>
      </c>
      <c r="H374" s="411" t="s">
        <v>301</v>
      </c>
      <c r="I374" s="301" t="s">
        <v>688</v>
      </c>
      <c r="J374" s="335">
        <v>0</v>
      </c>
      <c r="K374" s="335">
        <v>0</v>
      </c>
      <c r="L374" s="335">
        <v>47</v>
      </c>
      <c r="M374" s="420">
        <f t="shared" si="6"/>
        <v>47</v>
      </c>
    </row>
    <row r="375" spans="1:13" ht="12.75">
      <c r="A375" s="395" t="s">
        <v>521</v>
      </c>
      <c r="B375" s="411"/>
      <c r="C375" s="411"/>
      <c r="D375" s="411">
        <v>2009</v>
      </c>
      <c r="E375" s="312" t="s">
        <v>178</v>
      </c>
      <c r="F375" s="312" t="s">
        <v>734</v>
      </c>
      <c r="G375" s="474" t="s">
        <v>1015</v>
      </c>
      <c r="H375" s="411" t="s">
        <v>301</v>
      </c>
      <c r="I375" s="301" t="s">
        <v>737</v>
      </c>
      <c r="J375" s="335">
        <v>0</v>
      </c>
      <c r="K375" s="335">
        <v>0</v>
      </c>
      <c r="L375" s="335">
        <v>9</v>
      </c>
      <c r="M375" s="420">
        <f t="shared" si="6"/>
        <v>9</v>
      </c>
    </row>
    <row r="376" spans="1:13" ht="12.75">
      <c r="A376" s="395" t="s">
        <v>521</v>
      </c>
      <c r="B376" s="411"/>
      <c r="C376" s="411"/>
      <c r="D376" s="411">
        <v>2009</v>
      </c>
      <c r="E376" s="312" t="s">
        <v>178</v>
      </c>
      <c r="F376" s="312" t="s">
        <v>734</v>
      </c>
      <c r="G376" s="474" t="s">
        <v>1017</v>
      </c>
      <c r="H376" s="411" t="s">
        <v>301</v>
      </c>
      <c r="I376" s="301" t="s">
        <v>688</v>
      </c>
      <c r="J376" s="335">
        <v>0</v>
      </c>
      <c r="K376" s="335">
        <v>0</v>
      </c>
      <c r="L376" s="335">
        <v>365</v>
      </c>
      <c r="M376" s="420">
        <f t="shared" si="6"/>
        <v>365</v>
      </c>
    </row>
    <row r="377" spans="1:13" ht="12.75">
      <c r="A377" s="395" t="s">
        <v>521</v>
      </c>
      <c r="B377" s="411"/>
      <c r="C377" s="411"/>
      <c r="D377" s="411">
        <v>2009</v>
      </c>
      <c r="E377" s="312" t="s">
        <v>178</v>
      </c>
      <c r="F377" s="312" t="s">
        <v>734</v>
      </c>
      <c r="G377" s="474" t="s">
        <v>1017</v>
      </c>
      <c r="H377" s="411" t="s">
        <v>301</v>
      </c>
      <c r="I377" s="301" t="s">
        <v>269</v>
      </c>
      <c r="J377" s="335">
        <v>0</v>
      </c>
      <c r="K377" s="335">
        <v>0</v>
      </c>
      <c r="L377" s="335">
        <v>259</v>
      </c>
      <c r="M377" s="420">
        <f t="shared" si="6"/>
        <v>259</v>
      </c>
    </row>
    <row r="378" spans="1:13" ht="12.75">
      <c r="A378" s="395" t="s">
        <v>521</v>
      </c>
      <c r="B378" s="411"/>
      <c r="C378" s="411"/>
      <c r="D378" s="411">
        <v>2009</v>
      </c>
      <c r="E378" s="312" t="s">
        <v>178</v>
      </c>
      <c r="F378" s="312" t="s">
        <v>734</v>
      </c>
      <c r="G378" s="474" t="s">
        <v>1060</v>
      </c>
      <c r="H378" s="411" t="s">
        <v>301</v>
      </c>
      <c r="I378" s="301" t="s">
        <v>688</v>
      </c>
      <c r="J378" s="335">
        <v>0</v>
      </c>
      <c r="K378" s="335">
        <v>0</v>
      </c>
      <c r="L378" s="335">
        <v>1</v>
      </c>
      <c r="M378" s="420">
        <f t="shared" si="6"/>
        <v>1</v>
      </c>
    </row>
    <row r="379" spans="1:13" ht="12.75">
      <c r="A379" s="395" t="s">
        <v>521</v>
      </c>
      <c r="B379" s="411"/>
      <c r="C379" s="411"/>
      <c r="D379" s="411">
        <v>2009</v>
      </c>
      <c r="E379" s="312" t="s">
        <v>178</v>
      </c>
      <c r="F379" s="312" t="s">
        <v>734</v>
      </c>
      <c r="G379" s="474" t="s">
        <v>573</v>
      </c>
      <c r="H379" s="411">
        <v>1</v>
      </c>
      <c r="I379" s="301" t="s">
        <v>692</v>
      </c>
      <c r="J379" s="335">
        <v>0</v>
      </c>
      <c r="K379" s="335">
        <v>8</v>
      </c>
      <c r="L379" s="335">
        <v>0</v>
      </c>
      <c r="M379" s="420">
        <f t="shared" si="6"/>
        <v>8</v>
      </c>
    </row>
    <row r="380" spans="1:13" ht="12.75">
      <c r="A380" s="395" t="s">
        <v>521</v>
      </c>
      <c r="B380" s="411"/>
      <c r="C380" s="411"/>
      <c r="D380" s="411">
        <v>2009</v>
      </c>
      <c r="E380" s="312" t="s">
        <v>178</v>
      </c>
      <c r="F380" s="312" t="s">
        <v>734</v>
      </c>
      <c r="G380" s="474" t="s">
        <v>573</v>
      </c>
      <c r="H380" s="411">
        <v>1</v>
      </c>
      <c r="I380" s="301" t="s">
        <v>691</v>
      </c>
      <c r="J380" s="335">
        <v>0</v>
      </c>
      <c r="K380" s="335">
        <v>10</v>
      </c>
      <c r="L380" s="335">
        <v>0</v>
      </c>
      <c r="M380" s="420">
        <f t="shared" si="6"/>
        <v>10</v>
      </c>
    </row>
    <row r="381" spans="1:13" ht="12.75">
      <c r="A381" s="395" t="s">
        <v>521</v>
      </c>
      <c r="B381" s="411"/>
      <c r="C381" s="411"/>
      <c r="D381" s="411">
        <v>2009</v>
      </c>
      <c r="E381" s="312" t="s">
        <v>178</v>
      </c>
      <c r="F381" s="312" t="s">
        <v>734</v>
      </c>
      <c r="G381" s="474" t="s">
        <v>573</v>
      </c>
      <c r="H381" s="411">
        <v>1</v>
      </c>
      <c r="I381" s="301" t="s">
        <v>269</v>
      </c>
      <c r="J381" s="335">
        <v>0</v>
      </c>
      <c r="K381" s="335">
        <v>0</v>
      </c>
      <c r="L381" s="335">
        <v>11</v>
      </c>
      <c r="M381" s="420">
        <f t="shared" si="6"/>
        <v>11</v>
      </c>
    </row>
    <row r="382" spans="1:13" ht="12.75">
      <c r="A382" s="395" t="s">
        <v>521</v>
      </c>
      <c r="B382" s="411"/>
      <c r="C382" s="411"/>
      <c r="D382" s="411">
        <v>2009</v>
      </c>
      <c r="E382" s="312" t="s">
        <v>178</v>
      </c>
      <c r="F382" s="312" t="s">
        <v>734</v>
      </c>
      <c r="G382" s="474" t="s">
        <v>573</v>
      </c>
      <c r="H382" s="411">
        <v>1</v>
      </c>
      <c r="I382" s="301" t="s">
        <v>628</v>
      </c>
      <c r="J382" s="335">
        <v>0</v>
      </c>
      <c r="K382" s="335">
        <v>1470</v>
      </c>
      <c r="L382" s="335">
        <v>0</v>
      </c>
      <c r="M382" s="420">
        <f t="shared" si="6"/>
        <v>1470</v>
      </c>
    </row>
    <row r="383" spans="1:13" ht="12.75">
      <c r="A383" s="395" t="s">
        <v>521</v>
      </c>
      <c r="B383" s="411"/>
      <c r="C383" s="411"/>
      <c r="D383" s="411">
        <v>2009</v>
      </c>
      <c r="E383" s="312" t="s">
        <v>178</v>
      </c>
      <c r="F383" s="312" t="s">
        <v>734</v>
      </c>
      <c r="G383" s="474" t="s">
        <v>573</v>
      </c>
      <c r="H383" s="411">
        <v>1</v>
      </c>
      <c r="I383" s="301" t="s">
        <v>698</v>
      </c>
      <c r="J383" s="335">
        <v>0</v>
      </c>
      <c r="K383" s="335">
        <v>2097</v>
      </c>
      <c r="L383" s="335">
        <v>0</v>
      </c>
      <c r="M383" s="420">
        <f t="shared" si="6"/>
        <v>2097</v>
      </c>
    </row>
    <row r="384" spans="1:13" ht="12.75">
      <c r="A384" s="395" t="s">
        <v>521</v>
      </c>
      <c r="B384" s="411"/>
      <c r="C384" s="411"/>
      <c r="D384" s="411">
        <v>2009</v>
      </c>
      <c r="E384" s="312" t="s">
        <v>178</v>
      </c>
      <c r="F384" s="312" t="s">
        <v>734</v>
      </c>
      <c r="G384" s="474" t="s">
        <v>573</v>
      </c>
      <c r="H384" s="411">
        <v>1</v>
      </c>
      <c r="I384" s="301" t="s">
        <v>737</v>
      </c>
      <c r="J384" s="335">
        <v>0</v>
      </c>
      <c r="K384" s="335">
        <v>0</v>
      </c>
      <c r="L384" s="335">
        <v>93</v>
      </c>
      <c r="M384" s="420">
        <f t="shared" si="6"/>
        <v>93</v>
      </c>
    </row>
    <row r="385" spans="1:13" ht="12.75">
      <c r="A385" s="395" t="s">
        <v>521</v>
      </c>
      <c r="B385" s="411"/>
      <c r="C385" s="411"/>
      <c r="D385" s="411">
        <v>2009</v>
      </c>
      <c r="E385" s="312" t="s">
        <v>178</v>
      </c>
      <c r="F385" s="312" t="s">
        <v>734</v>
      </c>
      <c r="G385" s="474" t="s">
        <v>1018</v>
      </c>
      <c r="H385" s="411" t="s">
        <v>301</v>
      </c>
      <c r="I385" s="301" t="s">
        <v>688</v>
      </c>
      <c r="J385" s="335">
        <v>0</v>
      </c>
      <c r="K385" s="335">
        <v>0</v>
      </c>
      <c r="L385" s="335">
        <v>5</v>
      </c>
      <c r="M385" s="420">
        <f t="shared" si="6"/>
        <v>5</v>
      </c>
    </row>
    <row r="386" spans="1:13" ht="12.75">
      <c r="A386" s="395" t="s">
        <v>521</v>
      </c>
      <c r="B386" s="411"/>
      <c r="C386" s="411"/>
      <c r="D386" s="411">
        <v>2009</v>
      </c>
      <c r="E386" s="312" t="s">
        <v>178</v>
      </c>
      <c r="F386" s="312" t="s">
        <v>734</v>
      </c>
      <c r="G386" s="474" t="s">
        <v>1018</v>
      </c>
      <c r="H386" s="411" t="s">
        <v>301</v>
      </c>
      <c r="I386" s="301" t="s">
        <v>269</v>
      </c>
      <c r="J386" s="335">
        <v>0</v>
      </c>
      <c r="K386" s="335">
        <v>0</v>
      </c>
      <c r="L386" s="335">
        <v>6</v>
      </c>
      <c r="M386" s="420">
        <f t="shared" si="6"/>
        <v>6</v>
      </c>
    </row>
    <row r="387" spans="1:13" ht="12.75">
      <c r="A387" s="395" t="s">
        <v>521</v>
      </c>
      <c r="B387" s="411"/>
      <c r="C387" s="411"/>
      <c r="D387" s="411">
        <v>2009</v>
      </c>
      <c r="E387" s="312" t="s">
        <v>178</v>
      </c>
      <c r="F387" s="312" t="s">
        <v>734</v>
      </c>
      <c r="G387" s="474" t="s">
        <v>1061</v>
      </c>
      <c r="H387" s="411" t="s">
        <v>301</v>
      </c>
      <c r="I387" s="301" t="s">
        <v>737</v>
      </c>
      <c r="J387" s="335">
        <v>0</v>
      </c>
      <c r="K387" s="335">
        <v>0</v>
      </c>
      <c r="L387" s="335">
        <v>1330</v>
      </c>
      <c r="M387" s="420">
        <f t="shared" si="6"/>
        <v>1330</v>
      </c>
    </row>
    <row r="388" spans="1:13" ht="12.75">
      <c r="A388" s="395" t="s">
        <v>521</v>
      </c>
      <c r="B388" s="411"/>
      <c r="C388" s="411"/>
      <c r="D388" s="411">
        <v>2009</v>
      </c>
      <c r="E388" s="312" t="s">
        <v>178</v>
      </c>
      <c r="F388" s="312" t="s">
        <v>734</v>
      </c>
      <c r="G388" s="474" t="s">
        <v>995</v>
      </c>
      <c r="H388" s="411" t="s">
        <v>301</v>
      </c>
      <c r="I388" s="301" t="s">
        <v>269</v>
      </c>
      <c r="J388" s="335">
        <v>0</v>
      </c>
      <c r="K388" s="335">
        <v>10</v>
      </c>
      <c r="L388" s="335">
        <v>1</v>
      </c>
      <c r="M388" s="420">
        <f t="shared" si="6"/>
        <v>11</v>
      </c>
    </row>
    <row r="389" spans="1:13" ht="12.75">
      <c r="A389" s="395" t="s">
        <v>521</v>
      </c>
      <c r="B389" s="411"/>
      <c r="C389" s="411"/>
      <c r="D389" s="411">
        <v>2009</v>
      </c>
      <c r="E389" s="312" t="s">
        <v>178</v>
      </c>
      <c r="F389" s="312" t="s">
        <v>734</v>
      </c>
      <c r="G389" s="474" t="s">
        <v>1062</v>
      </c>
      <c r="H389" s="411" t="s">
        <v>301</v>
      </c>
      <c r="I389" s="301" t="s">
        <v>269</v>
      </c>
      <c r="J389" s="335">
        <v>0</v>
      </c>
      <c r="K389" s="335">
        <v>2</v>
      </c>
      <c r="L389" s="335">
        <v>0</v>
      </c>
      <c r="M389" s="420">
        <f t="shared" si="6"/>
        <v>2</v>
      </c>
    </row>
    <row r="390" spans="1:13" ht="12.75">
      <c r="A390" s="395" t="s">
        <v>521</v>
      </c>
      <c r="B390" s="411"/>
      <c r="C390" s="411"/>
      <c r="D390" s="411">
        <v>2009</v>
      </c>
      <c r="E390" s="312" t="s">
        <v>178</v>
      </c>
      <c r="F390" s="312" t="s">
        <v>734</v>
      </c>
      <c r="G390" s="474" t="s">
        <v>996</v>
      </c>
      <c r="H390" s="411" t="s">
        <v>301</v>
      </c>
      <c r="I390" s="301" t="s">
        <v>688</v>
      </c>
      <c r="J390" s="335">
        <v>0</v>
      </c>
      <c r="K390" s="335">
        <v>0</v>
      </c>
      <c r="L390" s="335">
        <v>15</v>
      </c>
      <c r="M390" s="420">
        <f t="shared" si="6"/>
        <v>15</v>
      </c>
    </row>
    <row r="391" spans="1:13" ht="12.75">
      <c r="A391" s="395" t="s">
        <v>521</v>
      </c>
      <c r="B391" s="411"/>
      <c r="C391" s="411"/>
      <c r="D391" s="411">
        <v>2009</v>
      </c>
      <c r="E391" s="312" t="s">
        <v>178</v>
      </c>
      <c r="F391" s="312" t="s">
        <v>734</v>
      </c>
      <c r="G391" s="474" t="s">
        <v>996</v>
      </c>
      <c r="H391" s="411" t="s">
        <v>301</v>
      </c>
      <c r="I391" s="301" t="s">
        <v>269</v>
      </c>
      <c r="J391" s="335">
        <v>0</v>
      </c>
      <c r="K391" s="335">
        <v>0</v>
      </c>
      <c r="L391" s="335">
        <v>34</v>
      </c>
      <c r="M391" s="420">
        <f t="shared" si="6"/>
        <v>34</v>
      </c>
    </row>
    <row r="392" spans="1:13" ht="12.75">
      <c r="A392" s="395" t="s">
        <v>521</v>
      </c>
      <c r="B392" s="411"/>
      <c r="C392" s="411"/>
      <c r="D392" s="411">
        <v>2009</v>
      </c>
      <c r="E392" s="312" t="s">
        <v>178</v>
      </c>
      <c r="F392" s="312" t="s">
        <v>734</v>
      </c>
      <c r="G392" s="474" t="s">
        <v>997</v>
      </c>
      <c r="H392" s="411" t="s">
        <v>301</v>
      </c>
      <c r="I392" s="301" t="s">
        <v>628</v>
      </c>
      <c r="J392" s="335">
        <v>0</v>
      </c>
      <c r="K392" s="335">
        <v>2</v>
      </c>
      <c r="L392" s="335">
        <v>0</v>
      </c>
      <c r="M392" s="420">
        <f t="shared" si="6"/>
        <v>2</v>
      </c>
    </row>
    <row r="393" spans="1:13" ht="12.75">
      <c r="A393" s="395" t="s">
        <v>521</v>
      </c>
      <c r="B393" s="411"/>
      <c r="C393" s="411"/>
      <c r="D393" s="411">
        <v>2009</v>
      </c>
      <c r="E393" s="312" t="s">
        <v>178</v>
      </c>
      <c r="F393" s="312" t="s">
        <v>734</v>
      </c>
      <c r="G393" s="474" t="s">
        <v>1019</v>
      </c>
      <c r="H393" s="411" t="s">
        <v>301</v>
      </c>
      <c r="I393" s="301" t="s">
        <v>688</v>
      </c>
      <c r="J393" s="335">
        <v>0</v>
      </c>
      <c r="K393" s="335">
        <v>0</v>
      </c>
      <c r="L393" s="335">
        <v>175</v>
      </c>
      <c r="M393" s="420">
        <f t="shared" si="6"/>
        <v>175</v>
      </c>
    </row>
    <row r="394" spans="1:13" ht="12.75">
      <c r="A394" s="395" t="s">
        <v>521</v>
      </c>
      <c r="B394" s="411"/>
      <c r="C394" s="411"/>
      <c r="D394" s="411">
        <v>2009</v>
      </c>
      <c r="E394" s="312" t="s">
        <v>178</v>
      </c>
      <c r="F394" s="312" t="s">
        <v>734</v>
      </c>
      <c r="G394" s="474" t="s">
        <v>1019</v>
      </c>
      <c r="H394" s="411" t="s">
        <v>301</v>
      </c>
      <c r="I394" s="301" t="s">
        <v>269</v>
      </c>
      <c r="J394" s="335">
        <v>0</v>
      </c>
      <c r="K394" s="335">
        <v>0</v>
      </c>
      <c r="L394" s="335">
        <v>25</v>
      </c>
      <c r="M394" s="420">
        <f t="shared" si="6"/>
        <v>25</v>
      </c>
    </row>
    <row r="395" spans="1:13" ht="12.75">
      <c r="A395" s="395" t="s">
        <v>521</v>
      </c>
      <c r="B395" s="411"/>
      <c r="C395" s="411"/>
      <c r="D395" s="411">
        <v>2009</v>
      </c>
      <c r="E395" s="312" t="s">
        <v>178</v>
      </c>
      <c r="F395" s="312" t="s">
        <v>734</v>
      </c>
      <c r="G395" s="474" t="s">
        <v>998</v>
      </c>
      <c r="H395" s="411">
        <v>2</v>
      </c>
      <c r="I395" s="301" t="s">
        <v>688</v>
      </c>
      <c r="J395" s="335">
        <v>0</v>
      </c>
      <c r="K395" s="335">
        <v>0</v>
      </c>
      <c r="L395" s="335">
        <v>334</v>
      </c>
      <c r="M395" s="420">
        <f t="shared" si="6"/>
        <v>334</v>
      </c>
    </row>
    <row r="396" spans="1:13" ht="12.75">
      <c r="A396" s="395" t="s">
        <v>521</v>
      </c>
      <c r="B396" s="411"/>
      <c r="C396" s="411"/>
      <c r="D396" s="411">
        <v>2009</v>
      </c>
      <c r="E396" s="312" t="s">
        <v>178</v>
      </c>
      <c r="F396" s="312" t="s">
        <v>734</v>
      </c>
      <c r="G396" s="474" t="s">
        <v>998</v>
      </c>
      <c r="H396" s="411">
        <v>2</v>
      </c>
      <c r="I396" s="301" t="s">
        <v>691</v>
      </c>
      <c r="J396" s="335">
        <v>0</v>
      </c>
      <c r="K396" s="335">
        <v>14</v>
      </c>
      <c r="L396" s="335">
        <v>0</v>
      </c>
      <c r="M396" s="420">
        <f t="shared" si="6"/>
        <v>14</v>
      </c>
    </row>
    <row r="397" spans="1:13" ht="12.75">
      <c r="A397" s="395" t="s">
        <v>521</v>
      </c>
      <c r="B397" s="411"/>
      <c r="C397" s="411"/>
      <c r="D397" s="411">
        <v>2009</v>
      </c>
      <c r="E397" s="312" t="s">
        <v>178</v>
      </c>
      <c r="F397" s="312" t="s">
        <v>734</v>
      </c>
      <c r="G397" s="474" t="s">
        <v>998</v>
      </c>
      <c r="H397" s="411">
        <v>2</v>
      </c>
      <c r="I397" s="301" t="s">
        <v>269</v>
      </c>
      <c r="J397" s="335">
        <v>0</v>
      </c>
      <c r="K397" s="335">
        <v>0</v>
      </c>
      <c r="L397" s="335">
        <v>681</v>
      </c>
      <c r="M397" s="420">
        <f t="shared" si="6"/>
        <v>681</v>
      </c>
    </row>
    <row r="398" spans="1:13" ht="12.75">
      <c r="A398" s="395" t="s">
        <v>521</v>
      </c>
      <c r="B398" s="411"/>
      <c r="C398" s="411"/>
      <c r="D398" s="411">
        <v>2009</v>
      </c>
      <c r="E398" s="312" t="s">
        <v>178</v>
      </c>
      <c r="F398" s="312" t="s">
        <v>734</v>
      </c>
      <c r="G398" s="474" t="s">
        <v>998</v>
      </c>
      <c r="H398" s="411">
        <v>2</v>
      </c>
      <c r="I398" s="301" t="s">
        <v>628</v>
      </c>
      <c r="J398" s="335">
        <v>0</v>
      </c>
      <c r="K398" s="335">
        <v>5</v>
      </c>
      <c r="L398" s="335">
        <v>0</v>
      </c>
      <c r="M398" s="420">
        <f t="shared" si="6"/>
        <v>5</v>
      </c>
    </row>
    <row r="399" spans="1:13" ht="12.75">
      <c r="A399" s="395" t="s">
        <v>521</v>
      </c>
      <c r="B399" s="411"/>
      <c r="C399" s="411"/>
      <c r="D399" s="411">
        <v>2009</v>
      </c>
      <c r="E399" s="312" t="s">
        <v>178</v>
      </c>
      <c r="F399" s="312" t="s">
        <v>734</v>
      </c>
      <c r="G399" s="474" t="s">
        <v>998</v>
      </c>
      <c r="H399" s="411">
        <v>2</v>
      </c>
      <c r="I399" s="301" t="s">
        <v>679</v>
      </c>
      <c r="J399" s="335">
        <v>0</v>
      </c>
      <c r="K399" s="335">
        <v>0</v>
      </c>
      <c r="L399" s="335">
        <v>464</v>
      </c>
      <c r="M399" s="420">
        <f t="shared" si="6"/>
        <v>464</v>
      </c>
    </row>
    <row r="400" spans="1:13" ht="12.75">
      <c r="A400" s="395" t="s">
        <v>521</v>
      </c>
      <c r="B400" s="411"/>
      <c r="C400" s="411"/>
      <c r="D400" s="411">
        <v>2009</v>
      </c>
      <c r="E400" s="312" t="s">
        <v>178</v>
      </c>
      <c r="F400" s="312" t="s">
        <v>734</v>
      </c>
      <c r="G400" s="474" t="s">
        <v>1020</v>
      </c>
      <c r="H400" s="411" t="s">
        <v>301</v>
      </c>
      <c r="I400" s="301" t="s">
        <v>692</v>
      </c>
      <c r="J400" s="335">
        <v>0</v>
      </c>
      <c r="K400" s="335">
        <v>4</v>
      </c>
      <c r="L400" s="335">
        <v>0</v>
      </c>
      <c r="M400" s="420">
        <f t="shared" si="6"/>
        <v>4</v>
      </c>
    </row>
    <row r="401" spans="1:13" ht="12.75">
      <c r="A401" s="395" t="s">
        <v>521</v>
      </c>
      <c r="B401" s="411"/>
      <c r="C401" s="411"/>
      <c r="D401" s="411">
        <v>2009</v>
      </c>
      <c r="E401" s="312" t="s">
        <v>178</v>
      </c>
      <c r="F401" s="312" t="s">
        <v>734</v>
      </c>
      <c r="G401" s="474" t="s">
        <v>1020</v>
      </c>
      <c r="H401" s="411" t="s">
        <v>301</v>
      </c>
      <c r="I401" s="301" t="s">
        <v>269</v>
      </c>
      <c r="J401" s="335">
        <v>0</v>
      </c>
      <c r="K401" s="335">
        <v>0</v>
      </c>
      <c r="L401" s="335">
        <v>1</v>
      </c>
      <c r="M401" s="420">
        <f t="shared" si="6"/>
        <v>1</v>
      </c>
    </row>
    <row r="402" spans="1:13" ht="12.75">
      <c r="A402" s="395" t="s">
        <v>521</v>
      </c>
      <c r="B402" s="411"/>
      <c r="C402" s="411"/>
      <c r="D402" s="411">
        <v>2009</v>
      </c>
      <c r="E402" s="312" t="s">
        <v>178</v>
      </c>
      <c r="F402" s="312" t="s">
        <v>734</v>
      </c>
      <c r="G402" s="474" t="s">
        <v>332</v>
      </c>
      <c r="H402" s="411">
        <v>1</v>
      </c>
      <c r="I402" s="301" t="s">
        <v>660</v>
      </c>
      <c r="J402" s="335">
        <v>0</v>
      </c>
      <c r="K402" s="335">
        <v>513</v>
      </c>
      <c r="L402" s="335">
        <v>0</v>
      </c>
      <c r="M402" s="420">
        <f t="shared" si="6"/>
        <v>513</v>
      </c>
    </row>
    <row r="403" spans="1:13" ht="12.75">
      <c r="A403" s="395" t="s">
        <v>521</v>
      </c>
      <c r="B403" s="411"/>
      <c r="C403" s="411"/>
      <c r="D403" s="411">
        <v>2009</v>
      </c>
      <c r="E403" s="312" t="s">
        <v>178</v>
      </c>
      <c r="F403" s="312" t="s">
        <v>734</v>
      </c>
      <c r="G403" s="474" t="s">
        <v>332</v>
      </c>
      <c r="H403" s="411">
        <v>1</v>
      </c>
      <c r="I403" s="301" t="s">
        <v>688</v>
      </c>
      <c r="J403" s="335">
        <v>0</v>
      </c>
      <c r="K403" s="335">
        <v>178</v>
      </c>
      <c r="L403" s="335">
        <v>325</v>
      </c>
      <c r="M403" s="420">
        <f t="shared" si="6"/>
        <v>503</v>
      </c>
    </row>
    <row r="404" spans="1:13" ht="12.75">
      <c r="A404" s="395" t="s">
        <v>521</v>
      </c>
      <c r="B404" s="411"/>
      <c r="C404" s="411"/>
      <c r="D404" s="411">
        <v>2009</v>
      </c>
      <c r="E404" s="312" t="s">
        <v>178</v>
      </c>
      <c r="F404" s="312" t="s">
        <v>734</v>
      </c>
      <c r="G404" s="474" t="s">
        <v>332</v>
      </c>
      <c r="H404" s="411">
        <v>1</v>
      </c>
      <c r="I404" s="301" t="s">
        <v>626</v>
      </c>
      <c r="J404" s="335">
        <v>0</v>
      </c>
      <c r="K404" s="335">
        <v>52</v>
      </c>
      <c r="L404" s="335">
        <v>0</v>
      </c>
      <c r="M404" s="420">
        <f t="shared" si="6"/>
        <v>52</v>
      </c>
    </row>
    <row r="405" spans="1:13" ht="12.75">
      <c r="A405" s="395" t="s">
        <v>521</v>
      </c>
      <c r="B405" s="411"/>
      <c r="C405" s="411"/>
      <c r="D405" s="411">
        <v>2009</v>
      </c>
      <c r="E405" s="312" t="s">
        <v>178</v>
      </c>
      <c r="F405" s="312" t="s">
        <v>734</v>
      </c>
      <c r="G405" s="474" t="s">
        <v>332</v>
      </c>
      <c r="H405" s="411">
        <v>1</v>
      </c>
      <c r="I405" s="301" t="s">
        <v>269</v>
      </c>
      <c r="J405" s="335">
        <v>0</v>
      </c>
      <c r="K405" s="335">
        <v>2452</v>
      </c>
      <c r="L405" s="335">
        <v>2268</v>
      </c>
      <c r="M405" s="420">
        <f t="shared" si="6"/>
        <v>4720</v>
      </c>
    </row>
    <row r="406" spans="1:13" ht="12.75">
      <c r="A406" s="395" t="s">
        <v>521</v>
      </c>
      <c r="B406" s="411"/>
      <c r="C406" s="411"/>
      <c r="D406" s="411">
        <v>2009</v>
      </c>
      <c r="E406" s="312" t="s">
        <v>178</v>
      </c>
      <c r="F406" s="312" t="s">
        <v>734</v>
      </c>
      <c r="G406" s="474" t="s">
        <v>332</v>
      </c>
      <c r="H406" s="411">
        <v>1</v>
      </c>
      <c r="I406" s="301" t="s">
        <v>628</v>
      </c>
      <c r="J406" s="335">
        <v>0</v>
      </c>
      <c r="K406" s="335">
        <v>1</v>
      </c>
      <c r="L406" s="335">
        <v>0</v>
      </c>
      <c r="M406" s="420">
        <f t="shared" si="6"/>
        <v>1</v>
      </c>
    </row>
    <row r="407" spans="1:13" ht="12.75">
      <c r="A407" s="395" t="s">
        <v>521</v>
      </c>
      <c r="B407" s="411"/>
      <c r="C407" s="411"/>
      <c r="D407" s="411">
        <v>2009</v>
      </c>
      <c r="E407" s="312" t="s">
        <v>178</v>
      </c>
      <c r="F407" s="312" t="s">
        <v>734</v>
      </c>
      <c r="G407" s="474" t="s">
        <v>332</v>
      </c>
      <c r="H407" s="411">
        <v>1</v>
      </c>
      <c r="I407" s="301" t="s">
        <v>679</v>
      </c>
      <c r="J407" s="335">
        <v>0</v>
      </c>
      <c r="K407" s="335">
        <v>299</v>
      </c>
      <c r="L407" s="335">
        <v>29</v>
      </c>
      <c r="M407" s="420">
        <f t="shared" si="6"/>
        <v>328</v>
      </c>
    </row>
    <row r="408" spans="1:13" ht="12.75">
      <c r="A408" s="395" t="s">
        <v>521</v>
      </c>
      <c r="B408" s="411"/>
      <c r="C408" s="411"/>
      <c r="D408" s="411">
        <v>2009</v>
      </c>
      <c r="E408" s="312" t="s">
        <v>178</v>
      </c>
      <c r="F408" s="312" t="s">
        <v>734</v>
      </c>
      <c r="G408" s="474" t="s">
        <v>332</v>
      </c>
      <c r="H408" s="411">
        <v>1</v>
      </c>
      <c r="I408" s="301" t="s">
        <v>737</v>
      </c>
      <c r="J408" s="335">
        <v>0</v>
      </c>
      <c r="K408" s="335">
        <v>0</v>
      </c>
      <c r="L408" s="335">
        <v>11</v>
      </c>
      <c r="M408" s="420">
        <f t="shared" si="6"/>
        <v>11</v>
      </c>
    </row>
    <row r="409" spans="1:13" ht="12.75">
      <c r="A409" s="395" t="s">
        <v>521</v>
      </c>
      <c r="B409" s="411"/>
      <c r="C409" s="411"/>
      <c r="D409" s="411">
        <v>2009</v>
      </c>
      <c r="E409" s="312" t="s">
        <v>178</v>
      </c>
      <c r="F409" s="312" t="s">
        <v>734</v>
      </c>
      <c r="G409" s="474" t="s">
        <v>1050</v>
      </c>
      <c r="H409" s="411" t="s">
        <v>301</v>
      </c>
      <c r="I409" s="301" t="s">
        <v>737</v>
      </c>
      <c r="J409" s="335">
        <v>0</v>
      </c>
      <c r="K409" s="335">
        <v>0</v>
      </c>
      <c r="L409" s="335">
        <v>1</v>
      </c>
      <c r="M409" s="420">
        <f t="shared" si="6"/>
        <v>1</v>
      </c>
    </row>
    <row r="410" spans="1:13" ht="12.75">
      <c r="A410" s="395" t="s">
        <v>521</v>
      </c>
      <c r="B410" s="411"/>
      <c r="C410" s="411"/>
      <c r="D410" s="411">
        <v>2009</v>
      </c>
      <c r="E410" s="312" t="s">
        <v>178</v>
      </c>
      <c r="F410" s="312" t="s">
        <v>734</v>
      </c>
      <c r="G410" s="474" t="s">
        <v>1063</v>
      </c>
      <c r="H410" s="411" t="s">
        <v>301</v>
      </c>
      <c r="I410" s="301" t="s">
        <v>688</v>
      </c>
      <c r="J410" s="335">
        <v>0</v>
      </c>
      <c r="K410" s="335">
        <v>0</v>
      </c>
      <c r="L410" s="335">
        <v>52</v>
      </c>
      <c r="M410" s="420">
        <f t="shared" si="6"/>
        <v>52</v>
      </c>
    </row>
    <row r="411" spans="1:13" ht="12.75">
      <c r="A411" s="395" t="s">
        <v>521</v>
      </c>
      <c r="B411" s="411"/>
      <c r="C411" s="411"/>
      <c r="D411" s="411">
        <v>2009</v>
      </c>
      <c r="E411" s="312" t="s">
        <v>178</v>
      </c>
      <c r="F411" s="312" t="s">
        <v>734</v>
      </c>
      <c r="G411" s="474" t="s">
        <v>999</v>
      </c>
      <c r="H411" s="411" t="s">
        <v>301</v>
      </c>
      <c r="I411" s="301" t="s">
        <v>628</v>
      </c>
      <c r="J411" s="335">
        <v>0</v>
      </c>
      <c r="K411" s="335">
        <v>1</v>
      </c>
      <c r="L411" s="335">
        <v>0</v>
      </c>
      <c r="M411" s="420">
        <f t="shared" si="6"/>
        <v>1</v>
      </c>
    </row>
    <row r="412" spans="1:13" ht="12.75">
      <c r="A412" s="395" t="s">
        <v>521</v>
      </c>
      <c r="B412" s="411"/>
      <c r="C412" s="411"/>
      <c r="D412" s="411">
        <v>2009</v>
      </c>
      <c r="E412" s="312" t="s">
        <v>178</v>
      </c>
      <c r="F412" s="312" t="s">
        <v>734</v>
      </c>
      <c r="G412" s="474" t="s">
        <v>1000</v>
      </c>
      <c r="H412" s="411">
        <v>2</v>
      </c>
      <c r="I412" s="301" t="s">
        <v>688</v>
      </c>
      <c r="J412" s="335">
        <v>0</v>
      </c>
      <c r="K412" s="335">
        <v>463</v>
      </c>
      <c r="L412" s="335">
        <v>81</v>
      </c>
      <c r="M412" s="420">
        <f t="shared" si="6"/>
        <v>544</v>
      </c>
    </row>
    <row r="413" spans="1:13" ht="12.75">
      <c r="A413" s="395" t="s">
        <v>521</v>
      </c>
      <c r="B413" s="411"/>
      <c r="C413" s="411"/>
      <c r="D413" s="411">
        <v>2009</v>
      </c>
      <c r="E413" s="312" t="s">
        <v>178</v>
      </c>
      <c r="F413" s="312" t="s">
        <v>734</v>
      </c>
      <c r="G413" s="474" t="s">
        <v>1000</v>
      </c>
      <c r="H413" s="411">
        <v>2</v>
      </c>
      <c r="I413" s="301" t="s">
        <v>269</v>
      </c>
      <c r="J413" s="335">
        <v>0</v>
      </c>
      <c r="K413" s="335">
        <v>2388</v>
      </c>
      <c r="L413" s="335">
        <v>248</v>
      </c>
      <c r="M413" s="420">
        <f t="shared" si="6"/>
        <v>2636</v>
      </c>
    </row>
    <row r="414" spans="1:13" ht="12.75">
      <c r="A414" s="395" t="s">
        <v>521</v>
      </c>
      <c r="B414" s="411"/>
      <c r="C414" s="411"/>
      <c r="D414" s="411">
        <v>2009</v>
      </c>
      <c r="E414" s="312" t="s">
        <v>178</v>
      </c>
      <c r="F414" s="312" t="s">
        <v>734</v>
      </c>
      <c r="G414" s="474" t="s">
        <v>1051</v>
      </c>
      <c r="H414" s="411" t="s">
        <v>301</v>
      </c>
      <c r="I414" s="301" t="s">
        <v>628</v>
      </c>
      <c r="J414" s="335">
        <v>0</v>
      </c>
      <c r="K414" s="335">
        <v>6</v>
      </c>
      <c r="L414" s="335">
        <v>0</v>
      </c>
      <c r="M414" s="420">
        <f t="shared" si="6"/>
        <v>6</v>
      </c>
    </row>
    <row r="415" spans="1:13" ht="12.75">
      <c r="A415" s="395" t="s">
        <v>521</v>
      </c>
      <c r="B415" s="411"/>
      <c r="C415" s="411"/>
      <c r="D415" s="411">
        <v>2009</v>
      </c>
      <c r="E415" s="312" t="s">
        <v>178</v>
      </c>
      <c r="F415" s="312" t="s">
        <v>734</v>
      </c>
      <c r="G415" s="474" t="s">
        <v>1064</v>
      </c>
      <c r="H415" s="411" t="s">
        <v>301</v>
      </c>
      <c r="I415" s="301" t="s">
        <v>691</v>
      </c>
      <c r="J415" s="335">
        <v>0</v>
      </c>
      <c r="K415" s="335">
        <v>39</v>
      </c>
      <c r="L415" s="335">
        <v>0</v>
      </c>
      <c r="M415" s="420">
        <f t="shared" si="6"/>
        <v>39</v>
      </c>
    </row>
    <row r="416" spans="1:13" ht="12.75">
      <c r="A416" s="395" t="s">
        <v>521</v>
      </c>
      <c r="B416" s="411"/>
      <c r="C416" s="411"/>
      <c r="D416" s="411">
        <v>2009</v>
      </c>
      <c r="E416" s="312" t="s">
        <v>178</v>
      </c>
      <c r="F416" s="312" t="s">
        <v>734</v>
      </c>
      <c r="G416" s="474" t="s">
        <v>1001</v>
      </c>
      <c r="H416" s="411" t="s">
        <v>301</v>
      </c>
      <c r="I416" s="301" t="s">
        <v>688</v>
      </c>
      <c r="J416" s="335">
        <v>0</v>
      </c>
      <c r="K416" s="335">
        <v>21</v>
      </c>
      <c r="L416" s="335">
        <v>162</v>
      </c>
      <c r="M416" s="420">
        <f t="shared" si="6"/>
        <v>183</v>
      </c>
    </row>
    <row r="417" spans="1:13" ht="12.75">
      <c r="A417" s="395" t="s">
        <v>521</v>
      </c>
      <c r="B417" s="411"/>
      <c r="C417" s="411"/>
      <c r="D417" s="411">
        <v>2009</v>
      </c>
      <c r="E417" s="312" t="s">
        <v>178</v>
      </c>
      <c r="F417" s="312" t="s">
        <v>734</v>
      </c>
      <c r="G417" s="474" t="s">
        <v>1001</v>
      </c>
      <c r="H417" s="411" t="s">
        <v>301</v>
      </c>
      <c r="I417" s="301" t="s">
        <v>692</v>
      </c>
      <c r="J417" s="335">
        <v>0</v>
      </c>
      <c r="K417" s="335">
        <v>4</v>
      </c>
      <c r="L417" s="335">
        <v>0</v>
      </c>
      <c r="M417" s="420">
        <f t="shared" si="6"/>
        <v>4</v>
      </c>
    </row>
    <row r="418" spans="1:13" ht="12.75">
      <c r="A418" s="395" t="s">
        <v>521</v>
      </c>
      <c r="B418" s="411"/>
      <c r="C418" s="411"/>
      <c r="D418" s="411">
        <v>2009</v>
      </c>
      <c r="E418" s="312" t="s">
        <v>178</v>
      </c>
      <c r="F418" s="312" t="s">
        <v>734</v>
      </c>
      <c r="G418" s="474" t="s">
        <v>1001</v>
      </c>
      <c r="H418" s="411" t="s">
        <v>301</v>
      </c>
      <c r="I418" s="301" t="s">
        <v>269</v>
      </c>
      <c r="J418" s="335">
        <v>0</v>
      </c>
      <c r="K418" s="335">
        <v>1</v>
      </c>
      <c r="L418" s="335">
        <v>253</v>
      </c>
      <c r="M418" s="420">
        <f t="shared" si="6"/>
        <v>254</v>
      </c>
    </row>
    <row r="419" spans="1:13" ht="12.75">
      <c r="A419" s="395" t="s">
        <v>521</v>
      </c>
      <c r="B419" s="411"/>
      <c r="C419" s="411"/>
      <c r="D419" s="411">
        <v>2009</v>
      </c>
      <c r="E419" s="312" t="s">
        <v>178</v>
      </c>
      <c r="F419" s="312" t="s">
        <v>734</v>
      </c>
      <c r="G419" s="474" t="s">
        <v>1001</v>
      </c>
      <c r="H419" s="411" t="s">
        <v>301</v>
      </c>
      <c r="I419" s="301" t="s">
        <v>628</v>
      </c>
      <c r="J419" s="335">
        <v>0</v>
      </c>
      <c r="K419" s="335">
        <v>1</v>
      </c>
      <c r="L419" s="335">
        <v>0</v>
      </c>
      <c r="M419" s="420">
        <f t="shared" si="6"/>
        <v>1</v>
      </c>
    </row>
    <row r="420" spans="1:13" ht="12.75">
      <c r="A420" s="395" t="s">
        <v>521</v>
      </c>
      <c r="B420" s="411"/>
      <c r="C420" s="411"/>
      <c r="D420" s="411">
        <v>2009</v>
      </c>
      <c r="E420" s="312" t="s">
        <v>178</v>
      </c>
      <c r="F420" s="312" t="s">
        <v>734</v>
      </c>
      <c r="G420" s="474" t="s">
        <v>1021</v>
      </c>
      <c r="H420" s="411" t="s">
        <v>301</v>
      </c>
      <c r="I420" s="301" t="s">
        <v>688</v>
      </c>
      <c r="J420" s="335">
        <v>0</v>
      </c>
      <c r="K420" s="335">
        <v>13</v>
      </c>
      <c r="L420" s="335">
        <v>0</v>
      </c>
      <c r="M420" s="420">
        <f t="shared" si="6"/>
        <v>13</v>
      </c>
    </row>
    <row r="421" spans="1:13" ht="12.75">
      <c r="A421" s="395" t="s">
        <v>521</v>
      </c>
      <c r="B421" s="411"/>
      <c r="C421" s="411"/>
      <c r="D421" s="411">
        <v>2009</v>
      </c>
      <c r="E421" s="312" t="s">
        <v>178</v>
      </c>
      <c r="F421" s="312" t="s">
        <v>734</v>
      </c>
      <c r="G421" s="474" t="s">
        <v>1021</v>
      </c>
      <c r="H421" s="411" t="s">
        <v>301</v>
      </c>
      <c r="I421" s="301" t="s">
        <v>269</v>
      </c>
      <c r="J421" s="335">
        <v>0</v>
      </c>
      <c r="K421" s="335">
        <v>128</v>
      </c>
      <c r="L421" s="335">
        <v>0</v>
      </c>
      <c r="M421" s="420">
        <f aca="true" t="shared" si="7" ref="M421:M473">J421+K421+L421</f>
        <v>128</v>
      </c>
    </row>
    <row r="422" spans="1:13" ht="12.75">
      <c r="A422" s="395" t="s">
        <v>521</v>
      </c>
      <c r="B422" s="411"/>
      <c r="C422" s="411"/>
      <c r="D422" s="411">
        <v>2009</v>
      </c>
      <c r="E422" s="312" t="s">
        <v>178</v>
      </c>
      <c r="F422" s="312" t="s">
        <v>734</v>
      </c>
      <c r="G422" s="474" t="s">
        <v>1021</v>
      </c>
      <c r="H422" s="411" t="s">
        <v>301</v>
      </c>
      <c r="I422" s="301" t="s">
        <v>679</v>
      </c>
      <c r="J422" s="335">
        <v>0</v>
      </c>
      <c r="K422" s="335">
        <v>2</v>
      </c>
      <c r="L422" s="335">
        <v>0</v>
      </c>
      <c r="M422" s="420">
        <f t="shared" si="7"/>
        <v>2</v>
      </c>
    </row>
    <row r="423" spans="1:13" ht="12.75">
      <c r="A423" s="395" t="s">
        <v>521</v>
      </c>
      <c r="B423" s="411"/>
      <c r="C423" s="411"/>
      <c r="D423" s="411">
        <v>2009</v>
      </c>
      <c r="E423" s="312" t="s">
        <v>178</v>
      </c>
      <c r="F423" s="312" t="s">
        <v>734</v>
      </c>
      <c r="G423" s="474" t="s">
        <v>1002</v>
      </c>
      <c r="H423" s="411" t="s">
        <v>301</v>
      </c>
      <c r="I423" s="301" t="s">
        <v>691</v>
      </c>
      <c r="J423" s="335">
        <v>0</v>
      </c>
      <c r="K423" s="335">
        <v>41</v>
      </c>
      <c r="L423" s="335">
        <v>0</v>
      </c>
      <c r="M423" s="420">
        <f t="shared" si="7"/>
        <v>41</v>
      </c>
    </row>
    <row r="424" spans="1:13" ht="12.75">
      <c r="A424" s="395" t="s">
        <v>521</v>
      </c>
      <c r="B424" s="411"/>
      <c r="C424" s="411"/>
      <c r="D424" s="411">
        <v>2009</v>
      </c>
      <c r="E424" s="312" t="s">
        <v>178</v>
      </c>
      <c r="F424" s="312" t="s">
        <v>734</v>
      </c>
      <c r="G424" s="474" t="s">
        <v>1024</v>
      </c>
      <c r="H424" s="411" t="s">
        <v>301</v>
      </c>
      <c r="I424" s="301" t="s">
        <v>269</v>
      </c>
      <c r="J424" s="335">
        <v>0</v>
      </c>
      <c r="K424" s="335">
        <v>0</v>
      </c>
      <c r="L424" s="335">
        <v>107</v>
      </c>
      <c r="M424" s="420">
        <f t="shared" si="7"/>
        <v>107</v>
      </c>
    </row>
    <row r="425" spans="1:13" ht="12.75">
      <c r="A425" s="395" t="s">
        <v>521</v>
      </c>
      <c r="B425" s="411"/>
      <c r="C425" s="411"/>
      <c r="D425" s="411">
        <v>2009</v>
      </c>
      <c r="E425" s="312" t="s">
        <v>178</v>
      </c>
      <c r="F425" s="312" t="s">
        <v>734</v>
      </c>
      <c r="G425" s="474" t="s">
        <v>529</v>
      </c>
      <c r="H425" s="411">
        <v>2</v>
      </c>
      <c r="I425" s="301" t="s">
        <v>688</v>
      </c>
      <c r="J425" s="335">
        <v>0</v>
      </c>
      <c r="K425" s="335">
        <v>82</v>
      </c>
      <c r="L425" s="335">
        <v>541</v>
      </c>
      <c r="M425" s="420">
        <f t="shared" si="7"/>
        <v>623</v>
      </c>
    </row>
    <row r="426" spans="1:13" ht="12.75">
      <c r="A426" s="395" t="s">
        <v>521</v>
      </c>
      <c r="B426" s="411"/>
      <c r="C426" s="411"/>
      <c r="D426" s="411">
        <v>2009</v>
      </c>
      <c r="E426" s="312" t="s">
        <v>178</v>
      </c>
      <c r="F426" s="312" t="s">
        <v>734</v>
      </c>
      <c r="G426" s="474" t="s">
        <v>529</v>
      </c>
      <c r="H426" s="411">
        <v>2</v>
      </c>
      <c r="I426" s="301" t="s">
        <v>691</v>
      </c>
      <c r="J426" s="335">
        <v>0</v>
      </c>
      <c r="K426" s="335">
        <v>2</v>
      </c>
      <c r="L426" s="335">
        <v>0</v>
      </c>
      <c r="M426" s="420">
        <f t="shared" si="7"/>
        <v>2</v>
      </c>
    </row>
    <row r="427" spans="1:13" ht="12.75">
      <c r="A427" s="395" t="s">
        <v>521</v>
      </c>
      <c r="B427" s="411"/>
      <c r="C427" s="411"/>
      <c r="D427" s="411">
        <v>2009</v>
      </c>
      <c r="E427" s="312" t="s">
        <v>178</v>
      </c>
      <c r="F427" s="312" t="s">
        <v>734</v>
      </c>
      <c r="G427" s="474" t="s">
        <v>529</v>
      </c>
      <c r="H427" s="411">
        <v>2</v>
      </c>
      <c r="I427" s="301" t="s">
        <v>269</v>
      </c>
      <c r="J427" s="335">
        <v>0</v>
      </c>
      <c r="K427" s="335">
        <v>156</v>
      </c>
      <c r="L427" s="335">
        <v>624</v>
      </c>
      <c r="M427" s="420">
        <f t="shared" si="7"/>
        <v>780</v>
      </c>
    </row>
    <row r="428" spans="1:13" ht="12.75">
      <c r="A428" s="395" t="s">
        <v>521</v>
      </c>
      <c r="B428" s="411"/>
      <c r="C428" s="411"/>
      <c r="D428" s="411">
        <v>2009</v>
      </c>
      <c r="E428" s="312" t="s">
        <v>178</v>
      </c>
      <c r="F428" s="312" t="s">
        <v>734</v>
      </c>
      <c r="G428" s="474" t="s">
        <v>529</v>
      </c>
      <c r="H428" s="411">
        <v>2</v>
      </c>
      <c r="I428" s="301" t="s">
        <v>628</v>
      </c>
      <c r="J428" s="335">
        <v>0</v>
      </c>
      <c r="K428" s="335">
        <v>4</v>
      </c>
      <c r="L428" s="335">
        <v>0</v>
      </c>
      <c r="M428" s="420">
        <f t="shared" si="7"/>
        <v>4</v>
      </c>
    </row>
    <row r="429" spans="1:13" ht="12.75">
      <c r="A429" s="395" t="s">
        <v>521</v>
      </c>
      <c r="B429" s="411"/>
      <c r="C429" s="411"/>
      <c r="D429" s="411">
        <v>2009</v>
      </c>
      <c r="E429" s="312" t="s">
        <v>178</v>
      </c>
      <c r="F429" s="312" t="s">
        <v>734</v>
      </c>
      <c r="G429" s="474" t="s">
        <v>529</v>
      </c>
      <c r="H429" s="411">
        <v>2</v>
      </c>
      <c r="I429" s="301" t="s">
        <v>679</v>
      </c>
      <c r="J429" s="335">
        <v>0</v>
      </c>
      <c r="K429" s="335">
        <v>0</v>
      </c>
      <c r="L429" s="335">
        <v>404</v>
      </c>
      <c r="M429" s="420">
        <f t="shared" si="7"/>
        <v>404</v>
      </c>
    </row>
    <row r="430" spans="1:13" ht="12.75">
      <c r="A430" s="395" t="s">
        <v>521</v>
      </c>
      <c r="B430" s="411"/>
      <c r="C430" s="411"/>
      <c r="D430" s="411">
        <v>2009</v>
      </c>
      <c r="E430" s="312" t="s">
        <v>178</v>
      </c>
      <c r="F430" s="312" t="s">
        <v>734</v>
      </c>
      <c r="G430" s="474" t="s">
        <v>529</v>
      </c>
      <c r="H430" s="411">
        <v>2</v>
      </c>
      <c r="I430" s="301" t="s">
        <v>737</v>
      </c>
      <c r="J430" s="335">
        <v>0</v>
      </c>
      <c r="K430" s="335">
        <v>0</v>
      </c>
      <c r="L430" s="335">
        <v>370</v>
      </c>
      <c r="M430" s="420">
        <f t="shared" si="7"/>
        <v>370</v>
      </c>
    </row>
    <row r="431" spans="1:13" ht="12.75">
      <c r="A431" s="395" t="s">
        <v>521</v>
      </c>
      <c r="B431" s="411"/>
      <c r="C431" s="411"/>
      <c r="D431" s="411">
        <v>2009</v>
      </c>
      <c r="E431" s="312" t="s">
        <v>178</v>
      </c>
      <c r="F431" s="312" t="s">
        <v>734</v>
      </c>
      <c r="G431" s="474" t="s">
        <v>1065</v>
      </c>
      <c r="H431" s="411" t="s">
        <v>301</v>
      </c>
      <c r="I431" s="301" t="s">
        <v>737</v>
      </c>
      <c r="J431" s="335">
        <v>0</v>
      </c>
      <c r="K431" s="335">
        <v>0</v>
      </c>
      <c r="L431" s="335">
        <v>7</v>
      </c>
      <c r="M431" s="420">
        <f t="shared" si="7"/>
        <v>7</v>
      </c>
    </row>
    <row r="432" spans="1:13" ht="12.75">
      <c r="A432" s="395" t="s">
        <v>521</v>
      </c>
      <c r="B432" s="411"/>
      <c r="C432" s="411"/>
      <c r="D432" s="411">
        <v>2009</v>
      </c>
      <c r="E432" s="312" t="s">
        <v>178</v>
      </c>
      <c r="F432" s="312" t="s">
        <v>734</v>
      </c>
      <c r="G432" s="474" t="s">
        <v>1025</v>
      </c>
      <c r="H432" s="411">
        <v>1</v>
      </c>
      <c r="I432" s="301" t="s">
        <v>688</v>
      </c>
      <c r="J432" s="335">
        <v>0</v>
      </c>
      <c r="K432" s="335">
        <v>229</v>
      </c>
      <c r="L432" s="335">
        <v>4</v>
      </c>
      <c r="M432" s="420">
        <f t="shared" si="7"/>
        <v>233</v>
      </c>
    </row>
    <row r="433" spans="1:13" ht="12.75">
      <c r="A433" s="395" t="s">
        <v>521</v>
      </c>
      <c r="B433" s="411"/>
      <c r="C433" s="411"/>
      <c r="D433" s="411">
        <v>2009</v>
      </c>
      <c r="E433" s="312" t="s">
        <v>178</v>
      </c>
      <c r="F433" s="312" t="s">
        <v>734</v>
      </c>
      <c r="G433" s="474" t="s">
        <v>1025</v>
      </c>
      <c r="H433" s="411">
        <v>1</v>
      </c>
      <c r="I433" s="301" t="s">
        <v>269</v>
      </c>
      <c r="J433" s="335">
        <v>0</v>
      </c>
      <c r="K433" s="335">
        <v>1338</v>
      </c>
      <c r="L433" s="335">
        <v>7</v>
      </c>
      <c r="M433" s="420">
        <f t="shared" si="7"/>
        <v>1345</v>
      </c>
    </row>
    <row r="434" spans="1:13" ht="12.75">
      <c r="A434" s="395" t="s">
        <v>521</v>
      </c>
      <c r="B434" s="411"/>
      <c r="C434" s="411"/>
      <c r="D434" s="411">
        <v>2009</v>
      </c>
      <c r="E434" s="312" t="s">
        <v>178</v>
      </c>
      <c r="F434" s="312" t="s">
        <v>734</v>
      </c>
      <c r="G434" s="474" t="s">
        <v>1025</v>
      </c>
      <c r="H434" s="411">
        <v>1</v>
      </c>
      <c r="I434" s="301" t="s">
        <v>679</v>
      </c>
      <c r="J434" s="335">
        <v>0</v>
      </c>
      <c r="K434" s="335">
        <v>12</v>
      </c>
      <c r="L434" s="335">
        <v>0</v>
      </c>
      <c r="M434" s="420">
        <f t="shared" si="7"/>
        <v>12</v>
      </c>
    </row>
    <row r="435" spans="1:13" ht="12.75">
      <c r="A435" s="395" t="s">
        <v>521</v>
      </c>
      <c r="B435" s="411"/>
      <c r="C435" s="411"/>
      <c r="D435" s="411">
        <v>2009</v>
      </c>
      <c r="E435" s="312" t="s">
        <v>178</v>
      </c>
      <c r="F435" s="312" t="s">
        <v>734</v>
      </c>
      <c r="G435" s="474" t="s">
        <v>523</v>
      </c>
      <c r="H435" s="411">
        <v>1</v>
      </c>
      <c r="I435" s="301" t="s">
        <v>688</v>
      </c>
      <c r="J435" s="335">
        <v>0</v>
      </c>
      <c r="K435" s="335">
        <v>100</v>
      </c>
      <c r="L435" s="335">
        <v>49</v>
      </c>
      <c r="M435" s="420">
        <f t="shared" si="7"/>
        <v>149</v>
      </c>
    </row>
    <row r="436" spans="1:13" ht="12.75">
      <c r="A436" s="395" t="s">
        <v>521</v>
      </c>
      <c r="B436" s="411"/>
      <c r="C436" s="411"/>
      <c r="D436" s="411">
        <v>2009</v>
      </c>
      <c r="E436" s="312" t="s">
        <v>178</v>
      </c>
      <c r="F436" s="312" t="s">
        <v>734</v>
      </c>
      <c r="G436" s="474" t="s">
        <v>523</v>
      </c>
      <c r="H436" s="411">
        <v>1</v>
      </c>
      <c r="I436" s="301" t="s">
        <v>692</v>
      </c>
      <c r="J436" s="335">
        <v>0</v>
      </c>
      <c r="K436" s="335">
        <v>8</v>
      </c>
      <c r="L436" s="335">
        <v>0</v>
      </c>
      <c r="M436" s="420">
        <f t="shared" si="7"/>
        <v>8</v>
      </c>
    </row>
    <row r="437" spans="1:13" ht="12.75">
      <c r="A437" s="395" t="s">
        <v>521</v>
      </c>
      <c r="B437" s="411"/>
      <c r="C437" s="411"/>
      <c r="D437" s="411">
        <v>2009</v>
      </c>
      <c r="E437" s="312" t="s">
        <v>178</v>
      </c>
      <c r="F437" s="312" t="s">
        <v>734</v>
      </c>
      <c r="G437" s="474" t="s">
        <v>523</v>
      </c>
      <c r="H437" s="411">
        <v>1</v>
      </c>
      <c r="I437" s="301" t="s">
        <v>269</v>
      </c>
      <c r="J437" s="335">
        <v>0</v>
      </c>
      <c r="K437" s="335">
        <v>1376</v>
      </c>
      <c r="L437" s="335">
        <v>406</v>
      </c>
      <c r="M437" s="420">
        <f t="shared" si="7"/>
        <v>1782</v>
      </c>
    </row>
    <row r="438" spans="1:13" ht="12.75">
      <c r="A438" s="395" t="s">
        <v>521</v>
      </c>
      <c r="B438" s="411"/>
      <c r="C438" s="411"/>
      <c r="D438" s="411">
        <v>2009</v>
      </c>
      <c r="E438" s="312" t="s">
        <v>178</v>
      </c>
      <c r="F438" s="312" t="s">
        <v>734</v>
      </c>
      <c r="G438" s="474" t="s">
        <v>523</v>
      </c>
      <c r="H438" s="411">
        <v>1</v>
      </c>
      <c r="I438" s="301" t="s">
        <v>679</v>
      </c>
      <c r="J438" s="335">
        <v>0</v>
      </c>
      <c r="K438" s="335">
        <v>3</v>
      </c>
      <c r="L438" s="335">
        <v>6</v>
      </c>
      <c r="M438" s="420">
        <f t="shared" si="7"/>
        <v>9</v>
      </c>
    </row>
    <row r="439" spans="1:13" ht="12.75">
      <c r="A439" s="395" t="s">
        <v>521</v>
      </c>
      <c r="B439" s="411"/>
      <c r="C439" s="411"/>
      <c r="D439" s="411">
        <v>2009</v>
      </c>
      <c r="E439" s="312" t="s">
        <v>178</v>
      </c>
      <c r="F439" s="312" t="s">
        <v>734</v>
      </c>
      <c r="G439" s="474" t="s">
        <v>524</v>
      </c>
      <c r="H439" s="411">
        <v>1</v>
      </c>
      <c r="I439" s="301" t="s">
        <v>688</v>
      </c>
      <c r="J439" s="335">
        <v>0</v>
      </c>
      <c r="K439" s="335">
        <v>32</v>
      </c>
      <c r="L439" s="335">
        <v>508</v>
      </c>
      <c r="M439" s="420">
        <f t="shared" si="7"/>
        <v>540</v>
      </c>
    </row>
    <row r="440" spans="1:13" ht="12.75">
      <c r="A440" s="395" t="s">
        <v>521</v>
      </c>
      <c r="B440" s="411"/>
      <c r="C440" s="411"/>
      <c r="D440" s="411">
        <v>2009</v>
      </c>
      <c r="E440" s="312" t="s">
        <v>178</v>
      </c>
      <c r="F440" s="312" t="s">
        <v>734</v>
      </c>
      <c r="G440" s="474" t="s">
        <v>524</v>
      </c>
      <c r="H440" s="411">
        <v>1</v>
      </c>
      <c r="I440" s="301" t="s">
        <v>692</v>
      </c>
      <c r="J440" s="335">
        <v>0</v>
      </c>
      <c r="K440" s="335">
        <v>4</v>
      </c>
      <c r="L440" s="335">
        <v>0</v>
      </c>
      <c r="M440" s="420">
        <f t="shared" si="7"/>
        <v>4</v>
      </c>
    </row>
    <row r="441" spans="1:13" ht="12.75">
      <c r="A441" s="395" t="s">
        <v>521</v>
      </c>
      <c r="B441" s="411"/>
      <c r="C441" s="411"/>
      <c r="D441" s="411">
        <v>2009</v>
      </c>
      <c r="E441" s="312" t="s">
        <v>178</v>
      </c>
      <c r="F441" s="312" t="s">
        <v>734</v>
      </c>
      <c r="G441" s="474" t="s">
        <v>524</v>
      </c>
      <c r="H441" s="411">
        <v>1</v>
      </c>
      <c r="I441" s="301" t="s">
        <v>691</v>
      </c>
      <c r="J441" s="335">
        <v>0</v>
      </c>
      <c r="K441" s="335">
        <v>2</v>
      </c>
      <c r="L441" s="335">
        <v>0</v>
      </c>
      <c r="M441" s="420">
        <f t="shared" si="7"/>
        <v>2</v>
      </c>
    </row>
    <row r="442" spans="1:13" ht="12.75">
      <c r="A442" s="395" t="s">
        <v>521</v>
      </c>
      <c r="B442" s="411"/>
      <c r="C442" s="411"/>
      <c r="D442" s="411">
        <v>2009</v>
      </c>
      <c r="E442" s="312" t="s">
        <v>178</v>
      </c>
      <c r="F442" s="312" t="s">
        <v>734</v>
      </c>
      <c r="G442" s="474" t="s">
        <v>524</v>
      </c>
      <c r="H442" s="411">
        <v>1</v>
      </c>
      <c r="I442" s="301" t="s">
        <v>269</v>
      </c>
      <c r="J442" s="335">
        <v>0</v>
      </c>
      <c r="K442" s="335">
        <v>559</v>
      </c>
      <c r="L442" s="335">
        <v>300</v>
      </c>
      <c r="M442" s="420">
        <f t="shared" si="7"/>
        <v>859</v>
      </c>
    </row>
    <row r="443" spans="1:13" ht="12.75">
      <c r="A443" s="395" t="s">
        <v>521</v>
      </c>
      <c r="B443" s="411"/>
      <c r="C443" s="411"/>
      <c r="D443" s="411">
        <v>2009</v>
      </c>
      <c r="E443" s="312" t="s">
        <v>178</v>
      </c>
      <c r="F443" s="312" t="s">
        <v>734</v>
      </c>
      <c r="G443" s="474" t="s">
        <v>524</v>
      </c>
      <c r="H443" s="411">
        <v>1</v>
      </c>
      <c r="I443" s="301" t="s">
        <v>628</v>
      </c>
      <c r="J443" s="335">
        <v>0</v>
      </c>
      <c r="K443" s="335">
        <v>24</v>
      </c>
      <c r="L443" s="335">
        <v>0</v>
      </c>
      <c r="M443" s="420">
        <f t="shared" si="7"/>
        <v>24</v>
      </c>
    </row>
    <row r="444" spans="1:13" ht="12.75">
      <c r="A444" s="395" t="s">
        <v>521</v>
      </c>
      <c r="B444" s="411"/>
      <c r="C444" s="411"/>
      <c r="D444" s="411">
        <v>2009</v>
      </c>
      <c r="E444" s="312" t="s">
        <v>178</v>
      </c>
      <c r="F444" s="312" t="s">
        <v>734</v>
      </c>
      <c r="G444" s="474" t="s">
        <v>524</v>
      </c>
      <c r="H444" s="411">
        <v>1</v>
      </c>
      <c r="I444" s="301" t="s">
        <v>679</v>
      </c>
      <c r="J444" s="335">
        <v>0</v>
      </c>
      <c r="K444" s="335">
        <v>0</v>
      </c>
      <c r="L444" s="335">
        <v>1</v>
      </c>
      <c r="M444" s="420">
        <f t="shared" si="7"/>
        <v>1</v>
      </c>
    </row>
    <row r="445" spans="1:13" ht="12.75">
      <c r="A445" s="395" t="s">
        <v>521</v>
      </c>
      <c r="B445" s="411"/>
      <c r="C445" s="411"/>
      <c r="D445" s="411">
        <v>2009</v>
      </c>
      <c r="E445" s="312" t="s">
        <v>178</v>
      </c>
      <c r="F445" s="312" t="s">
        <v>734</v>
      </c>
      <c r="G445" s="474" t="s">
        <v>524</v>
      </c>
      <c r="H445" s="411">
        <v>1</v>
      </c>
      <c r="I445" s="301" t="s">
        <v>737</v>
      </c>
      <c r="J445" s="335">
        <v>0</v>
      </c>
      <c r="K445" s="335">
        <v>0</v>
      </c>
      <c r="L445" s="335">
        <v>183</v>
      </c>
      <c r="M445" s="420">
        <f t="shared" si="7"/>
        <v>183</v>
      </c>
    </row>
    <row r="446" spans="1:13" ht="12.75">
      <c r="A446" s="395" t="s">
        <v>521</v>
      </c>
      <c r="B446" s="411"/>
      <c r="C446" s="411"/>
      <c r="D446" s="411">
        <v>2009</v>
      </c>
      <c r="E446" s="312" t="s">
        <v>178</v>
      </c>
      <c r="F446" s="312" t="s">
        <v>734</v>
      </c>
      <c r="G446" s="474" t="s">
        <v>336</v>
      </c>
      <c r="H446" s="411">
        <v>1</v>
      </c>
      <c r="I446" s="301" t="s">
        <v>688</v>
      </c>
      <c r="J446" s="335">
        <v>0</v>
      </c>
      <c r="K446" s="335">
        <v>436</v>
      </c>
      <c r="L446" s="335">
        <v>212</v>
      </c>
      <c r="M446" s="420">
        <f t="shared" si="7"/>
        <v>648</v>
      </c>
    </row>
    <row r="447" spans="1:13" ht="12.75">
      <c r="A447" s="395" t="s">
        <v>521</v>
      </c>
      <c r="B447" s="411"/>
      <c r="C447" s="411"/>
      <c r="D447" s="411">
        <v>2009</v>
      </c>
      <c r="E447" s="312" t="s">
        <v>178</v>
      </c>
      <c r="F447" s="312" t="s">
        <v>734</v>
      </c>
      <c r="G447" s="474" t="s">
        <v>336</v>
      </c>
      <c r="H447" s="411">
        <v>1</v>
      </c>
      <c r="I447" s="301" t="s">
        <v>626</v>
      </c>
      <c r="J447" s="335">
        <v>0</v>
      </c>
      <c r="K447" s="335">
        <v>46</v>
      </c>
      <c r="L447" s="335">
        <v>0</v>
      </c>
      <c r="M447" s="420">
        <f t="shared" si="7"/>
        <v>46</v>
      </c>
    </row>
    <row r="448" spans="1:13" ht="12.75">
      <c r="A448" s="395" t="s">
        <v>521</v>
      </c>
      <c r="B448" s="411"/>
      <c r="C448" s="411"/>
      <c r="D448" s="411">
        <v>2009</v>
      </c>
      <c r="E448" s="312" t="s">
        <v>178</v>
      </c>
      <c r="F448" s="312" t="s">
        <v>734</v>
      </c>
      <c r="G448" s="474" t="s">
        <v>336</v>
      </c>
      <c r="H448" s="411">
        <v>1</v>
      </c>
      <c r="I448" s="301" t="s">
        <v>269</v>
      </c>
      <c r="J448" s="335">
        <v>0</v>
      </c>
      <c r="K448" s="335">
        <v>1398</v>
      </c>
      <c r="L448" s="335">
        <v>732</v>
      </c>
      <c r="M448" s="420">
        <f t="shared" si="7"/>
        <v>2130</v>
      </c>
    </row>
    <row r="449" spans="1:13" ht="12.75">
      <c r="A449" s="395" t="s">
        <v>521</v>
      </c>
      <c r="B449" s="411"/>
      <c r="C449" s="411"/>
      <c r="D449" s="411">
        <v>2009</v>
      </c>
      <c r="E449" s="312" t="s">
        <v>178</v>
      </c>
      <c r="F449" s="312" t="s">
        <v>734</v>
      </c>
      <c r="G449" s="474" t="s">
        <v>336</v>
      </c>
      <c r="H449" s="411">
        <v>1</v>
      </c>
      <c r="I449" s="301" t="s">
        <v>679</v>
      </c>
      <c r="J449" s="335">
        <v>0</v>
      </c>
      <c r="K449" s="335">
        <v>91</v>
      </c>
      <c r="L449" s="335">
        <v>0</v>
      </c>
      <c r="M449" s="420">
        <f t="shared" si="7"/>
        <v>91</v>
      </c>
    </row>
    <row r="450" spans="1:13" ht="12.75">
      <c r="A450" s="395" t="s">
        <v>521</v>
      </c>
      <c r="B450" s="411"/>
      <c r="C450" s="411"/>
      <c r="D450" s="411">
        <v>2009</v>
      </c>
      <c r="E450" s="312" t="s">
        <v>178</v>
      </c>
      <c r="F450" s="312" t="s">
        <v>734</v>
      </c>
      <c r="G450" s="474" t="s">
        <v>1030</v>
      </c>
      <c r="H450" s="411">
        <v>1</v>
      </c>
      <c r="I450" s="301" t="s">
        <v>688</v>
      </c>
      <c r="J450" s="335">
        <v>0</v>
      </c>
      <c r="K450" s="335">
        <v>0</v>
      </c>
      <c r="L450" s="335">
        <v>134</v>
      </c>
      <c r="M450" s="420">
        <f t="shared" si="7"/>
        <v>134</v>
      </c>
    </row>
    <row r="451" spans="1:13" ht="12.75">
      <c r="A451" s="395" t="s">
        <v>521</v>
      </c>
      <c r="B451" s="411"/>
      <c r="C451" s="411"/>
      <c r="D451" s="411">
        <v>2009</v>
      </c>
      <c r="E451" s="312" t="s">
        <v>178</v>
      </c>
      <c r="F451" s="312" t="s">
        <v>734</v>
      </c>
      <c r="G451" s="474" t="s">
        <v>1030</v>
      </c>
      <c r="H451" s="411">
        <v>1</v>
      </c>
      <c r="I451" s="301" t="s">
        <v>269</v>
      </c>
      <c r="J451" s="335">
        <v>0</v>
      </c>
      <c r="K451" s="335">
        <v>0</v>
      </c>
      <c r="L451" s="335">
        <v>456</v>
      </c>
      <c r="M451" s="420">
        <f t="shared" si="7"/>
        <v>456</v>
      </c>
    </row>
    <row r="452" spans="1:13" ht="12.75">
      <c r="A452" s="395" t="s">
        <v>521</v>
      </c>
      <c r="B452" s="411"/>
      <c r="C452" s="411"/>
      <c r="D452" s="411">
        <v>2009</v>
      </c>
      <c r="E452" s="312" t="s">
        <v>178</v>
      </c>
      <c r="F452" s="312" t="s">
        <v>734</v>
      </c>
      <c r="G452" s="474" t="s">
        <v>533</v>
      </c>
      <c r="H452" s="411">
        <v>2</v>
      </c>
      <c r="I452" s="301" t="s">
        <v>688</v>
      </c>
      <c r="J452" s="335">
        <v>0</v>
      </c>
      <c r="K452" s="335">
        <v>191</v>
      </c>
      <c r="L452" s="335">
        <v>104</v>
      </c>
      <c r="M452" s="420">
        <f t="shared" si="7"/>
        <v>295</v>
      </c>
    </row>
    <row r="453" spans="1:13" ht="12.75">
      <c r="A453" s="395" t="s">
        <v>521</v>
      </c>
      <c r="B453" s="411"/>
      <c r="C453" s="411"/>
      <c r="D453" s="411">
        <v>2009</v>
      </c>
      <c r="E453" s="312" t="s">
        <v>178</v>
      </c>
      <c r="F453" s="312" t="s">
        <v>734</v>
      </c>
      <c r="G453" s="474" t="s">
        <v>533</v>
      </c>
      <c r="H453" s="411">
        <v>2</v>
      </c>
      <c r="I453" s="301" t="s">
        <v>269</v>
      </c>
      <c r="J453" s="335">
        <v>0</v>
      </c>
      <c r="K453" s="335">
        <v>1255</v>
      </c>
      <c r="L453" s="335">
        <v>243</v>
      </c>
      <c r="M453" s="420">
        <f t="shared" si="7"/>
        <v>1498</v>
      </c>
    </row>
    <row r="454" spans="1:13" ht="12.75">
      <c r="A454" s="395" t="s">
        <v>521</v>
      </c>
      <c r="B454" s="411"/>
      <c r="C454" s="411"/>
      <c r="D454" s="411">
        <v>2009</v>
      </c>
      <c r="E454" s="312" t="s">
        <v>178</v>
      </c>
      <c r="F454" s="312" t="s">
        <v>734</v>
      </c>
      <c r="G454" s="474" t="s">
        <v>533</v>
      </c>
      <c r="H454" s="411">
        <v>2</v>
      </c>
      <c r="I454" s="301" t="s">
        <v>679</v>
      </c>
      <c r="J454" s="335">
        <v>0</v>
      </c>
      <c r="K454" s="335">
        <v>69</v>
      </c>
      <c r="L454" s="335">
        <v>85</v>
      </c>
      <c r="M454" s="420">
        <f t="shared" si="7"/>
        <v>154</v>
      </c>
    </row>
    <row r="455" spans="1:13" ht="12.75">
      <c r="A455" s="395" t="s">
        <v>521</v>
      </c>
      <c r="B455" s="411"/>
      <c r="C455" s="411"/>
      <c r="D455" s="411">
        <v>2009</v>
      </c>
      <c r="E455" s="312" t="s">
        <v>178</v>
      </c>
      <c r="F455" s="312" t="s">
        <v>734</v>
      </c>
      <c r="G455" s="474" t="s">
        <v>533</v>
      </c>
      <c r="H455" s="411">
        <v>2</v>
      </c>
      <c r="I455" s="301" t="s">
        <v>737</v>
      </c>
      <c r="J455" s="335">
        <v>0</v>
      </c>
      <c r="K455" s="335">
        <v>0</v>
      </c>
      <c r="L455" s="335">
        <v>3</v>
      </c>
      <c r="M455" s="420">
        <f t="shared" si="7"/>
        <v>3</v>
      </c>
    </row>
    <row r="456" spans="1:13" ht="12.75">
      <c r="A456" s="395" t="s">
        <v>521</v>
      </c>
      <c r="B456" s="411"/>
      <c r="C456" s="411"/>
      <c r="D456" s="411">
        <v>2009</v>
      </c>
      <c r="E456" s="312" t="s">
        <v>178</v>
      </c>
      <c r="F456" s="312" t="s">
        <v>734</v>
      </c>
      <c r="G456" s="474" t="s">
        <v>1031</v>
      </c>
      <c r="H456" s="411">
        <v>1</v>
      </c>
      <c r="I456" s="301" t="s">
        <v>688</v>
      </c>
      <c r="J456" s="335">
        <v>0</v>
      </c>
      <c r="K456" s="335">
        <v>3</v>
      </c>
      <c r="L456" s="335">
        <v>0</v>
      </c>
      <c r="M456" s="420">
        <f t="shared" si="7"/>
        <v>3</v>
      </c>
    </row>
    <row r="457" spans="1:13" ht="12.75">
      <c r="A457" s="395" t="s">
        <v>521</v>
      </c>
      <c r="B457" s="411"/>
      <c r="C457" s="411"/>
      <c r="D457" s="411">
        <v>2009</v>
      </c>
      <c r="E457" s="312" t="s">
        <v>178</v>
      </c>
      <c r="F457" s="312" t="s">
        <v>734</v>
      </c>
      <c r="G457" s="474" t="s">
        <v>1031</v>
      </c>
      <c r="H457" s="411">
        <v>1</v>
      </c>
      <c r="I457" s="301" t="s">
        <v>269</v>
      </c>
      <c r="J457" s="335">
        <v>0</v>
      </c>
      <c r="K457" s="335">
        <v>1</v>
      </c>
      <c r="L457" s="335">
        <v>0</v>
      </c>
      <c r="M457" s="420">
        <f t="shared" si="7"/>
        <v>1</v>
      </c>
    </row>
    <row r="458" spans="1:13" ht="12.75">
      <c r="A458" s="395" t="s">
        <v>521</v>
      </c>
      <c r="B458" s="411"/>
      <c r="C458" s="411"/>
      <c r="D458" s="411">
        <v>2009</v>
      </c>
      <c r="E458" s="312" t="s">
        <v>178</v>
      </c>
      <c r="F458" s="312" t="s">
        <v>734</v>
      </c>
      <c r="G458" s="474" t="s">
        <v>525</v>
      </c>
      <c r="H458" s="411">
        <v>2</v>
      </c>
      <c r="I458" s="301" t="s">
        <v>688</v>
      </c>
      <c r="J458" s="335">
        <v>0</v>
      </c>
      <c r="K458" s="335">
        <v>100</v>
      </c>
      <c r="L458" s="335">
        <v>0</v>
      </c>
      <c r="M458" s="420">
        <f t="shared" si="7"/>
        <v>100</v>
      </c>
    </row>
    <row r="459" spans="1:13" ht="12.75">
      <c r="A459" s="395" t="s">
        <v>521</v>
      </c>
      <c r="B459" s="411"/>
      <c r="C459" s="411"/>
      <c r="D459" s="411">
        <v>2009</v>
      </c>
      <c r="E459" s="312" t="s">
        <v>178</v>
      </c>
      <c r="F459" s="312" t="s">
        <v>734</v>
      </c>
      <c r="G459" s="474" t="s">
        <v>525</v>
      </c>
      <c r="H459" s="411">
        <v>2</v>
      </c>
      <c r="I459" s="301" t="s">
        <v>269</v>
      </c>
      <c r="J459" s="335">
        <v>0</v>
      </c>
      <c r="K459" s="335">
        <v>365</v>
      </c>
      <c r="L459" s="335">
        <v>1</v>
      </c>
      <c r="M459" s="420">
        <f t="shared" si="7"/>
        <v>366</v>
      </c>
    </row>
    <row r="460" spans="1:13" ht="12.75">
      <c r="A460" s="395" t="s">
        <v>521</v>
      </c>
      <c r="B460" s="411"/>
      <c r="C460" s="411"/>
      <c r="D460" s="411">
        <v>2009</v>
      </c>
      <c r="E460" s="312" t="s">
        <v>178</v>
      </c>
      <c r="F460" s="312" t="s">
        <v>734</v>
      </c>
      <c r="G460" s="474" t="s">
        <v>1055</v>
      </c>
      <c r="H460" s="411">
        <v>2</v>
      </c>
      <c r="I460" s="301" t="s">
        <v>737</v>
      </c>
      <c r="J460" s="335">
        <v>0</v>
      </c>
      <c r="K460" s="335">
        <v>0</v>
      </c>
      <c r="L460" s="335">
        <v>1</v>
      </c>
      <c r="M460" s="420">
        <f t="shared" si="7"/>
        <v>1</v>
      </c>
    </row>
    <row r="461" spans="1:13" ht="12.75">
      <c r="A461" s="395" t="s">
        <v>521</v>
      </c>
      <c r="B461" s="411"/>
      <c r="C461" s="411"/>
      <c r="D461" s="411">
        <v>2009</v>
      </c>
      <c r="E461" s="312" t="s">
        <v>178</v>
      </c>
      <c r="F461" s="312" t="s">
        <v>734</v>
      </c>
      <c r="G461" s="474" t="s">
        <v>1005</v>
      </c>
      <c r="H461" s="411" t="s">
        <v>301</v>
      </c>
      <c r="I461" s="301" t="s">
        <v>679</v>
      </c>
      <c r="J461" s="335">
        <v>0</v>
      </c>
      <c r="K461" s="335">
        <v>0</v>
      </c>
      <c r="L461" s="335">
        <v>1</v>
      </c>
      <c r="M461" s="420">
        <f t="shared" si="7"/>
        <v>1</v>
      </c>
    </row>
    <row r="462" spans="1:13" ht="12.75">
      <c r="A462" s="395" t="s">
        <v>521</v>
      </c>
      <c r="B462" s="411"/>
      <c r="C462" s="411"/>
      <c r="D462" s="411">
        <v>2009</v>
      </c>
      <c r="E462" s="312" t="s">
        <v>178</v>
      </c>
      <c r="F462" s="312" t="s">
        <v>734</v>
      </c>
      <c r="G462" s="474" t="s">
        <v>1005</v>
      </c>
      <c r="H462" s="411" t="s">
        <v>301</v>
      </c>
      <c r="I462" s="301" t="s">
        <v>737</v>
      </c>
      <c r="J462" s="335">
        <v>0</v>
      </c>
      <c r="K462" s="335">
        <v>0</v>
      </c>
      <c r="L462" s="335">
        <v>15</v>
      </c>
      <c r="M462" s="420">
        <f t="shared" si="7"/>
        <v>15</v>
      </c>
    </row>
    <row r="463" spans="1:13" ht="12.75">
      <c r="A463" s="395" t="s">
        <v>521</v>
      </c>
      <c r="B463" s="411"/>
      <c r="C463" s="411"/>
      <c r="D463" s="411">
        <v>2009</v>
      </c>
      <c r="E463" s="312" t="s">
        <v>178</v>
      </c>
      <c r="F463" s="312" t="s">
        <v>734</v>
      </c>
      <c r="G463" s="474" t="s">
        <v>335</v>
      </c>
      <c r="H463" s="411">
        <v>1</v>
      </c>
      <c r="I463" s="301" t="s">
        <v>688</v>
      </c>
      <c r="J463" s="335">
        <v>0</v>
      </c>
      <c r="K463" s="335">
        <v>4833</v>
      </c>
      <c r="L463" s="335">
        <v>1312</v>
      </c>
      <c r="M463" s="420">
        <f t="shared" si="7"/>
        <v>6145</v>
      </c>
    </row>
    <row r="464" spans="1:13" ht="12.75">
      <c r="A464" s="395" t="s">
        <v>521</v>
      </c>
      <c r="B464" s="411"/>
      <c r="C464" s="411"/>
      <c r="D464" s="411">
        <v>2009</v>
      </c>
      <c r="E464" s="312" t="s">
        <v>178</v>
      </c>
      <c r="F464" s="312" t="s">
        <v>734</v>
      </c>
      <c r="G464" s="474" t="s">
        <v>335</v>
      </c>
      <c r="H464" s="411">
        <v>1</v>
      </c>
      <c r="I464" s="301" t="s">
        <v>269</v>
      </c>
      <c r="J464" s="335">
        <v>0</v>
      </c>
      <c r="K464" s="335">
        <v>2202</v>
      </c>
      <c r="L464" s="335">
        <v>1503</v>
      </c>
      <c r="M464" s="420">
        <f t="shared" si="7"/>
        <v>3705</v>
      </c>
    </row>
    <row r="465" spans="1:13" ht="12.75">
      <c r="A465" s="395" t="s">
        <v>521</v>
      </c>
      <c r="B465" s="411"/>
      <c r="C465" s="411"/>
      <c r="D465" s="411">
        <v>2009</v>
      </c>
      <c r="E465" s="312" t="s">
        <v>178</v>
      </c>
      <c r="F465" s="312" t="s">
        <v>734</v>
      </c>
      <c r="G465" s="474" t="s">
        <v>1066</v>
      </c>
      <c r="H465" s="411" t="s">
        <v>301</v>
      </c>
      <c r="I465" s="301" t="s">
        <v>688</v>
      </c>
      <c r="J465" s="335">
        <v>0</v>
      </c>
      <c r="K465" s="335">
        <v>0</v>
      </c>
      <c r="L465" s="335">
        <v>5</v>
      </c>
      <c r="M465" s="420">
        <f t="shared" si="7"/>
        <v>5</v>
      </c>
    </row>
    <row r="466" spans="1:13" ht="12.75">
      <c r="A466" s="395" t="s">
        <v>521</v>
      </c>
      <c r="B466" s="411"/>
      <c r="C466" s="411"/>
      <c r="D466" s="411">
        <v>2009</v>
      </c>
      <c r="E466" s="312" t="s">
        <v>178</v>
      </c>
      <c r="F466" s="312" t="s">
        <v>734</v>
      </c>
      <c r="G466" s="474" t="s">
        <v>1035</v>
      </c>
      <c r="H466" s="411">
        <v>2</v>
      </c>
      <c r="I466" s="301" t="s">
        <v>688</v>
      </c>
      <c r="J466" s="335">
        <v>0</v>
      </c>
      <c r="K466" s="335">
        <v>0</v>
      </c>
      <c r="L466" s="335">
        <v>48</v>
      </c>
      <c r="M466" s="420">
        <f t="shared" si="7"/>
        <v>48</v>
      </c>
    </row>
    <row r="467" spans="1:13" ht="12.75">
      <c r="A467" s="395" t="s">
        <v>521</v>
      </c>
      <c r="B467" s="411"/>
      <c r="C467" s="411"/>
      <c r="D467" s="411">
        <v>2009</v>
      </c>
      <c r="E467" s="312" t="s">
        <v>178</v>
      </c>
      <c r="F467" s="312" t="s">
        <v>734</v>
      </c>
      <c r="G467" s="474" t="s">
        <v>1035</v>
      </c>
      <c r="H467" s="411">
        <v>2</v>
      </c>
      <c r="I467" s="301" t="s">
        <v>269</v>
      </c>
      <c r="J467" s="335">
        <v>0</v>
      </c>
      <c r="K467" s="335">
        <v>0</v>
      </c>
      <c r="L467" s="335">
        <v>11</v>
      </c>
      <c r="M467" s="420">
        <f t="shared" si="7"/>
        <v>11</v>
      </c>
    </row>
    <row r="468" spans="1:13" ht="12.75">
      <c r="A468" s="395" t="s">
        <v>521</v>
      </c>
      <c r="B468" s="411"/>
      <c r="C468" s="411"/>
      <c r="D468" s="411">
        <v>2009</v>
      </c>
      <c r="E468" s="312" t="s">
        <v>178</v>
      </c>
      <c r="F468" s="312" t="s">
        <v>734</v>
      </c>
      <c r="G468" s="474" t="s">
        <v>319</v>
      </c>
      <c r="H468" s="411">
        <v>1</v>
      </c>
      <c r="I468" s="301" t="s">
        <v>688</v>
      </c>
      <c r="J468" s="335">
        <v>0</v>
      </c>
      <c r="K468" s="335">
        <v>795</v>
      </c>
      <c r="L468" s="335">
        <v>202</v>
      </c>
      <c r="M468" s="420">
        <f t="shared" si="7"/>
        <v>997</v>
      </c>
    </row>
    <row r="469" spans="1:13" ht="12.75">
      <c r="A469" s="395" t="s">
        <v>521</v>
      </c>
      <c r="B469" s="411"/>
      <c r="C469" s="411"/>
      <c r="D469" s="411">
        <v>2009</v>
      </c>
      <c r="E469" s="312" t="s">
        <v>178</v>
      </c>
      <c r="F469" s="312" t="s">
        <v>734</v>
      </c>
      <c r="G469" s="474" t="s">
        <v>319</v>
      </c>
      <c r="H469" s="411">
        <v>1</v>
      </c>
      <c r="I469" s="301" t="s">
        <v>626</v>
      </c>
      <c r="J469" s="335">
        <v>0</v>
      </c>
      <c r="K469" s="335">
        <v>529</v>
      </c>
      <c r="L469" s="335">
        <v>0</v>
      </c>
      <c r="M469" s="420">
        <f t="shared" si="7"/>
        <v>529</v>
      </c>
    </row>
    <row r="470" spans="1:13" ht="12.75">
      <c r="A470" s="395" t="s">
        <v>521</v>
      </c>
      <c r="B470" s="411"/>
      <c r="C470" s="411"/>
      <c r="D470" s="411">
        <v>2009</v>
      </c>
      <c r="E470" s="312" t="s">
        <v>178</v>
      </c>
      <c r="F470" s="312" t="s">
        <v>734</v>
      </c>
      <c r="G470" s="474" t="s">
        <v>319</v>
      </c>
      <c r="H470" s="411">
        <v>1</v>
      </c>
      <c r="I470" s="301" t="s">
        <v>269</v>
      </c>
      <c r="J470" s="335">
        <v>0</v>
      </c>
      <c r="K470" s="335">
        <v>1791</v>
      </c>
      <c r="L470" s="335">
        <v>140</v>
      </c>
      <c r="M470" s="420">
        <f t="shared" si="7"/>
        <v>1931</v>
      </c>
    </row>
    <row r="471" spans="1:13" ht="12.75">
      <c r="A471" s="395" t="s">
        <v>521</v>
      </c>
      <c r="B471" s="411"/>
      <c r="C471" s="411"/>
      <c r="D471" s="411">
        <v>2009</v>
      </c>
      <c r="E471" s="312" t="s">
        <v>178</v>
      </c>
      <c r="F471" s="312" t="s">
        <v>734</v>
      </c>
      <c r="G471" s="474" t="s">
        <v>319</v>
      </c>
      <c r="H471" s="411">
        <v>1</v>
      </c>
      <c r="I471" s="301" t="s">
        <v>679</v>
      </c>
      <c r="J471" s="335">
        <v>0</v>
      </c>
      <c r="K471" s="335">
        <v>999</v>
      </c>
      <c r="L471" s="335">
        <v>343</v>
      </c>
      <c r="M471" s="420">
        <f t="shared" si="7"/>
        <v>1342</v>
      </c>
    </row>
    <row r="472" spans="1:13" ht="12.75">
      <c r="A472" s="395" t="s">
        <v>521</v>
      </c>
      <c r="B472" s="411"/>
      <c r="C472" s="411"/>
      <c r="D472" s="411">
        <v>2009</v>
      </c>
      <c r="E472" s="312" t="s">
        <v>178</v>
      </c>
      <c r="F472" s="312" t="s">
        <v>734</v>
      </c>
      <c r="G472" s="474" t="s">
        <v>319</v>
      </c>
      <c r="H472" s="411">
        <v>1</v>
      </c>
      <c r="I472" s="301" t="s">
        <v>737</v>
      </c>
      <c r="J472" s="335">
        <v>0</v>
      </c>
      <c r="K472" s="335">
        <v>0</v>
      </c>
      <c r="L472" s="335">
        <v>517</v>
      </c>
      <c r="M472" s="420">
        <f t="shared" si="7"/>
        <v>517</v>
      </c>
    </row>
    <row r="473" spans="1:13" ht="12.75">
      <c r="A473" s="395" t="s">
        <v>521</v>
      </c>
      <c r="B473" s="411"/>
      <c r="C473" s="411"/>
      <c r="D473" s="411">
        <v>2009</v>
      </c>
      <c r="E473" s="312" t="s">
        <v>178</v>
      </c>
      <c r="F473" s="312" t="s">
        <v>734</v>
      </c>
      <c r="G473" s="474" t="s">
        <v>1036</v>
      </c>
      <c r="H473" s="411" t="s">
        <v>301</v>
      </c>
      <c r="I473" s="301" t="s">
        <v>269</v>
      </c>
      <c r="J473" s="335">
        <v>0</v>
      </c>
      <c r="K473" s="335">
        <v>118</v>
      </c>
      <c r="L473" s="335">
        <v>1</v>
      </c>
      <c r="M473" s="420">
        <f t="shared" si="7"/>
        <v>119</v>
      </c>
    </row>
    <row r="474" spans="1:13" ht="12.75">
      <c r="A474" s="395" t="s">
        <v>521</v>
      </c>
      <c r="B474" s="411"/>
      <c r="C474" s="411"/>
      <c r="D474" s="411">
        <v>2009</v>
      </c>
      <c r="E474" s="312" t="s">
        <v>178</v>
      </c>
      <c r="F474" s="312" t="s">
        <v>734</v>
      </c>
      <c r="G474" s="474" t="s">
        <v>526</v>
      </c>
      <c r="H474" s="411">
        <v>1</v>
      </c>
      <c r="I474" s="301" t="s">
        <v>688</v>
      </c>
      <c r="J474" s="335">
        <v>0</v>
      </c>
      <c r="K474" s="335">
        <v>127</v>
      </c>
      <c r="L474" s="335">
        <v>0</v>
      </c>
      <c r="M474" s="420">
        <f aca="true" t="shared" si="8" ref="M474:M518">J474+K474+L474</f>
        <v>127</v>
      </c>
    </row>
    <row r="475" spans="1:13" ht="12.75">
      <c r="A475" s="395" t="s">
        <v>521</v>
      </c>
      <c r="B475" s="411"/>
      <c r="C475" s="411"/>
      <c r="D475" s="411">
        <v>2009</v>
      </c>
      <c r="E475" s="312" t="s">
        <v>178</v>
      </c>
      <c r="F475" s="312" t="s">
        <v>734</v>
      </c>
      <c r="G475" s="474" t="s">
        <v>526</v>
      </c>
      <c r="H475" s="411">
        <v>1</v>
      </c>
      <c r="I475" s="301" t="s">
        <v>269</v>
      </c>
      <c r="J475" s="335">
        <v>0</v>
      </c>
      <c r="K475" s="335">
        <v>2787</v>
      </c>
      <c r="L475" s="335">
        <v>77</v>
      </c>
      <c r="M475" s="420">
        <f t="shared" si="8"/>
        <v>2864</v>
      </c>
    </row>
    <row r="476" spans="1:13" ht="12.75">
      <c r="A476" s="395" t="s">
        <v>521</v>
      </c>
      <c r="B476" s="411"/>
      <c r="C476" s="411"/>
      <c r="D476" s="411">
        <v>2009</v>
      </c>
      <c r="E476" s="312" t="s">
        <v>178</v>
      </c>
      <c r="F476" s="312" t="s">
        <v>734</v>
      </c>
      <c r="G476" s="474" t="s">
        <v>1006</v>
      </c>
      <c r="H476" s="411" t="s">
        <v>301</v>
      </c>
      <c r="I476" s="301" t="s">
        <v>737</v>
      </c>
      <c r="J476" s="335">
        <v>0</v>
      </c>
      <c r="K476" s="335">
        <v>0</v>
      </c>
      <c r="L476" s="335">
        <v>32</v>
      </c>
      <c r="M476" s="420">
        <f t="shared" si="8"/>
        <v>32</v>
      </c>
    </row>
    <row r="477" spans="1:13" ht="12.75">
      <c r="A477" s="395" t="s">
        <v>521</v>
      </c>
      <c r="B477" s="411"/>
      <c r="C477" s="411"/>
      <c r="D477" s="411">
        <v>2009</v>
      </c>
      <c r="E477" s="312" t="s">
        <v>178</v>
      </c>
      <c r="F477" s="312" t="s">
        <v>734</v>
      </c>
      <c r="G477" s="474" t="s">
        <v>530</v>
      </c>
      <c r="H477" s="411">
        <v>2</v>
      </c>
      <c r="I477" s="301" t="s">
        <v>688</v>
      </c>
      <c r="J477" s="335">
        <v>0</v>
      </c>
      <c r="K477" s="335">
        <v>17</v>
      </c>
      <c r="L477" s="335">
        <v>0</v>
      </c>
      <c r="M477" s="420">
        <f t="shared" si="8"/>
        <v>17</v>
      </c>
    </row>
    <row r="478" spans="1:13" ht="12.75">
      <c r="A478" s="395" t="s">
        <v>521</v>
      </c>
      <c r="B478" s="411"/>
      <c r="C478" s="411"/>
      <c r="D478" s="411">
        <v>2009</v>
      </c>
      <c r="E478" s="312" t="s">
        <v>178</v>
      </c>
      <c r="F478" s="312" t="s">
        <v>734</v>
      </c>
      <c r="G478" s="474" t="s">
        <v>530</v>
      </c>
      <c r="H478" s="411">
        <v>2</v>
      </c>
      <c r="I478" s="301" t="s">
        <v>269</v>
      </c>
      <c r="J478" s="335">
        <v>0</v>
      </c>
      <c r="K478" s="335">
        <v>367</v>
      </c>
      <c r="L478" s="335">
        <v>0</v>
      </c>
      <c r="M478" s="420">
        <f t="shared" si="8"/>
        <v>367</v>
      </c>
    </row>
    <row r="479" spans="1:13" ht="12.75">
      <c r="A479" s="395" t="s">
        <v>521</v>
      </c>
      <c r="B479" s="411"/>
      <c r="C479" s="411"/>
      <c r="D479" s="411">
        <v>2009</v>
      </c>
      <c r="E479" s="312" t="s">
        <v>178</v>
      </c>
      <c r="F479" s="312" t="s">
        <v>734</v>
      </c>
      <c r="G479" s="474" t="s">
        <v>530</v>
      </c>
      <c r="H479" s="411">
        <v>2</v>
      </c>
      <c r="I479" s="301" t="s">
        <v>679</v>
      </c>
      <c r="J479" s="335">
        <v>0</v>
      </c>
      <c r="K479" s="335">
        <v>27</v>
      </c>
      <c r="L479" s="335">
        <v>0</v>
      </c>
      <c r="M479" s="420">
        <f t="shared" si="8"/>
        <v>27</v>
      </c>
    </row>
    <row r="480" spans="1:13" ht="12.75">
      <c r="A480" s="395" t="s">
        <v>521</v>
      </c>
      <c r="B480" s="411"/>
      <c r="C480" s="411"/>
      <c r="D480" s="411">
        <v>2009</v>
      </c>
      <c r="E480" s="312" t="s">
        <v>178</v>
      </c>
      <c r="F480" s="312" t="s">
        <v>734</v>
      </c>
      <c r="G480" s="474" t="s">
        <v>1037</v>
      </c>
      <c r="H480" s="411">
        <v>1</v>
      </c>
      <c r="I480" s="301" t="s">
        <v>269</v>
      </c>
      <c r="J480" s="335">
        <v>0</v>
      </c>
      <c r="K480" s="335">
        <v>0</v>
      </c>
      <c r="L480" s="335">
        <v>2</v>
      </c>
      <c r="M480" s="420">
        <f t="shared" si="8"/>
        <v>2</v>
      </c>
    </row>
    <row r="481" spans="1:13" ht="12.75">
      <c r="A481" s="395" t="s">
        <v>521</v>
      </c>
      <c r="B481" s="411"/>
      <c r="C481" s="411"/>
      <c r="D481" s="411">
        <v>2009</v>
      </c>
      <c r="E481" s="312" t="s">
        <v>178</v>
      </c>
      <c r="F481" s="312" t="s">
        <v>734</v>
      </c>
      <c r="G481" s="474" t="s">
        <v>1039</v>
      </c>
      <c r="H481" s="411">
        <v>1</v>
      </c>
      <c r="I481" s="301" t="s">
        <v>688</v>
      </c>
      <c r="J481" s="335">
        <v>0</v>
      </c>
      <c r="K481" s="335">
        <v>1</v>
      </c>
      <c r="L481" s="335">
        <v>5</v>
      </c>
      <c r="M481" s="420">
        <f t="shared" si="8"/>
        <v>6</v>
      </c>
    </row>
    <row r="482" spans="1:13" ht="12.75">
      <c r="A482" s="395" t="s">
        <v>521</v>
      </c>
      <c r="B482" s="411"/>
      <c r="C482" s="411"/>
      <c r="D482" s="411">
        <v>2009</v>
      </c>
      <c r="E482" s="312" t="s">
        <v>178</v>
      </c>
      <c r="F482" s="312" t="s">
        <v>734</v>
      </c>
      <c r="G482" s="474" t="s">
        <v>1039</v>
      </c>
      <c r="H482" s="411">
        <v>1</v>
      </c>
      <c r="I482" s="301" t="s">
        <v>269</v>
      </c>
      <c r="J482" s="335">
        <v>0</v>
      </c>
      <c r="K482" s="335">
        <v>0</v>
      </c>
      <c r="L482" s="335">
        <v>41</v>
      </c>
      <c r="M482" s="420">
        <f t="shared" si="8"/>
        <v>41</v>
      </c>
    </row>
    <row r="483" spans="1:13" ht="12.75">
      <c r="A483" s="395" t="s">
        <v>521</v>
      </c>
      <c r="B483" s="411"/>
      <c r="C483" s="411"/>
      <c r="D483" s="411">
        <v>2009</v>
      </c>
      <c r="E483" s="312" t="s">
        <v>178</v>
      </c>
      <c r="F483" s="312" t="s">
        <v>734</v>
      </c>
      <c r="G483" s="474" t="s">
        <v>1039</v>
      </c>
      <c r="H483" s="411">
        <v>1</v>
      </c>
      <c r="I483" s="301" t="s">
        <v>628</v>
      </c>
      <c r="J483" s="335">
        <v>0</v>
      </c>
      <c r="K483" s="335">
        <v>1</v>
      </c>
      <c r="L483" s="335">
        <v>0</v>
      </c>
      <c r="M483" s="420">
        <f t="shared" si="8"/>
        <v>1</v>
      </c>
    </row>
    <row r="484" spans="1:13" ht="12.75">
      <c r="A484" s="395" t="s">
        <v>521</v>
      </c>
      <c r="B484" s="411"/>
      <c r="C484" s="411"/>
      <c r="D484" s="411">
        <v>2009</v>
      </c>
      <c r="E484" s="312" t="s">
        <v>178</v>
      </c>
      <c r="F484" s="312" t="s">
        <v>734</v>
      </c>
      <c r="G484" s="474" t="s">
        <v>1039</v>
      </c>
      <c r="H484" s="411">
        <v>1</v>
      </c>
      <c r="I484" s="301" t="s">
        <v>698</v>
      </c>
      <c r="J484" s="335">
        <v>0</v>
      </c>
      <c r="K484" s="335">
        <v>1028</v>
      </c>
      <c r="L484" s="335">
        <v>0</v>
      </c>
      <c r="M484" s="420">
        <f t="shared" si="8"/>
        <v>1028</v>
      </c>
    </row>
    <row r="485" spans="1:13" ht="12.75">
      <c r="A485" s="395" t="s">
        <v>521</v>
      </c>
      <c r="B485" s="411"/>
      <c r="C485" s="411"/>
      <c r="D485" s="411">
        <v>2009</v>
      </c>
      <c r="E485" s="312" t="s">
        <v>178</v>
      </c>
      <c r="F485" s="312" t="s">
        <v>734</v>
      </c>
      <c r="G485" s="474" t="s">
        <v>1039</v>
      </c>
      <c r="H485" s="411">
        <v>1</v>
      </c>
      <c r="I485" s="301" t="s">
        <v>679</v>
      </c>
      <c r="J485" s="335">
        <v>0</v>
      </c>
      <c r="K485" s="335">
        <v>0</v>
      </c>
      <c r="L485" s="335">
        <v>38</v>
      </c>
      <c r="M485" s="420">
        <f t="shared" si="8"/>
        <v>38</v>
      </c>
    </row>
    <row r="486" spans="1:13" ht="12.75">
      <c r="A486" s="395" t="s">
        <v>521</v>
      </c>
      <c r="B486" s="411"/>
      <c r="C486" s="411"/>
      <c r="D486" s="411">
        <v>2009</v>
      </c>
      <c r="E486" s="312" t="s">
        <v>178</v>
      </c>
      <c r="F486" s="312" t="s">
        <v>734</v>
      </c>
      <c r="G486" s="474" t="s">
        <v>808</v>
      </c>
      <c r="H486" s="411">
        <v>2</v>
      </c>
      <c r="I486" s="301" t="s">
        <v>269</v>
      </c>
      <c r="J486" s="335">
        <v>0</v>
      </c>
      <c r="K486" s="335">
        <v>25</v>
      </c>
      <c r="L486" s="335">
        <v>0</v>
      </c>
      <c r="M486" s="420">
        <f t="shared" si="8"/>
        <v>25</v>
      </c>
    </row>
    <row r="487" spans="1:13" ht="12.75">
      <c r="A487" s="395" t="s">
        <v>521</v>
      </c>
      <c r="B487" s="411"/>
      <c r="C487" s="411"/>
      <c r="D487" s="411">
        <v>2009</v>
      </c>
      <c r="E487" s="312" t="s">
        <v>178</v>
      </c>
      <c r="F487" s="312" t="s">
        <v>734</v>
      </c>
      <c r="G487" s="474" t="s">
        <v>1040</v>
      </c>
      <c r="H487" s="411" t="s">
        <v>301</v>
      </c>
      <c r="I487" s="301" t="s">
        <v>269</v>
      </c>
      <c r="J487" s="335">
        <v>0</v>
      </c>
      <c r="K487" s="335">
        <v>0</v>
      </c>
      <c r="L487" s="335">
        <v>2</v>
      </c>
      <c r="M487" s="420">
        <f t="shared" si="8"/>
        <v>2</v>
      </c>
    </row>
    <row r="488" spans="1:13" ht="12.75">
      <c r="A488" s="395" t="s">
        <v>521</v>
      </c>
      <c r="B488" s="411"/>
      <c r="C488" s="411"/>
      <c r="D488" s="411">
        <v>2009</v>
      </c>
      <c r="E488" s="312" t="s">
        <v>178</v>
      </c>
      <c r="F488" s="312" t="s">
        <v>734</v>
      </c>
      <c r="G488" s="474" t="s">
        <v>956</v>
      </c>
      <c r="H488" s="411">
        <v>1</v>
      </c>
      <c r="I488" s="301" t="s">
        <v>688</v>
      </c>
      <c r="J488" s="335">
        <v>0</v>
      </c>
      <c r="K488" s="335">
        <v>13</v>
      </c>
      <c r="L488" s="335">
        <v>10</v>
      </c>
      <c r="M488" s="420">
        <f t="shared" si="8"/>
        <v>23</v>
      </c>
    </row>
    <row r="489" spans="1:13" ht="12.75">
      <c r="A489" s="395" t="s">
        <v>521</v>
      </c>
      <c r="B489" s="411"/>
      <c r="C489" s="411"/>
      <c r="D489" s="411">
        <v>2009</v>
      </c>
      <c r="E489" s="312" t="s">
        <v>178</v>
      </c>
      <c r="F489" s="312" t="s">
        <v>734</v>
      </c>
      <c r="G489" s="474" t="s">
        <v>956</v>
      </c>
      <c r="H489" s="411">
        <v>1</v>
      </c>
      <c r="I489" s="301" t="s">
        <v>269</v>
      </c>
      <c r="J489" s="335">
        <v>0</v>
      </c>
      <c r="K489" s="335">
        <v>1</v>
      </c>
      <c r="L489" s="335">
        <v>1</v>
      </c>
      <c r="M489" s="420">
        <f t="shared" si="8"/>
        <v>2</v>
      </c>
    </row>
    <row r="490" spans="1:13" ht="12.75">
      <c r="A490" s="395" t="s">
        <v>521</v>
      </c>
      <c r="B490" s="411"/>
      <c r="C490" s="411"/>
      <c r="D490" s="411">
        <v>2009</v>
      </c>
      <c r="E490" s="312" t="s">
        <v>178</v>
      </c>
      <c r="F490" s="312" t="s">
        <v>734</v>
      </c>
      <c r="G490" s="474" t="s">
        <v>956</v>
      </c>
      <c r="H490" s="411">
        <v>1</v>
      </c>
      <c r="I490" s="301" t="s">
        <v>679</v>
      </c>
      <c r="J490" s="335">
        <v>0</v>
      </c>
      <c r="K490" s="335">
        <v>0</v>
      </c>
      <c r="L490" s="335">
        <v>10</v>
      </c>
      <c r="M490" s="420">
        <f t="shared" si="8"/>
        <v>10</v>
      </c>
    </row>
    <row r="491" spans="1:13" ht="12.75">
      <c r="A491" s="395" t="s">
        <v>521</v>
      </c>
      <c r="B491" s="411"/>
      <c r="C491" s="411"/>
      <c r="D491" s="411">
        <v>2009</v>
      </c>
      <c r="E491" s="312" t="s">
        <v>178</v>
      </c>
      <c r="F491" s="312" t="s">
        <v>734</v>
      </c>
      <c r="G491" s="474" t="s">
        <v>1041</v>
      </c>
      <c r="H491" s="411">
        <v>1</v>
      </c>
      <c r="I491" s="301" t="s">
        <v>269</v>
      </c>
      <c r="J491" s="335">
        <v>0</v>
      </c>
      <c r="K491" s="335">
        <v>0</v>
      </c>
      <c r="L491" s="335">
        <v>3</v>
      </c>
      <c r="M491" s="420">
        <f t="shared" si="8"/>
        <v>3</v>
      </c>
    </row>
    <row r="492" spans="1:13" ht="12.75">
      <c r="A492" s="395" t="s">
        <v>521</v>
      </c>
      <c r="B492" s="411"/>
      <c r="C492" s="411"/>
      <c r="D492" s="411">
        <v>2009</v>
      </c>
      <c r="E492" s="312" t="s">
        <v>178</v>
      </c>
      <c r="F492" s="312" t="s">
        <v>734</v>
      </c>
      <c r="G492" s="474" t="s">
        <v>318</v>
      </c>
      <c r="H492" s="411">
        <v>1</v>
      </c>
      <c r="I492" s="301" t="s">
        <v>660</v>
      </c>
      <c r="J492" s="335">
        <v>0</v>
      </c>
      <c r="K492" s="335">
        <v>170</v>
      </c>
      <c r="L492" s="335">
        <v>0</v>
      </c>
      <c r="M492" s="420">
        <f t="shared" si="8"/>
        <v>170</v>
      </c>
    </row>
    <row r="493" spans="1:13" ht="12.75">
      <c r="A493" s="395" t="s">
        <v>521</v>
      </c>
      <c r="B493" s="411"/>
      <c r="C493" s="411"/>
      <c r="D493" s="411">
        <v>2009</v>
      </c>
      <c r="E493" s="312" t="s">
        <v>178</v>
      </c>
      <c r="F493" s="312" t="s">
        <v>734</v>
      </c>
      <c r="G493" s="474" t="s">
        <v>318</v>
      </c>
      <c r="H493" s="411">
        <v>1</v>
      </c>
      <c r="I493" s="301" t="s">
        <v>269</v>
      </c>
      <c r="J493" s="335">
        <v>0</v>
      </c>
      <c r="K493" s="335">
        <v>0</v>
      </c>
      <c r="L493" s="335">
        <v>1</v>
      </c>
      <c r="M493" s="420">
        <f t="shared" si="8"/>
        <v>1</v>
      </c>
    </row>
    <row r="494" spans="1:13" ht="12.75">
      <c r="A494" s="395" t="s">
        <v>521</v>
      </c>
      <c r="B494" s="411"/>
      <c r="C494" s="411"/>
      <c r="D494" s="411">
        <v>2009</v>
      </c>
      <c r="E494" s="312" t="s">
        <v>178</v>
      </c>
      <c r="F494" s="312" t="s">
        <v>734</v>
      </c>
      <c r="G494" s="474" t="s">
        <v>1067</v>
      </c>
      <c r="H494" s="411" t="s">
        <v>301</v>
      </c>
      <c r="I494" s="301" t="s">
        <v>737</v>
      </c>
      <c r="J494" s="335">
        <v>0</v>
      </c>
      <c r="K494" s="335">
        <v>0</v>
      </c>
      <c r="L494" s="335">
        <v>5</v>
      </c>
      <c r="M494" s="420">
        <f t="shared" si="8"/>
        <v>5</v>
      </c>
    </row>
    <row r="495" spans="1:13" ht="12.75">
      <c r="A495" s="395" t="s">
        <v>521</v>
      </c>
      <c r="B495" s="411"/>
      <c r="C495" s="411"/>
      <c r="D495" s="411">
        <v>2009</v>
      </c>
      <c r="E495" s="312" t="s">
        <v>178</v>
      </c>
      <c r="F495" s="312" t="s">
        <v>734</v>
      </c>
      <c r="G495" s="474" t="s">
        <v>575</v>
      </c>
      <c r="H495" s="411">
        <v>1</v>
      </c>
      <c r="I495" s="301" t="s">
        <v>691</v>
      </c>
      <c r="J495" s="335">
        <v>0</v>
      </c>
      <c r="K495" s="335">
        <v>61</v>
      </c>
      <c r="L495" s="335">
        <v>0</v>
      </c>
      <c r="M495" s="420">
        <f t="shared" si="8"/>
        <v>61</v>
      </c>
    </row>
    <row r="496" spans="1:13" ht="12.75">
      <c r="A496" s="395" t="s">
        <v>521</v>
      </c>
      <c r="B496" s="411"/>
      <c r="C496" s="411"/>
      <c r="D496" s="411">
        <v>2009</v>
      </c>
      <c r="E496" s="312" t="s">
        <v>178</v>
      </c>
      <c r="F496" s="312" t="s">
        <v>734</v>
      </c>
      <c r="G496" s="474" t="s">
        <v>575</v>
      </c>
      <c r="H496" s="411">
        <v>1</v>
      </c>
      <c r="I496" s="301" t="s">
        <v>628</v>
      </c>
      <c r="J496" s="335">
        <v>0</v>
      </c>
      <c r="K496" s="335">
        <v>4738</v>
      </c>
      <c r="L496" s="335">
        <v>0</v>
      </c>
      <c r="M496" s="420">
        <f t="shared" si="8"/>
        <v>4738</v>
      </c>
    </row>
    <row r="497" spans="1:13" ht="12.75">
      <c r="A497" s="395" t="s">
        <v>521</v>
      </c>
      <c r="B497" s="411"/>
      <c r="C497" s="411"/>
      <c r="D497" s="411">
        <v>2009</v>
      </c>
      <c r="E497" s="312" t="s">
        <v>178</v>
      </c>
      <c r="F497" s="312" t="s">
        <v>734</v>
      </c>
      <c r="G497" s="474" t="s">
        <v>575</v>
      </c>
      <c r="H497" s="411">
        <v>1</v>
      </c>
      <c r="I497" s="301" t="s">
        <v>737</v>
      </c>
      <c r="J497" s="335">
        <v>0</v>
      </c>
      <c r="K497" s="335">
        <v>0</v>
      </c>
      <c r="L497" s="335">
        <v>122</v>
      </c>
      <c r="M497" s="420">
        <f t="shared" si="8"/>
        <v>122</v>
      </c>
    </row>
    <row r="498" spans="1:13" ht="12.75">
      <c r="A498" s="395" t="s">
        <v>521</v>
      </c>
      <c r="B498" s="411"/>
      <c r="C498" s="411"/>
      <c r="D498" s="411">
        <v>2009</v>
      </c>
      <c r="E498" s="312" t="s">
        <v>178</v>
      </c>
      <c r="F498" s="312" t="s">
        <v>734</v>
      </c>
      <c r="G498" s="474" t="s">
        <v>1042</v>
      </c>
      <c r="H498" s="411">
        <v>1</v>
      </c>
      <c r="I498" s="301" t="s">
        <v>688</v>
      </c>
      <c r="J498" s="335">
        <v>0</v>
      </c>
      <c r="K498" s="335">
        <v>35</v>
      </c>
      <c r="L498" s="335">
        <v>0</v>
      </c>
      <c r="M498" s="420">
        <f t="shared" si="8"/>
        <v>35</v>
      </c>
    </row>
    <row r="499" spans="1:13" ht="12.75">
      <c r="A499" s="395" t="s">
        <v>521</v>
      </c>
      <c r="B499" s="411"/>
      <c r="C499" s="411"/>
      <c r="D499" s="411">
        <v>2009</v>
      </c>
      <c r="E499" s="312" t="s">
        <v>178</v>
      </c>
      <c r="F499" s="312" t="s">
        <v>734</v>
      </c>
      <c r="G499" s="474" t="s">
        <v>1042</v>
      </c>
      <c r="H499" s="411">
        <v>1</v>
      </c>
      <c r="I499" s="301" t="s">
        <v>269</v>
      </c>
      <c r="J499" s="335">
        <v>0</v>
      </c>
      <c r="K499" s="335">
        <v>30</v>
      </c>
      <c r="L499" s="335">
        <v>1</v>
      </c>
      <c r="M499" s="420">
        <f t="shared" si="8"/>
        <v>31</v>
      </c>
    </row>
    <row r="500" spans="1:13" ht="12.75">
      <c r="A500" s="395" t="s">
        <v>521</v>
      </c>
      <c r="B500" s="411"/>
      <c r="C500" s="411"/>
      <c r="D500" s="411">
        <v>2009</v>
      </c>
      <c r="E500" s="312" t="s">
        <v>178</v>
      </c>
      <c r="F500" s="312" t="s">
        <v>734</v>
      </c>
      <c r="G500" s="474" t="s">
        <v>1068</v>
      </c>
      <c r="H500" s="411" t="s">
        <v>301</v>
      </c>
      <c r="I500" s="301" t="s">
        <v>737</v>
      </c>
      <c r="J500" s="335">
        <v>0</v>
      </c>
      <c r="K500" s="335">
        <v>0</v>
      </c>
      <c r="L500" s="335">
        <v>3</v>
      </c>
      <c r="M500" s="420">
        <f t="shared" si="8"/>
        <v>3</v>
      </c>
    </row>
    <row r="501" spans="1:13" ht="12.75">
      <c r="A501" s="395" t="s">
        <v>521</v>
      </c>
      <c r="B501" s="411"/>
      <c r="C501" s="411"/>
      <c r="D501" s="411">
        <v>2009</v>
      </c>
      <c r="E501" s="312" t="s">
        <v>178</v>
      </c>
      <c r="F501" s="312" t="s">
        <v>734</v>
      </c>
      <c r="G501" s="474" t="s">
        <v>1007</v>
      </c>
      <c r="H501" s="411">
        <v>2</v>
      </c>
      <c r="I501" s="301" t="s">
        <v>269</v>
      </c>
      <c r="J501" s="335">
        <v>0</v>
      </c>
      <c r="K501" s="335">
        <v>0</v>
      </c>
      <c r="L501" s="335">
        <v>2</v>
      </c>
      <c r="M501" s="420">
        <f t="shared" si="8"/>
        <v>2</v>
      </c>
    </row>
    <row r="502" spans="1:13" ht="12.75">
      <c r="A502" s="395" t="s">
        <v>521</v>
      </c>
      <c r="B502" s="411"/>
      <c r="C502" s="411"/>
      <c r="D502" s="411">
        <v>2009</v>
      </c>
      <c r="E502" s="312" t="s">
        <v>178</v>
      </c>
      <c r="F502" s="312" t="s">
        <v>734</v>
      </c>
      <c r="G502" s="474" t="s">
        <v>1007</v>
      </c>
      <c r="H502" s="411">
        <v>2</v>
      </c>
      <c r="I502" s="301" t="s">
        <v>628</v>
      </c>
      <c r="J502" s="335">
        <v>0</v>
      </c>
      <c r="K502" s="335">
        <v>1</v>
      </c>
      <c r="L502" s="335">
        <v>0</v>
      </c>
      <c r="M502" s="420">
        <f t="shared" si="8"/>
        <v>1</v>
      </c>
    </row>
    <row r="503" spans="1:13" ht="12.75">
      <c r="A503" s="395" t="s">
        <v>521</v>
      </c>
      <c r="B503" s="411"/>
      <c r="C503" s="411"/>
      <c r="D503" s="411">
        <v>2009</v>
      </c>
      <c r="E503" s="312" t="s">
        <v>178</v>
      </c>
      <c r="F503" s="312" t="s">
        <v>734</v>
      </c>
      <c r="G503" s="474" t="s">
        <v>1007</v>
      </c>
      <c r="H503" s="411">
        <v>2</v>
      </c>
      <c r="I503" s="301" t="s">
        <v>679</v>
      </c>
      <c r="J503" s="335">
        <v>0</v>
      </c>
      <c r="K503" s="335">
        <v>0</v>
      </c>
      <c r="L503" s="335">
        <v>5</v>
      </c>
      <c r="M503" s="420">
        <f t="shared" si="8"/>
        <v>5</v>
      </c>
    </row>
    <row r="504" spans="1:13" ht="12.75">
      <c r="A504" s="395" t="s">
        <v>521</v>
      </c>
      <c r="B504" s="411"/>
      <c r="C504" s="411"/>
      <c r="D504" s="411">
        <v>2009</v>
      </c>
      <c r="E504" s="312" t="s">
        <v>178</v>
      </c>
      <c r="F504" s="312" t="s">
        <v>734</v>
      </c>
      <c r="G504" s="474" t="s">
        <v>1007</v>
      </c>
      <c r="H504" s="411">
        <v>2</v>
      </c>
      <c r="I504" s="301" t="s">
        <v>737</v>
      </c>
      <c r="J504" s="335">
        <v>0</v>
      </c>
      <c r="K504" s="335">
        <v>0</v>
      </c>
      <c r="L504" s="335">
        <v>2</v>
      </c>
      <c r="M504" s="420">
        <f t="shared" si="8"/>
        <v>2</v>
      </c>
    </row>
    <row r="505" spans="1:13" ht="12.75">
      <c r="A505" s="395" t="s">
        <v>521</v>
      </c>
      <c r="B505" s="411"/>
      <c r="C505" s="411"/>
      <c r="D505" s="411">
        <v>2009</v>
      </c>
      <c r="E505" s="312" t="s">
        <v>178</v>
      </c>
      <c r="F505" s="312" t="s">
        <v>734</v>
      </c>
      <c r="G505" s="474" t="s">
        <v>1008</v>
      </c>
      <c r="H505" s="411">
        <v>2</v>
      </c>
      <c r="I505" s="301" t="s">
        <v>269</v>
      </c>
      <c r="J505" s="335">
        <v>0</v>
      </c>
      <c r="K505" s="335">
        <v>2</v>
      </c>
      <c r="L505" s="335">
        <v>1</v>
      </c>
      <c r="M505" s="420">
        <f t="shared" si="8"/>
        <v>3</v>
      </c>
    </row>
    <row r="506" spans="1:13" ht="12.75">
      <c r="A506" s="395" t="s">
        <v>521</v>
      </c>
      <c r="B506" s="411"/>
      <c r="C506" s="411"/>
      <c r="D506" s="411">
        <v>2009</v>
      </c>
      <c r="E506" s="312" t="s">
        <v>178</v>
      </c>
      <c r="F506" s="312" t="s">
        <v>734</v>
      </c>
      <c r="G506" s="474" t="s">
        <v>1008</v>
      </c>
      <c r="H506" s="411">
        <v>2</v>
      </c>
      <c r="I506" s="301" t="s">
        <v>679</v>
      </c>
      <c r="J506" s="335">
        <v>0</v>
      </c>
      <c r="K506" s="335">
        <v>31</v>
      </c>
      <c r="L506" s="335">
        <v>0</v>
      </c>
      <c r="M506" s="420">
        <f t="shared" si="8"/>
        <v>31</v>
      </c>
    </row>
    <row r="507" spans="1:13" ht="12.75">
      <c r="A507" s="395" t="s">
        <v>521</v>
      </c>
      <c r="B507" s="411"/>
      <c r="C507" s="411"/>
      <c r="D507" s="411">
        <v>2009</v>
      </c>
      <c r="E507" s="312" t="s">
        <v>178</v>
      </c>
      <c r="F507" s="312" t="s">
        <v>734</v>
      </c>
      <c r="G507" s="474" t="s">
        <v>1069</v>
      </c>
      <c r="H507" s="411" t="s">
        <v>301</v>
      </c>
      <c r="I507" s="301" t="s">
        <v>269</v>
      </c>
      <c r="J507" s="335">
        <v>0</v>
      </c>
      <c r="K507" s="335">
        <v>0</v>
      </c>
      <c r="L507" s="335">
        <v>1</v>
      </c>
      <c r="M507" s="420">
        <f t="shared" si="8"/>
        <v>1</v>
      </c>
    </row>
    <row r="508" spans="1:13" ht="12.75">
      <c r="A508" s="395" t="s">
        <v>521</v>
      </c>
      <c r="B508" s="411"/>
      <c r="C508" s="411"/>
      <c r="D508" s="411">
        <v>2009</v>
      </c>
      <c r="E508" s="312" t="s">
        <v>178</v>
      </c>
      <c r="F508" s="312" t="s">
        <v>734</v>
      </c>
      <c r="G508" s="474" t="s">
        <v>1044</v>
      </c>
      <c r="H508" s="411">
        <v>2</v>
      </c>
      <c r="I508" s="301" t="s">
        <v>688</v>
      </c>
      <c r="J508" s="335">
        <v>0</v>
      </c>
      <c r="K508" s="335">
        <v>0</v>
      </c>
      <c r="L508" s="335">
        <v>21</v>
      </c>
      <c r="M508" s="420">
        <f t="shared" si="8"/>
        <v>21</v>
      </c>
    </row>
    <row r="509" spans="1:13" ht="12.75">
      <c r="A509" s="395" t="s">
        <v>521</v>
      </c>
      <c r="B509" s="411"/>
      <c r="C509" s="411"/>
      <c r="D509" s="411">
        <v>2009</v>
      </c>
      <c r="E509" s="312" t="s">
        <v>178</v>
      </c>
      <c r="F509" s="312" t="s">
        <v>734</v>
      </c>
      <c r="G509" s="474" t="s">
        <v>1044</v>
      </c>
      <c r="H509" s="411">
        <v>2</v>
      </c>
      <c r="I509" s="301" t="s">
        <v>692</v>
      </c>
      <c r="J509" s="335">
        <v>0</v>
      </c>
      <c r="K509" s="335">
        <v>1567</v>
      </c>
      <c r="L509" s="335">
        <v>0</v>
      </c>
      <c r="M509" s="420">
        <f t="shared" si="8"/>
        <v>1567</v>
      </c>
    </row>
    <row r="510" spans="1:13" ht="12.75">
      <c r="A510" s="395" t="s">
        <v>521</v>
      </c>
      <c r="B510" s="411"/>
      <c r="C510" s="411"/>
      <c r="D510" s="411">
        <v>2009</v>
      </c>
      <c r="E510" s="312" t="s">
        <v>178</v>
      </c>
      <c r="F510" s="312" t="s">
        <v>734</v>
      </c>
      <c r="G510" s="474" t="s">
        <v>1044</v>
      </c>
      <c r="H510" s="411">
        <v>2</v>
      </c>
      <c r="I510" s="301" t="s">
        <v>269</v>
      </c>
      <c r="J510" s="335">
        <v>0</v>
      </c>
      <c r="K510" s="335">
        <v>0</v>
      </c>
      <c r="L510" s="335">
        <v>181</v>
      </c>
      <c r="M510" s="420">
        <f t="shared" si="8"/>
        <v>181</v>
      </c>
    </row>
    <row r="511" spans="1:13" ht="12.75">
      <c r="A511" s="395" t="s">
        <v>521</v>
      </c>
      <c r="B511" s="411"/>
      <c r="C511" s="411"/>
      <c r="D511" s="411">
        <v>2009</v>
      </c>
      <c r="E511" s="312" t="s">
        <v>178</v>
      </c>
      <c r="F511" s="312" t="s">
        <v>734</v>
      </c>
      <c r="G511" s="474" t="s">
        <v>1044</v>
      </c>
      <c r="H511" s="411">
        <v>2</v>
      </c>
      <c r="I511" s="301" t="s">
        <v>737</v>
      </c>
      <c r="J511" s="335">
        <v>0</v>
      </c>
      <c r="K511" s="335">
        <v>0</v>
      </c>
      <c r="L511" s="335">
        <v>1</v>
      </c>
      <c r="M511" s="420">
        <f t="shared" si="8"/>
        <v>1</v>
      </c>
    </row>
    <row r="512" spans="1:13" ht="12.75">
      <c r="A512" s="395" t="s">
        <v>521</v>
      </c>
      <c r="B512" s="411"/>
      <c r="C512" s="411"/>
      <c r="D512" s="411">
        <v>2009</v>
      </c>
      <c r="E512" s="312" t="s">
        <v>178</v>
      </c>
      <c r="F512" s="312" t="s">
        <v>734</v>
      </c>
      <c r="G512" s="474" t="s">
        <v>1045</v>
      </c>
      <c r="H512" s="411" t="s">
        <v>301</v>
      </c>
      <c r="I512" s="301" t="s">
        <v>269</v>
      </c>
      <c r="J512" s="335">
        <v>0</v>
      </c>
      <c r="K512" s="335">
        <v>0</v>
      </c>
      <c r="L512" s="335">
        <v>4</v>
      </c>
      <c r="M512" s="420">
        <f t="shared" si="8"/>
        <v>4</v>
      </c>
    </row>
    <row r="513" spans="1:13" ht="12.75">
      <c r="A513" s="395" t="s">
        <v>521</v>
      </c>
      <c r="B513" s="411"/>
      <c r="C513" s="411"/>
      <c r="D513" s="411">
        <v>2009</v>
      </c>
      <c r="E513" s="312" t="s">
        <v>178</v>
      </c>
      <c r="F513" s="312" t="s">
        <v>734</v>
      </c>
      <c r="G513" s="474" t="s">
        <v>1009</v>
      </c>
      <c r="H513" s="411" t="s">
        <v>301</v>
      </c>
      <c r="I513" s="301" t="s">
        <v>688</v>
      </c>
      <c r="J513" s="335">
        <v>0</v>
      </c>
      <c r="K513" s="335">
        <v>0</v>
      </c>
      <c r="L513" s="335">
        <v>1</v>
      </c>
      <c r="M513" s="420">
        <f t="shared" si="8"/>
        <v>1</v>
      </c>
    </row>
    <row r="514" spans="1:13" ht="12.75">
      <c r="A514" s="395" t="s">
        <v>521</v>
      </c>
      <c r="B514" s="411"/>
      <c r="C514" s="411"/>
      <c r="D514" s="411">
        <v>2009</v>
      </c>
      <c r="E514" s="312" t="s">
        <v>178</v>
      </c>
      <c r="F514" s="312" t="s">
        <v>734</v>
      </c>
      <c r="G514" s="474" t="s">
        <v>1009</v>
      </c>
      <c r="H514" s="411" t="s">
        <v>301</v>
      </c>
      <c r="I514" s="301" t="s">
        <v>269</v>
      </c>
      <c r="J514" s="335">
        <v>0</v>
      </c>
      <c r="K514" s="335">
        <v>0</v>
      </c>
      <c r="L514" s="335">
        <v>210</v>
      </c>
      <c r="M514" s="420">
        <f t="shared" si="8"/>
        <v>210</v>
      </c>
    </row>
    <row r="515" spans="1:13" ht="12.75">
      <c r="A515" s="395" t="s">
        <v>521</v>
      </c>
      <c r="B515" s="411"/>
      <c r="C515" s="411"/>
      <c r="D515" s="411">
        <v>2009</v>
      </c>
      <c r="E515" s="312" t="s">
        <v>178</v>
      </c>
      <c r="F515" s="312" t="s">
        <v>734</v>
      </c>
      <c r="G515" s="474" t="s">
        <v>1070</v>
      </c>
      <c r="H515" s="411" t="s">
        <v>301</v>
      </c>
      <c r="I515" s="301" t="s">
        <v>269</v>
      </c>
      <c r="J515" s="335">
        <v>0</v>
      </c>
      <c r="K515" s="335">
        <v>0</v>
      </c>
      <c r="L515" s="335">
        <v>5</v>
      </c>
      <c r="M515" s="420">
        <f t="shared" si="8"/>
        <v>5</v>
      </c>
    </row>
    <row r="516" spans="1:13" ht="12.75">
      <c r="A516" s="395" t="s">
        <v>521</v>
      </c>
      <c r="B516" s="411"/>
      <c r="C516" s="411"/>
      <c r="D516" s="411">
        <v>2009</v>
      </c>
      <c r="E516" s="312" t="s">
        <v>178</v>
      </c>
      <c r="F516" s="312" t="s">
        <v>734</v>
      </c>
      <c r="G516" s="474" t="s">
        <v>888</v>
      </c>
      <c r="H516" s="411">
        <v>2</v>
      </c>
      <c r="I516" s="301" t="s">
        <v>688</v>
      </c>
      <c r="J516" s="335">
        <v>0</v>
      </c>
      <c r="K516" s="335">
        <v>0</v>
      </c>
      <c r="L516" s="335">
        <v>2</v>
      </c>
      <c r="M516" s="420">
        <f t="shared" si="8"/>
        <v>2</v>
      </c>
    </row>
    <row r="517" spans="1:13" ht="12.75">
      <c r="A517" s="395" t="s">
        <v>521</v>
      </c>
      <c r="B517" s="411"/>
      <c r="C517" s="411"/>
      <c r="D517" s="411">
        <v>2009</v>
      </c>
      <c r="E517" s="312" t="s">
        <v>178</v>
      </c>
      <c r="F517" s="312" t="s">
        <v>734</v>
      </c>
      <c r="G517" s="474" t="s">
        <v>888</v>
      </c>
      <c r="H517" s="411">
        <v>2</v>
      </c>
      <c r="I517" s="301" t="s">
        <v>679</v>
      </c>
      <c r="J517" s="335">
        <v>0</v>
      </c>
      <c r="K517" s="335">
        <v>0</v>
      </c>
      <c r="L517" s="335">
        <v>1</v>
      </c>
      <c r="M517" s="420">
        <f t="shared" si="8"/>
        <v>1</v>
      </c>
    </row>
    <row r="518" spans="1:13" ht="13.5" thickBot="1">
      <c r="A518" s="399" t="s">
        <v>521</v>
      </c>
      <c r="B518" s="400"/>
      <c r="C518" s="400"/>
      <c r="D518" s="400">
        <v>2009</v>
      </c>
      <c r="E518" s="401" t="s">
        <v>178</v>
      </c>
      <c r="F518" s="401" t="s">
        <v>734</v>
      </c>
      <c r="G518" s="475" t="s">
        <v>1058</v>
      </c>
      <c r="H518" s="400" t="s">
        <v>301</v>
      </c>
      <c r="I518" s="361" t="s">
        <v>737</v>
      </c>
      <c r="J518" s="476">
        <v>0</v>
      </c>
      <c r="K518" s="476">
        <v>0</v>
      </c>
      <c r="L518" s="476">
        <v>2</v>
      </c>
      <c r="M518" s="421">
        <f t="shared" si="8"/>
        <v>2</v>
      </c>
    </row>
  </sheetData>
  <sheetProtection/>
  <mergeCells count="10">
    <mergeCell ref="A3:A4"/>
    <mergeCell ref="B3:B4"/>
    <mergeCell ref="C3:C4"/>
    <mergeCell ref="D3:D4"/>
    <mergeCell ref="J3:M3"/>
    <mergeCell ref="E3:E4"/>
    <mergeCell ref="F3:F4"/>
    <mergeCell ref="G3:G4"/>
    <mergeCell ref="H3:H4"/>
    <mergeCell ref="I3:I4"/>
  </mergeCells>
  <printOptions/>
  <pageMargins left="0.7874015748031497" right="0.7874015748031497" top="1.062992125984252" bottom="1.062992125984252" header="0.7874015748031497" footer="0.7874015748031497"/>
  <pageSetup fitToHeight="4" fitToWidth="1" horizontalDpi="300" verticalDpi="300" orientation="landscape" paperSize="8" scale="89" r:id="rId3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39"/>
  <sheetViews>
    <sheetView zoomScale="50" zoomScaleNormal="50" zoomScaleSheetLayoutView="100" zoomScalePageLayoutView="0" workbookViewId="0" topLeftCell="A1">
      <selection activeCell="A239" sqref="A239"/>
    </sheetView>
  </sheetViews>
  <sheetFormatPr defaultColWidth="5.7109375" defaultRowHeight="19.5" customHeight="1"/>
  <cols>
    <col min="1" max="1" width="8.8515625" style="83" customWidth="1"/>
    <col min="2" max="2" width="22.28125" style="406" bestFit="1" customWidth="1"/>
    <col min="3" max="3" width="22.8515625" style="100" customWidth="1"/>
    <col min="4" max="4" width="21.57421875" style="100" bestFit="1" customWidth="1"/>
    <col min="5" max="5" width="27.28125" style="100" customWidth="1"/>
    <col min="6" max="6" width="16.28125" style="100" hidden="1" customWidth="1"/>
    <col min="7" max="7" width="8.7109375" style="100" bestFit="1" customWidth="1"/>
    <col min="8" max="8" width="11.140625" style="551" bestFit="1" customWidth="1"/>
    <col min="9" max="9" width="11.7109375" style="589" bestFit="1" customWidth="1"/>
    <col min="10" max="10" width="22.8515625" style="590" customWidth="1"/>
    <col min="11" max="16384" width="5.7109375" style="101" customWidth="1"/>
  </cols>
  <sheetData>
    <row r="1" spans="1:10" ht="21" customHeight="1" thickBot="1">
      <c r="A1" s="715" t="s">
        <v>326</v>
      </c>
      <c r="B1" s="405"/>
      <c r="C1" s="571"/>
      <c r="D1" s="568"/>
      <c r="E1" s="568"/>
      <c r="F1" s="568"/>
      <c r="G1" s="568"/>
      <c r="H1" s="578" t="s">
        <v>152</v>
      </c>
      <c r="I1" s="795" t="s">
        <v>522</v>
      </c>
      <c r="J1" s="796"/>
    </row>
    <row r="2" spans="1:10" ht="19.5" customHeight="1" thickBot="1">
      <c r="A2" s="577"/>
      <c r="B2" s="407"/>
      <c r="C2" s="569"/>
      <c r="D2" s="569"/>
      <c r="E2" s="569"/>
      <c r="F2" s="569"/>
      <c r="G2" s="569"/>
      <c r="H2" s="579"/>
      <c r="I2" s="797"/>
      <c r="J2" s="797"/>
    </row>
    <row r="3" spans="1:245" ht="51" customHeight="1" thickBot="1">
      <c r="A3" s="526" t="s">
        <v>154</v>
      </c>
      <c r="B3" s="567" t="s">
        <v>303</v>
      </c>
      <c r="C3" s="527" t="s">
        <v>167</v>
      </c>
      <c r="D3" s="527" t="s">
        <v>156</v>
      </c>
      <c r="E3" s="528" t="s">
        <v>327</v>
      </c>
      <c r="F3" s="528" t="s">
        <v>304</v>
      </c>
      <c r="G3" s="529" t="s">
        <v>328</v>
      </c>
      <c r="H3" s="550" t="s">
        <v>329</v>
      </c>
      <c r="I3" s="582" t="s">
        <v>330</v>
      </c>
      <c r="J3" s="530" t="s">
        <v>331</v>
      </c>
      <c r="IJ3"/>
      <c r="IK3"/>
    </row>
    <row r="4" spans="1:10" ht="14.25" customHeight="1">
      <c r="A4" s="552" t="s">
        <v>521</v>
      </c>
      <c r="B4" s="572" t="s">
        <v>572</v>
      </c>
      <c r="C4" s="552" t="s">
        <v>176</v>
      </c>
      <c r="D4" s="552" t="s">
        <v>164</v>
      </c>
      <c r="E4" s="552" t="s">
        <v>576</v>
      </c>
      <c r="F4" s="552" t="s">
        <v>577</v>
      </c>
      <c r="G4" s="552" t="s">
        <v>787</v>
      </c>
      <c r="H4" s="553"/>
      <c r="I4" s="583" t="s">
        <v>301</v>
      </c>
      <c r="J4" s="583" t="s">
        <v>253</v>
      </c>
    </row>
    <row r="5" spans="1:10" ht="14.25" customHeight="1">
      <c r="A5" s="552" t="s">
        <v>521</v>
      </c>
      <c r="B5" s="572" t="s">
        <v>573</v>
      </c>
      <c r="C5" s="552" t="s">
        <v>176</v>
      </c>
      <c r="D5" s="552" t="s">
        <v>164</v>
      </c>
      <c r="E5" s="552" t="s">
        <v>579</v>
      </c>
      <c r="F5" s="552" t="s">
        <v>577</v>
      </c>
      <c r="G5" s="552" t="s">
        <v>789</v>
      </c>
      <c r="H5" s="552" t="s">
        <v>788</v>
      </c>
      <c r="I5" s="583"/>
      <c r="J5" s="583" t="s">
        <v>253</v>
      </c>
    </row>
    <row r="6" spans="1:10" ht="14.25" customHeight="1">
      <c r="A6" s="554" t="s">
        <v>521</v>
      </c>
      <c r="B6" s="573" t="s">
        <v>573</v>
      </c>
      <c r="C6" s="554" t="s">
        <v>176</v>
      </c>
      <c r="D6" s="554" t="s">
        <v>164</v>
      </c>
      <c r="E6" s="554" t="s">
        <v>790</v>
      </c>
      <c r="F6" s="554" t="s">
        <v>577</v>
      </c>
      <c r="G6" s="554" t="s">
        <v>791</v>
      </c>
      <c r="H6" s="554" t="s">
        <v>792</v>
      </c>
      <c r="I6" s="584"/>
      <c r="J6" s="584" t="s">
        <v>254</v>
      </c>
    </row>
    <row r="7" spans="1:10" ht="14.25" customHeight="1">
      <c r="A7" s="554" t="s">
        <v>521</v>
      </c>
      <c r="B7" s="573" t="s">
        <v>573</v>
      </c>
      <c r="C7" s="554" t="s">
        <v>176</v>
      </c>
      <c r="D7" s="554" t="s">
        <v>164</v>
      </c>
      <c r="E7" s="554" t="s">
        <v>793</v>
      </c>
      <c r="F7" s="554" t="s">
        <v>577</v>
      </c>
      <c r="G7" s="554" t="s">
        <v>794</v>
      </c>
      <c r="H7" s="554" t="s">
        <v>794</v>
      </c>
      <c r="I7" s="584"/>
      <c r="J7" s="584" t="s">
        <v>254</v>
      </c>
    </row>
    <row r="8" spans="1:10" ht="14.25" customHeight="1">
      <c r="A8" s="554" t="s">
        <v>521</v>
      </c>
      <c r="B8" s="573" t="s">
        <v>573</v>
      </c>
      <c r="C8" s="554" t="s">
        <v>176</v>
      </c>
      <c r="D8" s="554" t="s">
        <v>164</v>
      </c>
      <c r="E8" s="554" t="s">
        <v>795</v>
      </c>
      <c r="F8" s="554" t="s">
        <v>577</v>
      </c>
      <c r="G8" s="554" t="s">
        <v>794</v>
      </c>
      <c r="H8" s="554" t="s">
        <v>794</v>
      </c>
      <c r="I8" s="584"/>
      <c r="J8" s="584" t="s">
        <v>254</v>
      </c>
    </row>
    <row r="9" spans="1:10" ht="14.25" customHeight="1">
      <c r="A9" s="554" t="s">
        <v>521</v>
      </c>
      <c r="B9" s="573" t="s">
        <v>573</v>
      </c>
      <c r="C9" s="554" t="s">
        <v>176</v>
      </c>
      <c r="D9" s="554" t="s">
        <v>164</v>
      </c>
      <c r="E9" s="554" t="s">
        <v>796</v>
      </c>
      <c r="F9" s="554" t="s">
        <v>577</v>
      </c>
      <c r="G9" s="554" t="s">
        <v>794</v>
      </c>
      <c r="H9" s="554" t="s">
        <v>794</v>
      </c>
      <c r="I9" s="584"/>
      <c r="J9" s="584" t="s">
        <v>254</v>
      </c>
    </row>
    <row r="10" spans="1:10" ht="14.25" customHeight="1">
      <c r="A10" s="554" t="s">
        <v>521</v>
      </c>
      <c r="B10" s="573" t="s">
        <v>797</v>
      </c>
      <c r="C10" s="554" t="s">
        <v>176</v>
      </c>
      <c r="D10" s="554" t="s">
        <v>164</v>
      </c>
      <c r="E10" s="554" t="s">
        <v>798</v>
      </c>
      <c r="F10" s="554" t="s">
        <v>582</v>
      </c>
      <c r="G10" s="554" t="s">
        <v>794</v>
      </c>
      <c r="H10" s="554" t="s">
        <v>794</v>
      </c>
      <c r="I10" s="584"/>
      <c r="J10" s="584" t="s">
        <v>254</v>
      </c>
    </row>
    <row r="11" spans="1:10" ht="14.25" customHeight="1">
      <c r="A11" s="554" t="s">
        <v>521</v>
      </c>
      <c r="B11" s="573" t="s">
        <v>799</v>
      </c>
      <c r="C11" s="554" t="s">
        <v>176</v>
      </c>
      <c r="D11" s="554" t="s">
        <v>164</v>
      </c>
      <c r="E11" s="554" t="s">
        <v>798</v>
      </c>
      <c r="F11" s="554" t="s">
        <v>582</v>
      </c>
      <c r="G11" s="554" t="s">
        <v>800</v>
      </c>
      <c r="H11" s="554" t="s">
        <v>794</v>
      </c>
      <c r="I11" s="584"/>
      <c r="J11" s="584" t="s">
        <v>254</v>
      </c>
    </row>
    <row r="12" spans="1:10" ht="14.25" customHeight="1">
      <c r="A12" s="552" t="s">
        <v>521</v>
      </c>
      <c r="B12" s="572" t="s">
        <v>332</v>
      </c>
      <c r="C12" s="552" t="s">
        <v>176</v>
      </c>
      <c r="D12" s="552" t="s">
        <v>164</v>
      </c>
      <c r="E12" s="552" t="s">
        <v>580</v>
      </c>
      <c r="F12" s="552" t="s">
        <v>577</v>
      </c>
      <c r="G12" s="555">
        <v>12858.895415000085</v>
      </c>
      <c r="H12" s="552" t="s">
        <v>788</v>
      </c>
      <c r="I12" s="583"/>
      <c r="J12" s="583" t="s">
        <v>253</v>
      </c>
    </row>
    <row r="13" spans="1:10" ht="14.25" customHeight="1">
      <c r="A13" s="552" t="s">
        <v>521</v>
      </c>
      <c r="B13" s="572" t="s">
        <v>332</v>
      </c>
      <c r="C13" s="552" t="s">
        <v>176</v>
      </c>
      <c r="D13" s="552" t="s">
        <v>164</v>
      </c>
      <c r="E13" s="552" t="s">
        <v>581</v>
      </c>
      <c r="F13" s="552" t="s">
        <v>577</v>
      </c>
      <c r="G13" s="552" t="s">
        <v>801</v>
      </c>
      <c r="H13" s="552" t="s">
        <v>788</v>
      </c>
      <c r="I13" s="583"/>
      <c r="J13" s="583" t="s">
        <v>253</v>
      </c>
    </row>
    <row r="14" spans="1:10" ht="14.25" customHeight="1">
      <c r="A14" s="554" t="s">
        <v>521</v>
      </c>
      <c r="B14" s="573" t="s">
        <v>529</v>
      </c>
      <c r="C14" s="554" t="s">
        <v>176</v>
      </c>
      <c r="D14" s="554" t="s">
        <v>164</v>
      </c>
      <c r="E14" s="554" t="s">
        <v>576</v>
      </c>
      <c r="F14" s="554" t="s">
        <v>582</v>
      </c>
      <c r="G14" s="554" t="s">
        <v>802</v>
      </c>
      <c r="H14" s="554" t="s">
        <v>794</v>
      </c>
      <c r="I14" s="584"/>
      <c r="J14" s="584" t="s">
        <v>254</v>
      </c>
    </row>
    <row r="15" spans="1:10" ht="14.25" customHeight="1">
      <c r="A15" s="554" t="s">
        <v>521</v>
      </c>
      <c r="B15" s="573" t="s">
        <v>803</v>
      </c>
      <c r="C15" s="554" t="s">
        <v>176</v>
      </c>
      <c r="D15" s="554" t="s">
        <v>164</v>
      </c>
      <c r="E15" s="554" t="s">
        <v>798</v>
      </c>
      <c r="F15" s="554" t="s">
        <v>582</v>
      </c>
      <c r="G15" s="554" t="s">
        <v>800</v>
      </c>
      <c r="H15" s="554" t="s">
        <v>794</v>
      </c>
      <c r="I15" s="584"/>
      <c r="J15" s="584" t="s">
        <v>254</v>
      </c>
    </row>
    <row r="16" spans="1:10" ht="14.25" customHeight="1">
      <c r="A16" s="554" t="s">
        <v>521</v>
      </c>
      <c r="B16" s="573" t="s">
        <v>528</v>
      </c>
      <c r="C16" s="554" t="s">
        <v>176</v>
      </c>
      <c r="D16" s="554" t="s">
        <v>164</v>
      </c>
      <c r="E16" s="554" t="s">
        <v>576</v>
      </c>
      <c r="F16" s="554" t="s">
        <v>582</v>
      </c>
      <c r="G16" s="554" t="s">
        <v>804</v>
      </c>
      <c r="H16" s="554" t="s">
        <v>794</v>
      </c>
      <c r="I16" s="584"/>
      <c r="J16" s="584" t="s">
        <v>254</v>
      </c>
    </row>
    <row r="17" spans="1:10" ht="14.25" customHeight="1">
      <c r="A17" s="552" t="s">
        <v>521</v>
      </c>
      <c r="B17" s="572" t="s">
        <v>574</v>
      </c>
      <c r="C17" s="552" t="s">
        <v>176</v>
      </c>
      <c r="D17" s="552" t="s">
        <v>164</v>
      </c>
      <c r="E17" s="552" t="s">
        <v>576</v>
      </c>
      <c r="F17" s="552" t="s">
        <v>582</v>
      </c>
      <c r="G17" s="552" t="s">
        <v>805</v>
      </c>
      <c r="H17" s="552" t="s">
        <v>788</v>
      </c>
      <c r="I17" s="583"/>
      <c r="J17" s="583" t="s">
        <v>253</v>
      </c>
    </row>
    <row r="18" spans="1:10" ht="14.25" customHeight="1">
      <c r="A18" s="554" t="s">
        <v>521</v>
      </c>
      <c r="B18" s="573" t="s">
        <v>530</v>
      </c>
      <c r="C18" s="554" t="s">
        <v>176</v>
      </c>
      <c r="D18" s="554" t="s">
        <v>164</v>
      </c>
      <c r="E18" s="554" t="s">
        <v>576</v>
      </c>
      <c r="F18" s="554" t="s">
        <v>582</v>
      </c>
      <c r="G18" s="554" t="s">
        <v>800</v>
      </c>
      <c r="H18" s="554" t="s">
        <v>794</v>
      </c>
      <c r="I18" s="584"/>
      <c r="J18" s="584" t="s">
        <v>254</v>
      </c>
    </row>
    <row r="19" spans="1:10" ht="14.25" customHeight="1">
      <c r="A19" s="552" t="s">
        <v>521</v>
      </c>
      <c r="B19" s="572" t="s">
        <v>536</v>
      </c>
      <c r="C19" s="552" t="s">
        <v>176</v>
      </c>
      <c r="D19" s="552" t="s">
        <v>164</v>
      </c>
      <c r="E19" s="552" t="s">
        <v>584</v>
      </c>
      <c r="F19" s="552" t="s">
        <v>577</v>
      </c>
      <c r="G19" s="552" t="s">
        <v>800</v>
      </c>
      <c r="H19" s="552" t="s">
        <v>788</v>
      </c>
      <c r="I19" s="583"/>
      <c r="J19" s="583" t="s">
        <v>253</v>
      </c>
    </row>
    <row r="20" spans="1:10" ht="14.25" customHeight="1">
      <c r="A20" s="554" t="s">
        <v>521</v>
      </c>
      <c r="B20" s="573" t="s">
        <v>806</v>
      </c>
      <c r="C20" s="554" t="s">
        <v>176</v>
      </c>
      <c r="D20" s="554" t="s">
        <v>164</v>
      </c>
      <c r="E20" s="554" t="s">
        <v>576</v>
      </c>
      <c r="F20" s="554" t="s">
        <v>582</v>
      </c>
      <c r="G20" s="554" t="s">
        <v>800</v>
      </c>
      <c r="H20" s="554" t="s">
        <v>794</v>
      </c>
      <c r="I20" s="584"/>
      <c r="J20" s="584" t="s">
        <v>254</v>
      </c>
    </row>
    <row r="21" spans="1:10" ht="14.25" customHeight="1">
      <c r="A21" s="554" t="s">
        <v>521</v>
      </c>
      <c r="B21" s="573" t="s">
        <v>807</v>
      </c>
      <c r="C21" s="554" t="s">
        <v>176</v>
      </c>
      <c r="D21" s="554" t="s">
        <v>164</v>
      </c>
      <c r="E21" s="554" t="s">
        <v>798</v>
      </c>
      <c r="F21" s="554" t="s">
        <v>582</v>
      </c>
      <c r="G21" s="554" t="s">
        <v>800</v>
      </c>
      <c r="H21" s="554" t="s">
        <v>794</v>
      </c>
      <c r="I21" s="584"/>
      <c r="J21" s="584" t="s">
        <v>254</v>
      </c>
    </row>
    <row r="22" spans="1:10" ht="14.25" customHeight="1">
      <c r="A22" s="554" t="s">
        <v>521</v>
      </c>
      <c r="B22" s="573" t="s">
        <v>808</v>
      </c>
      <c r="C22" s="554" t="s">
        <v>176</v>
      </c>
      <c r="D22" s="554" t="s">
        <v>164</v>
      </c>
      <c r="E22" s="554" t="s">
        <v>576</v>
      </c>
      <c r="F22" s="554" t="s">
        <v>577</v>
      </c>
      <c r="G22" s="554" t="s">
        <v>800</v>
      </c>
      <c r="H22" s="554" t="s">
        <v>794</v>
      </c>
      <c r="I22" s="584"/>
      <c r="J22" s="584" t="s">
        <v>254</v>
      </c>
    </row>
    <row r="23" spans="1:10" ht="14.25" customHeight="1">
      <c r="A23" s="556" t="s">
        <v>521</v>
      </c>
      <c r="B23" s="574" t="s">
        <v>318</v>
      </c>
      <c r="C23" s="556" t="s">
        <v>176</v>
      </c>
      <c r="D23" s="556" t="s">
        <v>164</v>
      </c>
      <c r="E23" s="556" t="s">
        <v>583</v>
      </c>
      <c r="F23" s="556" t="s">
        <v>577</v>
      </c>
      <c r="G23" s="556" t="s">
        <v>800</v>
      </c>
      <c r="H23" s="556" t="s">
        <v>788</v>
      </c>
      <c r="I23" s="585"/>
      <c r="J23" s="585" t="s">
        <v>253</v>
      </c>
    </row>
    <row r="24" spans="1:10" ht="14.25" customHeight="1">
      <c r="A24" s="556" t="s">
        <v>521</v>
      </c>
      <c r="B24" s="574" t="s">
        <v>575</v>
      </c>
      <c r="C24" s="556" t="s">
        <v>176</v>
      </c>
      <c r="D24" s="556" t="s">
        <v>164</v>
      </c>
      <c r="E24" s="556" t="s">
        <v>576</v>
      </c>
      <c r="F24" s="556" t="s">
        <v>582</v>
      </c>
      <c r="G24" s="556" t="s">
        <v>809</v>
      </c>
      <c r="H24" s="556" t="s">
        <v>810</v>
      </c>
      <c r="I24" s="585"/>
      <c r="J24" s="585" t="s">
        <v>253</v>
      </c>
    </row>
    <row r="25" spans="1:10" ht="14.25" customHeight="1">
      <c r="A25" s="570" t="s">
        <v>521</v>
      </c>
      <c r="B25" s="575" t="s">
        <v>585</v>
      </c>
      <c r="C25" s="570" t="s">
        <v>178</v>
      </c>
      <c r="D25" s="570" t="s">
        <v>164</v>
      </c>
      <c r="E25" s="557" t="s">
        <v>570</v>
      </c>
      <c r="F25" s="556" t="s">
        <v>582</v>
      </c>
      <c r="G25" s="556" t="s">
        <v>811</v>
      </c>
      <c r="H25" s="558" t="s">
        <v>788</v>
      </c>
      <c r="I25" s="585"/>
      <c r="J25" s="585" t="s">
        <v>253</v>
      </c>
    </row>
    <row r="26" spans="1:10" ht="14.25" customHeight="1">
      <c r="A26" s="556" t="s">
        <v>521</v>
      </c>
      <c r="B26" s="574" t="s">
        <v>585</v>
      </c>
      <c r="C26" s="556" t="s">
        <v>178</v>
      </c>
      <c r="D26" s="556" t="s">
        <v>164</v>
      </c>
      <c r="E26" s="556" t="s">
        <v>343</v>
      </c>
      <c r="F26" s="556" t="s">
        <v>582</v>
      </c>
      <c r="G26" s="556" t="s">
        <v>812</v>
      </c>
      <c r="H26" s="558" t="s">
        <v>788</v>
      </c>
      <c r="I26" s="585"/>
      <c r="J26" s="585" t="s">
        <v>253</v>
      </c>
    </row>
    <row r="27" spans="1:10" ht="14.25" customHeight="1">
      <c r="A27" s="556" t="s">
        <v>521</v>
      </c>
      <c r="B27" s="574" t="s">
        <v>586</v>
      </c>
      <c r="C27" s="556" t="s">
        <v>178</v>
      </c>
      <c r="D27" s="556" t="s">
        <v>164</v>
      </c>
      <c r="E27" s="556" t="s">
        <v>343</v>
      </c>
      <c r="F27" s="556" t="s">
        <v>582</v>
      </c>
      <c r="G27" s="556" t="s">
        <v>813</v>
      </c>
      <c r="H27" s="558" t="s">
        <v>788</v>
      </c>
      <c r="I27" s="585"/>
      <c r="J27" s="585" t="s">
        <v>253</v>
      </c>
    </row>
    <row r="28" spans="1:10" ht="14.25" customHeight="1">
      <c r="A28" s="556" t="s">
        <v>521</v>
      </c>
      <c r="B28" s="574" t="s">
        <v>587</v>
      </c>
      <c r="C28" s="556" t="s">
        <v>178</v>
      </c>
      <c r="D28" s="556" t="s">
        <v>164</v>
      </c>
      <c r="E28" s="556" t="s">
        <v>605</v>
      </c>
      <c r="F28" s="556" t="s">
        <v>577</v>
      </c>
      <c r="G28" s="556" t="s">
        <v>814</v>
      </c>
      <c r="H28" s="558" t="s">
        <v>788</v>
      </c>
      <c r="I28" s="585"/>
      <c r="J28" s="585" t="s">
        <v>253</v>
      </c>
    </row>
    <row r="29" spans="1:10" ht="14.25" customHeight="1">
      <c r="A29" s="556" t="s">
        <v>521</v>
      </c>
      <c r="B29" s="574" t="s">
        <v>587</v>
      </c>
      <c r="C29" s="556" t="s">
        <v>178</v>
      </c>
      <c r="D29" s="556" t="s">
        <v>164</v>
      </c>
      <c r="E29" s="556" t="s">
        <v>606</v>
      </c>
      <c r="F29" s="556" t="s">
        <v>577</v>
      </c>
      <c r="G29" s="556" t="s">
        <v>815</v>
      </c>
      <c r="H29" s="558" t="s">
        <v>788</v>
      </c>
      <c r="I29" s="585"/>
      <c r="J29" s="585" t="s">
        <v>253</v>
      </c>
    </row>
    <row r="30" spans="1:10" ht="14.25" customHeight="1">
      <c r="A30" s="556" t="s">
        <v>521</v>
      </c>
      <c r="B30" s="574" t="s">
        <v>587</v>
      </c>
      <c r="C30" s="556" t="s">
        <v>178</v>
      </c>
      <c r="D30" s="556" t="s">
        <v>164</v>
      </c>
      <c r="E30" s="556" t="s">
        <v>607</v>
      </c>
      <c r="F30" s="556" t="s">
        <v>577</v>
      </c>
      <c r="G30" s="556" t="s">
        <v>816</v>
      </c>
      <c r="H30" s="558" t="s">
        <v>788</v>
      </c>
      <c r="I30" s="585"/>
      <c r="J30" s="585" t="s">
        <v>253</v>
      </c>
    </row>
    <row r="31" spans="1:10" ht="14.25" customHeight="1">
      <c r="A31" s="556" t="s">
        <v>521</v>
      </c>
      <c r="B31" s="574" t="s">
        <v>588</v>
      </c>
      <c r="C31" s="556" t="s">
        <v>178</v>
      </c>
      <c r="D31" s="556" t="s">
        <v>164</v>
      </c>
      <c r="E31" s="556" t="s">
        <v>608</v>
      </c>
      <c r="F31" s="556" t="s">
        <v>577</v>
      </c>
      <c r="G31" s="556" t="s">
        <v>817</v>
      </c>
      <c r="H31" s="558" t="s">
        <v>788</v>
      </c>
      <c r="I31" s="585"/>
      <c r="J31" s="585" t="s">
        <v>253</v>
      </c>
    </row>
    <row r="32" spans="1:10" ht="14.25" customHeight="1">
      <c r="A32" s="556" t="s">
        <v>521</v>
      </c>
      <c r="B32" s="574" t="s">
        <v>588</v>
      </c>
      <c r="C32" s="556" t="s">
        <v>178</v>
      </c>
      <c r="D32" s="556" t="s">
        <v>164</v>
      </c>
      <c r="E32" s="556" t="s">
        <v>609</v>
      </c>
      <c r="F32" s="556" t="s">
        <v>577</v>
      </c>
      <c r="G32" s="556" t="s">
        <v>818</v>
      </c>
      <c r="H32" s="558" t="s">
        <v>788</v>
      </c>
      <c r="I32" s="585"/>
      <c r="J32" s="585" t="s">
        <v>253</v>
      </c>
    </row>
    <row r="33" spans="1:10" ht="14.25" customHeight="1">
      <c r="A33" s="556" t="s">
        <v>521</v>
      </c>
      <c r="B33" s="574" t="s">
        <v>588</v>
      </c>
      <c r="C33" s="556" t="s">
        <v>178</v>
      </c>
      <c r="D33" s="556" t="s">
        <v>164</v>
      </c>
      <c r="E33" s="556" t="s">
        <v>610</v>
      </c>
      <c r="F33" s="556" t="s">
        <v>577</v>
      </c>
      <c r="G33" s="556" t="s">
        <v>819</v>
      </c>
      <c r="H33" s="558" t="s">
        <v>788</v>
      </c>
      <c r="I33" s="585"/>
      <c r="J33" s="585" t="s">
        <v>253</v>
      </c>
    </row>
    <row r="34" spans="1:10" ht="14.25" customHeight="1">
      <c r="A34" s="559" t="s">
        <v>521</v>
      </c>
      <c r="B34" s="576" t="s">
        <v>820</v>
      </c>
      <c r="C34" s="559" t="s">
        <v>178</v>
      </c>
      <c r="D34" s="559" t="s">
        <v>164</v>
      </c>
      <c r="E34" s="559" t="s">
        <v>251</v>
      </c>
      <c r="F34" s="559" t="s">
        <v>582</v>
      </c>
      <c r="G34" s="559" t="s">
        <v>821</v>
      </c>
      <c r="H34" s="560" t="s">
        <v>788</v>
      </c>
      <c r="I34" s="586"/>
      <c r="J34" s="586" t="s">
        <v>254</v>
      </c>
    </row>
    <row r="35" spans="1:10" ht="14.25" customHeight="1">
      <c r="A35" s="556" t="s">
        <v>521</v>
      </c>
      <c r="B35" s="574" t="s">
        <v>589</v>
      </c>
      <c r="C35" s="556" t="s">
        <v>178</v>
      </c>
      <c r="D35" s="556" t="s">
        <v>164</v>
      </c>
      <c r="E35" s="556" t="s">
        <v>611</v>
      </c>
      <c r="F35" s="552" t="s">
        <v>577</v>
      </c>
      <c r="G35" s="552" t="s">
        <v>822</v>
      </c>
      <c r="H35" s="561" t="s">
        <v>788</v>
      </c>
      <c r="I35" s="583"/>
      <c r="J35" s="585" t="s">
        <v>253</v>
      </c>
    </row>
    <row r="36" spans="1:10" ht="14.25" customHeight="1">
      <c r="A36" s="556" t="s">
        <v>521</v>
      </c>
      <c r="B36" s="574" t="s">
        <v>590</v>
      </c>
      <c r="C36" s="556" t="s">
        <v>178</v>
      </c>
      <c r="D36" s="556" t="s">
        <v>164</v>
      </c>
      <c r="E36" s="556" t="s">
        <v>607</v>
      </c>
      <c r="F36" s="556" t="s">
        <v>577</v>
      </c>
      <c r="G36" s="556" t="s">
        <v>823</v>
      </c>
      <c r="H36" s="558" t="s">
        <v>788</v>
      </c>
      <c r="I36" s="585"/>
      <c r="J36" s="585" t="s">
        <v>253</v>
      </c>
    </row>
    <row r="37" spans="1:10" ht="14.25" customHeight="1">
      <c r="A37" s="556" t="s">
        <v>521</v>
      </c>
      <c r="B37" s="574" t="s">
        <v>591</v>
      </c>
      <c r="C37" s="556" t="s">
        <v>178</v>
      </c>
      <c r="D37" s="556" t="s">
        <v>164</v>
      </c>
      <c r="E37" s="556" t="s">
        <v>360</v>
      </c>
      <c r="F37" s="556" t="s">
        <v>577</v>
      </c>
      <c r="G37" s="556" t="s">
        <v>824</v>
      </c>
      <c r="H37" s="558" t="s">
        <v>788</v>
      </c>
      <c r="I37" s="585"/>
      <c r="J37" s="585" t="s">
        <v>253</v>
      </c>
    </row>
    <row r="38" spans="1:10" ht="14.25" customHeight="1">
      <c r="A38" s="556" t="s">
        <v>521</v>
      </c>
      <c r="B38" s="574" t="s">
        <v>592</v>
      </c>
      <c r="C38" s="556" t="s">
        <v>178</v>
      </c>
      <c r="D38" s="556" t="s">
        <v>164</v>
      </c>
      <c r="E38" s="556" t="s">
        <v>612</v>
      </c>
      <c r="F38" s="556" t="s">
        <v>577</v>
      </c>
      <c r="G38" s="562">
        <v>10623</v>
      </c>
      <c r="H38" s="558" t="s">
        <v>788</v>
      </c>
      <c r="I38" s="585"/>
      <c r="J38" s="585" t="s">
        <v>253</v>
      </c>
    </row>
    <row r="39" spans="1:10" ht="14.25" customHeight="1">
      <c r="A39" s="556" t="s">
        <v>521</v>
      </c>
      <c r="B39" s="574" t="s">
        <v>593</v>
      </c>
      <c r="C39" s="556" t="s">
        <v>178</v>
      </c>
      <c r="D39" s="556" t="s">
        <v>164</v>
      </c>
      <c r="E39" s="556" t="s">
        <v>251</v>
      </c>
      <c r="F39" s="565" t="s">
        <v>582</v>
      </c>
      <c r="G39" s="793">
        <v>1702</v>
      </c>
      <c r="H39" s="793" t="s">
        <v>788</v>
      </c>
      <c r="I39" s="587"/>
      <c r="J39" s="798" t="s">
        <v>253</v>
      </c>
    </row>
    <row r="40" spans="1:10" ht="14.25" customHeight="1">
      <c r="A40" s="556" t="s">
        <v>521</v>
      </c>
      <c r="B40" s="574" t="s">
        <v>594</v>
      </c>
      <c r="C40" s="556" t="s">
        <v>178</v>
      </c>
      <c r="D40" s="556" t="s">
        <v>164</v>
      </c>
      <c r="E40" s="556" t="s">
        <v>343</v>
      </c>
      <c r="F40" s="566"/>
      <c r="G40" s="794"/>
      <c r="H40" s="794"/>
      <c r="I40" s="588"/>
      <c r="J40" s="799"/>
    </row>
    <row r="41" spans="1:10" ht="14.25" customHeight="1">
      <c r="A41" s="559" t="s">
        <v>521</v>
      </c>
      <c r="B41" s="576" t="s">
        <v>825</v>
      </c>
      <c r="C41" s="559" t="s">
        <v>178</v>
      </c>
      <c r="D41" s="559" t="s">
        <v>164</v>
      </c>
      <c r="E41" s="559" t="s">
        <v>617</v>
      </c>
      <c r="F41" s="559" t="s">
        <v>582</v>
      </c>
      <c r="G41" s="559" t="s">
        <v>826</v>
      </c>
      <c r="H41" s="560" t="s">
        <v>788</v>
      </c>
      <c r="I41" s="586"/>
      <c r="J41" s="586" t="s">
        <v>254</v>
      </c>
    </row>
    <row r="42" spans="1:10" ht="14.25" customHeight="1">
      <c r="A42" s="556" t="s">
        <v>521</v>
      </c>
      <c r="B42" s="574" t="s">
        <v>595</v>
      </c>
      <c r="C42" s="556" t="s">
        <v>178</v>
      </c>
      <c r="D42" s="556" t="s">
        <v>164</v>
      </c>
      <c r="E42" s="556" t="s">
        <v>607</v>
      </c>
      <c r="F42" s="556" t="s">
        <v>577</v>
      </c>
      <c r="G42" s="556" t="s">
        <v>827</v>
      </c>
      <c r="H42" s="558" t="s">
        <v>788</v>
      </c>
      <c r="I42" s="585"/>
      <c r="J42" s="585" t="s">
        <v>253</v>
      </c>
    </row>
    <row r="43" spans="1:10" ht="14.25" customHeight="1">
      <c r="A43" s="556" t="s">
        <v>521</v>
      </c>
      <c r="B43" s="574" t="s">
        <v>595</v>
      </c>
      <c r="C43" s="556" t="s">
        <v>178</v>
      </c>
      <c r="D43" s="556" t="s">
        <v>164</v>
      </c>
      <c r="E43" s="556" t="s">
        <v>613</v>
      </c>
      <c r="F43" s="552" t="s">
        <v>577</v>
      </c>
      <c r="G43" s="552" t="s">
        <v>828</v>
      </c>
      <c r="H43" s="561" t="s">
        <v>788</v>
      </c>
      <c r="I43" s="583"/>
      <c r="J43" s="585" t="s">
        <v>253</v>
      </c>
    </row>
    <row r="44" spans="1:10" ht="14.25" customHeight="1">
      <c r="A44" s="556" t="s">
        <v>521</v>
      </c>
      <c r="B44" s="574" t="s">
        <v>596</v>
      </c>
      <c r="C44" s="556" t="s">
        <v>178</v>
      </c>
      <c r="D44" s="556" t="s">
        <v>164</v>
      </c>
      <c r="E44" s="556" t="s">
        <v>607</v>
      </c>
      <c r="F44" s="556" t="s">
        <v>577</v>
      </c>
      <c r="G44" s="556" t="s">
        <v>829</v>
      </c>
      <c r="H44" s="558" t="s">
        <v>788</v>
      </c>
      <c r="I44" s="585"/>
      <c r="J44" s="585" t="s">
        <v>253</v>
      </c>
    </row>
    <row r="45" spans="1:10" ht="14.25" customHeight="1">
      <c r="A45" s="556" t="s">
        <v>521</v>
      </c>
      <c r="B45" s="574" t="s">
        <v>596</v>
      </c>
      <c r="C45" s="556" t="s">
        <v>178</v>
      </c>
      <c r="D45" s="556" t="s">
        <v>164</v>
      </c>
      <c r="E45" s="556" t="s">
        <v>343</v>
      </c>
      <c r="F45" s="556" t="s">
        <v>577</v>
      </c>
      <c r="G45" s="556" t="s">
        <v>830</v>
      </c>
      <c r="H45" s="558" t="s">
        <v>788</v>
      </c>
      <c r="I45" s="585"/>
      <c r="J45" s="585" t="s">
        <v>253</v>
      </c>
    </row>
    <row r="46" spans="1:10" ht="14.25" customHeight="1">
      <c r="A46" s="556" t="s">
        <v>521</v>
      </c>
      <c r="B46" s="574" t="s">
        <v>597</v>
      </c>
      <c r="C46" s="556" t="s">
        <v>178</v>
      </c>
      <c r="D46" s="556" t="s">
        <v>164</v>
      </c>
      <c r="E46" s="556" t="s">
        <v>570</v>
      </c>
      <c r="F46" s="556" t="s">
        <v>577</v>
      </c>
      <c r="G46" s="556" t="s">
        <v>831</v>
      </c>
      <c r="H46" s="558" t="s">
        <v>788</v>
      </c>
      <c r="I46" s="585"/>
      <c r="J46" s="585" t="s">
        <v>253</v>
      </c>
    </row>
    <row r="47" spans="1:10" ht="14.25" customHeight="1">
      <c r="A47" s="556" t="s">
        <v>521</v>
      </c>
      <c r="B47" s="574" t="s">
        <v>597</v>
      </c>
      <c r="C47" s="556" t="s">
        <v>178</v>
      </c>
      <c r="D47" s="556" t="s">
        <v>164</v>
      </c>
      <c r="E47" s="556" t="s">
        <v>343</v>
      </c>
      <c r="F47" s="556" t="s">
        <v>577</v>
      </c>
      <c r="G47" s="556" t="s">
        <v>832</v>
      </c>
      <c r="H47" s="558" t="s">
        <v>788</v>
      </c>
      <c r="I47" s="585"/>
      <c r="J47" s="585" t="s">
        <v>253</v>
      </c>
    </row>
    <row r="48" spans="1:10" ht="14.25" customHeight="1">
      <c r="A48" s="559" t="s">
        <v>521</v>
      </c>
      <c r="B48" s="576" t="s">
        <v>598</v>
      </c>
      <c r="C48" s="559" t="s">
        <v>178</v>
      </c>
      <c r="D48" s="559" t="s">
        <v>164</v>
      </c>
      <c r="E48" s="559" t="s">
        <v>833</v>
      </c>
      <c r="F48" s="559" t="s">
        <v>577</v>
      </c>
      <c r="G48" s="559" t="s">
        <v>800</v>
      </c>
      <c r="H48" s="563" t="s">
        <v>794</v>
      </c>
      <c r="I48" s="586"/>
      <c r="J48" s="586" t="s">
        <v>254</v>
      </c>
    </row>
    <row r="49" spans="1:10" ht="14.25" customHeight="1">
      <c r="A49" s="556" t="s">
        <v>521</v>
      </c>
      <c r="B49" s="574" t="s">
        <v>598</v>
      </c>
      <c r="C49" s="556" t="s">
        <v>178</v>
      </c>
      <c r="D49" s="556" t="s">
        <v>164</v>
      </c>
      <c r="E49" s="556" t="s">
        <v>614</v>
      </c>
      <c r="F49" s="556" t="s">
        <v>577</v>
      </c>
      <c r="G49" s="556" t="s">
        <v>834</v>
      </c>
      <c r="H49" s="556" t="s">
        <v>810</v>
      </c>
      <c r="I49" s="585"/>
      <c r="J49" s="585" t="s">
        <v>253</v>
      </c>
    </row>
    <row r="50" spans="1:10" ht="14.25" customHeight="1">
      <c r="A50" s="556" t="s">
        <v>521</v>
      </c>
      <c r="B50" s="574" t="s">
        <v>599</v>
      </c>
      <c r="C50" s="556" t="s">
        <v>178</v>
      </c>
      <c r="D50" s="556" t="s">
        <v>164</v>
      </c>
      <c r="E50" s="556" t="s">
        <v>251</v>
      </c>
      <c r="F50" s="556" t="s">
        <v>582</v>
      </c>
      <c r="G50" s="556" t="s">
        <v>835</v>
      </c>
      <c r="H50" s="558" t="s">
        <v>788</v>
      </c>
      <c r="I50" s="585"/>
      <c r="J50" s="585" t="s">
        <v>253</v>
      </c>
    </row>
    <row r="51" spans="1:10" ht="14.25" customHeight="1">
      <c r="A51" s="556" t="s">
        <v>521</v>
      </c>
      <c r="B51" s="574" t="s">
        <v>600</v>
      </c>
      <c r="C51" s="556" t="s">
        <v>178</v>
      </c>
      <c r="D51" s="556" t="s">
        <v>164</v>
      </c>
      <c r="E51" s="556" t="s">
        <v>615</v>
      </c>
      <c r="F51" s="556" t="s">
        <v>577</v>
      </c>
      <c r="G51" s="556" t="s">
        <v>836</v>
      </c>
      <c r="H51" s="558" t="s">
        <v>788</v>
      </c>
      <c r="I51" s="585"/>
      <c r="J51" s="585" t="s">
        <v>253</v>
      </c>
    </row>
    <row r="52" spans="1:10" ht="14.25" customHeight="1">
      <c r="A52" s="556" t="s">
        <v>521</v>
      </c>
      <c r="B52" s="574" t="s">
        <v>601</v>
      </c>
      <c r="C52" s="556" t="s">
        <v>178</v>
      </c>
      <c r="D52" s="556" t="s">
        <v>164</v>
      </c>
      <c r="E52" s="556" t="s">
        <v>607</v>
      </c>
      <c r="F52" s="556" t="s">
        <v>577</v>
      </c>
      <c r="G52" s="556" t="s">
        <v>837</v>
      </c>
      <c r="H52" s="558" t="s">
        <v>788</v>
      </c>
      <c r="I52" s="585"/>
      <c r="J52" s="585" t="s">
        <v>253</v>
      </c>
    </row>
    <row r="53" spans="1:10" ht="14.25" customHeight="1">
      <c r="A53" s="556" t="s">
        <v>521</v>
      </c>
      <c r="B53" s="574" t="s">
        <v>601</v>
      </c>
      <c r="C53" s="556" t="s">
        <v>178</v>
      </c>
      <c r="D53" s="556" t="s">
        <v>164</v>
      </c>
      <c r="E53" s="556" t="s">
        <v>343</v>
      </c>
      <c r="F53" s="556" t="s">
        <v>577</v>
      </c>
      <c r="G53" s="556" t="s">
        <v>838</v>
      </c>
      <c r="H53" s="556" t="s">
        <v>810</v>
      </c>
      <c r="I53" s="585"/>
      <c r="J53" s="585" t="s">
        <v>253</v>
      </c>
    </row>
    <row r="54" spans="1:10" ht="14.25" customHeight="1">
      <c r="A54" s="556" t="s">
        <v>521</v>
      </c>
      <c r="B54" s="574" t="s">
        <v>602</v>
      </c>
      <c r="C54" s="556" t="s">
        <v>178</v>
      </c>
      <c r="D54" s="556" t="s">
        <v>164</v>
      </c>
      <c r="E54" s="556" t="s">
        <v>570</v>
      </c>
      <c r="F54" s="556" t="s">
        <v>577</v>
      </c>
      <c r="G54" s="556" t="s">
        <v>839</v>
      </c>
      <c r="H54" s="558" t="s">
        <v>788</v>
      </c>
      <c r="I54" s="585"/>
      <c r="J54" s="585" t="s">
        <v>253</v>
      </c>
    </row>
    <row r="55" spans="1:10" ht="14.25" customHeight="1">
      <c r="A55" s="556" t="s">
        <v>521</v>
      </c>
      <c r="B55" s="574" t="s">
        <v>602</v>
      </c>
      <c r="C55" s="556" t="s">
        <v>178</v>
      </c>
      <c r="D55" s="556" t="s">
        <v>164</v>
      </c>
      <c r="E55" s="552" t="s">
        <v>343</v>
      </c>
      <c r="F55" s="552" t="s">
        <v>577</v>
      </c>
      <c r="G55" s="552" t="s">
        <v>840</v>
      </c>
      <c r="H55" s="561" t="s">
        <v>788</v>
      </c>
      <c r="I55" s="583"/>
      <c r="J55" s="585" t="s">
        <v>253</v>
      </c>
    </row>
    <row r="56" spans="1:10" ht="14.25" customHeight="1">
      <c r="A56" s="559" t="s">
        <v>521</v>
      </c>
      <c r="B56" s="576" t="s">
        <v>841</v>
      </c>
      <c r="C56" s="559" t="s">
        <v>178</v>
      </c>
      <c r="D56" s="559" t="s">
        <v>164</v>
      </c>
      <c r="E56" s="559" t="s">
        <v>842</v>
      </c>
      <c r="F56" s="559" t="s">
        <v>582</v>
      </c>
      <c r="G56" s="559" t="s">
        <v>800</v>
      </c>
      <c r="H56" s="560" t="s">
        <v>788</v>
      </c>
      <c r="I56" s="586"/>
      <c r="J56" s="586" t="s">
        <v>254</v>
      </c>
    </row>
    <row r="57" spans="1:10" ht="14.25" customHeight="1">
      <c r="A57" s="556" t="s">
        <v>521</v>
      </c>
      <c r="B57" s="574" t="s">
        <v>603</v>
      </c>
      <c r="C57" s="556" t="s">
        <v>178</v>
      </c>
      <c r="D57" s="556" t="s">
        <v>164</v>
      </c>
      <c r="E57" s="556" t="s">
        <v>616</v>
      </c>
      <c r="F57" s="556" t="s">
        <v>582</v>
      </c>
      <c r="G57" s="556" t="s">
        <v>843</v>
      </c>
      <c r="H57" s="558" t="s">
        <v>788</v>
      </c>
      <c r="I57" s="585"/>
      <c r="J57" s="585" t="s">
        <v>253</v>
      </c>
    </row>
    <row r="58" spans="1:10" ht="14.25" customHeight="1">
      <c r="A58" s="556" t="s">
        <v>521</v>
      </c>
      <c r="B58" s="574" t="s">
        <v>604</v>
      </c>
      <c r="C58" s="556" t="s">
        <v>178</v>
      </c>
      <c r="D58" s="556" t="s">
        <v>164</v>
      </c>
      <c r="E58" s="556" t="s">
        <v>617</v>
      </c>
      <c r="F58" s="556" t="s">
        <v>582</v>
      </c>
      <c r="G58" s="556" t="s">
        <v>844</v>
      </c>
      <c r="H58" s="558" t="s">
        <v>788</v>
      </c>
      <c r="I58" s="585"/>
      <c r="J58" s="585" t="s">
        <v>253</v>
      </c>
    </row>
    <row r="59" spans="1:10" ht="14.25" customHeight="1">
      <c r="A59" s="554" t="s">
        <v>521</v>
      </c>
      <c r="B59" s="573" t="s">
        <v>845</v>
      </c>
      <c r="C59" s="554" t="s">
        <v>178</v>
      </c>
      <c r="D59" s="554" t="s">
        <v>164</v>
      </c>
      <c r="E59" s="554" t="s">
        <v>343</v>
      </c>
      <c r="F59" s="554" t="s">
        <v>582</v>
      </c>
      <c r="G59" s="554" t="s">
        <v>800</v>
      </c>
      <c r="H59" s="564" t="s">
        <v>794</v>
      </c>
      <c r="I59" s="584"/>
      <c r="J59" s="586" t="s">
        <v>254</v>
      </c>
    </row>
    <row r="60" spans="1:10" ht="14.25" customHeight="1">
      <c r="A60" s="554" t="s">
        <v>521</v>
      </c>
      <c r="B60" s="573" t="s">
        <v>784</v>
      </c>
      <c r="C60" s="554" t="s">
        <v>178</v>
      </c>
      <c r="D60" s="554" t="s">
        <v>164</v>
      </c>
      <c r="E60" s="554" t="s">
        <v>833</v>
      </c>
      <c r="F60" s="554" t="s">
        <v>577</v>
      </c>
      <c r="G60" s="554" t="s">
        <v>794</v>
      </c>
      <c r="H60" s="564"/>
      <c r="I60" s="584" t="s">
        <v>301</v>
      </c>
      <c r="J60" s="586" t="s">
        <v>254</v>
      </c>
    </row>
    <row r="61" spans="1:10" ht="14.25" customHeight="1">
      <c r="A61" s="554" t="s">
        <v>521</v>
      </c>
      <c r="B61" s="573" t="s">
        <v>784</v>
      </c>
      <c r="C61" s="554" t="s">
        <v>178</v>
      </c>
      <c r="D61" s="554" t="s">
        <v>164</v>
      </c>
      <c r="E61" s="554" t="s">
        <v>570</v>
      </c>
      <c r="F61" s="554" t="s">
        <v>577</v>
      </c>
      <c r="G61" s="554" t="s">
        <v>800</v>
      </c>
      <c r="H61" s="564"/>
      <c r="I61" s="584" t="s">
        <v>301</v>
      </c>
      <c r="J61" s="586" t="s">
        <v>254</v>
      </c>
    </row>
    <row r="62" spans="1:10" ht="14.25" customHeight="1">
      <c r="A62" s="554" t="s">
        <v>521</v>
      </c>
      <c r="B62" s="573" t="s">
        <v>784</v>
      </c>
      <c r="C62" s="554" t="s">
        <v>178</v>
      </c>
      <c r="D62" s="554" t="s">
        <v>164</v>
      </c>
      <c r="E62" s="554" t="s">
        <v>251</v>
      </c>
      <c r="F62" s="554" t="s">
        <v>577</v>
      </c>
      <c r="G62" s="554" t="s">
        <v>794</v>
      </c>
      <c r="H62" s="564"/>
      <c r="I62" s="584" t="s">
        <v>301</v>
      </c>
      <c r="J62" s="586" t="s">
        <v>254</v>
      </c>
    </row>
    <row r="63" spans="1:10" ht="14.25" customHeight="1">
      <c r="A63" s="554" t="s">
        <v>521</v>
      </c>
      <c r="B63" s="573" t="s">
        <v>846</v>
      </c>
      <c r="C63" s="554" t="s">
        <v>178</v>
      </c>
      <c r="D63" s="554" t="s">
        <v>164</v>
      </c>
      <c r="E63" s="554" t="s">
        <v>343</v>
      </c>
      <c r="F63" s="554" t="s">
        <v>582</v>
      </c>
      <c r="G63" s="554" t="s">
        <v>794</v>
      </c>
      <c r="H63" s="564"/>
      <c r="I63" s="584" t="s">
        <v>301</v>
      </c>
      <c r="J63" s="586" t="s">
        <v>254</v>
      </c>
    </row>
    <row r="64" spans="1:10" ht="14.25" customHeight="1">
      <c r="A64" s="554" t="s">
        <v>521</v>
      </c>
      <c r="B64" s="573" t="s">
        <v>847</v>
      </c>
      <c r="C64" s="554" t="s">
        <v>178</v>
      </c>
      <c r="D64" s="554" t="s">
        <v>164</v>
      </c>
      <c r="E64" s="554" t="s">
        <v>833</v>
      </c>
      <c r="F64" s="554" t="s">
        <v>582</v>
      </c>
      <c r="G64" s="554" t="s">
        <v>794</v>
      </c>
      <c r="H64" s="564" t="s">
        <v>794</v>
      </c>
      <c r="I64" s="584"/>
      <c r="J64" s="586" t="s">
        <v>254</v>
      </c>
    </row>
    <row r="65" spans="1:10" ht="14.25" customHeight="1">
      <c r="A65" s="554" t="s">
        <v>521</v>
      </c>
      <c r="B65" s="573" t="s">
        <v>847</v>
      </c>
      <c r="C65" s="554" t="s">
        <v>178</v>
      </c>
      <c r="D65" s="554" t="s">
        <v>164</v>
      </c>
      <c r="E65" s="554" t="s">
        <v>617</v>
      </c>
      <c r="F65" s="554" t="s">
        <v>582</v>
      </c>
      <c r="G65" s="554" t="s">
        <v>800</v>
      </c>
      <c r="H65" s="564" t="s">
        <v>788</v>
      </c>
      <c r="I65" s="584"/>
      <c r="J65" s="586" t="s">
        <v>254</v>
      </c>
    </row>
    <row r="66" spans="1:10" ht="14.25" customHeight="1">
      <c r="A66" s="554" t="s">
        <v>521</v>
      </c>
      <c r="B66" s="573" t="s">
        <v>848</v>
      </c>
      <c r="C66" s="554" t="s">
        <v>178</v>
      </c>
      <c r="D66" s="554" t="s">
        <v>164</v>
      </c>
      <c r="E66" s="554" t="s">
        <v>570</v>
      </c>
      <c r="F66" s="554" t="s">
        <v>582</v>
      </c>
      <c r="G66" s="554" t="s">
        <v>849</v>
      </c>
      <c r="H66" s="564" t="s">
        <v>794</v>
      </c>
      <c r="I66" s="584"/>
      <c r="J66" s="586" t="s">
        <v>254</v>
      </c>
    </row>
    <row r="67" spans="1:10" ht="14.25" customHeight="1">
      <c r="A67" s="554" t="s">
        <v>521</v>
      </c>
      <c r="B67" s="573" t="s">
        <v>850</v>
      </c>
      <c r="C67" s="554" t="s">
        <v>178</v>
      </c>
      <c r="D67" s="554" t="s">
        <v>164</v>
      </c>
      <c r="E67" s="554" t="s">
        <v>251</v>
      </c>
      <c r="F67" s="554" t="s">
        <v>582</v>
      </c>
      <c r="G67" s="554" t="s">
        <v>851</v>
      </c>
      <c r="H67" s="564" t="s">
        <v>794</v>
      </c>
      <c r="I67" s="584"/>
      <c r="J67" s="586" t="s">
        <v>254</v>
      </c>
    </row>
    <row r="68" spans="1:10" ht="14.25" customHeight="1">
      <c r="A68" s="554" t="s">
        <v>521</v>
      </c>
      <c r="B68" s="573" t="s">
        <v>852</v>
      </c>
      <c r="C68" s="554" t="s">
        <v>178</v>
      </c>
      <c r="D68" s="554" t="s">
        <v>164</v>
      </c>
      <c r="E68" s="554" t="s">
        <v>251</v>
      </c>
      <c r="F68" s="554" t="s">
        <v>582</v>
      </c>
      <c r="G68" s="554" t="s">
        <v>800</v>
      </c>
      <c r="H68" s="564" t="s">
        <v>794</v>
      </c>
      <c r="I68" s="584"/>
      <c r="J68" s="586" t="s">
        <v>254</v>
      </c>
    </row>
    <row r="69" spans="1:10" ht="14.25" customHeight="1">
      <c r="A69" s="554" t="s">
        <v>521</v>
      </c>
      <c r="B69" s="573" t="s">
        <v>853</v>
      </c>
      <c r="C69" s="554" t="s">
        <v>178</v>
      </c>
      <c r="D69" s="554" t="s">
        <v>164</v>
      </c>
      <c r="E69" s="554" t="s">
        <v>570</v>
      </c>
      <c r="F69" s="554" t="s">
        <v>582</v>
      </c>
      <c r="G69" s="554" t="s">
        <v>800</v>
      </c>
      <c r="H69" s="564" t="s">
        <v>794</v>
      </c>
      <c r="I69" s="584"/>
      <c r="J69" s="586" t="s">
        <v>254</v>
      </c>
    </row>
    <row r="70" spans="1:10" ht="14.25" customHeight="1">
      <c r="A70" s="554" t="s">
        <v>521</v>
      </c>
      <c r="B70" s="573" t="s">
        <v>853</v>
      </c>
      <c r="C70" s="554" t="s">
        <v>178</v>
      </c>
      <c r="D70" s="554" t="s">
        <v>164</v>
      </c>
      <c r="E70" s="554" t="s">
        <v>343</v>
      </c>
      <c r="F70" s="554" t="s">
        <v>582</v>
      </c>
      <c r="G70" s="554" t="s">
        <v>854</v>
      </c>
      <c r="H70" s="564" t="s">
        <v>794</v>
      </c>
      <c r="I70" s="584"/>
      <c r="J70" s="586" t="s">
        <v>254</v>
      </c>
    </row>
    <row r="71" spans="1:10" ht="14.25" customHeight="1">
      <c r="A71" s="554" t="s">
        <v>521</v>
      </c>
      <c r="B71" s="573" t="s">
        <v>588</v>
      </c>
      <c r="C71" s="554" t="s">
        <v>178</v>
      </c>
      <c r="D71" s="554" t="s">
        <v>164</v>
      </c>
      <c r="E71" s="554" t="s">
        <v>833</v>
      </c>
      <c r="F71" s="554" t="s">
        <v>577</v>
      </c>
      <c r="G71" s="554" t="s">
        <v>800</v>
      </c>
      <c r="H71" s="564" t="s">
        <v>794</v>
      </c>
      <c r="I71" s="584"/>
      <c r="J71" s="586" t="s">
        <v>254</v>
      </c>
    </row>
    <row r="72" spans="1:10" ht="14.25" customHeight="1">
      <c r="A72" s="554" t="s">
        <v>521</v>
      </c>
      <c r="B72" s="573" t="s">
        <v>855</v>
      </c>
      <c r="C72" s="554" t="s">
        <v>178</v>
      </c>
      <c r="D72" s="554" t="s">
        <v>164</v>
      </c>
      <c r="E72" s="554" t="s">
        <v>343</v>
      </c>
      <c r="F72" s="554" t="s">
        <v>582</v>
      </c>
      <c r="G72" s="554" t="s">
        <v>794</v>
      </c>
      <c r="H72" s="564" t="s">
        <v>794</v>
      </c>
      <c r="I72" s="584"/>
      <c r="J72" s="586" t="s">
        <v>254</v>
      </c>
    </row>
    <row r="73" spans="1:10" ht="14.25" customHeight="1">
      <c r="A73" s="554" t="s">
        <v>521</v>
      </c>
      <c r="B73" s="573" t="s">
        <v>856</v>
      </c>
      <c r="C73" s="554" t="s">
        <v>178</v>
      </c>
      <c r="D73" s="554" t="s">
        <v>164</v>
      </c>
      <c r="E73" s="554" t="s">
        <v>251</v>
      </c>
      <c r="F73" s="554" t="s">
        <v>582</v>
      </c>
      <c r="G73" s="554" t="s">
        <v>794</v>
      </c>
      <c r="H73" s="564" t="s">
        <v>792</v>
      </c>
      <c r="I73" s="584"/>
      <c r="J73" s="586" t="s">
        <v>254</v>
      </c>
    </row>
    <row r="74" spans="1:10" ht="14.25" customHeight="1">
      <c r="A74" s="554" t="s">
        <v>521</v>
      </c>
      <c r="B74" s="573" t="s">
        <v>857</v>
      </c>
      <c r="C74" s="554" t="s">
        <v>178</v>
      </c>
      <c r="D74" s="554" t="s">
        <v>164</v>
      </c>
      <c r="E74" s="554" t="s">
        <v>251</v>
      </c>
      <c r="F74" s="554" t="s">
        <v>582</v>
      </c>
      <c r="G74" s="554" t="s">
        <v>800</v>
      </c>
      <c r="H74" s="564" t="s">
        <v>792</v>
      </c>
      <c r="I74" s="584"/>
      <c r="J74" s="586" t="s">
        <v>254</v>
      </c>
    </row>
    <row r="75" spans="1:10" ht="14.25" customHeight="1">
      <c r="A75" s="554" t="s">
        <v>521</v>
      </c>
      <c r="B75" s="573" t="s">
        <v>820</v>
      </c>
      <c r="C75" s="554" t="s">
        <v>178</v>
      </c>
      <c r="D75" s="554" t="s">
        <v>164</v>
      </c>
      <c r="E75" s="554" t="s">
        <v>570</v>
      </c>
      <c r="F75" s="554" t="s">
        <v>582</v>
      </c>
      <c r="G75" s="554" t="s">
        <v>858</v>
      </c>
      <c r="H75" s="564" t="s">
        <v>794</v>
      </c>
      <c r="I75" s="584"/>
      <c r="J75" s="586" t="s">
        <v>254</v>
      </c>
    </row>
    <row r="76" spans="1:10" ht="14.25" customHeight="1">
      <c r="A76" s="554" t="s">
        <v>521</v>
      </c>
      <c r="B76" s="573" t="s">
        <v>859</v>
      </c>
      <c r="C76" s="554" t="s">
        <v>178</v>
      </c>
      <c r="D76" s="554" t="s">
        <v>164</v>
      </c>
      <c r="E76" s="554" t="s">
        <v>251</v>
      </c>
      <c r="F76" s="554" t="s">
        <v>577</v>
      </c>
      <c r="G76" s="554" t="s">
        <v>794</v>
      </c>
      <c r="H76" s="564" t="s">
        <v>794</v>
      </c>
      <c r="I76" s="584"/>
      <c r="J76" s="586" t="s">
        <v>254</v>
      </c>
    </row>
    <row r="77" spans="1:10" ht="14.25" customHeight="1">
      <c r="A77" s="554" t="s">
        <v>521</v>
      </c>
      <c r="B77" s="573" t="s">
        <v>589</v>
      </c>
      <c r="C77" s="554" t="s">
        <v>178</v>
      </c>
      <c r="D77" s="554" t="s">
        <v>164</v>
      </c>
      <c r="E77" s="554" t="s">
        <v>613</v>
      </c>
      <c r="F77" s="554" t="s">
        <v>577</v>
      </c>
      <c r="G77" s="554" t="s">
        <v>860</v>
      </c>
      <c r="H77" s="554" t="s">
        <v>810</v>
      </c>
      <c r="I77" s="584"/>
      <c r="J77" s="586" t="s">
        <v>254</v>
      </c>
    </row>
    <row r="78" spans="1:10" ht="14.25" customHeight="1">
      <c r="A78" s="554" t="s">
        <v>521</v>
      </c>
      <c r="B78" s="573" t="s">
        <v>861</v>
      </c>
      <c r="C78" s="554" t="s">
        <v>178</v>
      </c>
      <c r="D78" s="554" t="s">
        <v>164</v>
      </c>
      <c r="E78" s="554" t="s">
        <v>617</v>
      </c>
      <c r="F78" s="554" t="s">
        <v>582</v>
      </c>
      <c r="G78" s="554" t="s">
        <v>794</v>
      </c>
      <c r="H78" s="564"/>
      <c r="I78" s="584"/>
      <c r="J78" s="586" t="s">
        <v>254</v>
      </c>
    </row>
    <row r="79" spans="1:10" ht="14.25" customHeight="1">
      <c r="A79" s="554" t="s">
        <v>521</v>
      </c>
      <c r="B79" s="573" t="s">
        <v>862</v>
      </c>
      <c r="C79" s="554" t="s">
        <v>178</v>
      </c>
      <c r="D79" s="554" t="s">
        <v>164</v>
      </c>
      <c r="E79" s="554" t="s">
        <v>833</v>
      </c>
      <c r="F79" s="554" t="s">
        <v>582</v>
      </c>
      <c r="G79" s="554" t="s">
        <v>794</v>
      </c>
      <c r="H79" s="564"/>
      <c r="I79" s="584"/>
      <c r="J79" s="586" t="s">
        <v>254</v>
      </c>
    </row>
    <row r="80" spans="1:10" ht="14.25" customHeight="1">
      <c r="A80" s="554" t="s">
        <v>521</v>
      </c>
      <c r="B80" s="573" t="s">
        <v>590</v>
      </c>
      <c r="C80" s="554" t="s">
        <v>178</v>
      </c>
      <c r="D80" s="554" t="s">
        <v>164</v>
      </c>
      <c r="E80" s="554" t="s">
        <v>613</v>
      </c>
      <c r="F80" s="554" t="s">
        <v>577</v>
      </c>
      <c r="G80" s="554" t="s">
        <v>863</v>
      </c>
      <c r="H80" s="554" t="s">
        <v>810</v>
      </c>
      <c r="I80" s="584"/>
      <c r="J80" s="586" t="s">
        <v>254</v>
      </c>
    </row>
    <row r="81" spans="1:10" ht="14.25" customHeight="1">
      <c r="A81" s="554" t="s">
        <v>521</v>
      </c>
      <c r="B81" s="573" t="s">
        <v>864</v>
      </c>
      <c r="C81" s="554" t="s">
        <v>178</v>
      </c>
      <c r="D81" s="554" t="s">
        <v>164</v>
      </c>
      <c r="E81" s="554" t="s">
        <v>570</v>
      </c>
      <c r="F81" s="554" t="s">
        <v>582</v>
      </c>
      <c r="G81" s="554" t="s">
        <v>800</v>
      </c>
      <c r="H81" s="564" t="s">
        <v>788</v>
      </c>
      <c r="I81" s="584"/>
      <c r="J81" s="586" t="s">
        <v>254</v>
      </c>
    </row>
    <row r="82" spans="1:10" ht="14.25" customHeight="1">
      <c r="A82" s="554" t="s">
        <v>521</v>
      </c>
      <c r="B82" s="573" t="s">
        <v>864</v>
      </c>
      <c r="C82" s="554" t="s">
        <v>178</v>
      </c>
      <c r="D82" s="554" t="s">
        <v>164</v>
      </c>
      <c r="E82" s="554" t="s">
        <v>251</v>
      </c>
      <c r="F82" s="554" t="s">
        <v>577</v>
      </c>
      <c r="G82" s="554" t="s">
        <v>800</v>
      </c>
      <c r="H82" s="564" t="s">
        <v>788</v>
      </c>
      <c r="I82" s="584"/>
      <c r="J82" s="586" t="s">
        <v>254</v>
      </c>
    </row>
    <row r="83" spans="1:10" ht="14.25" customHeight="1">
      <c r="A83" s="554" t="s">
        <v>521</v>
      </c>
      <c r="B83" s="573" t="s">
        <v>865</v>
      </c>
      <c r="C83" s="554" t="s">
        <v>178</v>
      </c>
      <c r="D83" s="554" t="s">
        <v>164</v>
      </c>
      <c r="E83" s="554" t="s">
        <v>617</v>
      </c>
      <c r="F83" s="554" t="s">
        <v>577</v>
      </c>
      <c r="G83" s="554" t="s">
        <v>800</v>
      </c>
      <c r="H83" s="564" t="s">
        <v>794</v>
      </c>
      <c r="I83" s="584"/>
      <c r="J83" s="586" t="s">
        <v>254</v>
      </c>
    </row>
    <row r="84" spans="1:10" ht="14.25" customHeight="1">
      <c r="A84" s="554" t="s">
        <v>521</v>
      </c>
      <c r="B84" s="573" t="s">
        <v>866</v>
      </c>
      <c r="C84" s="554" t="s">
        <v>178</v>
      </c>
      <c r="D84" s="554" t="s">
        <v>164</v>
      </c>
      <c r="E84" s="554" t="s">
        <v>251</v>
      </c>
      <c r="F84" s="554" t="s">
        <v>582</v>
      </c>
      <c r="G84" s="554" t="s">
        <v>794</v>
      </c>
      <c r="H84" s="564" t="s">
        <v>794</v>
      </c>
      <c r="I84" s="584"/>
      <c r="J84" s="586" t="s">
        <v>254</v>
      </c>
    </row>
    <row r="85" spans="1:10" ht="14.25" customHeight="1">
      <c r="A85" s="554" t="s">
        <v>521</v>
      </c>
      <c r="B85" s="573" t="s">
        <v>867</v>
      </c>
      <c r="C85" s="554" t="s">
        <v>178</v>
      </c>
      <c r="D85" s="554" t="s">
        <v>164</v>
      </c>
      <c r="E85" s="554" t="s">
        <v>251</v>
      </c>
      <c r="F85" s="554" t="s">
        <v>582</v>
      </c>
      <c r="G85" s="554" t="s">
        <v>800</v>
      </c>
      <c r="H85" s="564" t="s">
        <v>794</v>
      </c>
      <c r="I85" s="584"/>
      <c r="J85" s="586" t="s">
        <v>254</v>
      </c>
    </row>
    <row r="86" spans="1:10" ht="14.25" customHeight="1">
      <c r="A86" s="554" t="s">
        <v>521</v>
      </c>
      <c r="B86" s="573" t="s">
        <v>595</v>
      </c>
      <c r="C86" s="554" t="s">
        <v>178</v>
      </c>
      <c r="D86" s="554" t="s">
        <v>164</v>
      </c>
      <c r="E86" s="554" t="s">
        <v>611</v>
      </c>
      <c r="F86" s="554" t="s">
        <v>577</v>
      </c>
      <c r="G86" s="554" t="s">
        <v>868</v>
      </c>
      <c r="H86" s="554" t="s">
        <v>810</v>
      </c>
      <c r="I86" s="584"/>
      <c r="J86" s="586" t="s">
        <v>254</v>
      </c>
    </row>
    <row r="87" spans="1:10" ht="14.25" customHeight="1">
      <c r="A87" s="554" t="s">
        <v>521</v>
      </c>
      <c r="B87" s="573" t="s">
        <v>596</v>
      </c>
      <c r="C87" s="554" t="s">
        <v>178</v>
      </c>
      <c r="D87" s="554" t="s">
        <v>164</v>
      </c>
      <c r="E87" s="554" t="s">
        <v>833</v>
      </c>
      <c r="F87" s="554" t="s">
        <v>577</v>
      </c>
      <c r="G87" s="554" t="s">
        <v>794</v>
      </c>
      <c r="H87" s="564"/>
      <c r="I87" s="584"/>
      <c r="J87" s="586" t="s">
        <v>254</v>
      </c>
    </row>
    <row r="88" spans="1:10" ht="14.25" customHeight="1">
      <c r="A88" s="554" t="s">
        <v>521</v>
      </c>
      <c r="B88" s="573" t="s">
        <v>869</v>
      </c>
      <c r="C88" s="554" t="s">
        <v>178</v>
      </c>
      <c r="D88" s="554" t="s">
        <v>164</v>
      </c>
      <c r="E88" s="554" t="s">
        <v>870</v>
      </c>
      <c r="F88" s="554" t="s">
        <v>582</v>
      </c>
      <c r="G88" s="554" t="s">
        <v>794</v>
      </c>
      <c r="H88" s="564"/>
      <c r="I88" s="584"/>
      <c r="J88" s="586" t="s">
        <v>254</v>
      </c>
    </row>
    <row r="89" spans="1:10" ht="14.25" customHeight="1">
      <c r="A89" s="554" t="s">
        <v>521</v>
      </c>
      <c r="B89" s="573" t="s">
        <v>871</v>
      </c>
      <c r="C89" s="554" t="s">
        <v>178</v>
      </c>
      <c r="D89" s="554" t="s">
        <v>164</v>
      </c>
      <c r="E89" s="554" t="s">
        <v>343</v>
      </c>
      <c r="F89" s="554" t="s">
        <v>582</v>
      </c>
      <c r="G89" s="554" t="s">
        <v>794</v>
      </c>
      <c r="H89" s="564"/>
      <c r="I89" s="584"/>
      <c r="J89" s="586" t="s">
        <v>254</v>
      </c>
    </row>
    <row r="90" spans="1:10" ht="14.25" customHeight="1">
      <c r="A90" s="554" t="s">
        <v>521</v>
      </c>
      <c r="B90" s="573" t="s">
        <v>872</v>
      </c>
      <c r="C90" s="554" t="s">
        <v>178</v>
      </c>
      <c r="D90" s="554" t="s">
        <v>164</v>
      </c>
      <c r="E90" s="554" t="s">
        <v>343</v>
      </c>
      <c r="F90" s="554" t="s">
        <v>582</v>
      </c>
      <c r="G90" s="554" t="s">
        <v>794</v>
      </c>
      <c r="H90" s="564"/>
      <c r="I90" s="584"/>
      <c r="J90" s="586" t="s">
        <v>254</v>
      </c>
    </row>
    <row r="91" spans="1:10" ht="14.25" customHeight="1">
      <c r="A91" s="554" t="s">
        <v>521</v>
      </c>
      <c r="B91" s="573" t="s">
        <v>528</v>
      </c>
      <c r="C91" s="554" t="s">
        <v>178</v>
      </c>
      <c r="D91" s="554" t="s">
        <v>164</v>
      </c>
      <c r="E91" s="554" t="s">
        <v>343</v>
      </c>
      <c r="F91" s="554" t="s">
        <v>582</v>
      </c>
      <c r="G91" s="554" t="s">
        <v>800</v>
      </c>
      <c r="H91" s="564" t="s">
        <v>788</v>
      </c>
      <c r="I91" s="584"/>
      <c r="J91" s="586" t="s">
        <v>254</v>
      </c>
    </row>
    <row r="92" spans="1:10" ht="14.25" customHeight="1">
      <c r="A92" s="554" t="s">
        <v>521</v>
      </c>
      <c r="B92" s="573" t="s">
        <v>597</v>
      </c>
      <c r="C92" s="554" t="s">
        <v>178</v>
      </c>
      <c r="D92" s="554" t="s">
        <v>164</v>
      </c>
      <c r="E92" s="554" t="s">
        <v>870</v>
      </c>
      <c r="F92" s="554" t="s">
        <v>577</v>
      </c>
      <c r="G92" s="554" t="s">
        <v>794</v>
      </c>
      <c r="H92" s="564"/>
      <c r="I92" s="584"/>
      <c r="J92" s="586" t="s">
        <v>254</v>
      </c>
    </row>
    <row r="93" spans="1:10" ht="14.25" customHeight="1">
      <c r="A93" s="554" t="s">
        <v>521</v>
      </c>
      <c r="B93" s="573" t="s">
        <v>530</v>
      </c>
      <c r="C93" s="554" t="s">
        <v>178</v>
      </c>
      <c r="D93" s="554" t="s">
        <v>164</v>
      </c>
      <c r="E93" s="554" t="s">
        <v>570</v>
      </c>
      <c r="F93" s="554" t="s">
        <v>582</v>
      </c>
      <c r="G93" s="554" t="s">
        <v>800</v>
      </c>
      <c r="H93" s="564" t="s">
        <v>794</v>
      </c>
      <c r="I93" s="584"/>
      <c r="J93" s="586" t="s">
        <v>254</v>
      </c>
    </row>
    <row r="94" spans="1:10" ht="14.25" customHeight="1">
      <c r="A94" s="554" t="s">
        <v>521</v>
      </c>
      <c r="B94" s="573" t="s">
        <v>873</v>
      </c>
      <c r="C94" s="554" t="s">
        <v>178</v>
      </c>
      <c r="D94" s="554" t="s">
        <v>164</v>
      </c>
      <c r="E94" s="554" t="s">
        <v>251</v>
      </c>
      <c r="F94" s="554" t="s">
        <v>577</v>
      </c>
      <c r="G94" s="554" t="s">
        <v>794</v>
      </c>
      <c r="H94" s="564"/>
      <c r="I94" s="584"/>
      <c r="J94" s="586" t="s">
        <v>254</v>
      </c>
    </row>
    <row r="95" spans="1:10" ht="14.25" customHeight="1">
      <c r="A95" s="554" t="s">
        <v>521</v>
      </c>
      <c r="B95" s="573" t="s">
        <v>874</v>
      </c>
      <c r="C95" s="554" t="s">
        <v>178</v>
      </c>
      <c r="D95" s="554" t="s">
        <v>164</v>
      </c>
      <c r="E95" s="554" t="s">
        <v>251</v>
      </c>
      <c r="F95" s="554" t="s">
        <v>577</v>
      </c>
      <c r="G95" s="554" t="s">
        <v>794</v>
      </c>
      <c r="H95" s="564"/>
      <c r="I95" s="584"/>
      <c r="J95" s="586" t="s">
        <v>254</v>
      </c>
    </row>
    <row r="96" spans="1:10" ht="14.25" customHeight="1">
      <c r="A96" s="554" t="s">
        <v>521</v>
      </c>
      <c r="B96" s="573" t="s">
        <v>875</v>
      </c>
      <c r="C96" s="554" t="s">
        <v>178</v>
      </c>
      <c r="D96" s="554" t="s">
        <v>164</v>
      </c>
      <c r="E96" s="554" t="s">
        <v>251</v>
      </c>
      <c r="F96" s="554" t="s">
        <v>577</v>
      </c>
      <c r="G96" s="554" t="s">
        <v>794</v>
      </c>
      <c r="H96" s="564"/>
      <c r="I96" s="584"/>
      <c r="J96" s="586" t="s">
        <v>254</v>
      </c>
    </row>
    <row r="97" spans="1:10" ht="14.25" customHeight="1">
      <c r="A97" s="554" t="s">
        <v>521</v>
      </c>
      <c r="B97" s="573" t="s">
        <v>876</v>
      </c>
      <c r="C97" s="554" t="s">
        <v>178</v>
      </c>
      <c r="D97" s="554" t="s">
        <v>164</v>
      </c>
      <c r="E97" s="554" t="s">
        <v>251</v>
      </c>
      <c r="F97" s="554" t="s">
        <v>577</v>
      </c>
      <c r="G97" s="554" t="s">
        <v>794</v>
      </c>
      <c r="H97" s="564"/>
      <c r="I97" s="584"/>
      <c r="J97" s="586" t="s">
        <v>254</v>
      </c>
    </row>
    <row r="98" spans="1:10" ht="14.25" customHeight="1">
      <c r="A98" s="554" t="s">
        <v>521</v>
      </c>
      <c r="B98" s="573" t="s">
        <v>877</v>
      </c>
      <c r="C98" s="554" t="s">
        <v>178</v>
      </c>
      <c r="D98" s="554" t="s">
        <v>164</v>
      </c>
      <c r="E98" s="554" t="s">
        <v>251</v>
      </c>
      <c r="F98" s="554" t="s">
        <v>577</v>
      </c>
      <c r="G98" s="554" t="s">
        <v>794</v>
      </c>
      <c r="H98" s="564"/>
      <c r="I98" s="584"/>
      <c r="J98" s="586" t="s">
        <v>254</v>
      </c>
    </row>
    <row r="99" spans="1:10" ht="14.25" customHeight="1">
      <c r="A99" s="554" t="s">
        <v>521</v>
      </c>
      <c r="B99" s="573" t="s">
        <v>878</v>
      </c>
      <c r="C99" s="554" t="s">
        <v>178</v>
      </c>
      <c r="D99" s="554" t="s">
        <v>164</v>
      </c>
      <c r="E99" s="554" t="s">
        <v>833</v>
      </c>
      <c r="F99" s="554" t="s">
        <v>577</v>
      </c>
      <c r="G99" s="554" t="s">
        <v>794</v>
      </c>
      <c r="H99" s="564"/>
      <c r="I99" s="584"/>
      <c r="J99" s="586" t="s">
        <v>254</v>
      </c>
    </row>
    <row r="100" spans="1:10" ht="14.25" customHeight="1">
      <c r="A100" s="554" t="s">
        <v>521</v>
      </c>
      <c r="B100" s="573" t="s">
        <v>878</v>
      </c>
      <c r="C100" s="554" t="s">
        <v>178</v>
      </c>
      <c r="D100" s="554" t="s">
        <v>164</v>
      </c>
      <c r="E100" s="554" t="s">
        <v>343</v>
      </c>
      <c r="F100" s="554" t="s">
        <v>582</v>
      </c>
      <c r="G100" s="554" t="s">
        <v>794</v>
      </c>
      <c r="H100" s="564"/>
      <c r="I100" s="584"/>
      <c r="J100" s="586" t="s">
        <v>254</v>
      </c>
    </row>
    <row r="101" spans="1:10" ht="14.25" customHeight="1">
      <c r="A101" s="554" t="s">
        <v>521</v>
      </c>
      <c r="B101" s="573" t="s">
        <v>785</v>
      </c>
      <c r="C101" s="554" t="s">
        <v>178</v>
      </c>
      <c r="D101" s="554" t="s">
        <v>164</v>
      </c>
      <c r="E101" s="554" t="s">
        <v>833</v>
      </c>
      <c r="F101" s="554" t="s">
        <v>577</v>
      </c>
      <c r="G101" s="554" t="s">
        <v>794</v>
      </c>
      <c r="H101" s="564"/>
      <c r="I101" s="584"/>
      <c r="J101" s="586" t="s">
        <v>254</v>
      </c>
    </row>
    <row r="102" spans="1:10" ht="14.25" customHeight="1">
      <c r="A102" s="554" t="s">
        <v>521</v>
      </c>
      <c r="B102" s="573" t="s">
        <v>785</v>
      </c>
      <c r="C102" s="554" t="s">
        <v>178</v>
      </c>
      <c r="D102" s="554" t="s">
        <v>164</v>
      </c>
      <c r="E102" s="554" t="s">
        <v>343</v>
      </c>
      <c r="F102" s="554" t="s">
        <v>577</v>
      </c>
      <c r="G102" s="554" t="s">
        <v>794</v>
      </c>
      <c r="H102" s="564"/>
      <c r="I102" s="584"/>
      <c r="J102" s="586" t="s">
        <v>254</v>
      </c>
    </row>
    <row r="103" spans="1:10" ht="14.25" customHeight="1">
      <c r="A103" s="554" t="s">
        <v>521</v>
      </c>
      <c r="B103" s="573" t="s">
        <v>879</v>
      </c>
      <c r="C103" s="554" t="s">
        <v>178</v>
      </c>
      <c r="D103" s="554" t="s">
        <v>164</v>
      </c>
      <c r="E103" s="554" t="s">
        <v>570</v>
      </c>
      <c r="F103" s="554" t="s">
        <v>582</v>
      </c>
      <c r="G103" s="554" t="s">
        <v>800</v>
      </c>
      <c r="H103" s="564" t="s">
        <v>794</v>
      </c>
      <c r="I103" s="584"/>
      <c r="J103" s="586" t="s">
        <v>254</v>
      </c>
    </row>
    <row r="104" spans="1:10" ht="14.25" customHeight="1">
      <c r="A104" s="554" t="s">
        <v>521</v>
      </c>
      <c r="B104" s="573" t="s">
        <v>879</v>
      </c>
      <c r="C104" s="554" t="s">
        <v>178</v>
      </c>
      <c r="D104" s="554" t="s">
        <v>164</v>
      </c>
      <c r="E104" s="554" t="s">
        <v>251</v>
      </c>
      <c r="F104" s="554" t="s">
        <v>582</v>
      </c>
      <c r="G104" s="554" t="s">
        <v>800</v>
      </c>
      <c r="H104" s="564" t="s">
        <v>794</v>
      </c>
      <c r="I104" s="584"/>
      <c r="J104" s="586" t="s">
        <v>254</v>
      </c>
    </row>
    <row r="105" spans="1:10" ht="14.25" customHeight="1">
      <c r="A105" s="554" t="s">
        <v>521</v>
      </c>
      <c r="B105" s="573" t="s">
        <v>880</v>
      </c>
      <c r="C105" s="554" t="s">
        <v>178</v>
      </c>
      <c r="D105" s="554" t="s">
        <v>164</v>
      </c>
      <c r="E105" s="554" t="s">
        <v>833</v>
      </c>
      <c r="F105" s="554" t="s">
        <v>577</v>
      </c>
      <c r="G105" s="554" t="s">
        <v>794</v>
      </c>
      <c r="H105" s="564"/>
      <c r="I105" s="584"/>
      <c r="J105" s="586" t="s">
        <v>254</v>
      </c>
    </row>
    <row r="106" spans="1:10" ht="14.25" customHeight="1">
      <c r="A106" s="554" t="s">
        <v>521</v>
      </c>
      <c r="B106" s="573" t="s">
        <v>881</v>
      </c>
      <c r="C106" s="554" t="s">
        <v>178</v>
      </c>
      <c r="D106" s="554" t="s">
        <v>164</v>
      </c>
      <c r="E106" s="554" t="s">
        <v>833</v>
      </c>
      <c r="F106" s="554" t="s">
        <v>577</v>
      </c>
      <c r="G106" s="554" t="s">
        <v>794</v>
      </c>
      <c r="H106" s="564"/>
      <c r="I106" s="584"/>
      <c r="J106" s="586" t="s">
        <v>254</v>
      </c>
    </row>
    <row r="107" spans="1:10" ht="14.25" customHeight="1">
      <c r="A107" s="554" t="s">
        <v>521</v>
      </c>
      <c r="B107" s="573" t="s">
        <v>881</v>
      </c>
      <c r="C107" s="554" t="s">
        <v>178</v>
      </c>
      <c r="D107" s="554" t="s">
        <v>164</v>
      </c>
      <c r="E107" s="554" t="s">
        <v>343</v>
      </c>
      <c r="F107" s="554" t="s">
        <v>577</v>
      </c>
      <c r="G107" s="554" t="s">
        <v>800</v>
      </c>
      <c r="H107" s="564"/>
      <c r="I107" s="584"/>
      <c r="J107" s="586" t="s">
        <v>254</v>
      </c>
    </row>
    <row r="108" spans="1:10" ht="14.25" customHeight="1">
      <c r="A108" s="554" t="s">
        <v>521</v>
      </c>
      <c r="B108" s="573" t="s">
        <v>882</v>
      </c>
      <c r="C108" s="554" t="s">
        <v>178</v>
      </c>
      <c r="D108" s="554" t="s">
        <v>164</v>
      </c>
      <c r="E108" s="554" t="s">
        <v>343</v>
      </c>
      <c r="F108" s="554" t="s">
        <v>577</v>
      </c>
      <c r="G108" s="554" t="s">
        <v>800</v>
      </c>
      <c r="H108" s="564" t="s">
        <v>794</v>
      </c>
      <c r="I108" s="584"/>
      <c r="J108" s="586" t="s">
        <v>254</v>
      </c>
    </row>
    <row r="109" spans="1:10" ht="14.25" customHeight="1">
      <c r="A109" s="554" t="s">
        <v>521</v>
      </c>
      <c r="B109" s="573" t="s">
        <v>882</v>
      </c>
      <c r="C109" s="554" t="s">
        <v>178</v>
      </c>
      <c r="D109" s="554" t="s">
        <v>164</v>
      </c>
      <c r="E109" s="554" t="s">
        <v>251</v>
      </c>
      <c r="F109" s="554" t="s">
        <v>577</v>
      </c>
      <c r="G109" s="554" t="s">
        <v>800</v>
      </c>
      <c r="H109" s="564" t="s">
        <v>794</v>
      </c>
      <c r="I109" s="584"/>
      <c r="J109" s="586" t="s">
        <v>254</v>
      </c>
    </row>
    <row r="110" spans="1:10" ht="14.25" customHeight="1">
      <c r="A110" s="554" t="s">
        <v>521</v>
      </c>
      <c r="B110" s="573" t="s">
        <v>601</v>
      </c>
      <c r="C110" s="554" t="s">
        <v>178</v>
      </c>
      <c r="D110" s="554" t="s">
        <v>164</v>
      </c>
      <c r="E110" s="554" t="s">
        <v>870</v>
      </c>
      <c r="F110" s="554" t="s">
        <v>577</v>
      </c>
      <c r="G110" s="554" t="s">
        <v>794</v>
      </c>
      <c r="H110" s="564"/>
      <c r="I110" s="584"/>
      <c r="J110" s="586" t="s">
        <v>254</v>
      </c>
    </row>
    <row r="111" spans="1:10" ht="14.25" customHeight="1">
      <c r="A111" s="554" t="s">
        <v>521</v>
      </c>
      <c r="B111" s="573" t="s">
        <v>602</v>
      </c>
      <c r="C111" s="554" t="s">
        <v>178</v>
      </c>
      <c r="D111" s="554" t="s">
        <v>164</v>
      </c>
      <c r="E111" s="554" t="s">
        <v>883</v>
      </c>
      <c r="F111" s="554" t="s">
        <v>577</v>
      </c>
      <c r="G111" s="554" t="s">
        <v>794</v>
      </c>
      <c r="H111" s="564"/>
      <c r="I111" s="584"/>
      <c r="J111" s="586" t="s">
        <v>254</v>
      </c>
    </row>
    <row r="112" spans="1:10" ht="14.25" customHeight="1">
      <c r="A112" s="554" t="s">
        <v>521</v>
      </c>
      <c r="B112" s="573" t="s">
        <v>884</v>
      </c>
      <c r="C112" s="554" t="s">
        <v>178</v>
      </c>
      <c r="D112" s="554" t="s">
        <v>164</v>
      </c>
      <c r="E112" s="554" t="s">
        <v>885</v>
      </c>
      <c r="F112" s="554" t="s">
        <v>577</v>
      </c>
      <c r="G112" s="554" t="s">
        <v>800</v>
      </c>
      <c r="H112" s="564" t="s">
        <v>794</v>
      </c>
      <c r="I112" s="584"/>
      <c r="J112" s="586" t="s">
        <v>254</v>
      </c>
    </row>
    <row r="113" spans="1:10" ht="14.25" customHeight="1">
      <c r="A113" s="554" t="s">
        <v>521</v>
      </c>
      <c r="B113" s="573" t="s">
        <v>886</v>
      </c>
      <c r="C113" s="554" t="s">
        <v>178</v>
      </c>
      <c r="D113" s="554" t="s">
        <v>164</v>
      </c>
      <c r="E113" s="554" t="s">
        <v>251</v>
      </c>
      <c r="F113" s="554" t="s">
        <v>577</v>
      </c>
      <c r="G113" s="554" t="s">
        <v>800</v>
      </c>
      <c r="H113" s="554" t="s">
        <v>810</v>
      </c>
      <c r="I113" s="584"/>
      <c r="J113" s="586" t="s">
        <v>254</v>
      </c>
    </row>
    <row r="114" spans="1:10" ht="14.25" customHeight="1">
      <c r="A114" s="554" t="s">
        <v>521</v>
      </c>
      <c r="B114" s="573" t="s">
        <v>887</v>
      </c>
      <c r="C114" s="554" t="s">
        <v>178</v>
      </c>
      <c r="D114" s="554" t="s">
        <v>164</v>
      </c>
      <c r="E114" s="554" t="s">
        <v>343</v>
      </c>
      <c r="F114" s="554" t="s">
        <v>582</v>
      </c>
      <c r="G114" s="554" t="s">
        <v>800</v>
      </c>
      <c r="H114" s="564"/>
      <c r="I114" s="584"/>
      <c r="J114" s="586" t="s">
        <v>254</v>
      </c>
    </row>
    <row r="115" spans="1:10" ht="14.25" customHeight="1">
      <c r="A115" s="554" t="s">
        <v>521</v>
      </c>
      <c r="B115" s="573" t="s">
        <v>888</v>
      </c>
      <c r="C115" s="554" t="s">
        <v>178</v>
      </c>
      <c r="D115" s="554" t="s">
        <v>164</v>
      </c>
      <c r="E115" s="554" t="s">
        <v>251</v>
      </c>
      <c r="F115" s="554" t="s">
        <v>582</v>
      </c>
      <c r="G115" s="554" t="s">
        <v>794</v>
      </c>
      <c r="H115" s="564"/>
      <c r="I115" s="584"/>
      <c r="J115" s="586" t="s">
        <v>254</v>
      </c>
    </row>
    <row r="116" spans="1:10" ht="14.25" customHeight="1">
      <c r="A116" s="554" t="s">
        <v>521</v>
      </c>
      <c r="B116" s="697" t="s">
        <v>889</v>
      </c>
      <c r="C116" s="698" t="s">
        <v>180</v>
      </c>
      <c r="D116" s="698" t="s">
        <v>164</v>
      </c>
      <c r="E116" s="554" t="s">
        <v>890</v>
      </c>
      <c r="F116" s="554" t="s">
        <v>582</v>
      </c>
      <c r="G116" s="554" t="s">
        <v>794</v>
      </c>
      <c r="H116" s="564"/>
      <c r="I116" s="584"/>
      <c r="J116" s="586" t="s">
        <v>254</v>
      </c>
    </row>
    <row r="117" spans="1:10" ht="14.25" customHeight="1">
      <c r="A117" s="554" t="s">
        <v>521</v>
      </c>
      <c r="B117" s="697" t="s">
        <v>585</v>
      </c>
      <c r="C117" s="698" t="s">
        <v>180</v>
      </c>
      <c r="D117" s="698" t="s">
        <v>164</v>
      </c>
      <c r="E117" s="554" t="s">
        <v>891</v>
      </c>
      <c r="F117" s="554" t="s">
        <v>582</v>
      </c>
      <c r="G117" s="554" t="s">
        <v>794</v>
      </c>
      <c r="H117" s="564"/>
      <c r="I117" s="584"/>
      <c r="J117" s="586" t="s">
        <v>254</v>
      </c>
    </row>
    <row r="118" spans="1:10" ht="14.25" customHeight="1">
      <c r="A118" s="554" t="s">
        <v>521</v>
      </c>
      <c r="B118" s="697" t="s">
        <v>784</v>
      </c>
      <c r="C118" s="698" t="s">
        <v>180</v>
      </c>
      <c r="D118" s="698" t="s">
        <v>164</v>
      </c>
      <c r="E118" s="554" t="s">
        <v>892</v>
      </c>
      <c r="F118" s="554" t="s">
        <v>577</v>
      </c>
      <c r="G118" s="554" t="s">
        <v>794</v>
      </c>
      <c r="H118" s="564"/>
      <c r="I118" s="584"/>
      <c r="J118" s="586" t="s">
        <v>254</v>
      </c>
    </row>
    <row r="119" spans="1:10" ht="14.25" customHeight="1">
      <c r="A119" s="554" t="s">
        <v>521</v>
      </c>
      <c r="B119" s="697" t="s">
        <v>893</v>
      </c>
      <c r="C119" s="698" t="s">
        <v>180</v>
      </c>
      <c r="D119" s="698" t="s">
        <v>164</v>
      </c>
      <c r="E119" s="554" t="s">
        <v>892</v>
      </c>
      <c r="F119" s="554" t="s">
        <v>577</v>
      </c>
      <c r="G119" s="554" t="s">
        <v>794</v>
      </c>
      <c r="H119" s="564"/>
      <c r="I119" s="584"/>
      <c r="J119" s="586" t="s">
        <v>254</v>
      </c>
    </row>
    <row r="120" spans="1:10" ht="14.25" customHeight="1">
      <c r="A120" s="554" t="s">
        <v>521</v>
      </c>
      <c r="B120" s="697" t="s">
        <v>586</v>
      </c>
      <c r="C120" s="698" t="s">
        <v>180</v>
      </c>
      <c r="D120" s="698" t="s">
        <v>164</v>
      </c>
      <c r="E120" s="554" t="s">
        <v>892</v>
      </c>
      <c r="F120" s="554" t="s">
        <v>582</v>
      </c>
      <c r="G120" s="554" t="s">
        <v>794</v>
      </c>
      <c r="H120" s="564"/>
      <c r="I120" s="584"/>
      <c r="J120" s="586" t="s">
        <v>254</v>
      </c>
    </row>
    <row r="121" spans="1:10" ht="14.25" customHeight="1">
      <c r="A121" s="554" t="s">
        <v>521</v>
      </c>
      <c r="B121" s="697" t="s">
        <v>894</v>
      </c>
      <c r="C121" s="698" t="s">
        <v>180</v>
      </c>
      <c r="D121" s="698" t="s">
        <v>164</v>
      </c>
      <c r="E121" s="554" t="s">
        <v>892</v>
      </c>
      <c r="F121" s="554" t="s">
        <v>582</v>
      </c>
      <c r="G121" s="554" t="s">
        <v>794</v>
      </c>
      <c r="H121" s="564"/>
      <c r="I121" s="584"/>
      <c r="J121" s="586" t="s">
        <v>254</v>
      </c>
    </row>
    <row r="122" spans="1:10" ht="14.25" customHeight="1">
      <c r="A122" s="554" t="s">
        <v>521</v>
      </c>
      <c r="B122" s="697" t="s">
        <v>846</v>
      </c>
      <c r="C122" s="698" t="s">
        <v>180</v>
      </c>
      <c r="D122" s="698" t="s">
        <v>164</v>
      </c>
      <c r="E122" s="554" t="s">
        <v>892</v>
      </c>
      <c r="F122" s="554" t="s">
        <v>582</v>
      </c>
      <c r="G122" s="554" t="s">
        <v>794</v>
      </c>
      <c r="H122" s="564"/>
      <c r="I122" s="584"/>
      <c r="J122" s="586" t="s">
        <v>254</v>
      </c>
    </row>
    <row r="123" spans="1:10" ht="14.25" customHeight="1">
      <c r="A123" s="554" t="s">
        <v>521</v>
      </c>
      <c r="B123" s="697" t="s">
        <v>895</v>
      </c>
      <c r="C123" s="698" t="s">
        <v>180</v>
      </c>
      <c r="D123" s="698" t="s">
        <v>164</v>
      </c>
      <c r="E123" s="554" t="s">
        <v>896</v>
      </c>
      <c r="F123" s="554" t="s">
        <v>577</v>
      </c>
      <c r="G123" s="554" t="s">
        <v>794</v>
      </c>
      <c r="H123" s="564"/>
      <c r="I123" s="584"/>
      <c r="J123" s="586" t="s">
        <v>254</v>
      </c>
    </row>
    <row r="124" spans="1:10" ht="14.25" customHeight="1">
      <c r="A124" s="554" t="s">
        <v>521</v>
      </c>
      <c r="B124" s="697" t="s">
        <v>895</v>
      </c>
      <c r="C124" s="698" t="s">
        <v>180</v>
      </c>
      <c r="D124" s="698" t="s">
        <v>164</v>
      </c>
      <c r="E124" s="554" t="s">
        <v>897</v>
      </c>
      <c r="F124" s="554" t="s">
        <v>577</v>
      </c>
      <c r="G124" s="554" t="s">
        <v>794</v>
      </c>
      <c r="H124" s="564"/>
      <c r="I124" s="584"/>
      <c r="J124" s="586" t="s">
        <v>254</v>
      </c>
    </row>
    <row r="125" spans="1:10" ht="14.25" customHeight="1">
      <c r="A125" s="554" t="s">
        <v>521</v>
      </c>
      <c r="B125" s="697" t="s">
        <v>898</v>
      </c>
      <c r="C125" s="698" t="s">
        <v>180</v>
      </c>
      <c r="D125" s="698" t="s">
        <v>164</v>
      </c>
      <c r="E125" s="554" t="s">
        <v>892</v>
      </c>
      <c r="F125" s="554" t="s">
        <v>582</v>
      </c>
      <c r="G125" s="554" t="s">
        <v>794</v>
      </c>
      <c r="H125" s="564"/>
      <c r="I125" s="584"/>
      <c r="J125" s="586" t="s">
        <v>254</v>
      </c>
    </row>
    <row r="126" spans="1:10" ht="14.25" customHeight="1">
      <c r="A126" s="554" t="s">
        <v>521</v>
      </c>
      <c r="B126" s="697" t="s">
        <v>899</v>
      </c>
      <c r="C126" s="698" t="s">
        <v>180</v>
      </c>
      <c r="D126" s="698" t="s">
        <v>164</v>
      </c>
      <c r="E126" s="554" t="s">
        <v>892</v>
      </c>
      <c r="F126" s="554" t="s">
        <v>577</v>
      </c>
      <c r="G126" s="554" t="s">
        <v>794</v>
      </c>
      <c r="H126" s="564"/>
      <c r="I126" s="584"/>
      <c r="J126" s="586" t="s">
        <v>254</v>
      </c>
    </row>
    <row r="127" spans="1:10" ht="14.25" customHeight="1">
      <c r="A127" s="554" t="s">
        <v>521</v>
      </c>
      <c r="B127" s="697" t="s">
        <v>900</v>
      </c>
      <c r="C127" s="698" t="s">
        <v>180</v>
      </c>
      <c r="D127" s="698" t="s">
        <v>164</v>
      </c>
      <c r="E127" s="554" t="s">
        <v>892</v>
      </c>
      <c r="F127" s="554" t="s">
        <v>577</v>
      </c>
      <c r="G127" s="554" t="s">
        <v>794</v>
      </c>
      <c r="H127" s="564"/>
      <c r="I127" s="584"/>
      <c r="J127" s="586" t="s">
        <v>254</v>
      </c>
    </row>
    <row r="128" spans="1:10" ht="14.25" customHeight="1">
      <c r="A128" s="554" t="s">
        <v>521</v>
      </c>
      <c r="B128" s="697" t="s">
        <v>901</v>
      </c>
      <c r="C128" s="698" t="s">
        <v>180</v>
      </c>
      <c r="D128" s="698" t="s">
        <v>164</v>
      </c>
      <c r="E128" s="554" t="s">
        <v>892</v>
      </c>
      <c r="F128" s="554" t="s">
        <v>577</v>
      </c>
      <c r="G128" s="554" t="s">
        <v>794</v>
      </c>
      <c r="H128" s="564"/>
      <c r="I128" s="584"/>
      <c r="J128" s="586" t="s">
        <v>254</v>
      </c>
    </row>
    <row r="129" spans="1:10" ht="14.25" customHeight="1">
      <c r="A129" s="554" t="s">
        <v>521</v>
      </c>
      <c r="B129" s="697" t="s">
        <v>587</v>
      </c>
      <c r="C129" s="698" t="s">
        <v>180</v>
      </c>
      <c r="D129" s="698" t="s">
        <v>164</v>
      </c>
      <c r="E129" s="554" t="s">
        <v>891</v>
      </c>
      <c r="F129" s="554" t="s">
        <v>577</v>
      </c>
      <c r="G129" s="554" t="s">
        <v>794</v>
      </c>
      <c r="H129" s="564" t="s">
        <v>794</v>
      </c>
      <c r="I129" s="584"/>
      <c r="J129" s="586" t="s">
        <v>254</v>
      </c>
    </row>
    <row r="130" spans="1:10" ht="14.25" customHeight="1">
      <c r="A130" s="554" t="s">
        <v>521</v>
      </c>
      <c r="B130" s="697" t="s">
        <v>587</v>
      </c>
      <c r="C130" s="698" t="s">
        <v>180</v>
      </c>
      <c r="D130" s="698" t="s">
        <v>164</v>
      </c>
      <c r="E130" s="554" t="s">
        <v>902</v>
      </c>
      <c r="F130" s="554" t="s">
        <v>577</v>
      </c>
      <c r="G130" s="554" t="s">
        <v>794</v>
      </c>
      <c r="H130" s="564" t="s">
        <v>794</v>
      </c>
      <c r="I130" s="584"/>
      <c r="J130" s="586" t="s">
        <v>254</v>
      </c>
    </row>
    <row r="131" spans="1:10" ht="14.25" customHeight="1">
      <c r="A131" s="554" t="s">
        <v>521</v>
      </c>
      <c r="B131" s="697" t="s">
        <v>587</v>
      </c>
      <c r="C131" s="698" t="s">
        <v>180</v>
      </c>
      <c r="D131" s="698" t="s">
        <v>164</v>
      </c>
      <c r="E131" s="554" t="s">
        <v>903</v>
      </c>
      <c r="F131" s="554" t="s">
        <v>577</v>
      </c>
      <c r="G131" s="554" t="s">
        <v>794</v>
      </c>
      <c r="H131" s="564" t="s">
        <v>794</v>
      </c>
      <c r="I131" s="584"/>
      <c r="J131" s="586" t="s">
        <v>254</v>
      </c>
    </row>
    <row r="132" spans="1:10" ht="14.25" customHeight="1">
      <c r="A132" s="554" t="s">
        <v>521</v>
      </c>
      <c r="B132" s="697" t="s">
        <v>587</v>
      </c>
      <c r="C132" s="698" t="s">
        <v>180</v>
      </c>
      <c r="D132" s="698" t="s">
        <v>164</v>
      </c>
      <c r="E132" s="554" t="s">
        <v>333</v>
      </c>
      <c r="F132" s="554" t="s">
        <v>577</v>
      </c>
      <c r="G132" s="554" t="s">
        <v>794</v>
      </c>
      <c r="H132" s="564" t="s">
        <v>794</v>
      </c>
      <c r="I132" s="584"/>
      <c r="J132" s="586" t="s">
        <v>254</v>
      </c>
    </row>
    <row r="133" spans="1:10" ht="14.25" customHeight="1">
      <c r="A133" s="554" t="s">
        <v>521</v>
      </c>
      <c r="B133" s="697" t="s">
        <v>587</v>
      </c>
      <c r="C133" s="698" t="s">
        <v>180</v>
      </c>
      <c r="D133" s="698" t="s">
        <v>164</v>
      </c>
      <c r="E133" s="554" t="s">
        <v>904</v>
      </c>
      <c r="F133" s="554" t="s">
        <v>577</v>
      </c>
      <c r="G133" s="554" t="s">
        <v>794</v>
      </c>
      <c r="H133" s="564" t="s">
        <v>794</v>
      </c>
      <c r="I133" s="584"/>
      <c r="J133" s="586" t="s">
        <v>254</v>
      </c>
    </row>
    <row r="134" spans="1:10" ht="14.25" customHeight="1">
      <c r="A134" s="554" t="s">
        <v>521</v>
      </c>
      <c r="B134" s="697" t="s">
        <v>905</v>
      </c>
      <c r="C134" s="698" t="s">
        <v>180</v>
      </c>
      <c r="D134" s="698" t="s">
        <v>164</v>
      </c>
      <c r="E134" s="554" t="s">
        <v>906</v>
      </c>
      <c r="F134" s="554" t="s">
        <v>582</v>
      </c>
      <c r="G134" s="554" t="s">
        <v>794</v>
      </c>
      <c r="H134" s="564"/>
      <c r="I134" s="584"/>
      <c r="J134" s="586" t="s">
        <v>254</v>
      </c>
    </row>
    <row r="135" spans="1:10" ht="14.25" customHeight="1">
      <c r="A135" s="554" t="s">
        <v>521</v>
      </c>
      <c r="B135" s="697" t="s">
        <v>905</v>
      </c>
      <c r="C135" s="698" t="s">
        <v>180</v>
      </c>
      <c r="D135" s="698" t="s">
        <v>164</v>
      </c>
      <c r="E135" s="554" t="s">
        <v>163</v>
      </c>
      <c r="F135" s="554" t="s">
        <v>582</v>
      </c>
      <c r="G135" s="554" t="s">
        <v>794</v>
      </c>
      <c r="H135" s="564"/>
      <c r="I135" s="584"/>
      <c r="J135" s="586" t="s">
        <v>254</v>
      </c>
    </row>
    <row r="136" spans="1:10" ht="14.25" customHeight="1">
      <c r="A136" s="554" t="s">
        <v>521</v>
      </c>
      <c r="B136" s="697" t="s">
        <v>848</v>
      </c>
      <c r="C136" s="698" t="s">
        <v>180</v>
      </c>
      <c r="D136" s="698" t="s">
        <v>164</v>
      </c>
      <c r="E136" s="554" t="s">
        <v>892</v>
      </c>
      <c r="F136" s="554" t="s">
        <v>577</v>
      </c>
      <c r="G136" s="554" t="s">
        <v>794</v>
      </c>
      <c r="H136" s="564"/>
      <c r="I136" s="584"/>
      <c r="J136" s="586" t="s">
        <v>254</v>
      </c>
    </row>
    <row r="137" spans="1:10" ht="14.25" customHeight="1">
      <c r="A137" s="554" t="s">
        <v>521</v>
      </c>
      <c r="B137" s="697" t="s">
        <v>907</v>
      </c>
      <c r="C137" s="698" t="s">
        <v>180</v>
      </c>
      <c r="D137" s="698" t="s">
        <v>164</v>
      </c>
      <c r="E137" s="554" t="s">
        <v>892</v>
      </c>
      <c r="F137" s="554" t="s">
        <v>577</v>
      </c>
      <c r="G137" s="554" t="s">
        <v>794</v>
      </c>
      <c r="H137" s="564"/>
      <c r="I137" s="584"/>
      <c r="J137" s="586" t="s">
        <v>254</v>
      </c>
    </row>
    <row r="138" spans="1:10" ht="14.25" customHeight="1">
      <c r="A138" s="554" t="s">
        <v>521</v>
      </c>
      <c r="B138" s="697" t="s">
        <v>852</v>
      </c>
      <c r="C138" s="698" t="s">
        <v>180</v>
      </c>
      <c r="D138" s="698" t="s">
        <v>164</v>
      </c>
      <c r="E138" s="554" t="s">
        <v>908</v>
      </c>
      <c r="F138" s="554" t="s">
        <v>582</v>
      </c>
      <c r="G138" s="554" t="s">
        <v>794</v>
      </c>
      <c r="H138" s="564"/>
      <c r="I138" s="584"/>
      <c r="J138" s="586" t="s">
        <v>254</v>
      </c>
    </row>
    <row r="139" spans="1:10" ht="14.25" customHeight="1">
      <c r="A139" s="554" t="s">
        <v>521</v>
      </c>
      <c r="B139" s="697" t="s">
        <v>852</v>
      </c>
      <c r="C139" s="698" t="s">
        <v>180</v>
      </c>
      <c r="D139" s="698" t="s">
        <v>164</v>
      </c>
      <c r="E139" s="554" t="s">
        <v>909</v>
      </c>
      <c r="F139" s="554" t="s">
        <v>582</v>
      </c>
      <c r="G139" s="554" t="s">
        <v>794</v>
      </c>
      <c r="H139" s="564"/>
      <c r="I139" s="584"/>
      <c r="J139" s="586" t="s">
        <v>254</v>
      </c>
    </row>
    <row r="140" spans="1:10" ht="14.25" customHeight="1">
      <c r="A140" s="554" t="s">
        <v>521</v>
      </c>
      <c r="B140" s="697" t="s">
        <v>910</v>
      </c>
      <c r="C140" s="698" t="s">
        <v>180</v>
      </c>
      <c r="D140" s="698" t="s">
        <v>164</v>
      </c>
      <c r="E140" s="554" t="s">
        <v>911</v>
      </c>
      <c r="F140" s="554" t="s">
        <v>582</v>
      </c>
      <c r="G140" s="554" t="s">
        <v>794</v>
      </c>
      <c r="H140" s="564"/>
      <c r="I140" s="584"/>
      <c r="J140" s="586" t="s">
        <v>254</v>
      </c>
    </row>
    <row r="141" spans="1:10" ht="14.25" customHeight="1">
      <c r="A141" s="554" t="s">
        <v>521</v>
      </c>
      <c r="B141" s="697" t="s">
        <v>912</v>
      </c>
      <c r="C141" s="698" t="s">
        <v>180</v>
      </c>
      <c r="D141" s="698" t="s">
        <v>164</v>
      </c>
      <c r="E141" s="554" t="s">
        <v>913</v>
      </c>
      <c r="F141" s="554" t="s">
        <v>577</v>
      </c>
      <c r="G141" s="554" t="s">
        <v>794</v>
      </c>
      <c r="H141" s="564"/>
      <c r="I141" s="584"/>
      <c r="J141" s="586" t="s">
        <v>254</v>
      </c>
    </row>
    <row r="142" spans="1:10" ht="14.25" customHeight="1">
      <c r="A142" s="554" t="s">
        <v>521</v>
      </c>
      <c r="B142" s="697" t="s">
        <v>912</v>
      </c>
      <c r="C142" s="698" t="s">
        <v>180</v>
      </c>
      <c r="D142" s="698" t="s">
        <v>164</v>
      </c>
      <c r="E142" s="554" t="s">
        <v>914</v>
      </c>
      <c r="F142" s="554" t="s">
        <v>577</v>
      </c>
      <c r="G142" s="554" t="s">
        <v>794</v>
      </c>
      <c r="H142" s="564"/>
      <c r="I142" s="584"/>
      <c r="J142" s="586" t="s">
        <v>254</v>
      </c>
    </row>
    <row r="143" spans="1:10" ht="14.25" customHeight="1">
      <c r="A143" s="554" t="s">
        <v>521</v>
      </c>
      <c r="B143" s="697" t="s">
        <v>853</v>
      </c>
      <c r="C143" s="698" t="s">
        <v>180</v>
      </c>
      <c r="D143" s="698" t="s">
        <v>164</v>
      </c>
      <c r="E143" s="554" t="s">
        <v>915</v>
      </c>
      <c r="F143" s="554" t="s">
        <v>582</v>
      </c>
      <c r="G143" s="554" t="s">
        <v>794</v>
      </c>
      <c r="H143" s="564"/>
      <c r="I143" s="584"/>
      <c r="J143" s="586" t="s">
        <v>254</v>
      </c>
    </row>
    <row r="144" spans="1:10" ht="14.25" customHeight="1">
      <c r="A144" s="554" t="s">
        <v>521</v>
      </c>
      <c r="B144" s="697" t="s">
        <v>588</v>
      </c>
      <c r="C144" s="698" t="s">
        <v>180</v>
      </c>
      <c r="D144" s="698" t="s">
        <v>164</v>
      </c>
      <c r="E144" s="554" t="s">
        <v>916</v>
      </c>
      <c r="F144" s="554" t="s">
        <v>577</v>
      </c>
      <c r="G144" s="554" t="s">
        <v>794</v>
      </c>
      <c r="H144" s="564"/>
      <c r="I144" s="584"/>
      <c r="J144" s="586" t="s">
        <v>254</v>
      </c>
    </row>
    <row r="145" spans="1:10" ht="14.25" customHeight="1">
      <c r="A145" s="554" t="s">
        <v>521</v>
      </c>
      <c r="B145" s="697" t="s">
        <v>594</v>
      </c>
      <c r="C145" s="698" t="s">
        <v>180</v>
      </c>
      <c r="D145" s="698" t="s">
        <v>164</v>
      </c>
      <c r="E145" s="554" t="s">
        <v>917</v>
      </c>
      <c r="F145" s="554" t="s">
        <v>582</v>
      </c>
      <c r="G145" s="554" t="s">
        <v>794</v>
      </c>
      <c r="H145" s="564"/>
      <c r="I145" s="584"/>
      <c r="J145" s="586" t="s">
        <v>254</v>
      </c>
    </row>
    <row r="146" spans="1:10" ht="14.25" customHeight="1">
      <c r="A146" s="554" t="s">
        <v>521</v>
      </c>
      <c r="B146" s="697" t="s">
        <v>855</v>
      </c>
      <c r="C146" s="698" t="s">
        <v>180</v>
      </c>
      <c r="D146" s="698" t="s">
        <v>164</v>
      </c>
      <c r="E146" s="554" t="s">
        <v>892</v>
      </c>
      <c r="F146" s="554" t="s">
        <v>582</v>
      </c>
      <c r="G146" s="554" t="s">
        <v>794</v>
      </c>
      <c r="H146" s="564"/>
      <c r="I146" s="584"/>
      <c r="J146" s="586" t="s">
        <v>254</v>
      </c>
    </row>
    <row r="147" spans="1:10" ht="14.25" customHeight="1">
      <c r="A147" s="554" t="s">
        <v>521</v>
      </c>
      <c r="B147" s="697" t="s">
        <v>918</v>
      </c>
      <c r="C147" s="698" t="s">
        <v>180</v>
      </c>
      <c r="D147" s="698" t="s">
        <v>164</v>
      </c>
      <c r="E147" s="554" t="s">
        <v>892</v>
      </c>
      <c r="F147" s="554" t="s">
        <v>582</v>
      </c>
      <c r="G147" s="554" t="s">
        <v>794</v>
      </c>
      <c r="H147" s="564"/>
      <c r="I147" s="584"/>
      <c r="J147" s="586" t="s">
        <v>254</v>
      </c>
    </row>
    <row r="148" spans="1:10" ht="14.25" customHeight="1">
      <c r="A148" s="554" t="s">
        <v>521</v>
      </c>
      <c r="B148" s="697" t="s">
        <v>919</v>
      </c>
      <c r="C148" s="698" t="s">
        <v>180</v>
      </c>
      <c r="D148" s="698" t="s">
        <v>164</v>
      </c>
      <c r="E148" s="554" t="s">
        <v>892</v>
      </c>
      <c r="F148" s="554" t="s">
        <v>577</v>
      </c>
      <c r="G148" s="554" t="s">
        <v>794</v>
      </c>
      <c r="H148" s="564"/>
      <c r="I148" s="584"/>
      <c r="J148" s="586" t="s">
        <v>254</v>
      </c>
    </row>
    <row r="149" spans="1:10" ht="14.25" customHeight="1">
      <c r="A149" s="554" t="s">
        <v>521</v>
      </c>
      <c r="B149" s="697" t="s">
        <v>920</v>
      </c>
      <c r="C149" s="698" t="s">
        <v>180</v>
      </c>
      <c r="D149" s="698" t="s">
        <v>164</v>
      </c>
      <c r="E149" s="554" t="s">
        <v>921</v>
      </c>
      <c r="F149" s="554" t="s">
        <v>582</v>
      </c>
      <c r="G149" s="554" t="s">
        <v>794</v>
      </c>
      <c r="H149" s="564"/>
      <c r="I149" s="584"/>
      <c r="J149" s="586" t="s">
        <v>254</v>
      </c>
    </row>
    <row r="150" spans="1:10" ht="14.25" customHeight="1">
      <c r="A150" s="554" t="s">
        <v>521</v>
      </c>
      <c r="B150" s="697" t="s">
        <v>856</v>
      </c>
      <c r="C150" s="698" t="s">
        <v>180</v>
      </c>
      <c r="D150" s="698" t="s">
        <v>164</v>
      </c>
      <c r="E150" s="554" t="s">
        <v>922</v>
      </c>
      <c r="F150" s="554" t="s">
        <v>577</v>
      </c>
      <c r="G150" s="554" t="s">
        <v>794</v>
      </c>
      <c r="H150" s="564"/>
      <c r="I150" s="584"/>
      <c r="J150" s="586" t="s">
        <v>254</v>
      </c>
    </row>
    <row r="151" spans="1:10" ht="14.25" customHeight="1">
      <c r="A151" s="554" t="s">
        <v>521</v>
      </c>
      <c r="B151" s="697" t="s">
        <v>857</v>
      </c>
      <c r="C151" s="698" t="s">
        <v>180</v>
      </c>
      <c r="D151" s="698" t="s">
        <v>164</v>
      </c>
      <c r="E151" s="554" t="s">
        <v>923</v>
      </c>
      <c r="F151" s="554" t="s">
        <v>577</v>
      </c>
      <c r="G151" s="554" t="s">
        <v>794</v>
      </c>
      <c r="H151" s="564"/>
      <c r="I151" s="584"/>
      <c r="J151" s="586" t="s">
        <v>254</v>
      </c>
    </row>
    <row r="152" spans="1:10" ht="14.25" customHeight="1">
      <c r="A152" s="554" t="s">
        <v>521</v>
      </c>
      <c r="B152" s="697" t="s">
        <v>529</v>
      </c>
      <c r="C152" s="698" t="s">
        <v>180</v>
      </c>
      <c r="D152" s="698" t="s">
        <v>164</v>
      </c>
      <c r="E152" s="554" t="s">
        <v>924</v>
      </c>
      <c r="F152" s="554" t="s">
        <v>582</v>
      </c>
      <c r="G152" s="554" t="s">
        <v>794</v>
      </c>
      <c r="H152" s="564"/>
      <c r="I152" s="584"/>
      <c r="J152" s="586" t="s">
        <v>254</v>
      </c>
    </row>
    <row r="153" spans="1:10" ht="14.25" customHeight="1">
      <c r="A153" s="554" t="s">
        <v>521</v>
      </c>
      <c r="B153" s="697" t="s">
        <v>925</v>
      </c>
      <c r="C153" s="698" t="s">
        <v>180</v>
      </c>
      <c r="D153" s="698" t="s">
        <v>164</v>
      </c>
      <c r="E153" s="554" t="s">
        <v>926</v>
      </c>
      <c r="F153" s="554" t="s">
        <v>582</v>
      </c>
      <c r="G153" s="554" t="s">
        <v>794</v>
      </c>
      <c r="H153" s="564"/>
      <c r="I153" s="584"/>
      <c r="J153" s="586" t="s">
        <v>254</v>
      </c>
    </row>
    <row r="154" spans="1:10" ht="14.25" customHeight="1">
      <c r="A154" s="554" t="s">
        <v>521</v>
      </c>
      <c r="B154" s="697" t="s">
        <v>925</v>
      </c>
      <c r="C154" s="698" t="s">
        <v>180</v>
      </c>
      <c r="D154" s="698" t="s">
        <v>164</v>
      </c>
      <c r="E154" s="554" t="s">
        <v>922</v>
      </c>
      <c r="F154" s="554" t="s">
        <v>582</v>
      </c>
      <c r="G154" s="554" t="s">
        <v>794</v>
      </c>
      <c r="H154" s="564"/>
      <c r="I154" s="584"/>
      <c r="J154" s="586" t="s">
        <v>254</v>
      </c>
    </row>
    <row r="155" spans="1:10" ht="14.25" customHeight="1">
      <c r="A155" s="554" t="s">
        <v>521</v>
      </c>
      <c r="B155" s="697" t="s">
        <v>859</v>
      </c>
      <c r="C155" s="698" t="s">
        <v>180</v>
      </c>
      <c r="D155" s="698" t="s">
        <v>164</v>
      </c>
      <c r="E155" s="554" t="s">
        <v>927</v>
      </c>
      <c r="F155" s="554" t="s">
        <v>577</v>
      </c>
      <c r="G155" s="554" t="s">
        <v>794</v>
      </c>
      <c r="H155" s="564"/>
      <c r="I155" s="584"/>
      <c r="J155" s="586" t="s">
        <v>254</v>
      </c>
    </row>
    <row r="156" spans="1:10" ht="14.25" customHeight="1">
      <c r="A156" s="554" t="s">
        <v>521</v>
      </c>
      <c r="B156" s="697" t="s">
        <v>859</v>
      </c>
      <c r="C156" s="698" t="s">
        <v>180</v>
      </c>
      <c r="D156" s="698" t="s">
        <v>164</v>
      </c>
      <c r="E156" s="554" t="s">
        <v>922</v>
      </c>
      <c r="F156" s="554" t="s">
        <v>577</v>
      </c>
      <c r="G156" s="554" t="s">
        <v>794</v>
      </c>
      <c r="H156" s="564"/>
      <c r="I156" s="584"/>
      <c r="J156" s="586" t="s">
        <v>254</v>
      </c>
    </row>
    <row r="157" spans="1:10" ht="14.25" customHeight="1">
      <c r="A157" s="554" t="s">
        <v>521</v>
      </c>
      <c r="B157" s="697" t="s">
        <v>928</v>
      </c>
      <c r="C157" s="698" t="s">
        <v>180</v>
      </c>
      <c r="D157" s="698" t="s">
        <v>164</v>
      </c>
      <c r="E157" s="554" t="s">
        <v>927</v>
      </c>
      <c r="F157" s="554" t="s">
        <v>577</v>
      </c>
      <c r="G157" s="554" t="s">
        <v>794</v>
      </c>
      <c r="H157" s="564"/>
      <c r="I157" s="584"/>
      <c r="J157" s="586" t="s">
        <v>254</v>
      </c>
    </row>
    <row r="158" spans="1:10" ht="14.25" customHeight="1">
      <c r="A158" s="554" t="s">
        <v>521</v>
      </c>
      <c r="B158" s="697" t="s">
        <v>928</v>
      </c>
      <c r="C158" s="698" t="s">
        <v>180</v>
      </c>
      <c r="D158" s="698" t="s">
        <v>164</v>
      </c>
      <c r="E158" s="554" t="s">
        <v>922</v>
      </c>
      <c r="F158" s="554" t="s">
        <v>577</v>
      </c>
      <c r="G158" s="554" t="s">
        <v>794</v>
      </c>
      <c r="H158" s="564"/>
      <c r="I158" s="584"/>
      <c r="J158" s="586" t="s">
        <v>254</v>
      </c>
    </row>
    <row r="159" spans="1:10" ht="14.25" customHeight="1">
      <c r="A159" s="554" t="s">
        <v>521</v>
      </c>
      <c r="B159" s="697" t="s">
        <v>862</v>
      </c>
      <c r="C159" s="698" t="s">
        <v>180</v>
      </c>
      <c r="D159" s="698" t="s">
        <v>164</v>
      </c>
      <c r="E159" s="554" t="s">
        <v>929</v>
      </c>
      <c r="F159" s="554" t="s">
        <v>582</v>
      </c>
      <c r="G159" s="554" t="s">
        <v>794</v>
      </c>
      <c r="H159" s="564"/>
      <c r="I159" s="584"/>
      <c r="J159" s="586" t="s">
        <v>254</v>
      </c>
    </row>
    <row r="160" spans="1:10" ht="14.25" customHeight="1">
      <c r="A160" s="554" t="s">
        <v>521</v>
      </c>
      <c r="B160" s="697" t="s">
        <v>590</v>
      </c>
      <c r="C160" s="698" t="s">
        <v>180</v>
      </c>
      <c r="D160" s="698" t="s">
        <v>164</v>
      </c>
      <c r="E160" s="554" t="s">
        <v>930</v>
      </c>
      <c r="F160" s="554" t="s">
        <v>577</v>
      </c>
      <c r="G160" s="554" t="s">
        <v>794</v>
      </c>
      <c r="H160" s="564"/>
      <c r="I160" s="584"/>
      <c r="J160" s="586" t="s">
        <v>254</v>
      </c>
    </row>
    <row r="161" spans="1:10" ht="14.25" customHeight="1">
      <c r="A161" s="554" t="s">
        <v>521</v>
      </c>
      <c r="B161" s="697" t="s">
        <v>590</v>
      </c>
      <c r="C161" s="698" t="s">
        <v>180</v>
      </c>
      <c r="D161" s="698" t="s">
        <v>164</v>
      </c>
      <c r="E161" s="554" t="s">
        <v>931</v>
      </c>
      <c r="F161" s="554" t="s">
        <v>577</v>
      </c>
      <c r="G161" s="554" t="s">
        <v>794</v>
      </c>
      <c r="H161" s="564"/>
      <c r="I161" s="584"/>
      <c r="J161" s="586" t="s">
        <v>254</v>
      </c>
    </row>
    <row r="162" spans="1:10" ht="14.25" customHeight="1">
      <c r="A162" s="554" t="s">
        <v>521</v>
      </c>
      <c r="B162" s="697" t="s">
        <v>864</v>
      </c>
      <c r="C162" s="698" t="s">
        <v>180</v>
      </c>
      <c r="D162" s="698" t="s">
        <v>164</v>
      </c>
      <c r="E162" s="554" t="s">
        <v>932</v>
      </c>
      <c r="F162" s="554" t="s">
        <v>582</v>
      </c>
      <c r="G162" s="554" t="s">
        <v>794</v>
      </c>
      <c r="H162" s="564"/>
      <c r="I162" s="584"/>
      <c r="J162" s="586" t="s">
        <v>254</v>
      </c>
    </row>
    <row r="163" spans="1:10" ht="14.25" customHeight="1">
      <c r="A163" s="554" t="s">
        <v>521</v>
      </c>
      <c r="B163" s="697" t="s">
        <v>864</v>
      </c>
      <c r="C163" s="698" t="s">
        <v>180</v>
      </c>
      <c r="D163" s="698" t="s">
        <v>164</v>
      </c>
      <c r="E163" s="554" t="s">
        <v>933</v>
      </c>
      <c r="F163" s="554" t="s">
        <v>577</v>
      </c>
      <c r="G163" s="554" t="s">
        <v>794</v>
      </c>
      <c r="H163" s="564"/>
      <c r="I163" s="584"/>
      <c r="J163" s="586" t="s">
        <v>254</v>
      </c>
    </row>
    <row r="164" spans="1:10" ht="14.25" customHeight="1">
      <c r="A164" s="554" t="s">
        <v>521</v>
      </c>
      <c r="B164" s="697" t="s">
        <v>591</v>
      </c>
      <c r="C164" s="698" t="s">
        <v>180</v>
      </c>
      <c r="D164" s="698" t="s">
        <v>164</v>
      </c>
      <c r="E164" s="554" t="s">
        <v>934</v>
      </c>
      <c r="F164" s="554" t="s">
        <v>577</v>
      </c>
      <c r="G164" s="554" t="s">
        <v>794</v>
      </c>
      <c r="H164" s="564"/>
      <c r="I164" s="584"/>
      <c r="J164" s="586" t="s">
        <v>254</v>
      </c>
    </row>
    <row r="165" spans="1:10" ht="14.25" customHeight="1">
      <c r="A165" s="554" t="s">
        <v>521</v>
      </c>
      <c r="B165" s="697" t="s">
        <v>935</v>
      </c>
      <c r="C165" s="698" t="s">
        <v>180</v>
      </c>
      <c r="D165" s="698" t="s">
        <v>164</v>
      </c>
      <c r="E165" s="554" t="s">
        <v>892</v>
      </c>
      <c r="F165" s="554" t="s">
        <v>582</v>
      </c>
      <c r="G165" s="554" t="s">
        <v>794</v>
      </c>
      <c r="H165" s="564"/>
      <c r="I165" s="584"/>
      <c r="J165" s="586" t="s">
        <v>254</v>
      </c>
    </row>
    <row r="166" spans="1:10" ht="14.25" customHeight="1">
      <c r="A166" s="556" t="s">
        <v>521</v>
      </c>
      <c r="B166" s="699" t="s">
        <v>592</v>
      </c>
      <c r="C166" s="557" t="s">
        <v>180</v>
      </c>
      <c r="D166" s="557" t="s">
        <v>164</v>
      </c>
      <c r="E166" s="556" t="s">
        <v>612</v>
      </c>
      <c r="F166" s="556" t="s">
        <v>577</v>
      </c>
      <c r="G166" s="562">
        <v>37789.17229333332</v>
      </c>
      <c r="H166" s="558" t="s">
        <v>788</v>
      </c>
      <c r="I166" s="585"/>
      <c r="J166" s="585" t="s">
        <v>253</v>
      </c>
    </row>
    <row r="167" spans="1:10" ht="14.25" customHeight="1">
      <c r="A167" s="554" t="s">
        <v>521</v>
      </c>
      <c r="B167" s="697" t="s">
        <v>593</v>
      </c>
      <c r="C167" s="698" t="s">
        <v>180</v>
      </c>
      <c r="D167" s="698" t="s">
        <v>164</v>
      </c>
      <c r="E167" s="554" t="s">
        <v>892</v>
      </c>
      <c r="F167" s="554" t="s">
        <v>582</v>
      </c>
      <c r="G167" s="554" t="s">
        <v>794</v>
      </c>
      <c r="H167" s="564"/>
      <c r="I167" s="584"/>
      <c r="J167" s="586" t="s">
        <v>254</v>
      </c>
    </row>
    <row r="168" spans="1:10" ht="14.25" customHeight="1">
      <c r="A168" s="554" t="s">
        <v>521</v>
      </c>
      <c r="B168" s="697" t="s">
        <v>865</v>
      </c>
      <c r="C168" s="698" t="s">
        <v>180</v>
      </c>
      <c r="D168" s="698" t="s">
        <v>164</v>
      </c>
      <c r="E168" s="554" t="s">
        <v>906</v>
      </c>
      <c r="F168" s="554" t="s">
        <v>577</v>
      </c>
      <c r="G168" s="554" t="s">
        <v>794</v>
      </c>
      <c r="H168" s="564"/>
      <c r="I168" s="584"/>
      <c r="J168" s="586" t="s">
        <v>254</v>
      </c>
    </row>
    <row r="169" spans="1:10" ht="14.25" customHeight="1">
      <c r="A169" s="554" t="s">
        <v>521</v>
      </c>
      <c r="B169" s="697" t="s">
        <v>865</v>
      </c>
      <c r="C169" s="698" t="s">
        <v>180</v>
      </c>
      <c r="D169" s="698" t="s">
        <v>164</v>
      </c>
      <c r="E169" s="554" t="s">
        <v>163</v>
      </c>
      <c r="F169" s="554" t="s">
        <v>577</v>
      </c>
      <c r="G169" s="554" t="s">
        <v>794</v>
      </c>
      <c r="H169" s="564"/>
      <c r="I169" s="584"/>
      <c r="J169" s="586" t="s">
        <v>254</v>
      </c>
    </row>
    <row r="170" spans="1:10" ht="14.25" customHeight="1">
      <c r="A170" s="554" t="s">
        <v>521</v>
      </c>
      <c r="B170" s="697" t="s">
        <v>825</v>
      </c>
      <c r="C170" s="698" t="s">
        <v>180</v>
      </c>
      <c r="D170" s="698" t="s">
        <v>164</v>
      </c>
      <c r="E170" s="554" t="s">
        <v>892</v>
      </c>
      <c r="F170" s="554" t="s">
        <v>582</v>
      </c>
      <c r="G170" s="554" t="s">
        <v>794</v>
      </c>
      <c r="H170" s="564"/>
      <c r="I170" s="584"/>
      <c r="J170" s="586" t="s">
        <v>254</v>
      </c>
    </row>
    <row r="171" spans="1:10" ht="14.25" customHeight="1">
      <c r="A171" s="554" t="s">
        <v>521</v>
      </c>
      <c r="B171" s="697" t="s">
        <v>867</v>
      </c>
      <c r="C171" s="698" t="s">
        <v>180</v>
      </c>
      <c r="D171" s="698" t="s">
        <v>164</v>
      </c>
      <c r="E171" s="554" t="s">
        <v>892</v>
      </c>
      <c r="F171" s="554" t="s">
        <v>582</v>
      </c>
      <c r="G171" s="554" t="s">
        <v>794</v>
      </c>
      <c r="H171" s="564"/>
      <c r="I171" s="584"/>
      <c r="J171" s="586" t="s">
        <v>254</v>
      </c>
    </row>
    <row r="172" spans="1:10" ht="14.25" customHeight="1">
      <c r="A172" s="554" t="s">
        <v>521</v>
      </c>
      <c r="B172" s="697" t="s">
        <v>595</v>
      </c>
      <c r="C172" s="698" t="s">
        <v>180</v>
      </c>
      <c r="D172" s="698" t="s">
        <v>164</v>
      </c>
      <c r="E172" s="554" t="s">
        <v>936</v>
      </c>
      <c r="F172" s="554" t="s">
        <v>577</v>
      </c>
      <c r="G172" s="554" t="s">
        <v>794</v>
      </c>
      <c r="H172" s="564"/>
      <c r="I172" s="584"/>
      <c r="J172" s="586" t="s">
        <v>254</v>
      </c>
    </row>
    <row r="173" spans="1:10" ht="14.25" customHeight="1">
      <c r="A173" s="554" t="s">
        <v>521</v>
      </c>
      <c r="B173" s="697" t="s">
        <v>595</v>
      </c>
      <c r="C173" s="698" t="s">
        <v>180</v>
      </c>
      <c r="D173" s="698" t="s">
        <v>164</v>
      </c>
      <c r="E173" s="554" t="s">
        <v>937</v>
      </c>
      <c r="F173" s="554" t="s">
        <v>577</v>
      </c>
      <c r="G173" s="554" t="s">
        <v>794</v>
      </c>
      <c r="H173" s="564"/>
      <c r="I173" s="584"/>
      <c r="J173" s="586" t="s">
        <v>254</v>
      </c>
    </row>
    <row r="174" spans="1:10" ht="14.25" customHeight="1">
      <c r="A174" s="554" t="s">
        <v>521</v>
      </c>
      <c r="B174" s="697" t="s">
        <v>595</v>
      </c>
      <c r="C174" s="698" t="s">
        <v>180</v>
      </c>
      <c r="D174" s="698" t="s">
        <v>164</v>
      </c>
      <c r="E174" s="554" t="s">
        <v>938</v>
      </c>
      <c r="F174" s="554" t="s">
        <v>577</v>
      </c>
      <c r="G174" s="554" t="s">
        <v>794</v>
      </c>
      <c r="H174" s="564"/>
      <c r="I174" s="584"/>
      <c r="J174" s="586" t="s">
        <v>254</v>
      </c>
    </row>
    <row r="175" spans="1:10" ht="14.25" customHeight="1">
      <c r="A175" s="554" t="s">
        <v>521</v>
      </c>
      <c r="B175" s="697" t="s">
        <v>939</v>
      </c>
      <c r="C175" s="698" t="s">
        <v>180</v>
      </c>
      <c r="D175" s="698" t="s">
        <v>164</v>
      </c>
      <c r="E175" s="554" t="s">
        <v>926</v>
      </c>
      <c r="F175" s="554" t="s">
        <v>582</v>
      </c>
      <c r="G175" s="554" t="s">
        <v>794</v>
      </c>
      <c r="H175" s="564"/>
      <c r="I175" s="584"/>
      <c r="J175" s="586" t="s">
        <v>254</v>
      </c>
    </row>
    <row r="176" spans="1:10" ht="14.25" customHeight="1">
      <c r="A176" s="554" t="s">
        <v>521</v>
      </c>
      <c r="B176" s="697" t="s">
        <v>939</v>
      </c>
      <c r="C176" s="698" t="s">
        <v>180</v>
      </c>
      <c r="D176" s="698" t="s">
        <v>164</v>
      </c>
      <c r="E176" s="554" t="s">
        <v>922</v>
      </c>
      <c r="F176" s="554" t="s">
        <v>582</v>
      </c>
      <c r="G176" s="554" t="s">
        <v>794</v>
      </c>
      <c r="H176" s="564"/>
      <c r="I176" s="584"/>
      <c r="J176" s="586" t="s">
        <v>254</v>
      </c>
    </row>
    <row r="177" spans="1:10" ht="14.25" customHeight="1">
      <c r="A177" s="554" t="s">
        <v>521</v>
      </c>
      <c r="B177" s="697" t="s">
        <v>940</v>
      </c>
      <c r="C177" s="698" t="s">
        <v>180</v>
      </c>
      <c r="D177" s="698" t="s">
        <v>164</v>
      </c>
      <c r="E177" s="554" t="s">
        <v>941</v>
      </c>
      <c r="F177" s="554" t="s">
        <v>582</v>
      </c>
      <c r="G177" s="700" t="s">
        <v>794</v>
      </c>
      <c r="H177" s="564" t="s">
        <v>788</v>
      </c>
      <c r="I177" s="584"/>
      <c r="J177" s="586" t="s">
        <v>254</v>
      </c>
    </row>
    <row r="178" spans="1:10" ht="14.25" customHeight="1">
      <c r="A178" s="554" t="s">
        <v>521</v>
      </c>
      <c r="B178" s="697" t="s">
        <v>942</v>
      </c>
      <c r="C178" s="698" t="s">
        <v>180</v>
      </c>
      <c r="D178" s="698" t="s">
        <v>164</v>
      </c>
      <c r="E178" s="554" t="s">
        <v>921</v>
      </c>
      <c r="F178" s="554" t="s">
        <v>582</v>
      </c>
      <c r="G178" s="554" t="s">
        <v>794</v>
      </c>
      <c r="H178" s="564"/>
      <c r="I178" s="584"/>
      <c r="J178" s="586" t="s">
        <v>254</v>
      </c>
    </row>
    <row r="179" spans="1:10" ht="14.25" customHeight="1">
      <c r="A179" s="554" t="s">
        <v>521</v>
      </c>
      <c r="B179" s="697" t="s">
        <v>871</v>
      </c>
      <c r="C179" s="698" t="s">
        <v>180</v>
      </c>
      <c r="D179" s="698" t="s">
        <v>164</v>
      </c>
      <c r="E179" s="554" t="s">
        <v>892</v>
      </c>
      <c r="F179" s="554" t="s">
        <v>582</v>
      </c>
      <c r="G179" s="554" t="s">
        <v>794</v>
      </c>
      <c r="H179" s="564"/>
      <c r="I179" s="584"/>
      <c r="J179" s="586" t="s">
        <v>254</v>
      </c>
    </row>
    <row r="180" spans="1:10" ht="14.25" customHeight="1">
      <c r="A180" s="554" t="s">
        <v>521</v>
      </c>
      <c r="B180" s="697" t="s">
        <v>872</v>
      </c>
      <c r="C180" s="698" t="s">
        <v>180</v>
      </c>
      <c r="D180" s="698" t="s">
        <v>164</v>
      </c>
      <c r="E180" s="554" t="s">
        <v>892</v>
      </c>
      <c r="F180" s="554" t="s">
        <v>582</v>
      </c>
      <c r="G180" s="554" t="s">
        <v>794</v>
      </c>
      <c r="H180" s="564"/>
      <c r="I180" s="584"/>
      <c r="J180" s="586" t="s">
        <v>254</v>
      </c>
    </row>
    <row r="181" spans="1:10" ht="14.25" customHeight="1">
      <c r="A181" s="554" t="s">
        <v>521</v>
      </c>
      <c r="B181" s="697" t="s">
        <v>597</v>
      </c>
      <c r="C181" s="698" t="s">
        <v>180</v>
      </c>
      <c r="D181" s="698" t="s">
        <v>164</v>
      </c>
      <c r="E181" s="554" t="s">
        <v>943</v>
      </c>
      <c r="F181" s="554" t="s">
        <v>577</v>
      </c>
      <c r="G181" s="554" t="s">
        <v>794</v>
      </c>
      <c r="H181" s="564"/>
      <c r="I181" s="584"/>
      <c r="J181" s="586" t="s">
        <v>254</v>
      </c>
    </row>
    <row r="182" spans="1:10" ht="14.25" customHeight="1">
      <c r="A182" s="554" t="s">
        <v>521</v>
      </c>
      <c r="B182" s="697" t="s">
        <v>597</v>
      </c>
      <c r="C182" s="698" t="s">
        <v>180</v>
      </c>
      <c r="D182" s="698" t="s">
        <v>164</v>
      </c>
      <c r="E182" s="554" t="s">
        <v>944</v>
      </c>
      <c r="F182" s="554" t="s">
        <v>577</v>
      </c>
      <c r="G182" s="554" t="s">
        <v>794</v>
      </c>
      <c r="H182" s="564"/>
      <c r="I182" s="584"/>
      <c r="J182" s="586" t="s">
        <v>254</v>
      </c>
    </row>
    <row r="183" spans="1:10" ht="14.25" customHeight="1">
      <c r="A183" s="554" t="s">
        <v>521</v>
      </c>
      <c r="B183" s="697" t="s">
        <v>527</v>
      </c>
      <c r="C183" s="698" t="s">
        <v>180</v>
      </c>
      <c r="D183" s="698" t="s">
        <v>164</v>
      </c>
      <c r="E183" s="554" t="s">
        <v>945</v>
      </c>
      <c r="F183" s="554" t="s">
        <v>582</v>
      </c>
      <c r="G183" s="554" t="s">
        <v>794</v>
      </c>
      <c r="H183" s="564"/>
      <c r="I183" s="584"/>
      <c r="J183" s="586" t="s">
        <v>254</v>
      </c>
    </row>
    <row r="184" spans="1:10" ht="14.25" customHeight="1">
      <c r="A184" s="554" t="s">
        <v>521</v>
      </c>
      <c r="B184" s="697" t="s">
        <v>527</v>
      </c>
      <c r="C184" s="698" t="s">
        <v>180</v>
      </c>
      <c r="D184" s="698" t="s">
        <v>164</v>
      </c>
      <c r="E184" s="554" t="s">
        <v>946</v>
      </c>
      <c r="F184" s="554" t="s">
        <v>582</v>
      </c>
      <c r="G184" s="554" t="s">
        <v>794</v>
      </c>
      <c r="H184" s="564"/>
      <c r="I184" s="584"/>
      <c r="J184" s="586" t="s">
        <v>254</v>
      </c>
    </row>
    <row r="185" spans="1:10" ht="14.25" customHeight="1">
      <c r="A185" s="554" t="s">
        <v>521</v>
      </c>
      <c r="B185" s="697" t="s">
        <v>598</v>
      </c>
      <c r="C185" s="698" t="s">
        <v>180</v>
      </c>
      <c r="D185" s="698" t="s">
        <v>164</v>
      </c>
      <c r="E185" s="554" t="s">
        <v>947</v>
      </c>
      <c r="F185" s="554" t="s">
        <v>577</v>
      </c>
      <c r="G185" s="554" t="s">
        <v>794</v>
      </c>
      <c r="H185" s="564"/>
      <c r="I185" s="584"/>
      <c r="J185" s="586" t="s">
        <v>254</v>
      </c>
    </row>
    <row r="186" spans="1:10" ht="14.25" customHeight="1">
      <c r="A186" s="554" t="s">
        <v>521</v>
      </c>
      <c r="B186" s="697" t="s">
        <v>598</v>
      </c>
      <c r="C186" s="698" t="s">
        <v>180</v>
      </c>
      <c r="D186" s="698" t="s">
        <v>164</v>
      </c>
      <c r="E186" s="554" t="s">
        <v>948</v>
      </c>
      <c r="F186" s="554" t="s">
        <v>577</v>
      </c>
      <c r="G186" s="554" t="s">
        <v>800</v>
      </c>
      <c r="H186" s="564" t="s">
        <v>794</v>
      </c>
      <c r="I186" s="584"/>
      <c r="J186" s="586" t="s">
        <v>254</v>
      </c>
    </row>
    <row r="187" spans="1:10" ht="14.25" customHeight="1">
      <c r="A187" s="554" t="s">
        <v>521</v>
      </c>
      <c r="B187" s="697" t="s">
        <v>598</v>
      </c>
      <c r="C187" s="698" t="s">
        <v>180</v>
      </c>
      <c r="D187" s="698" t="s">
        <v>164</v>
      </c>
      <c r="E187" s="554" t="s">
        <v>614</v>
      </c>
      <c r="F187" s="554" t="s">
        <v>577</v>
      </c>
      <c r="G187" s="554" t="s">
        <v>794</v>
      </c>
      <c r="H187" s="564"/>
      <c r="I187" s="584"/>
      <c r="J187" s="586" t="s">
        <v>254</v>
      </c>
    </row>
    <row r="188" spans="1:10" ht="14.25" customHeight="1">
      <c r="A188" s="554" t="s">
        <v>521</v>
      </c>
      <c r="B188" s="697" t="s">
        <v>598</v>
      </c>
      <c r="C188" s="698" t="s">
        <v>180</v>
      </c>
      <c r="D188" s="698" t="s">
        <v>164</v>
      </c>
      <c r="E188" s="554" t="s">
        <v>494</v>
      </c>
      <c r="F188" s="554" t="s">
        <v>582</v>
      </c>
      <c r="G188" s="554" t="s">
        <v>794</v>
      </c>
      <c r="H188" s="564"/>
      <c r="I188" s="584"/>
      <c r="J188" s="586" t="s">
        <v>254</v>
      </c>
    </row>
    <row r="189" spans="1:10" ht="14.25" customHeight="1">
      <c r="A189" s="554" t="s">
        <v>521</v>
      </c>
      <c r="B189" s="697" t="s">
        <v>949</v>
      </c>
      <c r="C189" s="698" t="s">
        <v>180</v>
      </c>
      <c r="D189" s="698" t="s">
        <v>164</v>
      </c>
      <c r="E189" s="554" t="s">
        <v>163</v>
      </c>
      <c r="F189" s="554" t="s">
        <v>582</v>
      </c>
      <c r="G189" s="554" t="s">
        <v>794</v>
      </c>
      <c r="H189" s="564"/>
      <c r="I189" s="584"/>
      <c r="J189" s="586" t="s">
        <v>254</v>
      </c>
    </row>
    <row r="190" spans="1:10" ht="14.25" customHeight="1">
      <c r="A190" s="554" t="s">
        <v>521</v>
      </c>
      <c r="B190" s="697" t="s">
        <v>530</v>
      </c>
      <c r="C190" s="698" t="s">
        <v>180</v>
      </c>
      <c r="D190" s="698" t="s">
        <v>164</v>
      </c>
      <c r="E190" s="554" t="s">
        <v>892</v>
      </c>
      <c r="F190" s="554" t="s">
        <v>582</v>
      </c>
      <c r="G190" s="554" t="s">
        <v>794</v>
      </c>
      <c r="H190" s="564"/>
      <c r="I190" s="584"/>
      <c r="J190" s="586" t="s">
        <v>254</v>
      </c>
    </row>
    <row r="191" spans="1:10" ht="14.25" customHeight="1">
      <c r="A191" s="554" t="s">
        <v>521</v>
      </c>
      <c r="B191" s="697" t="s">
        <v>950</v>
      </c>
      <c r="C191" s="698" t="s">
        <v>180</v>
      </c>
      <c r="D191" s="698" t="s">
        <v>164</v>
      </c>
      <c r="E191" s="554" t="s">
        <v>892</v>
      </c>
      <c r="F191" s="554" t="s">
        <v>577</v>
      </c>
      <c r="G191" s="554" t="s">
        <v>794</v>
      </c>
      <c r="H191" s="564"/>
      <c r="I191" s="584"/>
      <c r="J191" s="586" t="s">
        <v>254</v>
      </c>
    </row>
    <row r="192" spans="1:10" ht="14.25" customHeight="1">
      <c r="A192" s="554" t="s">
        <v>521</v>
      </c>
      <c r="B192" s="697" t="s">
        <v>873</v>
      </c>
      <c r="C192" s="698" t="s">
        <v>180</v>
      </c>
      <c r="D192" s="698" t="s">
        <v>164</v>
      </c>
      <c r="E192" s="554" t="s">
        <v>892</v>
      </c>
      <c r="F192" s="554" t="s">
        <v>577</v>
      </c>
      <c r="G192" s="554" t="s">
        <v>794</v>
      </c>
      <c r="H192" s="564"/>
      <c r="I192" s="584"/>
      <c r="J192" s="586" t="s">
        <v>254</v>
      </c>
    </row>
    <row r="193" spans="1:10" ht="14.25" customHeight="1">
      <c r="A193" s="554" t="s">
        <v>521</v>
      </c>
      <c r="B193" s="697" t="s">
        <v>874</v>
      </c>
      <c r="C193" s="698" t="s">
        <v>180</v>
      </c>
      <c r="D193" s="698" t="s">
        <v>164</v>
      </c>
      <c r="E193" s="554" t="s">
        <v>892</v>
      </c>
      <c r="F193" s="554" t="s">
        <v>577</v>
      </c>
      <c r="G193" s="554" t="s">
        <v>794</v>
      </c>
      <c r="H193" s="564"/>
      <c r="I193" s="584"/>
      <c r="J193" s="586" t="s">
        <v>254</v>
      </c>
    </row>
    <row r="194" spans="1:10" ht="14.25" customHeight="1">
      <c r="A194" s="554" t="s">
        <v>521</v>
      </c>
      <c r="B194" s="697" t="s">
        <v>875</v>
      </c>
      <c r="C194" s="698" t="s">
        <v>180</v>
      </c>
      <c r="D194" s="698" t="s">
        <v>164</v>
      </c>
      <c r="E194" s="554" t="s">
        <v>892</v>
      </c>
      <c r="F194" s="554" t="s">
        <v>577</v>
      </c>
      <c r="G194" s="554" t="s">
        <v>794</v>
      </c>
      <c r="H194" s="564"/>
      <c r="I194" s="584"/>
      <c r="J194" s="586" t="s">
        <v>254</v>
      </c>
    </row>
    <row r="195" spans="1:10" ht="14.25" customHeight="1">
      <c r="A195" s="554" t="s">
        <v>521</v>
      </c>
      <c r="B195" s="697" t="s">
        <v>877</v>
      </c>
      <c r="C195" s="698" t="s">
        <v>180</v>
      </c>
      <c r="D195" s="698" t="s">
        <v>164</v>
      </c>
      <c r="E195" s="554" t="s">
        <v>892</v>
      </c>
      <c r="F195" s="554" t="s">
        <v>577</v>
      </c>
      <c r="G195" s="554" t="s">
        <v>794</v>
      </c>
      <c r="H195" s="564"/>
      <c r="I195" s="584"/>
      <c r="J195" s="586" t="s">
        <v>254</v>
      </c>
    </row>
    <row r="196" spans="1:10" ht="14.25" customHeight="1">
      <c r="A196" s="554" t="s">
        <v>521</v>
      </c>
      <c r="B196" s="697" t="s">
        <v>878</v>
      </c>
      <c r="C196" s="698" t="s">
        <v>180</v>
      </c>
      <c r="D196" s="698" t="s">
        <v>164</v>
      </c>
      <c r="E196" s="554" t="s">
        <v>951</v>
      </c>
      <c r="F196" s="554" t="s">
        <v>577</v>
      </c>
      <c r="G196" s="554" t="s">
        <v>794</v>
      </c>
      <c r="H196" s="564"/>
      <c r="I196" s="584"/>
      <c r="J196" s="586" t="s">
        <v>254</v>
      </c>
    </row>
    <row r="197" spans="1:10" ht="14.25" customHeight="1">
      <c r="A197" s="554" t="s">
        <v>521</v>
      </c>
      <c r="B197" s="697" t="s">
        <v>785</v>
      </c>
      <c r="C197" s="698" t="s">
        <v>180</v>
      </c>
      <c r="D197" s="698" t="s">
        <v>164</v>
      </c>
      <c r="E197" s="554" t="s">
        <v>892</v>
      </c>
      <c r="F197" s="554" t="s">
        <v>577</v>
      </c>
      <c r="G197" s="554" t="s">
        <v>794</v>
      </c>
      <c r="H197" s="564"/>
      <c r="I197" s="584"/>
      <c r="J197" s="586" t="s">
        <v>254</v>
      </c>
    </row>
    <row r="198" spans="1:10" ht="14.25" customHeight="1">
      <c r="A198" s="554" t="s">
        <v>521</v>
      </c>
      <c r="B198" s="697" t="s">
        <v>952</v>
      </c>
      <c r="C198" s="698" t="s">
        <v>180</v>
      </c>
      <c r="D198" s="698" t="s">
        <v>164</v>
      </c>
      <c r="E198" s="554" t="s">
        <v>953</v>
      </c>
      <c r="F198" s="554" t="s">
        <v>577</v>
      </c>
      <c r="G198" s="554" t="s">
        <v>800</v>
      </c>
      <c r="H198" s="564"/>
      <c r="I198" s="584"/>
      <c r="J198" s="586" t="s">
        <v>254</v>
      </c>
    </row>
    <row r="199" spans="1:10" ht="14.25" customHeight="1">
      <c r="A199" s="554" t="s">
        <v>521</v>
      </c>
      <c r="B199" s="697" t="s">
        <v>952</v>
      </c>
      <c r="C199" s="698" t="s">
        <v>180</v>
      </c>
      <c r="D199" s="698" t="s">
        <v>164</v>
      </c>
      <c r="E199" s="554" t="s">
        <v>922</v>
      </c>
      <c r="F199" s="554" t="s">
        <v>577</v>
      </c>
      <c r="G199" s="554" t="s">
        <v>794</v>
      </c>
      <c r="H199" s="564"/>
      <c r="I199" s="584"/>
      <c r="J199" s="586" t="s">
        <v>254</v>
      </c>
    </row>
    <row r="200" spans="1:10" ht="14.25" customHeight="1">
      <c r="A200" s="554" t="s">
        <v>521</v>
      </c>
      <c r="B200" s="697" t="s">
        <v>879</v>
      </c>
      <c r="C200" s="698" t="s">
        <v>180</v>
      </c>
      <c r="D200" s="698" t="s">
        <v>164</v>
      </c>
      <c r="E200" s="554" t="s">
        <v>892</v>
      </c>
      <c r="F200" s="554" t="s">
        <v>582</v>
      </c>
      <c r="G200" s="554" t="s">
        <v>794</v>
      </c>
      <c r="H200" s="564"/>
      <c r="I200" s="584"/>
      <c r="J200" s="586" t="s">
        <v>254</v>
      </c>
    </row>
    <row r="201" spans="1:10" ht="14.25" customHeight="1">
      <c r="A201" s="554" t="s">
        <v>521</v>
      </c>
      <c r="B201" s="697" t="s">
        <v>954</v>
      </c>
      <c r="C201" s="698" t="s">
        <v>180</v>
      </c>
      <c r="D201" s="698" t="s">
        <v>164</v>
      </c>
      <c r="E201" s="554" t="s">
        <v>955</v>
      </c>
      <c r="F201" s="554" t="s">
        <v>582</v>
      </c>
      <c r="G201" s="554" t="s">
        <v>794</v>
      </c>
      <c r="H201" s="564"/>
      <c r="I201" s="584"/>
      <c r="J201" s="586" t="s">
        <v>254</v>
      </c>
    </row>
    <row r="202" spans="1:10" ht="14.25" customHeight="1">
      <c r="A202" s="554" t="s">
        <v>521</v>
      </c>
      <c r="B202" s="697" t="s">
        <v>600</v>
      </c>
      <c r="C202" s="698" t="s">
        <v>180</v>
      </c>
      <c r="D202" s="698" t="s">
        <v>164</v>
      </c>
      <c r="E202" s="554" t="s">
        <v>615</v>
      </c>
      <c r="F202" s="554" t="s">
        <v>577</v>
      </c>
      <c r="G202" s="554" t="s">
        <v>800</v>
      </c>
      <c r="H202" s="564" t="s">
        <v>788</v>
      </c>
      <c r="I202" s="584"/>
      <c r="J202" s="586" t="s">
        <v>254</v>
      </c>
    </row>
    <row r="203" spans="1:10" ht="14.25" customHeight="1">
      <c r="A203" s="554" t="s">
        <v>521</v>
      </c>
      <c r="B203" s="697" t="s">
        <v>956</v>
      </c>
      <c r="C203" s="698" t="s">
        <v>180</v>
      </c>
      <c r="D203" s="698" t="s">
        <v>164</v>
      </c>
      <c r="E203" s="554" t="s">
        <v>957</v>
      </c>
      <c r="F203" s="554" t="s">
        <v>577</v>
      </c>
      <c r="G203" s="554" t="s">
        <v>794</v>
      </c>
      <c r="H203" s="564"/>
      <c r="I203" s="584"/>
      <c r="J203" s="586" t="s">
        <v>254</v>
      </c>
    </row>
    <row r="204" spans="1:10" ht="14.25" customHeight="1">
      <c r="A204" s="554" t="s">
        <v>521</v>
      </c>
      <c r="B204" s="697" t="s">
        <v>958</v>
      </c>
      <c r="C204" s="698" t="s">
        <v>180</v>
      </c>
      <c r="D204" s="698" t="s">
        <v>164</v>
      </c>
      <c r="E204" s="554" t="s">
        <v>959</v>
      </c>
      <c r="F204" s="554" t="s">
        <v>577</v>
      </c>
      <c r="G204" s="554" t="s">
        <v>794</v>
      </c>
      <c r="H204" s="564"/>
      <c r="I204" s="584"/>
      <c r="J204" s="586" t="s">
        <v>254</v>
      </c>
    </row>
    <row r="205" spans="1:10" ht="14.25" customHeight="1">
      <c r="A205" s="554" t="s">
        <v>521</v>
      </c>
      <c r="B205" s="697" t="s">
        <v>960</v>
      </c>
      <c r="C205" s="698" t="s">
        <v>180</v>
      </c>
      <c r="D205" s="698" t="s">
        <v>164</v>
      </c>
      <c r="E205" s="554" t="s">
        <v>892</v>
      </c>
      <c r="F205" s="554" t="s">
        <v>582</v>
      </c>
      <c r="G205" s="554" t="s">
        <v>794</v>
      </c>
      <c r="H205" s="564"/>
      <c r="I205" s="584"/>
      <c r="J205" s="586" t="s">
        <v>254</v>
      </c>
    </row>
    <row r="206" spans="1:10" ht="14.25" customHeight="1">
      <c r="A206" s="554" t="s">
        <v>521</v>
      </c>
      <c r="B206" s="697" t="s">
        <v>601</v>
      </c>
      <c r="C206" s="698" t="s">
        <v>180</v>
      </c>
      <c r="D206" s="698" t="s">
        <v>164</v>
      </c>
      <c r="E206" s="554" t="s">
        <v>961</v>
      </c>
      <c r="F206" s="554" t="s">
        <v>577</v>
      </c>
      <c r="G206" s="554" t="s">
        <v>794</v>
      </c>
      <c r="H206" s="564"/>
      <c r="I206" s="584"/>
      <c r="J206" s="586" t="s">
        <v>254</v>
      </c>
    </row>
    <row r="207" spans="1:10" ht="14.25" customHeight="1">
      <c r="A207" s="554" t="s">
        <v>521</v>
      </c>
      <c r="B207" s="697" t="s">
        <v>601</v>
      </c>
      <c r="C207" s="698" t="s">
        <v>180</v>
      </c>
      <c r="D207" s="698" t="s">
        <v>164</v>
      </c>
      <c r="E207" s="554" t="s">
        <v>962</v>
      </c>
      <c r="F207" s="554" t="s">
        <v>577</v>
      </c>
      <c r="G207" s="554" t="s">
        <v>794</v>
      </c>
      <c r="H207" s="564"/>
      <c r="I207" s="584"/>
      <c r="J207" s="586" t="s">
        <v>254</v>
      </c>
    </row>
    <row r="208" spans="1:10" ht="14.25" customHeight="1">
      <c r="A208" s="554" t="s">
        <v>521</v>
      </c>
      <c r="B208" s="697" t="s">
        <v>601</v>
      </c>
      <c r="C208" s="698" t="s">
        <v>180</v>
      </c>
      <c r="D208" s="698" t="s">
        <v>164</v>
      </c>
      <c r="E208" s="554" t="s">
        <v>334</v>
      </c>
      <c r="F208" s="554" t="s">
        <v>577</v>
      </c>
      <c r="G208" s="554" t="s">
        <v>794</v>
      </c>
      <c r="H208" s="564"/>
      <c r="I208" s="584"/>
      <c r="J208" s="586" t="s">
        <v>254</v>
      </c>
    </row>
    <row r="209" spans="1:10" ht="14.25" customHeight="1">
      <c r="A209" s="554" t="s">
        <v>521</v>
      </c>
      <c r="B209" s="697" t="s">
        <v>601</v>
      </c>
      <c r="C209" s="698" t="s">
        <v>180</v>
      </c>
      <c r="D209" s="698" t="s">
        <v>164</v>
      </c>
      <c r="E209" s="554" t="s">
        <v>963</v>
      </c>
      <c r="F209" s="554" t="s">
        <v>577</v>
      </c>
      <c r="G209" s="554" t="s">
        <v>794</v>
      </c>
      <c r="H209" s="564"/>
      <c r="I209" s="584"/>
      <c r="J209" s="586" t="s">
        <v>254</v>
      </c>
    </row>
    <row r="210" spans="1:10" ht="14.25" customHeight="1">
      <c r="A210" s="554" t="s">
        <v>521</v>
      </c>
      <c r="B210" s="697" t="s">
        <v>964</v>
      </c>
      <c r="C210" s="698" t="s">
        <v>180</v>
      </c>
      <c r="D210" s="698" t="s">
        <v>164</v>
      </c>
      <c r="E210" s="554" t="s">
        <v>892</v>
      </c>
      <c r="F210" s="554" t="s">
        <v>582</v>
      </c>
      <c r="G210" s="554" t="s">
        <v>794</v>
      </c>
      <c r="H210" s="564"/>
      <c r="I210" s="584"/>
      <c r="J210" s="586" t="s">
        <v>254</v>
      </c>
    </row>
    <row r="211" spans="1:10" ht="14.25" customHeight="1">
      <c r="A211" s="554" t="s">
        <v>521</v>
      </c>
      <c r="B211" s="697" t="s">
        <v>965</v>
      </c>
      <c r="C211" s="698" t="s">
        <v>180</v>
      </c>
      <c r="D211" s="698" t="s">
        <v>164</v>
      </c>
      <c r="E211" s="554" t="s">
        <v>966</v>
      </c>
      <c r="F211" s="554" t="s">
        <v>577</v>
      </c>
      <c r="G211" s="554" t="s">
        <v>794</v>
      </c>
      <c r="H211" s="564"/>
      <c r="I211" s="584"/>
      <c r="J211" s="586" t="s">
        <v>254</v>
      </c>
    </row>
    <row r="212" spans="1:10" ht="14.25" customHeight="1">
      <c r="A212" s="554" t="s">
        <v>521</v>
      </c>
      <c r="B212" s="697" t="s">
        <v>886</v>
      </c>
      <c r="C212" s="698" t="s">
        <v>180</v>
      </c>
      <c r="D212" s="698" t="s">
        <v>164</v>
      </c>
      <c r="E212" s="554" t="s">
        <v>892</v>
      </c>
      <c r="F212" s="554" t="s">
        <v>577</v>
      </c>
      <c r="G212" s="554" t="s">
        <v>794</v>
      </c>
      <c r="H212" s="564"/>
      <c r="I212" s="584"/>
      <c r="J212" s="586" t="s">
        <v>254</v>
      </c>
    </row>
    <row r="213" spans="1:10" ht="14.25" customHeight="1">
      <c r="A213" s="554" t="s">
        <v>521</v>
      </c>
      <c r="B213" s="697" t="s">
        <v>967</v>
      </c>
      <c r="C213" s="698" t="s">
        <v>180</v>
      </c>
      <c r="D213" s="698" t="s">
        <v>164</v>
      </c>
      <c r="E213" s="554" t="s">
        <v>955</v>
      </c>
      <c r="F213" s="554" t="s">
        <v>582</v>
      </c>
      <c r="G213" s="554" t="s">
        <v>794</v>
      </c>
      <c r="H213" s="564"/>
      <c r="I213" s="584"/>
      <c r="J213" s="586" t="s">
        <v>254</v>
      </c>
    </row>
    <row r="214" spans="1:10" ht="14.25" customHeight="1">
      <c r="A214" s="554" t="s">
        <v>521</v>
      </c>
      <c r="B214" s="697" t="s">
        <v>968</v>
      </c>
      <c r="C214" s="698" t="s">
        <v>180</v>
      </c>
      <c r="D214" s="698" t="s">
        <v>164</v>
      </c>
      <c r="E214" s="554" t="s">
        <v>163</v>
      </c>
      <c r="F214" s="554" t="s">
        <v>582</v>
      </c>
      <c r="G214" s="554" t="s">
        <v>794</v>
      </c>
      <c r="H214" s="564"/>
      <c r="I214" s="584"/>
      <c r="J214" s="586" t="s">
        <v>254</v>
      </c>
    </row>
    <row r="215" spans="1:10" ht="14.25" customHeight="1">
      <c r="A215" s="554" t="s">
        <v>521</v>
      </c>
      <c r="B215" s="697" t="s">
        <v>841</v>
      </c>
      <c r="C215" s="698" t="s">
        <v>180</v>
      </c>
      <c r="D215" s="698" t="s">
        <v>164</v>
      </c>
      <c r="E215" s="554" t="s">
        <v>969</v>
      </c>
      <c r="F215" s="554" t="s">
        <v>582</v>
      </c>
      <c r="G215" s="564">
        <v>8611</v>
      </c>
      <c r="H215" s="554" t="s">
        <v>970</v>
      </c>
      <c r="I215" s="584"/>
      <c r="J215" s="586" t="s">
        <v>254</v>
      </c>
    </row>
    <row r="216" spans="1:10" ht="14.25" customHeight="1">
      <c r="A216" s="554" t="s">
        <v>521</v>
      </c>
      <c r="B216" s="697" t="s">
        <v>841</v>
      </c>
      <c r="C216" s="698" t="s">
        <v>180</v>
      </c>
      <c r="D216" s="698" t="s">
        <v>164</v>
      </c>
      <c r="E216" s="554" t="s">
        <v>163</v>
      </c>
      <c r="F216" s="554" t="s">
        <v>582</v>
      </c>
      <c r="G216" s="554" t="s">
        <v>794</v>
      </c>
      <c r="H216" s="564" t="s">
        <v>794</v>
      </c>
      <c r="I216" s="584"/>
      <c r="J216" s="586" t="s">
        <v>254</v>
      </c>
    </row>
    <row r="217" spans="1:10" ht="14.25" customHeight="1">
      <c r="A217" s="554" t="s">
        <v>521</v>
      </c>
      <c r="B217" s="697" t="s">
        <v>841</v>
      </c>
      <c r="C217" s="698" t="s">
        <v>180</v>
      </c>
      <c r="D217" s="698" t="s">
        <v>164</v>
      </c>
      <c r="E217" s="554" t="s">
        <v>922</v>
      </c>
      <c r="F217" s="554" t="s">
        <v>582</v>
      </c>
      <c r="G217" s="554" t="s">
        <v>794</v>
      </c>
      <c r="H217" s="564" t="s">
        <v>794</v>
      </c>
      <c r="I217" s="584"/>
      <c r="J217" s="586" t="s">
        <v>254</v>
      </c>
    </row>
    <row r="218" spans="1:10" ht="14.25" customHeight="1">
      <c r="A218" s="554" t="s">
        <v>521</v>
      </c>
      <c r="B218" s="697" t="s">
        <v>971</v>
      </c>
      <c r="C218" s="698" t="s">
        <v>180</v>
      </c>
      <c r="D218" s="698" t="s">
        <v>164</v>
      </c>
      <c r="E218" s="554" t="s">
        <v>892</v>
      </c>
      <c r="F218" s="554" t="s">
        <v>582</v>
      </c>
      <c r="G218" s="554" t="s">
        <v>800</v>
      </c>
      <c r="H218" s="564" t="s">
        <v>794</v>
      </c>
      <c r="I218" s="584"/>
      <c r="J218" s="586" t="s">
        <v>254</v>
      </c>
    </row>
    <row r="219" spans="1:10" ht="14.25" customHeight="1">
      <c r="A219" s="554" t="s">
        <v>521</v>
      </c>
      <c r="B219" s="697" t="s">
        <v>888</v>
      </c>
      <c r="C219" s="698" t="s">
        <v>180</v>
      </c>
      <c r="D219" s="698" t="s">
        <v>164</v>
      </c>
      <c r="E219" s="554" t="s">
        <v>892</v>
      </c>
      <c r="F219" s="554" t="s">
        <v>582</v>
      </c>
      <c r="G219" s="554" t="s">
        <v>794</v>
      </c>
      <c r="H219" s="564"/>
      <c r="I219" s="584"/>
      <c r="J219" s="586" t="s">
        <v>254</v>
      </c>
    </row>
    <row r="220" spans="1:10" ht="14.25" customHeight="1">
      <c r="A220" s="554" t="s">
        <v>521</v>
      </c>
      <c r="B220" s="697" t="s">
        <v>588</v>
      </c>
      <c r="C220" s="698" t="s">
        <v>180</v>
      </c>
      <c r="D220" s="698" t="s">
        <v>972</v>
      </c>
      <c r="E220" s="554" t="s">
        <v>973</v>
      </c>
      <c r="F220" s="554" t="s">
        <v>577</v>
      </c>
      <c r="G220" s="554" t="s">
        <v>794</v>
      </c>
      <c r="H220" s="564"/>
      <c r="I220" s="584"/>
      <c r="J220" s="586" t="s">
        <v>254</v>
      </c>
    </row>
    <row r="221" spans="1:10" ht="14.25" customHeight="1">
      <c r="A221" s="554" t="s">
        <v>521</v>
      </c>
      <c r="B221" s="697" t="s">
        <v>588</v>
      </c>
      <c r="C221" s="698" t="s">
        <v>180</v>
      </c>
      <c r="D221" s="698" t="s">
        <v>972</v>
      </c>
      <c r="E221" s="554" t="s">
        <v>974</v>
      </c>
      <c r="F221" s="554" t="s">
        <v>577</v>
      </c>
      <c r="G221" s="554" t="s">
        <v>794</v>
      </c>
      <c r="H221" s="564"/>
      <c r="I221" s="584"/>
      <c r="J221" s="586" t="s">
        <v>254</v>
      </c>
    </row>
    <row r="222" spans="1:10" ht="14.25" customHeight="1">
      <c r="A222" s="554" t="s">
        <v>521</v>
      </c>
      <c r="B222" s="697" t="s">
        <v>588</v>
      </c>
      <c r="C222" s="698" t="s">
        <v>180</v>
      </c>
      <c r="D222" s="698" t="s">
        <v>972</v>
      </c>
      <c r="E222" s="554" t="s">
        <v>975</v>
      </c>
      <c r="F222" s="554" t="s">
        <v>577</v>
      </c>
      <c r="G222" s="554" t="s">
        <v>794</v>
      </c>
      <c r="H222" s="564"/>
      <c r="I222" s="584"/>
      <c r="J222" s="586" t="s">
        <v>254</v>
      </c>
    </row>
    <row r="223" spans="1:10" ht="14.25" customHeight="1">
      <c r="A223" s="554" t="s">
        <v>521</v>
      </c>
      <c r="B223" s="697" t="s">
        <v>588</v>
      </c>
      <c r="C223" s="698" t="s">
        <v>180</v>
      </c>
      <c r="D223" s="698" t="s">
        <v>972</v>
      </c>
      <c r="E223" s="554" t="s">
        <v>976</v>
      </c>
      <c r="F223" s="554" t="s">
        <v>582</v>
      </c>
      <c r="G223" s="554" t="s">
        <v>794</v>
      </c>
      <c r="H223" s="564"/>
      <c r="I223" s="584"/>
      <c r="J223" s="586" t="s">
        <v>254</v>
      </c>
    </row>
    <row r="224" spans="1:10" ht="14.25" customHeight="1">
      <c r="A224" s="554" t="s">
        <v>521</v>
      </c>
      <c r="B224" s="697" t="s">
        <v>588</v>
      </c>
      <c r="C224" s="698" t="s">
        <v>180</v>
      </c>
      <c r="D224" s="698" t="s">
        <v>972</v>
      </c>
      <c r="E224" s="554" t="s">
        <v>977</v>
      </c>
      <c r="F224" s="554" t="s">
        <v>577</v>
      </c>
      <c r="G224" s="554" t="s">
        <v>794</v>
      </c>
      <c r="H224" s="564"/>
      <c r="I224" s="584"/>
      <c r="J224" s="586" t="s">
        <v>254</v>
      </c>
    </row>
    <row r="225" spans="1:10" ht="14.25" customHeight="1">
      <c r="A225" s="554" t="s">
        <v>521</v>
      </c>
      <c r="B225" s="697" t="s">
        <v>594</v>
      </c>
      <c r="C225" s="698" t="s">
        <v>180</v>
      </c>
      <c r="D225" s="698" t="s">
        <v>972</v>
      </c>
      <c r="E225" s="554" t="s">
        <v>975</v>
      </c>
      <c r="F225" s="554" t="s">
        <v>582</v>
      </c>
      <c r="G225" s="554" t="s">
        <v>794</v>
      </c>
      <c r="H225" s="564"/>
      <c r="I225" s="584"/>
      <c r="J225" s="586" t="s">
        <v>254</v>
      </c>
    </row>
    <row r="226" spans="1:10" ht="14.25" customHeight="1">
      <c r="A226" s="554" t="s">
        <v>521</v>
      </c>
      <c r="B226" s="697" t="s">
        <v>978</v>
      </c>
      <c r="C226" s="698" t="s">
        <v>180</v>
      </c>
      <c r="D226" s="698" t="s">
        <v>972</v>
      </c>
      <c r="E226" s="554" t="s">
        <v>979</v>
      </c>
      <c r="F226" s="554" t="s">
        <v>577</v>
      </c>
      <c r="G226" s="554" t="s">
        <v>794</v>
      </c>
      <c r="H226" s="564"/>
      <c r="I226" s="584"/>
      <c r="J226" s="586" t="s">
        <v>254</v>
      </c>
    </row>
    <row r="227" spans="1:10" ht="14.25" customHeight="1">
      <c r="A227" s="554" t="s">
        <v>521</v>
      </c>
      <c r="B227" s="697" t="s">
        <v>978</v>
      </c>
      <c r="C227" s="698" t="s">
        <v>180</v>
      </c>
      <c r="D227" s="698" t="s">
        <v>972</v>
      </c>
      <c r="E227" s="554" t="s">
        <v>974</v>
      </c>
      <c r="F227" s="554" t="s">
        <v>577</v>
      </c>
      <c r="G227" s="554" t="s">
        <v>794</v>
      </c>
      <c r="H227" s="564"/>
      <c r="I227" s="584"/>
      <c r="J227" s="586" t="s">
        <v>254</v>
      </c>
    </row>
    <row r="228" spans="1:10" ht="14.25" customHeight="1">
      <c r="A228" s="554" t="s">
        <v>521</v>
      </c>
      <c r="B228" s="697" t="s">
        <v>980</v>
      </c>
      <c r="C228" s="698" t="s">
        <v>180</v>
      </c>
      <c r="D228" s="698" t="s">
        <v>972</v>
      </c>
      <c r="E228" s="554" t="s">
        <v>979</v>
      </c>
      <c r="F228" s="554" t="s">
        <v>582</v>
      </c>
      <c r="G228" s="554" t="s">
        <v>794</v>
      </c>
      <c r="H228" s="564"/>
      <c r="I228" s="584"/>
      <c r="J228" s="586" t="s">
        <v>254</v>
      </c>
    </row>
    <row r="229" spans="1:10" ht="14.25" customHeight="1">
      <c r="A229" s="554" t="s">
        <v>521</v>
      </c>
      <c r="B229" s="697" t="s">
        <v>981</v>
      </c>
      <c r="C229" s="698" t="s">
        <v>180</v>
      </c>
      <c r="D229" s="698" t="s">
        <v>972</v>
      </c>
      <c r="E229" s="554" t="s">
        <v>982</v>
      </c>
      <c r="F229" s="554" t="s">
        <v>582</v>
      </c>
      <c r="G229" s="554" t="s">
        <v>794</v>
      </c>
      <c r="H229" s="564"/>
      <c r="I229" s="584"/>
      <c r="J229" s="586" t="s">
        <v>254</v>
      </c>
    </row>
    <row r="230" spans="1:10" ht="14.25" customHeight="1">
      <c r="A230" s="554" t="s">
        <v>521</v>
      </c>
      <c r="B230" s="697" t="s">
        <v>940</v>
      </c>
      <c r="C230" s="698" t="s">
        <v>180</v>
      </c>
      <c r="D230" s="698" t="s">
        <v>972</v>
      </c>
      <c r="E230" s="554" t="s">
        <v>983</v>
      </c>
      <c r="F230" s="554" t="s">
        <v>577</v>
      </c>
      <c r="G230" s="554" t="s">
        <v>794</v>
      </c>
      <c r="H230" s="564"/>
      <c r="I230" s="584"/>
      <c r="J230" s="586" t="s">
        <v>254</v>
      </c>
    </row>
    <row r="231" spans="1:10" ht="14.25" customHeight="1">
      <c r="A231" s="554" t="s">
        <v>521</v>
      </c>
      <c r="B231" s="697" t="s">
        <v>940</v>
      </c>
      <c r="C231" s="698" t="s">
        <v>180</v>
      </c>
      <c r="D231" s="698" t="s">
        <v>972</v>
      </c>
      <c r="E231" s="554" t="s">
        <v>974</v>
      </c>
      <c r="F231" s="554" t="s">
        <v>577</v>
      </c>
      <c r="G231" s="554" t="s">
        <v>794</v>
      </c>
      <c r="H231" s="564"/>
      <c r="I231" s="584"/>
      <c r="J231" s="586" t="s">
        <v>254</v>
      </c>
    </row>
    <row r="232" spans="1:10" ht="14.25" customHeight="1">
      <c r="A232" s="554" t="s">
        <v>521</v>
      </c>
      <c r="B232" s="697" t="s">
        <v>984</v>
      </c>
      <c r="C232" s="698" t="s">
        <v>180</v>
      </c>
      <c r="D232" s="698" t="s">
        <v>972</v>
      </c>
      <c r="E232" s="554" t="s">
        <v>985</v>
      </c>
      <c r="F232" s="554" t="s">
        <v>577</v>
      </c>
      <c r="G232" s="554" t="s">
        <v>794</v>
      </c>
      <c r="H232" s="564"/>
      <c r="I232" s="584"/>
      <c r="J232" s="586" t="s">
        <v>254</v>
      </c>
    </row>
    <row r="233" spans="1:10" ht="14.25" customHeight="1">
      <c r="A233" s="554" t="s">
        <v>521</v>
      </c>
      <c r="B233" s="697" t="s">
        <v>878</v>
      </c>
      <c r="C233" s="698" t="s">
        <v>180</v>
      </c>
      <c r="D233" s="698" t="s">
        <v>972</v>
      </c>
      <c r="E233" s="554" t="s">
        <v>986</v>
      </c>
      <c r="F233" s="554" t="s">
        <v>577</v>
      </c>
      <c r="G233" s="554" t="s">
        <v>794</v>
      </c>
      <c r="H233" s="564"/>
      <c r="I233" s="584"/>
      <c r="J233" s="586" t="s">
        <v>254</v>
      </c>
    </row>
    <row r="234" spans="1:10" ht="14.25" customHeight="1">
      <c r="A234" s="554" t="s">
        <v>521</v>
      </c>
      <c r="B234" s="697" t="s">
        <v>878</v>
      </c>
      <c r="C234" s="698" t="s">
        <v>180</v>
      </c>
      <c r="D234" s="698" t="s">
        <v>972</v>
      </c>
      <c r="E234" s="554" t="s">
        <v>977</v>
      </c>
      <c r="F234" s="554" t="s">
        <v>577</v>
      </c>
      <c r="G234" s="554" t="s">
        <v>794</v>
      </c>
      <c r="H234" s="564"/>
      <c r="I234" s="584"/>
      <c r="J234" s="586" t="s">
        <v>254</v>
      </c>
    </row>
    <row r="235" spans="1:10" ht="14.25" customHeight="1">
      <c r="A235" s="554" t="s">
        <v>521</v>
      </c>
      <c r="B235" s="697" t="s">
        <v>785</v>
      </c>
      <c r="C235" s="698" t="s">
        <v>180</v>
      </c>
      <c r="D235" s="698" t="s">
        <v>972</v>
      </c>
      <c r="E235" s="554" t="s">
        <v>987</v>
      </c>
      <c r="F235" s="554" t="s">
        <v>577</v>
      </c>
      <c r="G235" s="554" t="s">
        <v>794</v>
      </c>
      <c r="H235" s="564"/>
      <c r="I235" s="584"/>
      <c r="J235" s="586" t="s">
        <v>254</v>
      </c>
    </row>
    <row r="236" spans="1:10" ht="14.25" customHeight="1">
      <c r="A236" s="554" t="s">
        <v>521</v>
      </c>
      <c r="B236" s="697" t="s">
        <v>988</v>
      </c>
      <c r="C236" s="698" t="s">
        <v>180</v>
      </c>
      <c r="D236" s="698" t="s">
        <v>972</v>
      </c>
      <c r="E236" s="554" t="s">
        <v>989</v>
      </c>
      <c r="F236" s="554" t="s">
        <v>577</v>
      </c>
      <c r="G236" s="554" t="s">
        <v>794</v>
      </c>
      <c r="H236" s="564"/>
      <c r="I236" s="584"/>
      <c r="J236" s="586" t="s">
        <v>254</v>
      </c>
    </row>
    <row r="237" spans="1:10" ht="14.25" customHeight="1">
      <c r="A237" s="554" t="s">
        <v>521</v>
      </c>
      <c r="B237" s="697" t="s">
        <v>988</v>
      </c>
      <c r="C237" s="698" t="s">
        <v>180</v>
      </c>
      <c r="D237" s="698" t="s">
        <v>972</v>
      </c>
      <c r="E237" s="554" t="s">
        <v>974</v>
      </c>
      <c r="F237" s="554" t="s">
        <v>577</v>
      </c>
      <c r="G237" s="554" t="s">
        <v>794</v>
      </c>
      <c r="H237" s="564"/>
      <c r="I237" s="584"/>
      <c r="J237" s="586" t="s">
        <v>254</v>
      </c>
    </row>
    <row r="238" spans="1:10" ht="14.25" customHeight="1">
      <c r="A238" s="554" t="s">
        <v>521</v>
      </c>
      <c r="B238" s="697" t="s">
        <v>988</v>
      </c>
      <c r="C238" s="698" t="s">
        <v>180</v>
      </c>
      <c r="D238" s="698" t="s">
        <v>972</v>
      </c>
      <c r="E238" s="554" t="s">
        <v>990</v>
      </c>
      <c r="F238" s="554" t="s">
        <v>577</v>
      </c>
      <c r="G238" s="554" t="s">
        <v>794</v>
      </c>
      <c r="H238" s="564"/>
      <c r="I238" s="584"/>
      <c r="J238" s="586" t="s">
        <v>254</v>
      </c>
    </row>
    <row r="239" spans="1:10" ht="14.25" customHeight="1">
      <c r="A239" s="554" t="s">
        <v>521</v>
      </c>
      <c r="B239" s="697" t="s">
        <v>881</v>
      </c>
      <c r="C239" s="698" t="s">
        <v>180</v>
      </c>
      <c r="D239" s="698" t="s">
        <v>972</v>
      </c>
      <c r="E239" s="554" t="s">
        <v>977</v>
      </c>
      <c r="F239" s="554" t="s">
        <v>577</v>
      </c>
      <c r="G239" s="554" t="s">
        <v>794</v>
      </c>
      <c r="H239" s="564"/>
      <c r="I239" s="584"/>
      <c r="J239" s="586" t="s">
        <v>254</v>
      </c>
    </row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</sheetData>
  <sheetProtection/>
  <mergeCells count="5">
    <mergeCell ref="H39:H40"/>
    <mergeCell ref="G39:G40"/>
    <mergeCell ref="I1:J1"/>
    <mergeCell ref="I2:J2"/>
    <mergeCell ref="J39:J40"/>
  </mergeCells>
  <printOptions/>
  <pageMargins left="0.7874015748031497" right="0.7874015748031497" top="1.062992125984252" bottom="1.062992125984252" header="0.5118110236220472" footer="0.5118110236220472"/>
  <pageSetup fitToHeight="5" fitToWidth="1" horizontalDpi="300" verticalDpi="3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zoomScale="50" zoomScaleNormal="50" zoomScaleSheetLayoutView="100" zoomScalePageLayoutView="0" workbookViewId="0" topLeftCell="A1">
      <selection activeCell="N31" sqref="N31"/>
    </sheetView>
  </sheetViews>
  <sheetFormatPr defaultColWidth="5.7109375" defaultRowHeight="19.5" customHeight="1"/>
  <cols>
    <col min="1" max="1" width="10.7109375" style="1" customWidth="1"/>
    <col min="2" max="2" width="20.57421875" style="103" customWidth="1"/>
    <col min="3" max="3" width="21.140625" style="8" customWidth="1"/>
    <col min="4" max="4" width="11.8515625" style="103" customWidth="1"/>
    <col min="5" max="5" width="19.421875" style="104" customWidth="1"/>
    <col min="6" max="6" width="8.7109375" style="104" customWidth="1"/>
    <col min="7" max="12" width="4.7109375" style="104" customWidth="1"/>
    <col min="13" max="13" width="7.57421875" style="104" customWidth="1"/>
    <col min="14" max="36" width="4.7109375" style="104" customWidth="1"/>
    <col min="37" max="16384" width="5.7109375" style="103" customWidth="1"/>
  </cols>
  <sheetData>
    <row r="1" spans="1:36" ht="21.75" customHeight="1">
      <c r="A1" s="105" t="s">
        <v>337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7"/>
      <c r="Y1" s="807" t="s">
        <v>338</v>
      </c>
      <c r="Z1" s="807"/>
      <c r="AA1" s="807"/>
      <c r="AB1" s="807"/>
      <c r="AC1" s="807"/>
      <c r="AD1" s="807"/>
      <c r="AE1" s="808" t="s">
        <v>522</v>
      </c>
      <c r="AF1" s="808"/>
      <c r="AG1" s="808"/>
      <c r="AH1" s="808"/>
      <c r="AI1" s="808"/>
      <c r="AJ1" s="808"/>
    </row>
    <row r="2" spans="1:36" ht="19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9"/>
      <c r="Y2" s="809"/>
      <c r="Z2" s="809"/>
      <c r="AA2" s="809"/>
      <c r="AB2" s="809"/>
      <c r="AC2" s="809"/>
      <c r="AD2" s="809"/>
      <c r="AE2" s="808"/>
      <c r="AF2" s="808"/>
      <c r="AG2" s="808"/>
      <c r="AH2" s="808"/>
      <c r="AI2" s="808"/>
      <c r="AJ2" s="808"/>
    </row>
    <row r="3" spans="1:36" ht="32.25" customHeight="1">
      <c r="A3" s="110" t="s">
        <v>154</v>
      </c>
      <c r="B3" s="111" t="s">
        <v>303</v>
      </c>
      <c r="C3" s="112" t="s">
        <v>167</v>
      </c>
      <c r="D3" s="113" t="s">
        <v>156</v>
      </c>
      <c r="E3" s="114" t="s">
        <v>327</v>
      </c>
      <c r="F3" s="115" t="s">
        <v>304</v>
      </c>
      <c r="G3" s="810" t="s">
        <v>320</v>
      </c>
      <c r="H3" s="810"/>
      <c r="I3" s="810"/>
      <c r="J3" s="810"/>
      <c r="K3" s="810"/>
      <c r="L3" s="810"/>
      <c r="M3" s="811" t="s">
        <v>339</v>
      </c>
      <c r="N3" s="811"/>
      <c r="O3" s="811"/>
      <c r="P3" s="811"/>
      <c r="Q3" s="811"/>
      <c r="R3" s="811"/>
      <c r="S3" s="811" t="s">
        <v>340</v>
      </c>
      <c r="T3" s="811"/>
      <c r="U3" s="811"/>
      <c r="V3" s="811"/>
      <c r="W3" s="811"/>
      <c r="X3" s="811"/>
      <c r="Y3" s="812" t="s">
        <v>341</v>
      </c>
      <c r="Z3" s="812"/>
      <c r="AA3" s="812"/>
      <c r="AB3" s="812"/>
      <c r="AC3" s="812"/>
      <c r="AD3" s="812"/>
      <c r="AE3" s="804" t="s">
        <v>342</v>
      </c>
      <c r="AF3" s="804"/>
      <c r="AG3" s="804"/>
      <c r="AH3" s="804"/>
      <c r="AI3" s="804"/>
      <c r="AJ3" s="804"/>
    </row>
    <row r="4" spans="1:36" ht="34.5" customHeight="1" thickBot="1">
      <c r="A4" s="242"/>
      <c r="B4" s="243"/>
      <c r="C4" s="244"/>
      <c r="D4" s="245"/>
      <c r="E4" s="239"/>
      <c r="F4" s="246"/>
      <c r="G4" s="116">
        <v>2008</v>
      </c>
      <c r="H4" s="117">
        <v>2009</v>
      </c>
      <c r="I4" s="117">
        <v>2010</v>
      </c>
      <c r="J4" s="117">
        <v>2011</v>
      </c>
      <c r="K4" s="117">
        <v>2012</v>
      </c>
      <c r="L4" s="118">
        <v>2013</v>
      </c>
      <c r="M4" s="116">
        <v>2008</v>
      </c>
      <c r="N4" s="117">
        <v>2009</v>
      </c>
      <c r="O4" s="117">
        <v>2010</v>
      </c>
      <c r="P4" s="117">
        <v>2011</v>
      </c>
      <c r="Q4" s="117">
        <v>2012</v>
      </c>
      <c r="R4" s="118">
        <v>2013</v>
      </c>
      <c r="S4" s="116">
        <v>2008</v>
      </c>
      <c r="T4" s="117">
        <v>2009</v>
      </c>
      <c r="U4" s="117">
        <v>2010</v>
      </c>
      <c r="V4" s="117">
        <v>2011</v>
      </c>
      <c r="W4" s="117">
        <v>2012</v>
      </c>
      <c r="X4" s="118">
        <v>2013</v>
      </c>
      <c r="Y4" s="116">
        <v>2008</v>
      </c>
      <c r="Z4" s="117">
        <v>2009</v>
      </c>
      <c r="AA4" s="117">
        <v>2010</v>
      </c>
      <c r="AB4" s="117">
        <v>2011</v>
      </c>
      <c r="AC4" s="117">
        <v>2012</v>
      </c>
      <c r="AD4" s="118">
        <v>2013</v>
      </c>
      <c r="AE4" s="116">
        <v>2008</v>
      </c>
      <c r="AF4" s="117">
        <v>2009</v>
      </c>
      <c r="AG4" s="117">
        <v>2010</v>
      </c>
      <c r="AH4" s="117">
        <v>2011</v>
      </c>
      <c r="AI4" s="117">
        <v>2012</v>
      </c>
      <c r="AJ4" s="118">
        <v>2013</v>
      </c>
    </row>
    <row r="5" spans="1:36" ht="12.75" customHeight="1">
      <c r="A5" s="253" t="s">
        <v>521</v>
      </c>
      <c r="B5" s="249" t="s">
        <v>572</v>
      </c>
      <c r="C5" s="256" t="s">
        <v>264</v>
      </c>
      <c r="D5" s="249" t="s">
        <v>164</v>
      </c>
      <c r="E5" s="249" t="s">
        <v>576</v>
      </c>
      <c r="F5" s="249" t="s">
        <v>577</v>
      </c>
      <c r="G5" s="249" t="s">
        <v>163</v>
      </c>
      <c r="H5" s="249" t="s">
        <v>163</v>
      </c>
      <c r="I5" s="249" t="s">
        <v>163</v>
      </c>
      <c r="J5" s="249" t="s">
        <v>163</v>
      </c>
      <c r="K5" s="249" t="s">
        <v>163</v>
      </c>
      <c r="L5" s="249" t="s">
        <v>163</v>
      </c>
      <c r="M5" s="249" t="s">
        <v>578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805" t="s">
        <v>404</v>
      </c>
      <c r="AF5" s="805"/>
      <c r="AG5" s="805"/>
      <c r="AH5" s="805"/>
      <c r="AI5" s="805"/>
      <c r="AJ5" s="806"/>
    </row>
    <row r="6" spans="1:36" ht="12.75" customHeight="1">
      <c r="A6" s="254" t="s">
        <v>521</v>
      </c>
      <c r="B6" s="247" t="s">
        <v>573</v>
      </c>
      <c r="C6" s="257" t="s">
        <v>264</v>
      </c>
      <c r="D6" s="247" t="s">
        <v>164</v>
      </c>
      <c r="E6" s="247" t="s">
        <v>579</v>
      </c>
      <c r="F6" s="247" t="s">
        <v>577</v>
      </c>
      <c r="G6" s="247" t="s">
        <v>163</v>
      </c>
      <c r="H6" s="247" t="s">
        <v>163</v>
      </c>
      <c r="I6" s="247" t="s">
        <v>163</v>
      </c>
      <c r="J6" s="247" t="s">
        <v>163</v>
      </c>
      <c r="K6" s="247" t="s">
        <v>163</v>
      </c>
      <c r="L6" s="247" t="s">
        <v>163</v>
      </c>
      <c r="M6" s="247" t="s">
        <v>163</v>
      </c>
      <c r="N6" s="247" t="s">
        <v>163</v>
      </c>
      <c r="O6" s="247" t="s">
        <v>163</v>
      </c>
      <c r="P6" s="247" t="s">
        <v>163</v>
      </c>
      <c r="Q6" s="247" t="s">
        <v>163</v>
      </c>
      <c r="R6" s="247" t="s">
        <v>163</v>
      </c>
      <c r="S6" s="247" t="s">
        <v>163</v>
      </c>
      <c r="T6" s="247" t="s">
        <v>163</v>
      </c>
      <c r="U6" s="247" t="s">
        <v>163</v>
      </c>
      <c r="V6" s="247" t="s">
        <v>163</v>
      </c>
      <c r="W6" s="247" t="s">
        <v>163</v>
      </c>
      <c r="X6" s="247" t="s">
        <v>163</v>
      </c>
      <c r="Y6" s="247" t="s">
        <v>163</v>
      </c>
      <c r="Z6" s="247" t="s">
        <v>163</v>
      </c>
      <c r="AA6" s="247" t="s">
        <v>163</v>
      </c>
      <c r="AB6" s="247" t="s">
        <v>163</v>
      </c>
      <c r="AC6" s="247" t="s">
        <v>163</v>
      </c>
      <c r="AD6" s="247" t="s">
        <v>163</v>
      </c>
      <c r="AE6" s="800" t="s">
        <v>404</v>
      </c>
      <c r="AF6" s="800"/>
      <c r="AG6" s="800"/>
      <c r="AH6" s="800"/>
      <c r="AI6" s="800"/>
      <c r="AJ6" s="801"/>
    </row>
    <row r="7" spans="1:36" ht="12.75" customHeight="1">
      <c r="A7" s="254" t="s">
        <v>521</v>
      </c>
      <c r="B7" s="248" t="s">
        <v>332</v>
      </c>
      <c r="C7" s="257" t="s">
        <v>264</v>
      </c>
      <c r="D7" s="247" t="s">
        <v>164</v>
      </c>
      <c r="E7" s="248" t="s">
        <v>580</v>
      </c>
      <c r="F7" s="248" t="s">
        <v>577</v>
      </c>
      <c r="G7" s="247" t="s">
        <v>163</v>
      </c>
      <c r="H7" s="247" t="s">
        <v>163</v>
      </c>
      <c r="I7" s="247" t="s">
        <v>163</v>
      </c>
      <c r="J7" s="247" t="s">
        <v>163</v>
      </c>
      <c r="K7" s="247" t="s">
        <v>163</v>
      </c>
      <c r="L7" s="247" t="s">
        <v>163</v>
      </c>
      <c r="M7" s="247" t="s">
        <v>163</v>
      </c>
      <c r="N7" s="247" t="s">
        <v>163</v>
      </c>
      <c r="O7" s="247" t="s">
        <v>163</v>
      </c>
      <c r="P7" s="247" t="s">
        <v>163</v>
      </c>
      <c r="Q7" s="247" t="s">
        <v>163</v>
      </c>
      <c r="R7" s="247" t="s">
        <v>163</v>
      </c>
      <c r="S7" s="247" t="s">
        <v>163</v>
      </c>
      <c r="T7" s="247" t="s">
        <v>163</v>
      </c>
      <c r="U7" s="247" t="s">
        <v>163</v>
      </c>
      <c r="V7" s="247" t="s">
        <v>163</v>
      </c>
      <c r="W7" s="247" t="s">
        <v>163</v>
      </c>
      <c r="X7" s="247" t="s">
        <v>163</v>
      </c>
      <c r="Y7" s="247" t="s">
        <v>163</v>
      </c>
      <c r="Z7" s="247" t="s">
        <v>163</v>
      </c>
      <c r="AA7" s="247" t="s">
        <v>163</v>
      </c>
      <c r="AB7" s="247" t="s">
        <v>163</v>
      </c>
      <c r="AC7" s="247" t="s">
        <v>163</v>
      </c>
      <c r="AD7" s="247" t="s">
        <v>163</v>
      </c>
      <c r="AE7" s="800" t="s">
        <v>404</v>
      </c>
      <c r="AF7" s="800"/>
      <c r="AG7" s="800"/>
      <c r="AH7" s="800"/>
      <c r="AI7" s="800"/>
      <c r="AJ7" s="801"/>
    </row>
    <row r="8" spans="1:36" ht="12.75" customHeight="1">
      <c r="A8" s="254" t="s">
        <v>521</v>
      </c>
      <c r="B8" s="247" t="s">
        <v>332</v>
      </c>
      <c r="C8" s="257" t="s">
        <v>264</v>
      </c>
      <c r="D8" s="247" t="s">
        <v>164</v>
      </c>
      <c r="E8" s="247" t="s">
        <v>581</v>
      </c>
      <c r="F8" s="247" t="s">
        <v>577</v>
      </c>
      <c r="G8" s="247" t="s">
        <v>163</v>
      </c>
      <c r="H8" s="247" t="s">
        <v>163</v>
      </c>
      <c r="I8" s="247" t="s">
        <v>163</v>
      </c>
      <c r="J8" s="247" t="s">
        <v>163</v>
      </c>
      <c r="K8" s="247" t="s">
        <v>163</v>
      </c>
      <c r="L8" s="247" t="s">
        <v>163</v>
      </c>
      <c r="M8" s="247" t="s">
        <v>163</v>
      </c>
      <c r="N8" s="247" t="s">
        <v>163</v>
      </c>
      <c r="O8" s="247" t="s">
        <v>163</v>
      </c>
      <c r="P8" s="247" t="s">
        <v>163</v>
      </c>
      <c r="Q8" s="247" t="s">
        <v>163</v>
      </c>
      <c r="R8" s="247" t="s">
        <v>163</v>
      </c>
      <c r="S8" s="247" t="s">
        <v>163</v>
      </c>
      <c r="T8" s="247" t="s">
        <v>163</v>
      </c>
      <c r="U8" s="247" t="s">
        <v>163</v>
      </c>
      <c r="V8" s="247" t="s">
        <v>163</v>
      </c>
      <c r="W8" s="247" t="s">
        <v>163</v>
      </c>
      <c r="X8" s="247" t="s">
        <v>163</v>
      </c>
      <c r="Y8" s="247" t="s">
        <v>163</v>
      </c>
      <c r="Z8" s="247" t="s">
        <v>163</v>
      </c>
      <c r="AA8" s="247" t="s">
        <v>163</v>
      </c>
      <c r="AB8" s="247" t="s">
        <v>163</v>
      </c>
      <c r="AC8" s="247" t="s">
        <v>163</v>
      </c>
      <c r="AD8" s="247" t="s">
        <v>163</v>
      </c>
      <c r="AE8" s="800" t="s">
        <v>404</v>
      </c>
      <c r="AF8" s="800"/>
      <c r="AG8" s="800"/>
      <c r="AH8" s="800"/>
      <c r="AI8" s="800"/>
      <c r="AJ8" s="801"/>
    </row>
    <row r="9" spans="1:36" ht="12.75" customHeight="1">
      <c r="A9" s="254" t="s">
        <v>521</v>
      </c>
      <c r="B9" s="247" t="s">
        <v>574</v>
      </c>
      <c r="C9" s="257" t="s">
        <v>264</v>
      </c>
      <c r="D9" s="247" t="s">
        <v>164</v>
      </c>
      <c r="E9" s="247" t="s">
        <v>576</v>
      </c>
      <c r="F9" s="247" t="s">
        <v>582</v>
      </c>
      <c r="G9" s="247" t="s">
        <v>163</v>
      </c>
      <c r="H9" s="247" t="s">
        <v>163</v>
      </c>
      <c r="I9" s="247" t="s">
        <v>163</v>
      </c>
      <c r="J9" s="247" t="s">
        <v>163</v>
      </c>
      <c r="K9" s="247" t="s">
        <v>163</v>
      </c>
      <c r="L9" s="247" t="s">
        <v>163</v>
      </c>
      <c r="M9" s="247" t="s">
        <v>578</v>
      </c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800" t="s">
        <v>404</v>
      </c>
      <c r="AF9" s="800"/>
      <c r="AG9" s="800"/>
      <c r="AH9" s="800"/>
      <c r="AI9" s="800"/>
      <c r="AJ9" s="801"/>
    </row>
    <row r="10" spans="1:36" ht="12.75" customHeight="1">
      <c r="A10" s="254" t="s">
        <v>521</v>
      </c>
      <c r="B10" s="248" t="s">
        <v>318</v>
      </c>
      <c r="C10" s="257" t="s">
        <v>264</v>
      </c>
      <c r="D10" s="247" t="s">
        <v>164</v>
      </c>
      <c r="E10" s="247" t="s">
        <v>583</v>
      </c>
      <c r="F10" s="247" t="s">
        <v>577</v>
      </c>
      <c r="G10" s="247" t="s">
        <v>163</v>
      </c>
      <c r="H10" s="247" t="s">
        <v>163</v>
      </c>
      <c r="I10" s="247" t="s">
        <v>163</v>
      </c>
      <c r="J10" s="247" t="s">
        <v>163</v>
      </c>
      <c r="K10" s="247" t="s">
        <v>163</v>
      </c>
      <c r="L10" s="247" t="s">
        <v>163</v>
      </c>
      <c r="M10" s="247" t="s">
        <v>163</v>
      </c>
      <c r="N10" s="247" t="s">
        <v>163</v>
      </c>
      <c r="O10" s="247" t="s">
        <v>163</v>
      </c>
      <c r="P10" s="247" t="s">
        <v>163</v>
      </c>
      <c r="Q10" s="247" t="s">
        <v>163</v>
      </c>
      <c r="R10" s="247" t="s">
        <v>163</v>
      </c>
      <c r="S10" s="247" t="s">
        <v>163</v>
      </c>
      <c r="T10" s="247" t="s">
        <v>163</v>
      </c>
      <c r="U10" s="247" t="s">
        <v>163</v>
      </c>
      <c r="V10" s="247" t="s">
        <v>163</v>
      </c>
      <c r="W10" s="247" t="s">
        <v>163</v>
      </c>
      <c r="X10" s="247" t="s">
        <v>163</v>
      </c>
      <c r="Y10" s="247" t="s">
        <v>163</v>
      </c>
      <c r="Z10" s="247" t="s">
        <v>163</v>
      </c>
      <c r="AA10" s="247" t="s">
        <v>163</v>
      </c>
      <c r="AB10" s="247" t="s">
        <v>163</v>
      </c>
      <c r="AC10" s="247" t="s">
        <v>163</v>
      </c>
      <c r="AD10" s="247" t="s">
        <v>163</v>
      </c>
      <c r="AE10" s="800" t="s">
        <v>404</v>
      </c>
      <c r="AF10" s="800"/>
      <c r="AG10" s="800"/>
      <c r="AH10" s="800"/>
      <c r="AI10" s="800"/>
      <c r="AJ10" s="801"/>
    </row>
    <row r="11" spans="1:36" ht="12.75" customHeight="1">
      <c r="A11" s="254" t="s">
        <v>521</v>
      </c>
      <c r="B11" s="248" t="s">
        <v>575</v>
      </c>
      <c r="C11" s="257" t="s">
        <v>264</v>
      </c>
      <c r="D11" s="247" t="s">
        <v>164</v>
      </c>
      <c r="E11" s="247" t="s">
        <v>576</v>
      </c>
      <c r="F11" s="247" t="s">
        <v>582</v>
      </c>
      <c r="G11" s="247" t="s">
        <v>163</v>
      </c>
      <c r="H11" s="247" t="s">
        <v>163</v>
      </c>
      <c r="I11" s="247" t="s">
        <v>163</v>
      </c>
      <c r="J11" s="247" t="s">
        <v>163</v>
      </c>
      <c r="K11" s="247" t="s">
        <v>163</v>
      </c>
      <c r="L11" s="247" t="s">
        <v>163</v>
      </c>
      <c r="M11" s="247" t="s">
        <v>163</v>
      </c>
      <c r="N11" s="247" t="s">
        <v>163</v>
      </c>
      <c r="O11" s="247" t="s">
        <v>163</v>
      </c>
      <c r="P11" s="247" t="s">
        <v>163</v>
      </c>
      <c r="Q11" s="247" t="s">
        <v>163</v>
      </c>
      <c r="R11" s="247" t="s">
        <v>163</v>
      </c>
      <c r="S11" s="247" t="s">
        <v>163</v>
      </c>
      <c r="T11" s="247" t="s">
        <v>163</v>
      </c>
      <c r="U11" s="247" t="s">
        <v>163</v>
      </c>
      <c r="V11" s="247" t="s">
        <v>163</v>
      </c>
      <c r="W11" s="247" t="s">
        <v>163</v>
      </c>
      <c r="X11" s="247" t="s">
        <v>163</v>
      </c>
      <c r="Y11" s="247" t="s">
        <v>163</v>
      </c>
      <c r="Z11" s="247" t="s">
        <v>163</v>
      </c>
      <c r="AA11" s="247" t="s">
        <v>163</v>
      </c>
      <c r="AB11" s="247" t="s">
        <v>163</v>
      </c>
      <c r="AC11" s="247" t="s">
        <v>163</v>
      </c>
      <c r="AD11" s="247" t="s">
        <v>163</v>
      </c>
      <c r="AE11" s="800" t="s">
        <v>404</v>
      </c>
      <c r="AF11" s="800"/>
      <c r="AG11" s="800"/>
      <c r="AH11" s="800"/>
      <c r="AI11" s="800"/>
      <c r="AJ11" s="801"/>
    </row>
    <row r="12" spans="1:36" ht="12.75" customHeight="1">
      <c r="A12" s="254" t="s">
        <v>521</v>
      </c>
      <c r="B12" s="247" t="s">
        <v>536</v>
      </c>
      <c r="C12" s="257" t="s">
        <v>264</v>
      </c>
      <c r="D12" s="247" t="s">
        <v>164</v>
      </c>
      <c r="E12" s="247" t="s">
        <v>584</v>
      </c>
      <c r="F12" s="247" t="s">
        <v>577</v>
      </c>
      <c r="G12" s="247" t="s">
        <v>163</v>
      </c>
      <c r="H12" s="247" t="s">
        <v>163</v>
      </c>
      <c r="I12" s="247" t="s">
        <v>163</v>
      </c>
      <c r="J12" s="247" t="s">
        <v>163</v>
      </c>
      <c r="K12" s="247" t="s">
        <v>163</v>
      </c>
      <c r="L12" s="247" t="s">
        <v>163</v>
      </c>
      <c r="M12" s="247" t="s">
        <v>163</v>
      </c>
      <c r="N12" s="247" t="s">
        <v>163</v>
      </c>
      <c r="O12" s="247" t="s">
        <v>163</v>
      </c>
      <c r="P12" s="247" t="s">
        <v>163</v>
      </c>
      <c r="Q12" s="247" t="s">
        <v>163</v>
      </c>
      <c r="R12" s="247" t="s">
        <v>163</v>
      </c>
      <c r="S12" s="247" t="s">
        <v>163</v>
      </c>
      <c r="T12" s="247" t="s">
        <v>163</v>
      </c>
      <c r="U12" s="247" t="s">
        <v>163</v>
      </c>
      <c r="V12" s="247" t="s">
        <v>163</v>
      </c>
      <c r="W12" s="247" t="s">
        <v>163</v>
      </c>
      <c r="X12" s="247" t="s">
        <v>163</v>
      </c>
      <c r="Y12" s="247" t="s">
        <v>163</v>
      </c>
      <c r="Z12" s="247" t="s">
        <v>163</v>
      </c>
      <c r="AA12" s="247" t="s">
        <v>163</v>
      </c>
      <c r="AB12" s="247" t="s">
        <v>163</v>
      </c>
      <c r="AC12" s="247" t="s">
        <v>163</v>
      </c>
      <c r="AD12" s="247" t="s">
        <v>163</v>
      </c>
      <c r="AE12" s="800" t="s">
        <v>404</v>
      </c>
      <c r="AF12" s="800"/>
      <c r="AG12" s="800"/>
      <c r="AH12" s="800"/>
      <c r="AI12" s="800"/>
      <c r="AJ12" s="801"/>
    </row>
    <row r="13" spans="1:36" ht="12.75" customHeight="1">
      <c r="A13" s="254" t="s">
        <v>521</v>
      </c>
      <c r="B13" s="247" t="s">
        <v>585</v>
      </c>
      <c r="C13" s="247" t="s">
        <v>178</v>
      </c>
      <c r="D13" s="247" t="s">
        <v>164</v>
      </c>
      <c r="E13" s="247" t="s">
        <v>570</v>
      </c>
      <c r="F13" s="247" t="s">
        <v>582</v>
      </c>
      <c r="G13" s="247" t="s">
        <v>163</v>
      </c>
      <c r="H13" s="247" t="s">
        <v>163</v>
      </c>
      <c r="I13" s="247" t="s">
        <v>163</v>
      </c>
      <c r="J13" s="247" t="s">
        <v>163</v>
      </c>
      <c r="K13" s="247" t="s">
        <v>163</v>
      </c>
      <c r="L13" s="247" t="s">
        <v>163</v>
      </c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800" t="s">
        <v>404</v>
      </c>
      <c r="AF13" s="800"/>
      <c r="AG13" s="800"/>
      <c r="AH13" s="800"/>
      <c r="AI13" s="800"/>
      <c r="AJ13" s="801"/>
    </row>
    <row r="14" spans="1:36" ht="12.75" customHeight="1">
      <c r="A14" s="254" t="s">
        <v>521</v>
      </c>
      <c r="B14" s="247" t="s">
        <v>585</v>
      </c>
      <c r="C14" s="247" t="s">
        <v>178</v>
      </c>
      <c r="D14" s="247" t="s">
        <v>164</v>
      </c>
      <c r="E14" s="247" t="s">
        <v>343</v>
      </c>
      <c r="F14" s="247" t="s">
        <v>582</v>
      </c>
      <c r="G14" s="247" t="s">
        <v>163</v>
      </c>
      <c r="H14" s="247" t="s">
        <v>163</v>
      </c>
      <c r="I14" s="247" t="s">
        <v>163</v>
      </c>
      <c r="J14" s="247" t="s">
        <v>163</v>
      </c>
      <c r="K14" s="247" t="s">
        <v>163</v>
      </c>
      <c r="L14" s="247" t="s">
        <v>163</v>
      </c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800" t="s">
        <v>404</v>
      </c>
      <c r="AF14" s="800"/>
      <c r="AG14" s="800"/>
      <c r="AH14" s="800"/>
      <c r="AI14" s="800"/>
      <c r="AJ14" s="801"/>
    </row>
    <row r="15" spans="1:36" ht="12.75" customHeight="1">
      <c r="A15" s="254" t="s">
        <v>521</v>
      </c>
      <c r="B15" s="248" t="s">
        <v>586</v>
      </c>
      <c r="C15" s="247" t="s">
        <v>178</v>
      </c>
      <c r="D15" s="247" t="s">
        <v>164</v>
      </c>
      <c r="E15" s="248" t="s">
        <v>343</v>
      </c>
      <c r="F15" s="248" t="s">
        <v>582</v>
      </c>
      <c r="G15" s="247" t="s">
        <v>163</v>
      </c>
      <c r="H15" s="247" t="s">
        <v>163</v>
      </c>
      <c r="I15" s="247" t="s">
        <v>163</v>
      </c>
      <c r="J15" s="247" t="s">
        <v>163</v>
      </c>
      <c r="K15" s="247" t="s">
        <v>163</v>
      </c>
      <c r="L15" s="247" t="s">
        <v>163</v>
      </c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800" t="s">
        <v>404</v>
      </c>
      <c r="AF15" s="800"/>
      <c r="AG15" s="800"/>
      <c r="AH15" s="800"/>
      <c r="AI15" s="800"/>
      <c r="AJ15" s="801"/>
    </row>
    <row r="16" spans="1:36" ht="12.75" customHeight="1">
      <c r="A16" s="254" t="s">
        <v>521</v>
      </c>
      <c r="B16" s="247" t="s">
        <v>587</v>
      </c>
      <c r="C16" s="247" t="s">
        <v>178</v>
      </c>
      <c r="D16" s="247" t="s">
        <v>164</v>
      </c>
      <c r="E16" s="247" t="s">
        <v>605</v>
      </c>
      <c r="F16" s="247" t="s">
        <v>577</v>
      </c>
      <c r="G16" s="247" t="s">
        <v>163</v>
      </c>
      <c r="H16" s="247" t="s">
        <v>163</v>
      </c>
      <c r="I16" s="247" t="s">
        <v>163</v>
      </c>
      <c r="J16" s="247" t="s">
        <v>163</v>
      </c>
      <c r="K16" s="247" t="s">
        <v>163</v>
      </c>
      <c r="L16" s="247" t="s">
        <v>163</v>
      </c>
      <c r="M16" s="247" t="s">
        <v>163</v>
      </c>
      <c r="N16" s="247" t="s">
        <v>163</v>
      </c>
      <c r="O16" s="247" t="s">
        <v>163</v>
      </c>
      <c r="P16" s="247" t="s">
        <v>163</v>
      </c>
      <c r="Q16" s="247" t="s">
        <v>163</v>
      </c>
      <c r="R16" s="247" t="s">
        <v>163</v>
      </c>
      <c r="S16" s="247" t="s">
        <v>163</v>
      </c>
      <c r="T16" s="247" t="s">
        <v>163</v>
      </c>
      <c r="U16" s="247" t="s">
        <v>163</v>
      </c>
      <c r="V16" s="247" t="s">
        <v>163</v>
      </c>
      <c r="W16" s="247" t="s">
        <v>163</v>
      </c>
      <c r="X16" s="247" t="s">
        <v>163</v>
      </c>
      <c r="Y16" s="247" t="s">
        <v>163</v>
      </c>
      <c r="Z16" s="247" t="s">
        <v>163</v>
      </c>
      <c r="AA16" s="247" t="s">
        <v>163</v>
      </c>
      <c r="AB16" s="247" t="s">
        <v>163</v>
      </c>
      <c r="AC16" s="247" t="s">
        <v>163</v>
      </c>
      <c r="AD16" s="247" t="s">
        <v>163</v>
      </c>
      <c r="AE16" s="800" t="s">
        <v>404</v>
      </c>
      <c r="AF16" s="800"/>
      <c r="AG16" s="800"/>
      <c r="AH16" s="800"/>
      <c r="AI16" s="800"/>
      <c r="AJ16" s="801"/>
    </row>
    <row r="17" spans="1:36" ht="19.5" customHeight="1">
      <c r="A17" s="254" t="s">
        <v>521</v>
      </c>
      <c r="B17" s="247" t="s">
        <v>587</v>
      </c>
      <c r="C17" s="247" t="s">
        <v>178</v>
      </c>
      <c r="D17" s="247" t="s">
        <v>164</v>
      </c>
      <c r="E17" s="247" t="s">
        <v>606</v>
      </c>
      <c r="F17" s="247" t="s">
        <v>577</v>
      </c>
      <c r="G17" s="247" t="s">
        <v>163</v>
      </c>
      <c r="H17" s="247" t="s">
        <v>163</v>
      </c>
      <c r="I17" s="247" t="s">
        <v>163</v>
      </c>
      <c r="J17" s="247" t="s">
        <v>163</v>
      </c>
      <c r="K17" s="247" t="s">
        <v>163</v>
      </c>
      <c r="L17" s="247" t="s">
        <v>163</v>
      </c>
      <c r="M17" s="247" t="s">
        <v>163</v>
      </c>
      <c r="N17" s="247" t="s">
        <v>163</v>
      </c>
      <c r="O17" s="247" t="s">
        <v>163</v>
      </c>
      <c r="P17" s="247" t="s">
        <v>163</v>
      </c>
      <c r="Q17" s="247" t="s">
        <v>163</v>
      </c>
      <c r="R17" s="247" t="s">
        <v>163</v>
      </c>
      <c r="S17" s="247" t="s">
        <v>163</v>
      </c>
      <c r="T17" s="247" t="s">
        <v>163</v>
      </c>
      <c r="U17" s="247" t="s">
        <v>163</v>
      </c>
      <c r="V17" s="247" t="s">
        <v>163</v>
      </c>
      <c r="W17" s="247" t="s">
        <v>163</v>
      </c>
      <c r="X17" s="247" t="s">
        <v>163</v>
      </c>
      <c r="Y17" s="247" t="s">
        <v>163</v>
      </c>
      <c r="Z17" s="247" t="s">
        <v>163</v>
      </c>
      <c r="AA17" s="247" t="s">
        <v>163</v>
      </c>
      <c r="AB17" s="247" t="s">
        <v>163</v>
      </c>
      <c r="AC17" s="247" t="s">
        <v>163</v>
      </c>
      <c r="AD17" s="247" t="s">
        <v>163</v>
      </c>
      <c r="AE17" s="800" t="s">
        <v>404</v>
      </c>
      <c r="AF17" s="800"/>
      <c r="AG17" s="800"/>
      <c r="AH17" s="800"/>
      <c r="AI17" s="800"/>
      <c r="AJ17" s="801"/>
    </row>
    <row r="18" spans="1:36" ht="19.5" customHeight="1">
      <c r="A18" s="254" t="s">
        <v>521</v>
      </c>
      <c r="B18" s="247" t="s">
        <v>587</v>
      </c>
      <c r="C18" s="247" t="s">
        <v>178</v>
      </c>
      <c r="D18" s="247" t="s">
        <v>164</v>
      </c>
      <c r="E18" s="247" t="s">
        <v>607</v>
      </c>
      <c r="F18" s="247" t="s">
        <v>577</v>
      </c>
      <c r="G18" s="247" t="s">
        <v>163</v>
      </c>
      <c r="H18" s="247" t="s">
        <v>163</v>
      </c>
      <c r="I18" s="247" t="s">
        <v>163</v>
      </c>
      <c r="J18" s="247" t="s">
        <v>163</v>
      </c>
      <c r="K18" s="247" t="s">
        <v>163</v>
      </c>
      <c r="L18" s="247" t="s">
        <v>163</v>
      </c>
      <c r="M18" s="247" t="s">
        <v>163</v>
      </c>
      <c r="N18" s="247" t="s">
        <v>163</v>
      </c>
      <c r="O18" s="247" t="s">
        <v>163</v>
      </c>
      <c r="P18" s="247" t="s">
        <v>163</v>
      </c>
      <c r="Q18" s="247" t="s">
        <v>163</v>
      </c>
      <c r="R18" s="247" t="s">
        <v>163</v>
      </c>
      <c r="S18" s="247" t="s">
        <v>163</v>
      </c>
      <c r="T18" s="247" t="s">
        <v>163</v>
      </c>
      <c r="U18" s="247" t="s">
        <v>163</v>
      </c>
      <c r="V18" s="247" t="s">
        <v>163</v>
      </c>
      <c r="W18" s="247" t="s">
        <v>163</v>
      </c>
      <c r="X18" s="247" t="s">
        <v>163</v>
      </c>
      <c r="Y18" s="247" t="s">
        <v>163</v>
      </c>
      <c r="Z18" s="247" t="s">
        <v>163</v>
      </c>
      <c r="AA18" s="247" t="s">
        <v>163</v>
      </c>
      <c r="AB18" s="247" t="s">
        <v>163</v>
      </c>
      <c r="AC18" s="247" t="s">
        <v>163</v>
      </c>
      <c r="AD18" s="247" t="s">
        <v>163</v>
      </c>
      <c r="AE18" s="800" t="s">
        <v>404</v>
      </c>
      <c r="AF18" s="800"/>
      <c r="AG18" s="800"/>
      <c r="AH18" s="800"/>
      <c r="AI18" s="800"/>
      <c r="AJ18" s="801"/>
    </row>
    <row r="19" spans="1:36" ht="19.5" customHeight="1">
      <c r="A19" s="254" t="s">
        <v>521</v>
      </c>
      <c r="B19" s="247" t="s">
        <v>588</v>
      </c>
      <c r="C19" s="247" t="s">
        <v>178</v>
      </c>
      <c r="D19" s="247" t="s">
        <v>164</v>
      </c>
      <c r="E19" s="247" t="s">
        <v>608</v>
      </c>
      <c r="F19" s="247" t="s">
        <v>577</v>
      </c>
      <c r="G19" s="247" t="s">
        <v>163</v>
      </c>
      <c r="H19" s="247" t="s">
        <v>163</v>
      </c>
      <c r="I19" s="247" t="s">
        <v>163</v>
      </c>
      <c r="J19" s="247" t="s">
        <v>163</v>
      </c>
      <c r="K19" s="247" t="s">
        <v>163</v>
      </c>
      <c r="L19" s="247" t="s">
        <v>163</v>
      </c>
      <c r="M19" s="247" t="s">
        <v>163</v>
      </c>
      <c r="N19" s="247" t="s">
        <v>163</v>
      </c>
      <c r="O19" s="247" t="s">
        <v>163</v>
      </c>
      <c r="P19" s="247" t="s">
        <v>163</v>
      </c>
      <c r="Q19" s="247" t="s">
        <v>163</v>
      </c>
      <c r="R19" s="247" t="s">
        <v>163</v>
      </c>
      <c r="S19" s="247" t="s">
        <v>163</v>
      </c>
      <c r="T19" s="247" t="s">
        <v>163</v>
      </c>
      <c r="U19" s="247" t="s">
        <v>163</v>
      </c>
      <c r="V19" s="247" t="s">
        <v>163</v>
      </c>
      <c r="W19" s="247" t="s">
        <v>163</v>
      </c>
      <c r="X19" s="247" t="s">
        <v>163</v>
      </c>
      <c r="Y19" s="247" t="s">
        <v>163</v>
      </c>
      <c r="Z19" s="247" t="s">
        <v>163</v>
      </c>
      <c r="AA19" s="247" t="s">
        <v>163</v>
      </c>
      <c r="AB19" s="247" t="s">
        <v>163</v>
      </c>
      <c r="AC19" s="247" t="s">
        <v>163</v>
      </c>
      <c r="AD19" s="247" t="s">
        <v>163</v>
      </c>
      <c r="AE19" s="800" t="s">
        <v>404</v>
      </c>
      <c r="AF19" s="800"/>
      <c r="AG19" s="800"/>
      <c r="AH19" s="800"/>
      <c r="AI19" s="800"/>
      <c r="AJ19" s="801"/>
    </row>
    <row r="20" spans="1:36" ht="19.5" customHeight="1">
      <c r="A20" s="254" t="s">
        <v>521</v>
      </c>
      <c r="B20" s="247" t="s">
        <v>588</v>
      </c>
      <c r="C20" s="247" t="s">
        <v>178</v>
      </c>
      <c r="D20" s="247" t="s">
        <v>164</v>
      </c>
      <c r="E20" s="247" t="s">
        <v>609</v>
      </c>
      <c r="F20" s="247" t="s">
        <v>577</v>
      </c>
      <c r="G20" s="247" t="s">
        <v>163</v>
      </c>
      <c r="H20" s="247" t="s">
        <v>163</v>
      </c>
      <c r="I20" s="247" t="s">
        <v>163</v>
      </c>
      <c r="J20" s="247" t="s">
        <v>163</v>
      </c>
      <c r="K20" s="247" t="s">
        <v>163</v>
      </c>
      <c r="L20" s="247" t="s">
        <v>163</v>
      </c>
      <c r="M20" s="247" t="s">
        <v>163</v>
      </c>
      <c r="N20" s="247" t="s">
        <v>163</v>
      </c>
      <c r="O20" s="247" t="s">
        <v>163</v>
      </c>
      <c r="P20" s="247" t="s">
        <v>163</v>
      </c>
      <c r="Q20" s="247" t="s">
        <v>163</v>
      </c>
      <c r="R20" s="247" t="s">
        <v>163</v>
      </c>
      <c r="S20" s="247" t="s">
        <v>163</v>
      </c>
      <c r="T20" s="247" t="s">
        <v>163</v>
      </c>
      <c r="U20" s="247" t="s">
        <v>163</v>
      </c>
      <c r="V20" s="247" t="s">
        <v>163</v>
      </c>
      <c r="W20" s="247" t="s">
        <v>163</v>
      </c>
      <c r="X20" s="247" t="s">
        <v>163</v>
      </c>
      <c r="Y20" s="247" t="s">
        <v>163</v>
      </c>
      <c r="Z20" s="247" t="s">
        <v>163</v>
      </c>
      <c r="AA20" s="247" t="s">
        <v>163</v>
      </c>
      <c r="AB20" s="247" t="s">
        <v>163</v>
      </c>
      <c r="AC20" s="247" t="s">
        <v>163</v>
      </c>
      <c r="AD20" s="247" t="s">
        <v>163</v>
      </c>
      <c r="AE20" s="800" t="s">
        <v>404</v>
      </c>
      <c r="AF20" s="800"/>
      <c r="AG20" s="800"/>
      <c r="AH20" s="800"/>
      <c r="AI20" s="800"/>
      <c r="AJ20" s="801"/>
    </row>
    <row r="21" spans="1:36" ht="19.5" customHeight="1">
      <c r="A21" s="254" t="s">
        <v>521</v>
      </c>
      <c r="B21" s="247" t="s">
        <v>588</v>
      </c>
      <c r="C21" s="247" t="s">
        <v>178</v>
      </c>
      <c r="D21" s="247" t="s">
        <v>164</v>
      </c>
      <c r="E21" s="247" t="s">
        <v>610</v>
      </c>
      <c r="F21" s="247" t="s">
        <v>577</v>
      </c>
      <c r="G21" s="247" t="s">
        <v>163</v>
      </c>
      <c r="H21" s="247" t="s">
        <v>163</v>
      </c>
      <c r="I21" s="247" t="s">
        <v>163</v>
      </c>
      <c r="J21" s="247" t="s">
        <v>163</v>
      </c>
      <c r="K21" s="247" t="s">
        <v>163</v>
      </c>
      <c r="L21" s="247" t="s">
        <v>163</v>
      </c>
      <c r="M21" s="247" t="s">
        <v>163</v>
      </c>
      <c r="N21" s="247" t="s">
        <v>163</v>
      </c>
      <c r="O21" s="247" t="s">
        <v>163</v>
      </c>
      <c r="P21" s="247" t="s">
        <v>163</v>
      </c>
      <c r="Q21" s="247" t="s">
        <v>163</v>
      </c>
      <c r="R21" s="247" t="s">
        <v>163</v>
      </c>
      <c r="S21" s="247" t="s">
        <v>163</v>
      </c>
      <c r="T21" s="247" t="s">
        <v>163</v>
      </c>
      <c r="U21" s="247" t="s">
        <v>163</v>
      </c>
      <c r="V21" s="247" t="s">
        <v>163</v>
      </c>
      <c r="W21" s="247" t="s">
        <v>163</v>
      </c>
      <c r="X21" s="247" t="s">
        <v>163</v>
      </c>
      <c r="Y21" s="247" t="s">
        <v>163</v>
      </c>
      <c r="Z21" s="247" t="s">
        <v>163</v>
      </c>
      <c r="AA21" s="247" t="s">
        <v>163</v>
      </c>
      <c r="AB21" s="247" t="s">
        <v>163</v>
      </c>
      <c r="AC21" s="247" t="s">
        <v>163</v>
      </c>
      <c r="AD21" s="247" t="s">
        <v>163</v>
      </c>
      <c r="AE21" s="800" t="s">
        <v>404</v>
      </c>
      <c r="AF21" s="800"/>
      <c r="AG21" s="800"/>
      <c r="AH21" s="800"/>
      <c r="AI21" s="800"/>
      <c r="AJ21" s="801"/>
    </row>
    <row r="22" spans="1:36" ht="19.5" customHeight="1">
      <c r="A22" s="254" t="s">
        <v>521</v>
      </c>
      <c r="B22" s="247" t="s">
        <v>589</v>
      </c>
      <c r="C22" s="247" t="s">
        <v>178</v>
      </c>
      <c r="D22" s="247" t="s">
        <v>164</v>
      </c>
      <c r="E22" s="247" t="s">
        <v>611</v>
      </c>
      <c r="F22" s="247" t="s">
        <v>577</v>
      </c>
      <c r="G22" s="247" t="s">
        <v>163</v>
      </c>
      <c r="H22" s="247" t="s">
        <v>163</v>
      </c>
      <c r="I22" s="247" t="s">
        <v>163</v>
      </c>
      <c r="J22" s="247" t="s">
        <v>163</v>
      </c>
      <c r="K22" s="247" t="s">
        <v>163</v>
      </c>
      <c r="L22" s="247" t="s">
        <v>163</v>
      </c>
      <c r="M22" s="247" t="s">
        <v>163</v>
      </c>
      <c r="N22" s="247" t="s">
        <v>163</v>
      </c>
      <c r="O22" s="247" t="s">
        <v>163</v>
      </c>
      <c r="P22" s="247" t="s">
        <v>163</v>
      </c>
      <c r="Q22" s="247" t="s">
        <v>163</v>
      </c>
      <c r="R22" s="247" t="s">
        <v>163</v>
      </c>
      <c r="S22" s="247" t="s">
        <v>163</v>
      </c>
      <c r="T22" s="247" t="s">
        <v>163</v>
      </c>
      <c r="U22" s="247" t="s">
        <v>163</v>
      </c>
      <c r="V22" s="247" t="s">
        <v>163</v>
      </c>
      <c r="W22" s="247" t="s">
        <v>163</v>
      </c>
      <c r="X22" s="247" t="s">
        <v>163</v>
      </c>
      <c r="Y22" s="247" t="s">
        <v>163</v>
      </c>
      <c r="Z22" s="247" t="s">
        <v>163</v>
      </c>
      <c r="AA22" s="247" t="s">
        <v>163</v>
      </c>
      <c r="AB22" s="247" t="s">
        <v>163</v>
      </c>
      <c r="AC22" s="247" t="s">
        <v>163</v>
      </c>
      <c r="AD22" s="247" t="s">
        <v>163</v>
      </c>
      <c r="AE22" s="800" t="s">
        <v>404</v>
      </c>
      <c r="AF22" s="800"/>
      <c r="AG22" s="800"/>
      <c r="AH22" s="800"/>
      <c r="AI22" s="800"/>
      <c r="AJ22" s="801"/>
    </row>
    <row r="23" spans="1:36" ht="19.5" customHeight="1">
      <c r="A23" s="254" t="s">
        <v>521</v>
      </c>
      <c r="B23" s="248" t="s">
        <v>590</v>
      </c>
      <c r="C23" s="247" t="s">
        <v>178</v>
      </c>
      <c r="D23" s="247" t="s">
        <v>164</v>
      </c>
      <c r="E23" s="247" t="s">
        <v>607</v>
      </c>
      <c r="F23" s="248" t="s">
        <v>577</v>
      </c>
      <c r="G23" s="247" t="s">
        <v>163</v>
      </c>
      <c r="H23" s="247" t="s">
        <v>163</v>
      </c>
      <c r="I23" s="247" t="s">
        <v>163</v>
      </c>
      <c r="J23" s="247" t="s">
        <v>163</v>
      </c>
      <c r="K23" s="247" t="s">
        <v>163</v>
      </c>
      <c r="L23" s="247" t="s">
        <v>163</v>
      </c>
      <c r="M23" s="247" t="s">
        <v>163</v>
      </c>
      <c r="N23" s="247" t="s">
        <v>163</v>
      </c>
      <c r="O23" s="247" t="s">
        <v>163</v>
      </c>
      <c r="P23" s="247" t="s">
        <v>163</v>
      </c>
      <c r="Q23" s="247" t="s">
        <v>163</v>
      </c>
      <c r="R23" s="247" t="s">
        <v>163</v>
      </c>
      <c r="S23" s="247" t="s">
        <v>163</v>
      </c>
      <c r="T23" s="247" t="s">
        <v>163</v>
      </c>
      <c r="U23" s="247" t="s">
        <v>163</v>
      </c>
      <c r="V23" s="247" t="s">
        <v>163</v>
      </c>
      <c r="W23" s="247" t="s">
        <v>163</v>
      </c>
      <c r="X23" s="247" t="s">
        <v>163</v>
      </c>
      <c r="Y23" s="247" t="s">
        <v>163</v>
      </c>
      <c r="Z23" s="247" t="s">
        <v>163</v>
      </c>
      <c r="AA23" s="247" t="s">
        <v>163</v>
      </c>
      <c r="AB23" s="247" t="s">
        <v>163</v>
      </c>
      <c r="AC23" s="247" t="s">
        <v>163</v>
      </c>
      <c r="AD23" s="247" t="s">
        <v>163</v>
      </c>
      <c r="AE23" s="800" t="s">
        <v>404</v>
      </c>
      <c r="AF23" s="800"/>
      <c r="AG23" s="800"/>
      <c r="AH23" s="800"/>
      <c r="AI23" s="800"/>
      <c r="AJ23" s="801"/>
    </row>
    <row r="24" spans="1:36" ht="19.5" customHeight="1">
      <c r="A24" s="254" t="s">
        <v>521</v>
      </c>
      <c r="B24" s="247" t="s">
        <v>591</v>
      </c>
      <c r="C24" s="247" t="s">
        <v>178</v>
      </c>
      <c r="D24" s="247" t="s">
        <v>164</v>
      </c>
      <c r="E24" s="247" t="s">
        <v>360</v>
      </c>
      <c r="F24" s="247" t="s">
        <v>577</v>
      </c>
      <c r="G24" s="247" t="s">
        <v>163</v>
      </c>
      <c r="H24" s="247" t="s">
        <v>163</v>
      </c>
      <c r="I24" s="247" t="s">
        <v>163</v>
      </c>
      <c r="J24" s="247" t="s">
        <v>163</v>
      </c>
      <c r="K24" s="247" t="s">
        <v>163</v>
      </c>
      <c r="L24" s="247" t="s">
        <v>163</v>
      </c>
      <c r="M24" s="247" t="s">
        <v>163</v>
      </c>
      <c r="N24" s="247" t="s">
        <v>163</v>
      </c>
      <c r="O24" s="247" t="s">
        <v>163</v>
      </c>
      <c r="P24" s="247" t="s">
        <v>163</v>
      </c>
      <c r="Q24" s="247" t="s">
        <v>163</v>
      </c>
      <c r="R24" s="247" t="s">
        <v>163</v>
      </c>
      <c r="S24" s="247" t="s">
        <v>163</v>
      </c>
      <c r="T24" s="247" t="s">
        <v>163</v>
      </c>
      <c r="U24" s="247" t="s">
        <v>163</v>
      </c>
      <c r="V24" s="247" t="s">
        <v>163</v>
      </c>
      <c r="W24" s="247" t="s">
        <v>163</v>
      </c>
      <c r="X24" s="247" t="s">
        <v>163</v>
      </c>
      <c r="Y24" s="247" t="s">
        <v>163</v>
      </c>
      <c r="Z24" s="247" t="s">
        <v>163</v>
      </c>
      <c r="AA24" s="247" t="s">
        <v>163</v>
      </c>
      <c r="AB24" s="247" t="s">
        <v>163</v>
      </c>
      <c r="AC24" s="247" t="s">
        <v>163</v>
      </c>
      <c r="AD24" s="247" t="s">
        <v>163</v>
      </c>
      <c r="AE24" s="800" t="s">
        <v>404</v>
      </c>
      <c r="AF24" s="800"/>
      <c r="AG24" s="800"/>
      <c r="AH24" s="800"/>
      <c r="AI24" s="800"/>
      <c r="AJ24" s="801"/>
    </row>
    <row r="25" spans="1:36" ht="19.5" customHeight="1">
      <c r="A25" s="254" t="s">
        <v>521</v>
      </c>
      <c r="B25" s="248" t="s">
        <v>592</v>
      </c>
      <c r="C25" s="247" t="s">
        <v>178</v>
      </c>
      <c r="D25" s="247" t="s">
        <v>164</v>
      </c>
      <c r="E25" s="248" t="s">
        <v>612</v>
      </c>
      <c r="F25" s="248" t="s">
        <v>577</v>
      </c>
      <c r="G25" s="247" t="s">
        <v>163</v>
      </c>
      <c r="H25" s="247" t="s">
        <v>163</v>
      </c>
      <c r="I25" s="247" t="s">
        <v>163</v>
      </c>
      <c r="J25" s="247" t="s">
        <v>163</v>
      </c>
      <c r="K25" s="247" t="s">
        <v>163</v>
      </c>
      <c r="L25" s="247" t="s">
        <v>163</v>
      </c>
      <c r="M25" s="247" t="s">
        <v>163</v>
      </c>
      <c r="N25" s="247" t="s">
        <v>163</v>
      </c>
      <c r="O25" s="247" t="s">
        <v>163</v>
      </c>
      <c r="P25" s="247" t="s">
        <v>163</v>
      </c>
      <c r="Q25" s="247" t="s">
        <v>163</v>
      </c>
      <c r="R25" s="247" t="s">
        <v>163</v>
      </c>
      <c r="S25" s="247" t="s">
        <v>163</v>
      </c>
      <c r="T25" s="247" t="s">
        <v>163</v>
      </c>
      <c r="U25" s="247" t="s">
        <v>163</v>
      </c>
      <c r="V25" s="247" t="s">
        <v>163</v>
      </c>
      <c r="W25" s="247" t="s">
        <v>163</v>
      </c>
      <c r="X25" s="247" t="s">
        <v>163</v>
      </c>
      <c r="Y25" s="247" t="s">
        <v>163</v>
      </c>
      <c r="Z25" s="247" t="s">
        <v>163</v>
      </c>
      <c r="AA25" s="247" t="s">
        <v>163</v>
      </c>
      <c r="AB25" s="247" t="s">
        <v>163</v>
      </c>
      <c r="AC25" s="247" t="s">
        <v>163</v>
      </c>
      <c r="AD25" s="247" t="s">
        <v>163</v>
      </c>
      <c r="AE25" s="800" t="s">
        <v>404</v>
      </c>
      <c r="AF25" s="800"/>
      <c r="AG25" s="800"/>
      <c r="AH25" s="800"/>
      <c r="AI25" s="800"/>
      <c r="AJ25" s="801"/>
    </row>
    <row r="26" spans="1:36" ht="19.5" customHeight="1">
      <c r="A26" s="254" t="s">
        <v>521</v>
      </c>
      <c r="B26" s="247" t="s">
        <v>593</v>
      </c>
      <c r="C26" s="247" t="s">
        <v>178</v>
      </c>
      <c r="D26" s="247" t="s">
        <v>164</v>
      </c>
      <c r="E26" s="800" t="s">
        <v>251</v>
      </c>
      <c r="F26" s="800" t="s">
        <v>582</v>
      </c>
      <c r="G26" s="800" t="s">
        <v>163</v>
      </c>
      <c r="H26" s="800" t="s">
        <v>163</v>
      </c>
      <c r="I26" s="800" t="s">
        <v>163</v>
      </c>
      <c r="J26" s="800" t="s">
        <v>163</v>
      </c>
      <c r="K26" s="800" t="s">
        <v>163</v>
      </c>
      <c r="L26" s="800" t="s">
        <v>163</v>
      </c>
      <c r="M26" s="800" t="s">
        <v>578</v>
      </c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 t="s">
        <v>404</v>
      </c>
      <c r="AF26" s="800"/>
      <c r="AG26" s="800"/>
      <c r="AH26" s="800"/>
      <c r="AI26" s="800"/>
      <c r="AJ26" s="801"/>
    </row>
    <row r="27" spans="1:36" ht="19.5" customHeight="1">
      <c r="A27" s="254" t="s">
        <v>521</v>
      </c>
      <c r="B27" s="248" t="s">
        <v>594</v>
      </c>
      <c r="C27" s="247" t="s">
        <v>178</v>
      </c>
      <c r="D27" s="247" t="s">
        <v>164</v>
      </c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800"/>
      <c r="AC27" s="800"/>
      <c r="AD27" s="800"/>
      <c r="AE27" s="800"/>
      <c r="AF27" s="800"/>
      <c r="AG27" s="800"/>
      <c r="AH27" s="800"/>
      <c r="AI27" s="800"/>
      <c r="AJ27" s="801"/>
    </row>
    <row r="28" spans="1:36" ht="19.5" customHeight="1">
      <c r="A28" s="254" t="s">
        <v>521</v>
      </c>
      <c r="B28" s="247" t="s">
        <v>595</v>
      </c>
      <c r="C28" s="247" t="s">
        <v>178</v>
      </c>
      <c r="D28" s="247" t="s">
        <v>164</v>
      </c>
      <c r="E28" s="247" t="s">
        <v>607</v>
      </c>
      <c r="F28" s="247" t="s">
        <v>577</v>
      </c>
      <c r="G28" s="247" t="s">
        <v>163</v>
      </c>
      <c r="H28" s="247" t="s">
        <v>163</v>
      </c>
      <c r="I28" s="247" t="s">
        <v>163</v>
      </c>
      <c r="J28" s="247" t="s">
        <v>163</v>
      </c>
      <c r="K28" s="247" t="s">
        <v>163</v>
      </c>
      <c r="L28" s="247" t="s">
        <v>163</v>
      </c>
      <c r="M28" s="247" t="s">
        <v>163</v>
      </c>
      <c r="N28" s="247" t="s">
        <v>163</v>
      </c>
      <c r="O28" s="247" t="s">
        <v>163</v>
      </c>
      <c r="P28" s="247" t="s">
        <v>163</v>
      </c>
      <c r="Q28" s="247" t="s">
        <v>163</v>
      </c>
      <c r="R28" s="247" t="s">
        <v>163</v>
      </c>
      <c r="S28" s="247" t="s">
        <v>163</v>
      </c>
      <c r="T28" s="247" t="s">
        <v>163</v>
      </c>
      <c r="U28" s="247" t="s">
        <v>163</v>
      </c>
      <c r="V28" s="247" t="s">
        <v>163</v>
      </c>
      <c r="W28" s="247" t="s">
        <v>163</v>
      </c>
      <c r="X28" s="247" t="s">
        <v>163</v>
      </c>
      <c r="Y28" s="247" t="s">
        <v>163</v>
      </c>
      <c r="Z28" s="247" t="s">
        <v>163</v>
      </c>
      <c r="AA28" s="247" t="s">
        <v>163</v>
      </c>
      <c r="AB28" s="247" t="s">
        <v>163</v>
      </c>
      <c r="AC28" s="247" t="s">
        <v>163</v>
      </c>
      <c r="AD28" s="247" t="s">
        <v>163</v>
      </c>
      <c r="AE28" s="800" t="s">
        <v>404</v>
      </c>
      <c r="AF28" s="800"/>
      <c r="AG28" s="800"/>
      <c r="AH28" s="800"/>
      <c r="AI28" s="800"/>
      <c r="AJ28" s="801"/>
    </row>
    <row r="29" spans="1:36" ht="19.5" customHeight="1">
      <c r="A29" s="254" t="s">
        <v>521</v>
      </c>
      <c r="B29" s="248" t="s">
        <v>595</v>
      </c>
      <c r="C29" s="247" t="s">
        <v>178</v>
      </c>
      <c r="D29" s="247" t="s">
        <v>164</v>
      </c>
      <c r="E29" s="248" t="s">
        <v>613</v>
      </c>
      <c r="F29" s="248" t="s">
        <v>577</v>
      </c>
      <c r="G29" s="247" t="s">
        <v>163</v>
      </c>
      <c r="H29" s="247" t="s">
        <v>163</v>
      </c>
      <c r="I29" s="247" t="s">
        <v>163</v>
      </c>
      <c r="J29" s="247" t="s">
        <v>163</v>
      </c>
      <c r="K29" s="247" t="s">
        <v>163</v>
      </c>
      <c r="L29" s="247" t="s">
        <v>163</v>
      </c>
      <c r="M29" s="247" t="s">
        <v>163</v>
      </c>
      <c r="N29" s="247" t="s">
        <v>163</v>
      </c>
      <c r="O29" s="247" t="s">
        <v>163</v>
      </c>
      <c r="P29" s="247" t="s">
        <v>163</v>
      </c>
      <c r="Q29" s="247" t="s">
        <v>163</v>
      </c>
      <c r="R29" s="247" t="s">
        <v>163</v>
      </c>
      <c r="S29" s="247" t="s">
        <v>163</v>
      </c>
      <c r="T29" s="247" t="s">
        <v>163</v>
      </c>
      <c r="U29" s="247" t="s">
        <v>163</v>
      </c>
      <c r="V29" s="247" t="s">
        <v>163</v>
      </c>
      <c r="W29" s="247" t="s">
        <v>163</v>
      </c>
      <c r="X29" s="247" t="s">
        <v>163</v>
      </c>
      <c r="Y29" s="247" t="s">
        <v>163</v>
      </c>
      <c r="Z29" s="247" t="s">
        <v>163</v>
      </c>
      <c r="AA29" s="247" t="s">
        <v>163</v>
      </c>
      <c r="AB29" s="247" t="s">
        <v>163</v>
      </c>
      <c r="AC29" s="247" t="s">
        <v>163</v>
      </c>
      <c r="AD29" s="247" t="s">
        <v>163</v>
      </c>
      <c r="AE29" s="800" t="s">
        <v>404</v>
      </c>
      <c r="AF29" s="800"/>
      <c r="AG29" s="800"/>
      <c r="AH29" s="800"/>
      <c r="AI29" s="800"/>
      <c r="AJ29" s="801"/>
    </row>
    <row r="30" spans="1:36" ht="19.5" customHeight="1">
      <c r="A30" s="254" t="s">
        <v>521</v>
      </c>
      <c r="B30" s="247" t="s">
        <v>596</v>
      </c>
      <c r="C30" s="247" t="s">
        <v>178</v>
      </c>
      <c r="D30" s="247" t="s">
        <v>164</v>
      </c>
      <c r="E30" s="247" t="s">
        <v>607</v>
      </c>
      <c r="F30" s="247" t="s">
        <v>577</v>
      </c>
      <c r="G30" s="247" t="s">
        <v>163</v>
      </c>
      <c r="H30" s="247" t="s">
        <v>163</v>
      </c>
      <c r="I30" s="247" t="s">
        <v>163</v>
      </c>
      <c r="J30" s="247" t="s">
        <v>163</v>
      </c>
      <c r="K30" s="247" t="s">
        <v>163</v>
      </c>
      <c r="L30" s="247" t="s">
        <v>163</v>
      </c>
      <c r="M30" s="247" t="s">
        <v>163</v>
      </c>
      <c r="N30" s="247" t="s">
        <v>163</v>
      </c>
      <c r="O30" s="247" t="s">
        <v>163</v>
      </c>
      <c r="P30" s="247" t="s">
        <v>163</v>
      </c>
      <c r="Q30" s="247" t="s">
        <v>163</v>
      </c>
      <c r="R30" s="247" t="s">
        <v>163</v>
      </c>
      <c r="S30" s="247" t="s">
        <v>163</v>
      </c>
      <c r="T30" s="247" t="s">
        <v>163</v>
      </c>
      <c r="U30" s="247" t="s">
        <v>163</v>
      </c>
      <c r="V30" s="247" t="s">
        <v>163</v>
      </c>
      <c r="W30" s="247" t="s">
        <v>163</v>
      </c>
      <c r="X30" s="247" t="s">
        <v>163</v>
      </c>
      <c r="Y30" s="247" t="s">
        <v>163</v>
      </c>
      <c r="Z30" s="247" t="s">
        <v>163</v>
      </c>
      <c r="AA30" s="247" t="s">
        <v>163</v>
      </c>
      <c r="AB30" s="247" t="s">
        <v>163</v>
      </c>
      <c r="AC30" s="247" t="s">
        <v>163</v>
      </c>
      <c r="AD30" s="247" t="s">
        <v>163</v>
      </c>
      <c r="AE30" s="800" t="s">
        <v>404</v>
      </c>
      <c r="AF30" s="800"/>
      <c r="AG30" s="800"/>
      <c r="AH30" s="800"/>
      <c r="AI30" s="800"/>
      <c r="AJ30" s="801"/>
    </row>
    <row r="31" spans="1:36" ht="19.5" customHeight="1">
      <c r="A31" s="254" t="s">
        <v>521</v>
      </c>
      <c r="B31" s="248" t="s">
        <v>596</v>
      </c>
      <c r="C31" s="247" t="s">
        <v>178</v>
      </c>
      <c r="D31" s="247" t="s">
        <v>164</v>
      </c>
      <c r="E31" s="248" t="s">
        <v>343</v>
      </c>
      <c r="F31" s="248" t="s">
        <v>577</v>
      </c>
      <c r="G31" s="247" t="s">
        <v>163</v>
      </c>
      <c r="H31" s="247" t="s">
        <v>163</v>
      </c>
      <c r="I31" s="247" t="s">
        <v>163</v>
      </c>
      <c r="J31" s="247" t="s">
        <v>163</v>
      </c>
      <c r="K31" s="247" t="s">
        <v>163</v>
      </c>
      <c r="L31" s="247" t="s">
        <v>163</v>
      </c>
      <c r="M31" s="248" t="s">
        <v>578</v>
      </c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800" t="s">
        <v>404</v>
      </c>
      <c r="AF31" s="800"/>
      <c r="AG31" s="800"/>
      <c r="AH31" s="800"/>
      <c r="AI31" s="800"/>
      <c r="AJ31" s="801"/>
    </row>
    <row r="32" spans="1:36" ht="19.5" customHeight="1">
      <c r="A32" s="254" t="s">
        <v>521</v>
      </c>
      <c r="B32" s="247" t="s">
        <v>597</v>
      </c>
      <c r="C32" s="247" t="s">
        <v>178</v>
      </c>
      <c r="D32" s="247" t="s">
        <v>164</v>
      </c>
      <c r="E32" s="247" t="s">
        <v>570</v>
      </c>
      <c r="F32" s="247" t="s">
        <v>577</v>
      </c>
      <c r="G32" s="247" t="s">
        <v>163</v>
      </c>
      <c r="H32" s="247" t="s">
        <v>163</v>
      </c>
      <c r="I32" s="247" t="s">
        <v>163</v>
      </c>
      <c r="J32" s="247" t="s">
        <v>163</v>
      </c>
      <c r="K32" s="247" t="s">
        <v>163</v>
      </c>
      <c r="L32" s="247" t="s">
        <v>163</v>
      </c>
      <c r="M32" s="247" t="s">
        <v>163</v>
      </c>
      <c r="N32" s="247" t="s">
        <v>163</v>
      </c>
      <c r="O32" s="247" t="s">
        <v>163</v>
      </c>
      <c r="P32" s="247" t="s">
        <v>163</v>
      </c>
      <c r="Q32" s="247" t="s">
        <v>163</v>
      </c>
      <c r="R32" s="247" t="s">
        <v>163</v>
      </c>
      <c r="S32" s="247" t="s">
        <v>163</v>
      </c>
      <c r="T32" s="247" t="s">
        <v>163</v>
      </c>
      <c r="U32" s="247" t="s">
        <v>163</v>
      </c>
      <c r="V32" s="247" t="s">
        <v>163</v>
      </c>
      <c r="W32" s="247" t="s">
        <v>163</v>
      </c>
      <c r="X32" s="247" t="s">
        <v>163</v>
      </c>
      <c r="Y32" s="247" t="s">
        <v>163</v>
      </c>
      <c r="Z32" s="247" t="s">
        <v>163</v>
      </c>
      <c r="AA32" s="247" t="s">
        <v>163</v>
      </c>
      <c r="AB32" s="247" t="s">
        <v>163</v>
      </c>
      <c r="AC32" s="247" t="s">
        <v>163</v>
      </c>
      <c r="AD32" s="247" t="s">
        <v>163</v>
      </c>
      <c r="AE32" s="800" t="s">
        <v>404</v>
      </c>
      <c r="AF32" s="800"/>
      <c r="AG32" s="800"/>
      <c r="AH32" s="800"/>
      <c r="AI32" s="800"/>
      <c r="AJ32" s="801"/>
    </row>
    <row r="33" spans="1:36" ht="19.5" customHeight="1">
      <c r="A33" s="254" t="s">
        <v>521</v>
      </c>
      <c r="B33" s="248" t="s">
        <v>597</v>
      </c>
      <c r="C33" s="247" t="s">
        <v>178</v>
      </c>
      <c r="D33" s="247" t="s">
        <v>164</v>
      </c>
      <c r="E33" s="248" t="s">
        <v>343</v>
      </c>
      <c r="F33" s="248" t="s">
        <v>577</v>
      </c>
      <c r="G33" s="247" t="s">
        <v>163</v>
      </c>
      <c r="H33" s="247" t="s">
        <v>163</v>
      </c>
      <c r="I33" s="247" t="s">
        <v>163</v>
      </c>
      <c r="J33" s="247" t="s">
        <v>163</v>
      </c>
      <c r="K33" s="247" t="s">
        <v>163</v>
      </c>
      <c r="L33" s="247" t="s">
        <v>163</v>
      </c>
      <c r="M33" s="247" t="s">
        <v>163</v>
      </c>
      <c r="N33" s="247" t="s">
        <v>163</v>
      </c>
      <c r="O33" s="247" t="s">
        <v>163</v>
      </c>
      <c r="P33" s="247" t="s">
        <v>163</v>
      </c>
      <c r="Q33" s="247" t="s">
        <v>163</v>
      </c>
      <c r="R33" s="247" t="s">
        <v>163</v>
      </c>
      <c r="S33" s="247" t="s">
        <v>163</v>
      </c>
      <c r="T33" s="247" t="s">
        <v>163</v>
      </c>
      <c r="U33" s="247" t="s">
        <v>163</v>
      </c>
      <c r="V33" s="247" t="s">
        <v>163</v>
      </c>
      <c r="W33" s="247" t="s">
        <v>163</v>
      </c>
      <c r="X33" s="247" t="s">
        <v>163</v>
      </c>
      <c r="Y33" s="247" t="s">
        <v>163</v>
      </c>
      <c r="Z33" s="247" t="s">
        <v>163</v>
      </c>
      <c r="AA33" s="247" t="s">
        <v>163</v>
      </c>
      <c r="AB33" s="247" t="s">
        <v>163</v>
      </c>
      <c r="AC33" s="247" t="s">
        <v>163</v>
      </c>
      <c r="AD33" s="247" t="s">
        <v>163</v>
      </c>
      <c r="AE33" s="800" t="s">
        <v>404</v>
      </c>
      <c r="AF33" s="800"/>
      <c r="AG33" s="800"/>
      <c r="AH33" s="800"/>
      <c r="AI33" s="800"/>
      <c r="AJ33" s="801"/>
    </row>
    <row r="34" spans="1:36" ht="19.5" customHeight="1">
      <c r="A34" s="254" t="s">
        <v>521</v>
      </c>
      <c r="B34" s="248" t="s">
        <v>598</v>
      </c>
      <c r="C34" s="247" t="s">
        <v>178</v>
      </c>
      <c r="D34" s="247" t="s">
        <v>164</v>
      </c>
      <c r="E34" s="248" t="s">
        <v>614</v>
      </c>
      <c r="F34" s="248" t="s">
        <v>577</v>
      </c>
      <c r="G34" s="247" t="s">
        <v>163</v>
      </c>
      <c r="H34" s="247" t="s">
        <v>163</v>
      </c>
      <c r="I34" s="247" t="s">
        <v>163</v>
      </c>
      <c r="J34" s="247" t="s">
        <v>163</v>
      </c>
      <c r="K34" s="247" t="s">
        <v>163</v>
      </c>
      <c r="L34" s="247" t="s">
        <v>163</v>
      </c>
      <c r="M34" s="247" t="s">
        <v>163</v>
      </c>
      <c r="N34" s="247" t="s">
        <v>163</v>
      </c>
      <c r="O34" s="247" t="s">
        <v>163</v>
      </c>
      <c r="P34" s="247" t="s">
        <v>163</v>
      </c>
      <c r="Q34" s="247" t="s">
        <v>163</v>
      </c>
      <c r="R34" s="247" t="s">
        <v>163</v>
      </c>
      <c r="S34" s="247" t="s">
        <v>163</v>
      </c>
      <c r="T34" s="247" t="s">
        <v>163</v>
      </c>
      <c r="U34" s="247" t="s">
        <v>163</v>
      </c>
      <c r="V34" s="247" t="s">
        <v>163</v>
      </c>
      <c r="W34" s="247" t="s">
        <v>163</v>
      </c>
      <c r="X34" s="247" t="s">
        <v>163</v>
      </c>
      <c r="Y34" s="247" t="s">
        <v>163</v>
      </c>
      <c r="Z34" s="247" t="s">
        <v>163</v>
      </c>
      <c r="AA34" s="247" t="s">
        <v>163</v>
      </c>
      <c r="AB34" s="247" t="s">
        <v>163</v>
      </c>
      <c r="AC34" s="247" t="s">
        <v>163</v>
      </c>
      <c r="AD34" s="247" t="s">
        <v>163</v>
      </c>
      <c r="AE34" s="800" t="s">
        <v>404</v>
      </c>
      <c r="AF34" s="800"/>
      <c r="AG34" s="800"/>
      <c r="AH34" s="800"/>
      <c r="AI34" s="800"/>
      <c r="AJ34" s="801"/>
    </row>
    <row r="35" spans="1:36" ht="19.5" customHeight="1">
      <c r="A35" s="254" t="s">
        <v>521</v>
      </c>
      <c r="B35" s="247" t="s">
        <v>599</v>
      </c>
      <c r="C35" s="247" t="s">
        <v>178</v>
      </c>
      <c r="D35" s="247" t="s">
        <v>164</v>
      </c>
      <c r="E35" s="247" t="s">
        <v>251</v>
      </c>
      <c r="F35" s="247" t="s">
        <v>582</v>
      </c>
      <c r="G35" s="247" t="s">
        <v>163</v>
      </c>
      <c r="H35" s="247" t="s">
        <v>163</v>
      </c>
      <c r="I35" s="247" t="s">
        <v>163</v>
      </c>
      <c r="J35" s="247" t="s">
        <v>163</v>
      </c>
      <c r="K35" s="247" t="s">
        <v>163</v>
      </c>
      <c r="L35" s="247" t="s">
        <v>163</v>
      </c>
      <c r="M35" s="247" t="s">
        <v>578</v>
      </c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800" t="s">
        <v>404</v>
      </c>
      <c r="AF35" s="800"/>
      <c r="AG35" s="800"/>
      <c r="AH35" s="800"/>
      <c r="AI35" s="800"/>
      <c r="AJ35" s="801"/>
    </row>
    <row r="36" spans="1:36" ht="19.5" customHeight="1">
      <c r="A36" s="254" t="s">
        <v>521</v>
      </c>
      <c r="B36" s="248" t="s">
        <v>600</v>
      </c>
      <c r="C36" s="247" t="s">
        <v>178</v>
      </c>
      <c r="D36" s="247" t="s">
        <v>164</v>
      </c>
      <c r="E36" s="248" t="s">
        <v>615</v>
      </c>
      <c r="F36" s="248" t="s">
        <v>577</v>
      </c>
      <c r="G36" s="247" t="s">
        <v>163</v>
      </c>
      <c r="H36" s="247" t="s">
        <v>163</v>
      </c>
      <c r="I36" s="247" t="s">
        <v>163</v>
      </c>
      <c r="J36" s="247" t="s">
        <v>163</v>
      </c>
      <c r="K36" s="247" t="s">
        <v>163</v>
      </c>
      <c r="L36" s="247" t="s">
        <v>163</v>
      </c>
      <c r="M36" s="247" t="s">
        <v>163</v>
      </c>
      <c r="N36" s="247" t="s">
        <v>163</v>
      </c>
      <c r="O36" s="247" t="s">
        <v>163</v>
      </c>
      <c r="P36" s="247" t="s">
        <v>163</v>
      </c>
      <c r="Q36" s="247" t="s">
        <v>163</v>
      </c>
      <c r="R36" s="247" t="s">
        <v>163</v>
      </c>
      <c r="S36" s="247" t="s">
        <v>163</v>
      </c>
      <c r="T36" s="247" t="s">
        <v>163</v>
      </c>
      <c r="U36" s="247" t="s">
        <v>163</v>
      </c>
      <c r="V36" s="247" t="s">
        <v>163</v>
      </c>
      <c r="W36" s="247" t="s">
        <v>163</v>
      </c>
      <c r="X36" s="247" t="s">
        <v>163</v>
      </c>
      <c r="Y36" s="247" t="s">
        <v>163</v>
      </c>
      <c r="Z36" s="247" t="s">
        <v>163</v>
      </c>
      <c r="AA36" s="247" t="s">
        <v>163</v>
      </c>
      <c r="AB36" s="247" t="s">
        <v>163</v>
      </c>
      <c r="AC36" s="247" t="s">
        <v>163</v>
      </c>
      <c r="AD36" s="247" t="s">
        <v>163</v>
      </c>
      <c r="AE36" s="800" t="s">
        <v>404</v>
      </c>
      <c r="AF36" s="800"/>
      <c r="AG36" s="800"/>
      <c r="AH36" s="800"/>
      <c r="AI36" s="800"/>
      <c r="AJ36" s="801"/>
    </row>
    <row r="37" spans="1:36" ht="19.5" customHeight="1">
      <c r="A37" s="254" t="s">
        <v>521</v>
      </c>
      <c r="B37" s="247" t="s">
        <v>601</v>
      </c>
      <c r="C37" s="247" t="s">
        <v>178</v>
      </c>
      <c r="D37" s="247" t="s">
        <v>164</v>
      </c>
      <c r="E37" s="247" t="s">
        <v>607</v>
      </c>
      <c r="F37" s="247" t="s">
        <v>577</v>
      </c>
      <c r="G37" s="247" t="s">
        <v>163</v>
      </c>
      <c r="H37" s="247" t="s">
        <v>163</v>
      </c>
      <c r="I37" s="247" t="s">
        <v>163</v>
      </c>
      <c r="J37" s="247" t="s">
        <v>163</v>
      </c>
      <c r="K37" s="247" t="s">
        <v>163</v>
      </c>
      <c r="L37" s="247" t="s">
        <v>163</v>
      </c>
      <c r="M37" s="247" t="s">
        <v>163</v>
      </c>
      <c r="N37" s="247" t="s">
        <v>163</v>
      </c>
      <c r="O37" s="247" t="s">
        <v>163</v>
      </c>
      <c r="P37" s="247" t="s">
        <v>163</v>
      </c>
      <c r="Q37" s="247" t="s">
        <v>163</v>
      </c>
      <c r="R37" s="247" t="s">
        <v>163</v>
      </c>
      <c r="S37" s="247" t="s">
        <v>163</v>
      </c>
      <c r="T37" s="247" t="s">
        <v>163</v>
      </c>
      <c r="U37" s="247" t="s">
        <v>163</v>
      </c>
      <c r="V37" s="247" t="s">
        <v>163</v>
      </c>
      <c r="W37" s="247" t="s">
        <v>163</v>
      </c>
      <c r="X37" s="247" t="s">
        <v>163</v>
      </c>
      <c r="Y37" s="247" t="s">
        <v>163</v>
      </c>
      <c r="Z37" s="247" t="s">
        <v>163</v>
      </c>
      <c r="AA37" s="247" t="s">
        <v>163</v>
      </c>
      <c r="AB37" s="247" t="s">
        <v>163</v>
      </c>
      <c r="AC37" s="247" t="s">
        <v>163</v>
      </c>
      <c r="AD37" s="247" t="s">
        <v>163</v>
      </c>
      <c r="AE37" s="800" t="s">
        <v>404</v>
      </c>
      <c r="AF37" s="800"/>
      <c r="AG37" s="800"/>
      <c r="AH37" s="800"/>
      <c r="AI37" s="800"/>
      <c r="AJ37" s="801"/>
    </row>
    <row r="38" spans="1:36" ht="19.5" customHeight="1">
      <c r="A38" s="254" t="s">
        <v>521</v>
      </c>
      <c r="B38" s="247" t="s">
        <v>601</v>
      </c>
      <c r="C38" s="247" t="s">
        <v>178</v>
      </c>
      <c r="D38" s="247" t="s">
        <v>164</v>
      </c>
      <c r="E38" s="247" t="s">
        <v>343</v>
      </c>
      <c r="F38" s="247" t="s">
        <v>577</v>
      </c>
      <c r="G38" s="247" t="s">
        <v>163</v>
      </c>
      <c r="H38" s="247" t="s">
        <v>163</v>
      </c>
      <c r="I38" s="247" t="s">
        <v>163</v>
      </c>
      <c r="J38" s="247" t="s">
        <v>163</v>
      </c>
      <c r="K38" s="247" t="s">
        <v>163</v>
      </c>
      <c r="L38" s="247" t="s">
        <v>163</v>
      </c>
      <c r="M38" s="247" t="s">
        <v>163</v>
      </c>
      <c r="N38" s="247" t="s">
        <v>163</v>
      </c>
      <c r="O38" s="247" t="s">
        <v>163</v>
      </c>
      <c r="P38" s="247" t="s">
        <v>163</v>
      </c>
      <c r="Q38" s="247" t="s">
        <v>163</v>
      </c>
      <c r="R38" s="247" t="s">
        <v>163</v>
      </c>
      <c r="S38" s="247" t="s">
        <v>163</v>
      </c>
      <c r="T38" s="247" t="s">
        <v>163</v>
      </c>
      <c r="U38" s="247" t="s">
        <v>163</v>
      </c>
      <c r="V38" s="247" t="s">
        <v>163</v>
      </c>
      <c r="W38" s="247" t="s">
        <v>163</v>
      </c>
      <c r="X38" s="247" t="s">
        <v>163</v>
      </c>
      <c r="Y38" s="247" t="s">
        <v>163</v>
      </c>
      <c r="Z38" s="247" t="s">
        <v>163</v>
      </c>
      <c r="AA38" s="247" t="s">
        <v>163</v>
      </c>
      <c r="AB38" s="247" t="s">
        <v>163</v>
      </c>
      <c r="AC38" s="247" t="s">
        <v>163</v>
      </c>
      <c r="AD38" s="247" t="s">
        <v>163</v>
      </c>
      <c r="AE38" s="800" t="s">
        <v>404</v>
      </c>
      <c r="AF38" s="800"/>
      <c r="AG38" s="800"/>
      <c r="AH38" s="800"/>
      <c r="AI38" s="800"/>
      <c r="AJ38" s="801"/>
    </row>
    <row r="39" spans="1:36" ht="19.5" customHeight="1">
      <c r="A39" s="254" t="s">
        <v>521</v>
      </c>
      <c r="B39" s="248" t="s">
        <v>602</v>
      </c>
      <c r="C39" s="247" t="s">
        <v>178</v>
      </c>
      <c r="D39" s="247" t="s">
        <v>164</v>
      </c>
      <c r="E39" s="248" t="s">
        <v>570</v>
      </c>
      <c r="F39" s="248" t="s">
        <v>577</v>
      </c>
      <c r="G39" s="247" t="s">
        <v>163</v>
      </c>
      <c r="H39" s="247" t="s">
        <v>163</v>
      </c>
      <c r="I39" s="247" t="s">
        <v>163</v>
      </c>
      <c r="J39" s="247" t="s">
        <v>163</v>
      </c>
      <c r="K39" s="247" t="s">
        <v>163</v>
      </c>
      <c r="L39" s="247" t="s">
        <v>163</v>
      </c>
      <c r="M39" s="247" t="s">
        <v>163</v>
      </c>
      <c r="N39" s="247" t="s">
        <v>163</v>
      </c>
      <c r="O39" s="247" t="s">
        <v>163</v>
      </c>
      <c r="P39" s="247" t="s">
        <v>163</v>
      </c>
      <c r="Q39" s="247" t="s">
        <v>163</v>
      </c>
      <c r="R39" s="247" t="s">
        <v>163</v>
      </c>
      <c r="S39" s="247" t="s">
        <v>163</v>
      </c>
      <c r="T39" s="247" t="s">
        <v>163</v>
      </c>
      <c r="U39" s="247" t="s">
        <v>163</v>
      </c>
      <c r="V39" s="247" t="s">
        <v>163</v>
      </c>
      <c r="W39" s="247" t="s">
        <v>163</v>
      </c>
      <c r="X39" s="247" t="s">
        <v>163</v>
      </c>
      <c r="Y39" s="247" t="s">
        <v>163</v>
      </c>
      <c r="Z39" s="247" t="s">
        <v>163</v>
      </c>
      <c r="AA39" s="247" t="s">
        <v>163</v>
      </c>
      <c r="AB39" s="247" t="s">
        <v>163</v>
      </c>
      <c r="AC39" s="247" t="s">
        <v>163</v>
      </c>
      <c r="AD39" s="247" t="s">
        <v>163</v>
      </c>
      <c r="AE39" s="800" t="s">
        <v>404</v>
      </c>
      <c r="AF39" s="800"/>
      <c r="AG39" s="800"/>
      <c r="AH39" s="800"/>
      <c r="AI39" s="800"/>
      <c r="AJ39" s="801"/>
    </row>
    <row r="40" spans="1:36" ht="19.5" customHeight="1">
      <c r="A40" s="254" t="s">
        <v>521</v>
      </c>
      <c r="B40" s="247" t="s">
        <v>602</v>
      </c>
      <c r="C40" s="247" t="s">
        <v>178</v>
      </c>
      <c r="D40" s="247" t="s">
        <v>164</v>
      </c>
      <c r="E40" s="247" t="s">
        <v>343</v>
      </c>
      <c r="F40" s="247" t="s">
        <v>577</v>
      </c>
      <c r="G40" s="247" t="s">
        <v>163</v>
      </c>
      <c r="H40" s="247" t="s">
        <v>163</v>
      </c>
      <c r="I40" s="247" t="s">
        <v>163</v>
      </c>
      <c r="J40" s="247" t="s">
        <v>163</v>
      </c>
      <c r="K40" s="247" t="s">
        <v>163</v>
      </c>
      <c r="L40" s="247" t="s">
        <v>163</v>
      </c>
      <c r="M40" s="247" t="s">
        <v>578</v>
      </c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800" t="s">
        <v>404</v>
      </c>
      <c r="AF40" s="800"/>
      <c r="AG40" s="800"/>
      <c r="AH40" s="800"/>
      <c r="AI40" s="800"/>
      <c r="AJ40" s="801"/>
    </row>
    <row r="41" spans="1:36" ht="19.5" customHeight="1">
      <c r="A41" s="254" t="s">
        <v>521</v>
      </c>
      <c r="B41" s="248" t="s">
        <v>603</v>
      </c>
      <c r="C41" s="247" t="s">
        <v>178</v>
      </c>
      <c r="D41" s="247" t="s">
        <v>164</v>
      </c>
      <c r="E41" s="248" t="s">
        <v>616</v>
      </c>
      <c r="F41" s="248" t="s">
        <v>582</v>
      </c>
      <c r="G41" s="247" t="s">
        <v>163</v>
      </c>
      <c r="H41" s="247" t="s">
        <v>163</v>
      </c>
      <c r="I41" s="247" t="s">
        <v>163</v>
      </c>
      <c r="J41" s="247" t="s">
        <v>163</v>
      </c>
      <c r="K41" s="247" t="s">
        <v>163</v>
      </c>
      <c r="L41" s="247" t="s">
        <v>163</v>
      </c>
      <c r="M41" s="248" t="s">
        <v>578</v>
      </c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800" t="s">
        <v>404</v>
      </c>
      <c r="AF41" s="800"/>
      <c r="AG41" s="800"/>
      <c r="AH41" s="800"/>
      <c r="AI41" s="800"/>
      <c r="AJ41" s="801"/>
    </row>
    <row r="42" spans="1:36" ht="19.5" customHeight="1">
      <c r="A42" s="254" t="s">
        <v>521</v>
      </c>
      <c r="B42" s="248" t="s">
        <v>604</v>
      </c>
      <c r="C42" s="247" t="s">
        <v>178</v>
      </c>
      <c r="D42" s="247" t="s">
        <v>164</v>
      </c>
      <c r="E42" s="248" t="s">
        <v>617</v>
      </c>
      <c r="F42" s="248" t="s">
        <v>582</v>
      </c>
      <c r="G42" s="247" t="s">
        <v>163</v>
      </c>
      <c r="H42" s="247" t="s">
        <v>163</v>
      </c>
      <c r="I42" s="247" t="s">
        <v>163</v>
      </c>
      <c r="J42" s="247" t="s">
        <v>163</v>
      </c>
      <c r="K42" s="247" t="s">
        <v>163</v>
      </c>
      <c r="L42" s="247" t="s">
        <v>163</v>
      </c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800" t="s">
        <v>404</v>
      </c>
      <c r="AF42" s="800"/>
      <c r="AG42" s="800"/>
      <c r="AH42" s="800"/>
      <c r="AI42" s="800"/>
      <c r="AJ42" s="801"/>
    </row>
    <row r="43" spans="1:36" ht="19.5" customHeight="1" thickBot="1">
      <c r="A43" s="255" t="s">
        <v>521</v>
      </c>
      <c r="B43" s="258" t="s">
        <v>592</v>
      </c>
      <c r="C43" s="259" t="s">
        <v>180</v>
      </c>
      <c r="D43" s="259" t="s">
        <v>164</v>
      </c>
      <c r="E43" s="250" t="s">
        <v>612</v>
      </c>
      <c r="F43" s="251" t="s">
        <v>577</v>
      </c>
      <c r="G43" s="251"/>
      <c r="H43" s="251"/>
      <c r="I43" s="251"/>
      <c r="J43" s="251"/>
      <c r="K43" s="251"/>
      <c r="L43" s="251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802"/>
      <c r="AF43" s="802"/>
      <c r="AG43" s="802"/>
      <c r="AH43" s="802"/>
      <c r="AI43" s="802"/>
      <c r="AJ43" s="803"/>
    </row>
  </sheetData>
  <sheetProtection/>
  <mergeCells count="73">
    <mergeCell ref="Y1:AD1"/>
    <mergeCell ref="AE1:AJ1"/>
    <mergeCell ref="Y2:AD2"/>
    <mergeCell ref="AE2:AJ2"/>
    <mergeCell ref="G3:L3"/>
    <mergeCell ref="M3:R3"/>
    <mergeCell ref="S3:X3"/>
    <mergeCell ref="Y3:AD3"/>
    <mergeCell ref="AE8:AJ8"/>
    <mergeCell ref="AE9:AJ9"/>
    <mergeCell ref="AE10:AJ10"/>
    <mergeCell ref="AE11:AJ11"/>
    <mergeCell ref="AE3:AJ3"/>
    <mergeCell ref="AE5:AJ5"/>
    <mergeCell ref="AE6:AJ6"/>
    <mergeCell ref="AE7:AJ7"/>
    <mergeCell ref="AE16:AJ16"/>
    <mergeCell ref="AE17:AJ17"/>
    <mergeCell ref="AE18:AJ18"/>
    <mergeCell ref="AE19:AJ19"/>
    <mergeCell ref="AE12:AJ12"/>
    <mergeCell ref="AE13:AJ13"/>
    <mergeCell ref="AE14:AJ14"/>
    <mergeCell ref="AE15:AJ15"/>
    <mergeCell ref="K26:K27"/>
    <mergeCell ref="L26:L27"/>
    <mergeCell ref="AE20:AJ20"/>
    <mergeCell ref="AE21:AJ21"/>
    <mergeCell ref="AE22:AJ22"/>
    <mergeCell ref="AE23:AJ23"/>
    <mergeCell ref="E26:E27"/>
    <mergeCell ref="F26:F27"/>
    <mergeCell ref="G26:G27"/>
    <mergeCell ref="H26:H27"/>
    <mergeCell ref="I26:I27"/>
    <mergeCell ref="J26:J27"/>
    <mergeCell ref="M26:M27"/>
    <mergeCell ref="N26:N27"/>
    <mergeCell ref="O26:O27"/>
    <mergeCell ref="P26:P27"/>
    <mergeCell ref="AE24:AJ24"/>
    <mergeCell ref="AE25:AJ25"/>
    <mergeCell ref="U26:U27"/>
    <mergeCell ref="V26:V27"/>
    <mergeCell ref="W26:W27"/>
    <mergeCell ref="X26:X27"/>
    <mergeCell ref="Q26:Q27"/>
    <mergeCell ref="R26:R27"/>
    <mergeCell ref="S26:S27"/>
    <mergeCell ref="T26:T27"/>
    <mergeCell ref="AC26:AC27"/>
    <mergeCell ref="AD26:AD27"/>
    <mergeCell ref="AE26:AJ27"/>
    <mergeCell ref="AE28:AJ28"/>
    <mergeCell ref="Y26:Y27"/>
    <mergeCell ref="Z26:Z27"/>
    <mergeCell ref="AA26:AA27"/>
    <mergeCell ref="AB26:AB27"/>
    <mergeCell ref="AE33:AJ33"/>
    <mergeCell ref="AE34:AJ34"/>
    <mergeCell ref="AE35:AJ35"/>
    <mergeCell ref="AE36:AJ36"/>
    <mergeCell ref="AE29:AJ29"/>
    <mergeCell ref="AE30:AJ30"/>
    <mergeCell ref="AE31:AJ31"/>
    <mergeCell ref="AE32:AJ32"/>
    <mergeCell ref="AE41:AJ41"/>
    <mergeCell ref="AE42:AJ42"/>
    <mergeCell ref="AE43:AJ43"/>
    <mergeCell ref="AE37:AJ37"/>
    <mergeCell ref="AE38:AJ38"/>
    <mergeCell ref="AE39:AJ39"/>
    <mergeCell ref="AE40:AJ40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"/>
  <sheetViews>
    <sheetView zoomScale="50" zoomScaleNormal="50" zoomScaleSheetLayoutView="100" zoomScalePageLayoutView="0" workbookViewId="0" topLeftCell="F1">
      <selection activeCell="S174" sqref="S174"/>
    </sheetView>
  </sheetViews>
  <sheetFormatPr defaultColWidth="9.140625" defaultRowHeight="12.75"/>
  <cols>
    <col min="1" max="1" width="12.00390625" style="1" customWidth="1"/>
    <col min="2" max="2" width="12.8515625" style="1" customWidth="1"/>
    <col min="3" max="3" width="12.140625" style="1" customWidth="1"/>
    <col min="4" max="4" width="23.00390625" style="1" customWidth="1"/>
    <col min="5" max="5" width="8.7109375" style="83" customWidth="1"/>
    <col min="6" max="6" width="26.57421875" style="83" customWidth="1"/>
    <col min="7" max="7" width="12.140625" style="1" customWidth="1"/>
    <col min="8" max="8" width="16.421875" style="332" customWidth="1"/>
    <col min="9" max="9" width="21.57421875" style="1" customWidth="1"/>
    <col min="10" max="10" width="16.421875" style="83" customWidth="1"/>
    <col min="11" max="11" width="16.421875" style="508" customWidth="1"/>
    <col min="12" max="12" width="16.421875" style="1" customWidth="1"/>
    <col min="13" max="18" width="18.7109375" style="1" customWidth="1"/>
    <col min="19" max="19" width="18.7109375" style="512" customWidth="1"/>
    <col min="20" max="20" width="18.7109375" style="1" customWidth="1"/>
    <col min="21" max="21" width="8.8515625" style="121" customWidth="1"/>
    <col min="22" max="247" width="8.8515625" style="1" customWidth="1"/>
    <col min="248" max="16384" width="9.140625" style="1" customWidth="1"/>
  </cols>
  <sheetData>
    <row r="1" spans="1:20" ht="15.75">
      <c r="A1" s="69" t="s">
        <v>344</v>
      </c>
      <c r="B1" s="69"/>
      <c r="C1" s="69"/>
      <c r="D1" s="69"/>
      <c r="E1" s="69"/>
      <c r="F1" s="69"/>
      <c r="G1" s="69"/>
      <c r="H1" s="514"/>
      <c r="I1" s="69"/>
      <c r="J1" s="505"/>
      <c r="K1" s="507"/>
      <c r="L1" s="69"/>
      <c r="M1" s="69"/>
      <c r="N1" s="69"/>
      <c r="O1" s="69"/>
      <c r="P1" s="69"/>
      <c r="Q1" s="69"/>
      <c r="R1" s="69"/>
      <c r="S1" s="510" t="s">
        <v>338</v>
      </c>
      <c r="T1" s="509">
        <v>2009</v>
      </c>
    </row>
    <row r="2" spans="1:20" ht="15.75">
      <c r="A2" s="69"/>
      <c r="B2" s="69"/>
      <c r="C2" s="69"/>
      <c r="D2" s="69"/>
      <c r="E2" s="69"/>
      <c r="F2" s="69"/>
      <c r="G2" s="69"/>
      <c r="H2" s="514"/>
      <c r="I2" s="69"/>
      <c r="J2" s="505"/>
      <c r="K2" s="507"/>
      <c r="L2" s="69"/>
      <c r="M2" s="69"/>
      <c r="N2" s="69"/>
      <c r="O2" s="69"/>
      <c r="P2" s="69"/>
      <c r="Q2" s="69"/>
      <c r="R2" s="69"/>
      <c r="S2" s="593" t="s">
        <v>193</v>
      </c>
      <c r="T2" s="594">
        <v>2009</v>
      </c>
    </row>
    <row r="3" spans="1:21" s="78" customFormat="1" ht="51">
      <c r="A3" s="595" t="s">
        <v>154</v>
      </c>
      <c r="B3" s="596" t="s">
        <v>302</v>
      </c>
      <c r="C3" s="596" t="s">
        <v>257</v>
      </c>
      <c r="D3" s="595" t="s">
        <v>303</v>
      </c>
      <c r="E3" s="596" t="s">
        <v>304</v>
      </c>
      <c r="F3" s="595" t="s">
        <v>167</v>
      </c>
      <c r="G3" s="595" t="s">
        <v>156</v>
      </c>
      <c r="H3" s="597" t="s">
        <v>238</v>
      </c>
      <c r="I3" s="595" t="s">
        <v>327</v>
      </c>
      <c r="J3" s="595" t="s">
        <v>345</v>
      </c>
      <c r="K3" s="596" t="s">
        <v>226</v>
      </c>
      <c r="L3" s="596" t="s">
        <v>346</v>
      </c>
      <c r="M3" s="596" t="s">
        <v>347</v>
      </c>
      <c r="N3" s="596" t="s">
        <v>348</v>
      </c>
      <c r="O3" s="596" t="s">
        <v>349</v>
      </c>
      <c r="P3" s="596" t="s">
        <v>350</v>
      </c>
      <c r="Q3" s="596" t="s">
        <v>351</v>
      </c>
      <c r="R3" s="596" t="s">
        <v>352</v>
      </c>
      <c r="S3" s="598" t="s">
        <v>353</v>
      </c>
      <c r="T3" s="596" t="s">
        <v>354</v>
      </c>
      <c r="U3" s="498"/>
    </row>
    <row r="4" spans="1:22" s="684" customFormat="1" ht="22.5">
      <c r="A4" s="265" t="s">
        <v>521</v>
      </c>
      <c r="B4" s="265"/>
      <c r="C4" s="265">
        <v>2009</v>
      </c>
      <c r="D4" s="388" t="s">
        <v>572</v>
      </c>
      <c r="E4" s="248" t="s">
        <v>577</v>
      </c>
      <c r="F4" s="495" t="s">
        <v>176</v>
      </c>
      <c r="G4" s="495" t="s">
        <v>164</v>
      </c>
      <c r="H4" s="515" t="s">
        <v>1170</v>
      </c>
      <c r="I4" s="248" t="s">
        <v>576</v>
      </c>
      <c r="J4" s="248" t="s">
        <v>355</v>
      </c>
      <c r="K4" s="240" t="s">
        <v>991</v>
      </c>
      <c r="L4" s="380">
        <v>0.025</v>
      </c>
      <c r="M4" s="265">
        <v>1400</v>
      </c>
      <c r="N4" s="265"/>
      <c r="O4" s="265" t="s">
        <v>404</v>
      </c>
      <c r="P4" s="265"/>
      <c r="Q4" s="265">
        <v>331</v>
      </c>
      <c r="R4" s="265"/>
      <c r="S4" s="524">
        <f>100*Q4/M4</f>
        <v>23.642857142857142</v>
      </c>
      <c r="T4" s="265"/>
      <c r="U4" s="683">
        <f aca="true" t="shared" si="0" ref="U4:U11">IF(ISBLANK(T4),"",T4/P4)</f>
      </c>
      <c r="V4" s="332"/>
    </row>
    <row r="5" spans="1:22" s="189" customFormat="1" ht="22.5">
      <c r="A5" s="265" t="s">
        <v>521</v>
      </c>
      <c r="B5" s="265"/>
      <c r="C5" s="265">
        <v>2009</v>
      </c>
      <c r="D5" s="388" t="s">
        <v>573</v>
      </c>
      <c r="E5" s="248" t="s">
        <v>577</v>
      </c>
      <c r="F5" s="495" t="s">
        <v>176</v>
      </c>
      <c r="G5" s="495" t="s">
        <v>164</v>
      </c>
      <c r="H5" s="495" t="s">
        <v>1169</v>
      </c>
      <c r="I5" s="248" t="s">
        <v>579</v>
      </c>
      <c r="J5" s="506" t="s">
        <v>355</v>
      </c>
      <c r="K5" s="240" t="s">
        <v>991</v>
      </c>
      <c r="L5" s="380">
        <v>0.025</v>
      </c>
      <c r="M5" s="265">
        <v>700</v>
      </c>
      <c r="N5" s="265"/>
      <c r="O5" s="265">
        <v>2.44</v>
      </c>
      <c r="P5" s="265"/>
      <c r="Q5" s="265">
        <v>1332</v>
      </c>
      <c r="R5" s="265"/>
      <c r="S5" s="524">
        <f aca="true" t="shared" si="1" ref="S5:S29">100*Q5/M5</f>
        <v>190.28571428571428</v>
      </c>
      <c r="T5" s="265"/>
      <c r="U5" s="359">
        <f t="shared" si="0"/>
      </c>
      <c r="V5" s="1"/>
    </row>
    <row r="6" spans="1:22" s="496" customFormat="1" ht="22.5">
      <c r="A6" s="265" t="s">
        <v>521</v>
      </c>
      <c r="B6" s="265"/>
      <c r="C6" s="265">
        <v>2009</v>
      </c>
      <c r="D6" s="388" t="s">
        <v>332</v>
      </c>
      <c r="E6" s="248" t="s">
        <v>577</v>
      </c>
      <c r="F6" s="495" t="s">
        <v>176</v>
      </c>
      <c r="G6" s="495" t="s">
        <v>164</v>
      </c>
      <c r="H6" s="495" t="s">
        <v>618</v>
      </c>
      <c r="I6" s="248" t="s">
        <v>580</v>
      </c>
      <c r="J6" s="506" t="s">
        <v>355</v>
      </c>
      <c r="K6" s="240" t="s">
        <v>991</v>
      </c>
      <c r="L6" s="380">
        <v>0.025</v>
      </c>
      <c r="M6" s="265">
        <v>2000</v>
      </c>
      <c r="N6" s="265"/>
      <c r="O6" s="265">
        <v>3.61</v>
      </c>
      <c r="P6" s="265"/>
      <c r="Q6" s="265">
        <v>3743</v>
      </c>
      <c r="R6" s="265"/>
      <c r="S6" s="524">
        <f t="shared" si="1"/>
        <v>187.15</v>
      </c>
      <c r="T6" s="265"/>
      <c r="U6" s="359">
        <f t="shared" si="0"/>
      </c>
      <c r="V6" s="1"/>
    </row>
    <row r="7" spans="1:22" s="496" customFormat="1" ht="22.5">
      <c r="A7" s="265" t="s">
        <v>521</v>
      </c>
      <c r="B7" s="265"/>
      <c r="C7" s="265">
        <v>2009</v>
      </c>
      <c r="D7" s="388" t="s">
        <v>332</v>
      </c>
      <c r="E7" s="248" t="s">
        <v>577</v>
      </c>
      <c r="F7" s="495" t="s">
        <v>176</v>
      </c>
      <c r="G7" s="495" t="s">
        <v>164</v>
      </c>
      <c r="H7" s="495" t="s">
        <v>673</v>
      </c>
      <c r="I7" s="248" t="s">
        <v>581</v>
      </c>
      <c r="J7" s="506" t="s">
        <v>355</v>
      </c>
      <c r="K7" s="240" t="s">
        <v>991</v>
      </c>
      <c r="L7" s="380">
        <v>0.025</v>
      </c>
      <c r="M7" s="265">
        <v>2000</v>
      </c>
      <c r="N7" s="265"/>
      <c r="O7" s="265">
        <v>2.99</v>
      </c>
      <c r="P7" s="265"/>
      <c r="Q7" s="265">
        <v>4770</v>
      </c>
      <c r="R7" s="265"/>
      <c r="S7" s="524">
        <f t="shared" si="1"/>
        <v>238.5</v>
      </c>
      <c r="T7" s="265"/>
      <c r="U7" s="359">
        <f t="shared" si="0"/>
      </c>
      <c r="V7" s="1"/>
    </row>
    <row r="8" spans="1:22" s="496" customFormat="1" ht="22.5">
      <c r="A8" s="265" t="s">
        <v>521</v>
      </c>
      <c r="B8" s="265"/>
      <c r="C8" s="265">
        <v>2009</v>
      </c>
      <c r="D8" s="513" t="s">
        <v>597</v>
      </c>
      <c r="E8" s="248" t="s">
        <v>582</v>
      </c>
      <c r="F8" s="495" t="s">
        <v>176</v>
      </c>
      <c r="G8" s="495" t="s">
        <v>164</v>
      </c>
      <c r="H8" s="515" t="s">
        <v>1170</v>
      </c>
      <c r="I8" s="248" t="s">
        <v>576</v>
      </c>
      <c r="J8" s="506" t="s">
        <v>355</v>
      </c>
      <c r="K8" s="240" t="s">
        <v>991</v>
      </c>
      <c r="L8" s="380">
        <v>0.025</v>
      </c>
      <c r="M8" s="265">
        <v>1900</v>
      </c>
      <c r="N8" s="265"/>
      <c r="O8" s="265">
        <v>1.46</v>
      </c>
      <c r="P8" s="265"/>
      <c r="Q8" s="265">
        <v>3789</v>
      </c>
      <c r="R8" s="265"/>
      <c r="S8" s="524">
        <f t="shared" si="1"/>
        <v>199.42105263157896</v>
      </c>
      <c r="T8" s="265"/>
      <c r="U8" s="359">
        <f t="shared" si="0"/>
      </c>
      <c r="V8" s="1"/>
    </row>
    <row r="9" spans="1:22" s="496" customFormat="1" ht="22.5">
      <c r="A9" s="265" t="s">
        <v>521</v>
      </c>
      <c r="B9" s="265"/>
      <c r="C9" s="265">
        <v>2009</v>
      </c>
      <c r="D9" s="388" t="s">
        <v>318</v>
      </c>
      <c r="E9" s="248" t="s">
        <v>577</v>
      </c>
      <c r="F9" s="495" t="s">
        <v>176</v>
      </c>
      <c r="G9" s="495" t="s">
        <v>164</v>
      </c>
      <c r="H9" s="495" t="s">
        <v>618</v>
      </c>
      <c r="I9" s="248" t="s">
        <v>583</v>
      </c>
      <c r="J9" s="506" t="s">
        <v>355</v>
      </c>
      <c r="K9" s="240" t="s">
        <v>991</v>
      </c>
      <c r="L9" s="380">
        <v>0.025</v>
      </c>
      <c r="M9" s="265">
        <v>400</v>
      </c>
      <c r="N9" s="265"/>
      <c r="O9" s="265">
        <v>7.19</v>
      </c>
      <c r="P9" s="265"/>
      <c r="Q9" s="265">
        <v>348</v>
      </c>
      <c r="R9" s="265"/>
      <c r="S9" s="524">
        <f t="shared" si="1"/>
        <v>87</v>
      </c>
      <c r="T9" s="265"/>
      <c r="U9" s="359">
        <f t="shared" si="0"/>
      </c>
      <c r="V9" s="1"/>
    </row>
    <row r="10" spans="1:22" s="496" customFormat="1" ht="22.5">
      <c r="A10" s="265" t="s">
        <v>521</v>
      </c>
      <c r="B10" s="265"/>
      <c r="C10" s="265">
        <v>2009</v>
      </c>
      <c r="D10" s="388" t="s">
        <v>575</v>
      </c>
      <c r="E10" s="248" t="s">
        <v>582</v>
      </c>
      <c r="F10" s="495" t="s">
        <v>176</v>
      </c>
      <c r="G10" s="495" t="s">
        <v>164</v>
      </c>
      <c r="H10" s="515" t="s">
        <v>1170</v>
      </c>
      <c r="I10" s="248" t="s">
        <v>576</v>
      </c>
      <c r="J10" s="506" t="s">
        <v>355</v>
      </c>
      <c r="K10" s="240" t="s">
        <v>991</v>
      </c>
      <c r="L10" s="380">
        <v>0.025</v>
      </c>
      <c r="M10" s="265">
        <v>1100</v>
      </c>
      <c r="N10" s="265"/>
      <c r="O10" s="265">
        <v>1.04</v>
      </c>
      <c r="P10" s="265"/>
      <c r="Q10" s="265">
        <v>5065</v>
      </c>
      <c r="R10" s="265"/>
      <c r="S10" s="524">
        <f t="shared" si="1"/>
        <v>460.45454545454544</v>
      </c>
      <c r="T10" s="265"/>
      <c r="U10" s="359">
        <f t="shared" si="0"/>
      </c>
      <c r="V10" s="1"/>
    </row>
    <row r="11" spans="1:22" s="496" customFormat="1" ht="22.5">
      <c r="A11" s="265" t="s">
        <v>521</v>
      </c>
      <c r="B11" s="265"/>
      <c r="C11" s="265">
        <v>2009</v>
      </c>
      <c r="D11" s="388" t="s">
        <v>536</v>
      </c>
      <c r="E11" s="248" t="s">
        <v>577</v>
      </c>
      <c r="F11" s="495" t="s">
        <v>176</v>
      </c>
      <c r="G11" s="495" t="s">
        <v>164</v>
      </c>
      <c r="H11" s="515" t="s">
        <v>1170</v>
      </c>
      <c r="I11" s="248" t="s">
        <v>584</v>
      </c>
      <c r="J11" s="506" t="s">
        <v>355</v>
      </c>
      <c r="K11" s="240" t="s">
        <v>991</v>
      </c>
      <c r="L11" s="380">
        <v>0.025</v>
      </c>
      <c r="M11" s="265">
        <v>300</v>
      </c>
      <c r="N11" s="265"/>
      <c r="O11" s="265">
        <v>2.27</v>
      </c>
      <c r="P11" s="265"/>
      <c r="Q11" s="265">
        <v>294</v>
      </c>
      <c r="R11" s="265"/>
      <c r="S11" s="524">
        <f t="shared" si="1"/>
        <v>98</v>
      </c>
      <c r="T11" s="265"/>
      <c r="U11" s="359">
        <f t="shared" si="0"/>
      </c>
      <c r="V11" s="1"/>
    </row>
    <row r="12" spans="1:20" s="684" customFormat="1" ht="22.5">
      <c r="A12" s="265" t="s">
        <v>521</v>
      </c>
      <c r="B12" s="265"/>
      <c r="C12" s="265">
        <v>2009</v>
      </c>
      <c r="D12" s="388" t="s">
        <v>572</v>
      </c>
      <c r="E12" s="248" t="s">
        <v>577</v>
      </c>
      <c r="F12" s="495" t="s">
        <v>176</v>
      </c>
      <c r="G12" s="495" t="s">
        <v>164</v>
      </c>
      <c r="H12" s="515" t="s">
        <v>1170</v>
      </c>
      <c r="I12" s="248" t="s">
        <v>576</v>
      </c>
      <c r="J12" s="248" t="s">
        <v>356</v>
      </c>
      <c r="K12" s="240" t="s">
        <v>991</v>
      </c>
      <c r="L12" s="380">
        <v>0.025</v>
      </c>
      <c r="M12" s="265">
        <v>1400</v>
      </c>
      <c r="N12" s="265"/>
      <c r="O12" s="265" t="s">
        <v>404</v>
      </c>
      <c r="P12" s="265"/>
      <c r="Q12" s="265">
        <v>331</v>
      </c>
      <c r="R12" s="265"/>
      <c r="S12" s="524">
        <f t="shared" si="1"/>
        <v>23.642857142857142</v>
      </c>
      <c r="T12" s="265">
        <f>IF(ISBLANK(R12),"",R12/M12)</f>
      </c>
    </row>
    <row r="13" spans="1:20" s="684" customFormat="1" ht="22.5">
      <c r="A13" s="265" t="s">
        <v>521</v>
      </c>
      <c r="B13" s="265"/>
      <c r="C13" s="265">
        <v>2009</v>
      </c>
      <c r="D13" s="388" t="s">
        <v>572</v>
      </c>
      <c r="E13" s="248" t="s">
        <v>577</v>
      </c>
      <c r="F13" s="495" t="s">
        <v>176</v>
      </c>
      <c r="G13" s="495" t="s">
        <v>164</v>
      </c>
      <c r="H13" s="515" t="s">
        <v>1170</v>
      </c>
      <c r="I13" s="248" t="s">
        <v>576</v>
      </c>
      <c r="J13" s="248" t="s">
        <v>106</v>
      </c>
      <c r="K13" s="240" t="s">
        <v>991</v>
      </c>
      <c r="L13" s="380">
        <v>0.025</v>
      </c>
      <c r="M13" s="265" t="s">
        <v>301</v>
      </c>
      <c r="N13" s="265"/>
      <c r="O13" s="265" t="s">
        <v>404</v>
      </c>
      <c r="P13" s="265"/>
      <c r="Q13" s="265">
        <v>2400</v>
      </c>
      <c r="R13" s="265"/>
      <c r="S13" s="524"/>
      <c r="T13" s="265">
        <f>IF(ISBLANK(R13),"",R13/M13)</f>
      </c>
    </row>
    <row r="14" spans="1:21" s="496" customFormat="1" ht="22.5">
      <c r="A14" s="265" t="s">
        <v>521</v>
      </c>
      <c r="B14" s="265"/>
      <c r="C14" s="265">
        <v>2009</v>
      </c>
      <c r="D14" s="388" t="s">
        <v>332</v>
      </c>
      <c r="E14" s="248" t="s">
        <v>577</v>
      </c>
      <c r="F14" s="495" t="s">
        <v>176</v>
      </c>
      <c r="G14" s="495" t="s">
        <v>164</v>
      </c>
      <c r="H14" s="495" t="s">
        <v>618</v>
      </c>
      <c r="I14" s="248" t="s">
        <v>580</v>
      </c>
      <c r="J14" s="506" t="s">
        <v>356</v>
      </c>
      <c r="K14" s="240" t="s">
        <v>991</v>
      </c>
      <c r="L14" s="380">
        <v>0.025</v>
      </c>
      <c r="M14" s="265">
        <v>2000</v>
      </c>
      <c r="N14" s="265"/>
      <c r="O14" s="265">
        <v>11.92</v>
      </c>
      <c r="P14" s="265"/>
      <c r="Q14" s="265">
        <v>3743</v>
      </c>
      <c r="R14" s="265"/>
      <c r="S14" s="524">
        <f t="shared" si="1"/>
        <v>187.15</v>
      </c>
      <c r="T14" s="265">
        <f>IF(ISBLANK(R14),"",R14/M14)</f>
      </c>
      <c r="U14" s="189"/>
    </row>
    <row r="15" spans="1:21" s="496" customFormat="1" ht="22.5">
      <c r="A15" s="265" t="s">
        <v>521</v>
      </c>
      <c r="B15" s="265"/>
      <c r="C15" s="265">
        <v>2009</v>
      </c>
      <c r="D15" s="388" t="s">
        <v>332</v>
      </c>
      <c r="E15" s="248" t="s">
        <v>577</v>
      </c>
      <c r="F15" s="495" t="s">
        <v>176</v>
      </c>
      <c r="G15" s="495" t="s">
        <v>164</v>
      </c>
      <c r="H15" s="495" t="s">
        <v>673</v>
      </c>
      <c r="I15" s="248" t="s">
        <v>581</v>
      </c>
      <c r="J15" s="506" t="s">
        <v>356</v>
      </c>
      <c r="K15" s="240" t="s">
        <v>991</v>
      </c>
      <c r="L15" s="380">
        <v>0.025</v>
      </c>
      <c r="M15" s="265">
        <v>2000</v>
      </c>
      <c r="N15" s="265"/>
      <c r="O15" s="265">
        <v>9.63</v>
      </c>
      <c r="P15" s="265"/>
      <c r="Q15" s="265">
        <v>4770</v>
      </c>
      <c r="R15" s="265"/>
      <c r="S15" s="524">
        <f t="shared" si="1"/>
        <v>238.5</v>
      </c>
      <c r="T15" s="265">
        <f>IF(ISBLANK(R15),"",R15/M15)</f>
      </c>
      <c r="U15" s="189"/>
    </row>
    <row r="16" spans="1:21" s="21" customFormat="1" ht="22.5">
      <c r="A16" s="265" t="s">
        <v>521</v>
      </c>
      <c r="B16" s="265"/>
      <c r="C16" s="265">
        <v>2009</v>
      </c>
      <c r="D16" s="513" t="s">
        <v>597</v>
      </c>
      <c r="E16" s="248" t="s">
        <v>582</v>
      </c>
      <c r="F16" s="495" t="s">
        <v>176</v>
      </c>
      <c r="G16" s="495" t="s">
        <v>164</v>
      </c>
      <c r="H16" s="515" t="s">
        <v>1170</v>
      </c>
      <c r="I16" s="248" t="s">
        <v>576</v>
      </c>
      <c r="J16" s="506" t="s">
        <v>356</v>
      </c>
      <c r="K16" s="240" t="s">
        <v>991</v>
      </c>
      <c r="L16" s="380">
        <v>0.025</v>
      </c>
      <c r="M16" s="265">
        <v>1900</v>
      </c>
      <c r="N16" s="265"/>
      <c r="O16" s="265">
        <v>5.24</v>
      </c>
      <c r="P16" s="265"/>
      <c r="Q16" s="265">
        <v>3789</v>
      </c>
      <c r="R16" s="265"/>
      <c r="S16" s="524">
        <f t="shared" si="1"/>
        <v>199.42105263157896</v>
      </c>
      <c r="T16" s="265"/>
      <c r="U16" s="121"/>
    </row>
    <row r="17" spans="1:21" s="21" customFormat="1" ht="22.5">
      <c r="A17" s="265" t="s">
        <v>521</v>
      </c>
      <c r="B17" s="265"/>
      <c r="C17" s="265">
        <v>2009</v>
      </c>
      <c r="D17" s="388" t="s">
        <v>318</v>
      </c>
      <c r="E17" s="248" t="s">
        <v>577</v>
      </c>
      <c r="F17" s="495" t="s">
        <v>176</v>
      </c>
      <c r="G17" s="495" t="s">
        <v>164</v>
      </c>
      <c r="H17" s="495" t="s">
        <v>618</v>
      </c>
      <c r="I17" s="248" t="s">
        <v>583</v>
      </c>
      <c r="J17" s="506" t="s">
        <v>356</v>
      </c>
      <c r="K17" s="240" t="s">
        <v>991</v>
      </c>
      <c r="L17" s="380">
        <v>0.025</v>
      </c>
      <c r="M17" s="265">
        <v>400</v>
      </c>
      <c r="N17" s="265"/>
      <c r="O17" s="265">
        <v>23.11</v>
      </c>
      <c r="P17" s="265"/>
      <c r="Q17" s="265">
        <v>348</v>
      </c>
      <c r="R17" s="265"/>
      <c r="S17" s="524">
        <f t="shared" si="1"/>
        <v>87</v>
      </c>
      <c r="T17" s="265"/>
      <c r="U17" s="121"/>
    </row>
    <row r="18" spans="1:20" ht="22.5">
      <c r="A18" s="265" t="s">
        <v>521</v>
      </c>
      <c r="B18" s="265"/>
      <c r="C18" s="265">
        <v>2009</v>
      </c>
      <c r="D18" s="388" t="s">
        <v>575</v>
      </c>
      <c r="E18" s="248" t="s">
        <v>582</v>
      </c>
      <c r="F18" s="495" t="s">
        <v>176</v>
      </c>
      <c r="G18" s="495" t="s">
        <v>164</v>
      </c>
      <c r="H18" s="515" t="s">
        <v>1170</v>
      </c>
      <c r="I18" s="248" t="s">
        <v>576</v>
      </c>
      <c r="J18" s="506" t="s">
        <v>356</v>
      </c>
      <c r="K18" s="240" t="s">
        <v>991</v>
      </c>
      <c r="L18" s="380">
        <v>0.025</v>
      </c>
      <c r="M18" s="265">
        <v>1100</v>
      </c>
      <c r="N18" s="265"/>
      <c r="O18" s="265">
        <v>4.18</v>
      </c>
      <c r="P18" s="265"/>
      <c r="Q18" s="265">
        <v>5065</v>
      </c>
      <c r="R18" s="265"/>
      <c r="S18" s="524">
        <f t="shared" si="1"/>
        <v>460.45454545454544</v>
      </c>
      <c r="T18" s="265"/>
    </row>
    <row r="19" spans="1:20" ht="22.5">
      <c r="A19" s="265" t="s">
        <v>521</v>
      </c>
      <c r="B19" s="265"/>
      <c r="C19" s="265">
        <v>2009</v>
      </c>
      <c r="D19" s="388" t="s">
        <v>536</v>
      </c>
      <c r="E19" s="248" t="s">
        <v>577</v>
      </c>
      <c r="F19" s="495" t="s">
        <v>176</v>
      </c>
      <c r="G19" s="495" t="s">
        <v>164</v>
      </c>
      <c r="H19" s="515" t="s">
        <v>1170</v>
      </c>
      <c r="I19" s="248" t="s">
        <v>584</v>
      </c>
      <c r="J19" s="506" t="s">
        <v>356</v>
      </c>
      <c r="K19" s="240" t="s">
        <v>991</v>
      </c>
      <c r="L19" s="380">
        <v>0.025</v>
      </c>
      <c r="M19" s="265">
        <v>300</v>
      </c>
      <c r="N19" s="265"/>
      <c r="O19" s="265">
        <v>7.39</v>
      </c>
      <c r="P19" s="265"/>
      <c r="Q19" s="265">
        <v>294</v>
      </c>
      <c r="R19" s="265"/>
      <c r="S19" s="524">
        <f t="shared" si="1"/>
        <v>98</v>
      </c>
      <c r="T19" s="265"/>
    </row>
    <row r="20" spans="1:20" ht="22.5">
      <c r="A20" s="265" t="s">
        <v>521</v>
      </c>
      <c r="B20" s="265"/>
      <c r="C20" s="265">
        <v>2009</v>
      </c>
      <c r="D20" s="388" t="s">
        <v>572</v>
      </c>
      <c r="E20" s="248" t="s">
        <v>577</v>
      </c>
      <c r="F20" s="495" t="s">
        <v>176</v>
      </c>
      <c r="G20" s="495" t="s">
        <v>164</v>
      </c>
      <c r="H20" s="515" t="s">
        <v>1170</v>
      </c>
      <c r="I20" s="248" t="s">
        <v>576</v>
      </c>
      <c r="J20" s="506" t="s">
        <v>357</v>
      </c>
      <c r="K20" s="240" t="s">
        <v>301</v>
      </c>
      <c r="L20" s="380">
        <v>0.025</v>
      </c>
      <c r="M20" s="265" t="s">
        <v>404</v>
      </c>
      <c r="N20" s="265"/>
      <c r="O20" s="265" t="s">
        <v>404</v>
      </c>
      <c r="P20" s="265"/>
      <c r="Q20" s="265" t="s">
        <v>301</v>
      </c>
      <c r="R20" s="265"/>
      <c r="S20" s="524"/>
      <c r="T20" s="265"/>
    </row>
    <row r="21" spans="1:20" ht="22.5">
      <c r="A21" s="265" t="s">
        <v>521</v>
      </c>
      <c r="B21" s="265"/>
      <c r="C21" s="265">
        <v>2009</v>
      </c>
      <c r="D21" s="388" t="s">
        <v>573</v>
      </c>
      <c r="E21" s="248" t="s">
        <v>577</v>
      </c>
      <c r="F21" s="495" t="s">
        <v>176</v>
      </c>
      <c r="G21" s="495" t="s">
        <v>164</v>
      </c>
      <c r="H21" s="495" t="s">
        <v>1169</v>
      </c>
      <c r="I21" s="248" t="s">
        <v>579</v>
      </c>
      <c r="J21" s="506" t="s">
        <v>357</v>
      </c>
      <c r="K21" s="240" t="s">
        <v>991</v>
      </c>
      <c r="L21" s="380">
        <v>0.025</v>
      </c>
      <c r="M21" s="265">
        <v>1700</v>
      </c>
      <c r="N21" s="265"/>
      <c r="O21" s="265" t="s">
        <v>404</v>
      </c>
      <c r="P21" s="265"/>
      <c r="Q21" s="265">
        <v>663</v>
      </c>
      <c r="R21" s="265"/>
      <c r="S21" s="524">
        <f t="shared" si="1"/>
        <v>39</v>
      </c>
      <c r="T21" s="265"/>
    </row>
    <row r="22" spans="1:20" ht="12.75">
      <c r="A22" s="265" t="s">
        <v>521</v>
      </c>
      <c r="B22" s="265"/>
      <c r="C22" s="265">
        <v>2009</v>
      </c>
      <c r="D22" s="388" t="s">
        <v>332</v>
      </c>
      <c r="E22" s="248" t="s">
        <v>577</v>
      </c>
      <c r="F22" s="495" t="s">
        <v>176</v>
      </c>
      <c r="G22" s="495" t="s">
        <v>164</v>
      </c>
      <c r="H22" s="495" t="s">
        <v>618</v>
      </c>
      <c r="I22" s="248" t="s">
        <v>580</v>
      </c>
      <c r="J22" s="506" t="s">
        <v>357</v>
      </c>
      <c r="K22" s="813" t="s">
        <v>992</v>
      </c>
      <c r="L22" s="380">
        <v>0.025</v>
      </c>
      <c r="M22" s="781">
        <v>3200</v>
      </c>
      <c r="N22" s="781"/>
      <c r="O22" s="781" t="s">
        <v>404</v>
      </c>
      <c r="P22" s="781"/>
      <c r="Q22" s="781">
        <f>433+1231</f>
        <v>1664</v>
      </c>
      <c r="R22" s="781"/>
      <c r="S22" s="816">
        <f t="shared" si="1"/>
        <v>52</v>
      </c>
      <c r="T22" s="781"/>
    </row>
    <row r="23" spans="1:20" ht="12.75">
      <c r="A23" s="265" t="s">
        <v>521</v>
      </c>
      <c r="B23" s="265"/>
      <c r="C23" s="265">
        <v>2009</v>
      </c>
      <c r="D23" s="388" t="s">
        <v>332</v>
      </c>
      <c r="E23" s="248" t="s">
        <v>577</v>
      </c>
      <c r="F23" s="495" t="s">
        <v>176</v>
      </c>
      <c r="G23" s="495" t="s">
        <v>164</v>
      </c>
      <c r="H23" s="495" t="s">
        <v>673</v>
      </c>
      <c r="I23" s="248" t="s">
        <v>581</v>
      </c>
      <c r="J23" s="506" t="s">
        <v>357</v>
      </c>
      <c r="K23" s="813"/>
      <c r="L23" s="380">
        <v>0.025</v>
      </c>
      <c r="M23" s="781"/>
      <c r="N23" s="781"/>
      <c r="O23" s="781"/>
      <c r="P23" s="781"/>
      <c r="Q23" s="781"/>
      <c r="R23" s="781"/>
      <c r="S23" s="816" t="e">
        <f t="shared" si="1"/>
        <v>#DIV/0!</v>
      </c>
      <c r="T23" s="781"/>
    </row>
    <row r="24" spans="1:20" ht="22.5">
      <c r="A24" s="265" t="s">
        <v>521</v>
      </c>
      <c r="B24" s="265"/>
      <c r="C24" s="265">
        <v>2009</v>
      </c>
      <c r="D24" s="388" t="s">
        <v>574</v>
      </c>
      <c r="E24" s="248" t="s">
        <v>582</v>
      </c>
      <c r="F24" s="495" t="s">
        <v>176</v>
      </c>
      <c r="G24" s="495" t="s">
        <v>164</v>
      </c>
      <c r="H24" s="515" t="s">
        <v>1170</v>
      </c>
      <c r="I24" s="248" t="s">
        <v>576</v>
      </c>
      <c r="J24" s="506" t="s">
        <v>357</v>
      </c>
      <c r="K24" s="240" t="s">
        <v>992</v>
      </c>
      <c r="L24" s="380">
        <v>0.025</v>
      </c>
      <c r="M24" s="265">
        <v>400</v>
      </c>
      <c r="N24" s="265"/>
      <c r="O24" s="265" t="s">
        <v>404</v>
      </c>
      <c r="P24" s="265"/>
      <c r="Q24" s="265">
        <v>962</v>
      </c>
      <c r="R24" s="265"/>
      <c r="S24" s="524">
        <f t="shared" si="1"/>
        <v>240.5</v>
      </c>
      <c r="T24" s="265"/>
    </row>
    <row r="25" spans="1:20" ht="12.75">
      <c r="A25" s="265" t="s">
        <v>521</v>
      </c>
      <c r="B25" s="265"/>
      <c r="C25" s="265">
        <v>2009</v>
      </c>
      <c r="D25" s="388" t="s">
        <v>318</v>
      </c>
      <c r="E25" s="248" t="s">
        <v>577</v>
      </c>
      <c r="F25" s="495" t="s">
        <v>176</v>
      </c>
      <c r="G25" s="495" t="s">
        <v>164</v>
      </c>
      <c r="H25" s="495" t="s">
        <v>618</v>
      </c>
      <c r="I25" s="248" t="s">
        <v>583</v>
      </c>
      <c r="J25" s="506" t="s">
        <v>357</v>
      </c>
      <c r="K25" s="240" t="s">
        <v>359</v>
      </c>
      <c r="L25" s="380">
        <v>0.025</v>
      </c>
      <c r="M25" s="265">
        <v>400</v>
      </c>
      <c r="N25" s="265"/>
      <c r="O25" s="265" t="s">
        <v>404</v>
      </c>
      <c r="P25" s="265"/>
      <c r="Q25" s="265">
        <v>276</v>
      </c>
      <c r="R25" s="265"/>
      <c r="S25" s="524">
        <f t="shared" si="1"/>
        <v>69</v>
      </c>
      <c r="T25" s="265"/>
    </row>
    <row r="26" spans="1:20" ht="22.5">
      <c r="A26" s="265" t="s">
        <v>521</v>
      </c>
      <c r="B26" s="265"/>
      <c r="C26" s="265">
        <v>2009</v>
      </c>
      <c r="D26" s="388" t="s">
        <v>575</v>
      </c>
      <c r="E26" s="248" t="s">
        <v>582</v>
      </c>
      <c r="F26" s="495" t="s">
        <v>176</v>
      </c>
      <c r="G26" s="495" t="s">
        <v>164</v>
      </c>
      <c r="H26" s="515" t="s">
        <v>1170</v>
      </c>
      <c r="I26" s="248" t="s">
        <v>576</v>
      </c>
      <c r="J26" s="506" t="s">
        <v>357</v>
      </c>
      <c r="K26" s="240" t="s">
        <v>991</v>
      </c>
      <c r="L26" s="380">
        <v>0.025</v>
      </c>
      <c r="M26" s="265">
        <v>1500</v>
      </c>
      <c r="N26" s="265"/>
      <c r="O26" s="265" t="s">
        <v>404</v>
      </c>
      <c r="P26" s="265"/>
      <c r="Q26" s="265">
        <v>445</v>
      </c>
      <c r="R26" s="265"/>
      <c r="S26" s="524">
        <f t="shared" si="1"/>
        <v>29.666666666666668</v>
      </c>
      <c r="T26" s="265"/>
    </row>
    <row r="27" spans="1:20" ht="22.5">
      <c r="A27" s="265" t="s">
        <v>521</v>
      </c>
      <c r="B27" s="265"/>
      <c r="C27" s="265">
        <v>2009</v>
      </c>
      <c r="D27" s="388" t="s">
        <v>536</v>
      </c>
      <c r="E27" s="248" t="s">
        <v>577</v>
      </c>
      <c r="F27" s="495" t="s">
        <v>176</v>
      </c>
      <c r="G27" s="495" t="s">
        <v>164</v>
      </c>
      <c r="H27" s="515" t="s">
        <v>1170</v>
      </c>
      <c r="I27" s="248" t="s">
        <v>584</v>
      </c>
      <c r="J27" s="506" t="s">
        <v>357</v>
      </c>
      <c r="K27" s="240" t="s">
        <v>301</v>
      </c>
      <c r="L27" s="380">
        <v>0.025</v>
      </c>
      <c r="M27" s="265" t="s">
        <v>301</v>
      </c>
      <c r="N27" s="265"/>
      <c r="O27" s="265" t="s">
        <v>404</v>
      </c>
      <c r="P27" s="265"/>
      <c r="Q27" s="265" t="s">
        <v>301</v>
      </c>
      <c r="R27" s="265"/>
      <c r="S27" s="524"/>
      <c r="T27" s="265"/>
    </row>
    <row r="28" spans="1:20" ht="22.5">
      <c r="A28" s="265" t="s">
        <v>521</v>
      </c>
      <c r="B28" s="265"/>
      <c r="C28" s="265">
        <v>2009</v>
      </c>
      <c r="D28" s="388" t="s">
        <v>572</v>
      </c>
      <c r="E28" s="248" t="s">
        <v>577</v>
      </c>
      <c r="F28" s="495" t="s">
        <v>176</v>
      </c>
      <c r="G28" s="495" t="s">
        <v>164</v>
      </c>
      <c r="H28" s="515" t="s">
        <v>1170</v>
      </c>
      <c r="I28" s="248" t="s">
        <v>576</v>
      </c>
      <c r="J28" s="506" t="s">
        <v>358</v>
      </c>
      <c r="K28" s="240" t="s">
        <v>301</v>
      </c>
      <c r="L28" s="380">
        <v>0.025</v>
      </c>
      <c r="M28" s="265" t="s">
        <v>301</v>
      </c>
      <c r="N28" s="265"/>
      <c r="O28" s="265" t="s">
        <v>404</v>
      </c>
      <c r="P28" s="265"/>
      <c r="Q28" s="265" t="s">
        <v>301</v>
      </c>
      <c r="R28" s="265"/>
      <c r="S28" s="524"/>
      <c r="T28" s="265"/>
    </row>
    <row r="29" spans="1:20" ht="22.5">
      <c r="A29" s="265" t="s">
        <v>521</v>
      </c>
      <c r="B29" s="265"/>
      <c r="C29" s="265">
        <v>2009</v>
      </c>
      <c r="D29" s="388" t="s">
        <v>573</v>
      </c>
      <c r="E29" s="248" t="s">
        <v>577</v>
      </c>
      <c r="F29" s="495" t="s">
        <v>176</v>
      </c>
      <c r="G29" s="495" t="s">
        <v>164</v>
      </c>
      <c r="H29" s="495" t="s">
        <v>1169</v>
      </c>
      <c r="I29" s="248" t="s">
        <v>579</v>
      </c>
      <c r="J29" s="506" t="s">
        <v>358</v>
      </c>
      <c r="K29" s="240" t="s">
        <v>991</v>
      </c>
      <c r="L29" s="380">
        <v>0.025</v>
      </c>
      <c r="M29" s="265">
        <v>2500</v>
      </c>
      <c r="N29" s="265"/>
      <c r="O29" s="265" t="s">
        <v>404</v>
      </c>
      <c r="P29" s="265"/>
      <c r="Q29" s="265">
        <f>872</f>
        <v>872</v>
      </c>
      <c r="R29" s="265"/>
      <c r="S29" s="524">
        <f t="shared" si="1"/>
        <v>34.88</v>
      </c>
      <c r="T29" s="265"/>
    </row>
    <row r="30" spans="1:20" ht="12.75">
      <c r="A30" s="265" t="s">
        <v>521</v>
      </c>
      <c r="B30" s="265"/>
      <c r="C30" s="265">
        <v>2009</v>
      </c>
      <c r="D30" s="388" t="s">
        <v>332</v>
      </c>
      <c r="E30" s="248" t="s">
        <v>577</v>
      </c>
      <c r="F30" s="495" t="s">
        <v>176</v>
      </c>
      <c r="G30" s="495" t="s">
        <v>164</v>
      </c>
      <c r="H30" s="495" t="s">
        <v>618</v>
      </c>
      <c r="I30" s="248" t="s">
        <v>580</v>
      </c>
      <c r="J30" s="506" t="s">
        <v>358</v>
      </c>
      <c r="K30" s="813" t="s">
        <v>992</v>
      </c>
      <c r="L30" s="380">
        <v>0.025</v>
      </c>
      <c r="M30" s="781">
        <v>3200</v>
      </c>
      <c r="N30" s="781"/>
      <c r="O30" s="781" t="s">
        <v>404</v>
      </c>
      <c r="P30" s="781"/>
      <c r="Q30" s="781">
        <f>380+677</f>
        <v>1057</v>
      </c>
      <c r="R30" s="781"/>
      <c r="S30" s="816">
        <v>39</v>
      </c>
      <c r="T30" s="781"/>
    </row>
    <row r="31" spans="1:20" ht="12.75">
      <c r="A31" s="265" t="s">
        <v>521</v>
      </c>
      <c r="B31" s="265"/>
      <c r="C31" s="265">
        <v>2009</v>
      </c>
      <c r="D31" s="388" t="s">
        <v>332</v>
      </c>
      <c r="E31" s="248" t="s">
        <v>577</v>
      </c>
      <c r="F31" s="495" t="s">
        <v>176</v>
      </c>
      <c r="G31" s="495" t="s">
        <v>164</v>
      </c>
      <c r="H31" s="495" t="s">
        <v>673</v>
      </c>
      <c r="I31" s="248" t="s">
        <v>581</v>
      </c>
      <c r="J31" s="506" t="s">
        <v>358</v>
      </c>
      <c r="K31" s="813"/>
      <c r="L31" s="380">
        <v>0.025</v>
      </c>
      <c r="M31" s="781"/>
      <c r="N31" s="781"/>
      <c r="O31" s="781"/>
      <c r="P31" s="781"/>
      <c r="Q31" s="781"/>
      <c r="R31" s="781"/>
      <c r="S31" s="816"/>
      <c r="T31" s="781"/>
    </row>
    <row r="32" spans="1:20" ht="33.75">
      <c r="A32" s="265" t="s">
        <v>521</v>
      </c>
      <c r="B32" s="265"/>
      <c r="C32" s="265">
        <v>2009</v>
      </c>
      <c r="D32" s="388" t="s">
        <v>574</v>
      </c>
      <c r="E32" s="248" t="s">
        <v>582</v>
      </c>
      <c r="F32" s="495" t="s">
        <v>176</v>
      </c>
      <c r="G32" s="495" t="s">
        <v>164</v>
      </c>
      <c r="H32" s="515" t="s">
        <v>1170</v>
      </c>
      <c r="I32" s="248" t="s">
        <v>576</v>
      </c>
      <c r="J32" s="506" t="s">
        <v>358</v>
      </c>
      <c r="K32" s="502" t="s">
        <v>1172</v>
      </c>
      <c r="L32" s="380">
        <v>0.025</v>
      </c>
      <c r="M32" s="265" t="s">
        <v>301</v>
      </c>
      <c r="N32" s="265"/>
      <c r="O32" s="265" t="s">
        <v>404</v>
      </c>
      <c r="P32" s="265"/>
      <c r="Q32" s="265">
        <v>460</v>
      </c>
      <c r="R32" s="265"/>
      <c r="S32" s="524"/>
      <c r="T32" s="265"/>
    </row>
    <row r="33" spans="1:25" ht="33.75">
      <c r="A33" s="265" t="s">
        <v>521</v>
      </c>
      <c r="B33" s="265"/>
      <c r="C33" s="265">
        <v>2009</v>
      </c>
      <c r="D33" s="388" t="s">
        <v>318</v>
      </c>
      <c r="E33" s="248" t="s">
        <v>577</v>
      </c>
      <c r="F33" s="495" t="s">
        <v>176</v>
      </c>
      <c r="G33" s="495" t="s">
        <v>164</v>
      </c>
      <c r="H33" s="495" t="s">
        <v>618</v>
      </c>
      <c r="I33" s="248" t="s">
        <v>583</v>
      </c>
      <c r="J33" s="506" t="s">
        <v>358</v>
      </c>
      <c r="K33" s="502" t="s">
        <v>1172</v>
      </c>
      <c r="L33" s="380">
        <v>0.025</v>
      </c>
      <c r="M33" s="265" t="s">
        <v>301</v>
      </c>
      <c r="N33" s="265"/>
      <c r="O33" s="265" t="s">
        <v>404</v>
      </c>
      <c r="P33" s="265"/>
      <c r="Q33" s="265">
        <v>258</v>
      </c>
      <c r="R33" s="265"/>
      <c r="S33" s="524"/>
      <c r="T33" s="265"/>
      <c r="V33" s="91"/>
      <c r="W33" s="91"/>
      <c r="X33" s="91"/>
      <c r="Y33" s="91"/>
    </row>
    <row r="34" spans="1:25" ht="22.5">
      <c r="A34" s="265" t="s">
        <v>521</v>
      </c>
      <c r="B34" s="265"/>
      <c r="C34" s="265">
        <v>2009</v>
      </c>
      <c r="D34" s="388" t="s">
        <v>575</v>
      </c>
      <c r="E34" s="248" t="s">
        <v>582</v>
      </c>
      <c r="F34" s="495" t="s">
        <v>176</v>
      </c>
      <c r="G34" s="495" t="s">
        <v>164</v>
      </c>
      <c r="H34" s="515" t="s">
        <v>1170</v>
      </c>
      <c r="I34" s="248" t="s">
        <v>576</v>
      </c>
      <c r="J34" s="506" t="s">
        <v>358</v>
      </c>
      <c r="K34" s="240" t="s">
        <v>991</v>
      </c>
      <c r="L34" s="380">
        <v>0.025</v>
      </c>
      <c r="M34" s="265">
        <v>2300</v>
      </c>
      <c r="N34" s="265"/>
      <c r="O34" s="265" t="s">
        <v>404</v>
      </c>
      <c r="P34" s="265"/>
      <c r="Q34" s="265">
        <v>488</v>
      </c>
      <c r="R34" s="265"/>
      <c r="S34" s="524">
        <f aca="true" t="shared" si="2" ref="S34:S95">100*Q34/M34</f>
        <v>21.217391304347824</v>
      </c>
      <c r="T34" s="265"/>
      <c r="V34" s="121"/>
      <c r="W34" s="121"/>
      <c r="X34" s="121"/>
      <c r="Y34" s="121"/>
    </row>
    <row r="35" spans="1:25" ht="22.5">
      <c r="A35" s="265" t="s">
        <v>521</v>
      </c>
      <c r="B35" s="265"/>
      <c r="C35" s="265">
        <v>2009</v>
      </c>
      <c r="D35" s="388" t="s">
        <v>536</v>
      </c>
      <c r="E35" s="248" t="s">
        <v>577</v>
      </c>
      <c r="F35" s="495" t="s">
        <v>176</v>
      </c>
      <c r="G35" s="495" t="s">
        <v>164</v>
      </c>
      <c r="H35" s="515" t="s">
        <v>1170</v>
      </c>
      <c r="I35" s="248" t="s">
        <v>584</v>
      </c>
      <c r="J35" s="506" t="s">
        <v>358</v>
      </c>
      <c r="K35" s="240" t="s">
        <v>301</v>
      </c>
      <c r="L35" s="380">
        <v>0.025</v>
      </c>
      <c r="M35" s="265" t="s">
        <v>301</v>
      </c>
      <c r="N35" s="265"/>
      <c r="O35" s="265" t="s">
        <v>404</v>
      </c>
      <c r="P35" s="265"/>
      <c r="Q35" s="265" t="s">
        <v>301</v>
      </c>
      <c r="R35" s="265"/>
      <c r="S35" s="524"/>
      <c r="T35" s="265"/>
      <c r="V35" s="121"/>
      <c r="W35" s="121"/>
      <c r="X35" s="121"/>
      <c r="Y35" s="121"/>
    </row>
    <row r="36" spans="1:25" ht="22.5">
      <c r="A36" s="257" t="s">
        <v>521</v>
      </c>
      <c r="B36" s="257"/>
      <c r="C36" s="257">
        <v>2009</v>
      </c>
      <c r="D36" s="513" t="s">
        <v>585</v>
      </c>
      <c r="E36" s="247" t="s">
        <v>582</v>
      </c>
      <c r="F36" s="499" t="s">
        <v>178</v>
      </c>
      <c r="G36" s="495" t="s">
        <v>164</v>
      </c>
      <c r="H36" s="267" t="s">
        <v>1175</v>
      </c>
      <c r="I36" s="247" t="s">
        <v>570</v>
      </c>
      <c r="J36" s="506" t="s">
        <v>355</v>
      </c>
      <c r="K36" s="502" t="s">
        <v>1171</v>
      </c>
      <c r="L36" s="500">
        <v>0.025</v>
      </c>
      <c r="M36" s="257">
        <v>1500</v>
      </c>
      <c r="N36" s="257"/>
      <c r="O36" s="257">
        <v>0.87</v>
      </c>
      <c r="P36" s="257"/>
      <c r="Q36" s="257">
        <v>1846</v>
      </c>
      <c r="R36" s="257"/>
      <c r="S36" s="524">
        <f t="shared" si="2"/>
        <v>123.06666666666666</v>
      </c>
      <c r="T36" s="257"/>
      <c r="U36" s="497"/>
      <c r="V36" s="497"/>
      <c r="W36" s="497"/>
      <c r="X36" s="121"/>
      <c r="Y36" s="121"/>
    </row>
    <row r="37" spans="1:25" ht="12.75">
      <c r="A37" s="257" t="s">
        <v>521</v>
      </c>
      <c r="B37" s="257"/>
      <c r="C37" s="257">
        <v>2009</v>
      </c>
      <c r="D37" s="513" t="s">
        <v>585</v>
      </c>
      <c r="E37" s="247" t="s">
        <v>582</v>
      </c>
      <c r="F37" s="499" t="s">
        <v>178</v>
      </c>
      <c r="G37" s="495" t="s">
        <v>164</v>
      </c>
      <c r="H37" s="266" t="s">
        <v>734</v>
      </c>
      <c r="I37" s="247" t="s">
        <v>343</v>
      </c>
      <c r="J37" s="506" t="s">
        <v>355</v>
      </c>
      <c r="K37" s="502" t="s">
        <v>1171</v>
      </c>
      <c r="L37" s="500">
        <v>0.025</v>
      </c>
      <c r="M37" s="257">
        <v>6000</v>
      </c>
      <c r="N37" s="257"/>
      <c r="O37" s="257">
        <v>0.51</v>
      </c>
      <c r="P37" s="257"/>
      <c r="Q37" s="257">
        <v>21040</v>
      </c>
      <c r="R37" s="257"/>
      <c r="S37" s="524">
        <f t="shared" si="2"/>
        <v>350.6666666666667</v>
      </c>
      <c r="T37" s="257"/>
      <c r="U37" s="497"/>
      <c r="V37" s="497"/>
      <c r="W37" s="497"/>
      <c r="X37" s="121"/>
      <c r="Y37" s="121"/>
    </row>
    <row r="38" spans="1:25" ht="12.75">
      <c r="A38" s="257" t="s">
        <v>521</v>
      </c>
      <c r="B38" s="257"/>
      <c r="C38" s="257">
        <v>2009</v>
      </c>
      <c r="D38" s="388" t="s">
        <v>586</v>
      </c>
      <c r="E38" s="248" t="s">
        <v>582</v>
      </c>
      <c r="F38" s="499" t="s">
        <v>178</v>
      </c>
      <c r="G38" s="495" t="s">
        <v>164</v>
      </c>
      <c r="H38" s="266" t="s">
        <v>734</v>
      </c>
      <c r="I38" s="248" t="s">
        <v>343</v>
      </c>
      <c r="J38" s="506" t="s">
        <v>355</v>
      </c>
      <c r="K38" s="502"/>
      <c r="L38" s="500">
        <v>0.025</v>
      </c>
      <c r="M38" s="257" t="s">
        <v>301</v>
      </c>
      <c r="N38" s="257"/>
      <c r="O38" s="257" t="s">
        <v>404</v>
      </c>
      <c r="P38" s="257"/>
      <c r="Q38" s="257" t="s">
        <v>301</v>
      </c>
      <c r="R38" s="257"/>
      <c r="S38" s="524"/>
      <c r="T38" s="257"/>
      <c r="U38" s="497"/>
      <c r="V38" s="497"/>
      <c r="W38" s="497"/>
      <c r="X38" s="121"/>
      <c r="Y38" s="121"/>
    </row>
    <row r="39" spans="1:25" ht="22.5">
      <c r="A39" s="257" t="s">
        <v>521</v>
      </c>
      <c r="B39" s="257"/>
      <c r="C39" s="257">
        <v>2009</v>
      </c>
      <c r="D39" s="513" t="s">
        <v>587</v>
      </c>
      <c r="E39" s="247" t="s">
        <v>577</v>
      </c>
      <c r="F39" s="499" t="s">
        <v>178</v>
      </c>
      <c r="G39" s="495" t="s">
        <v>164</v>
      </c>
      <c r="H39" s="266" t="s">
        <v>675</v>
      </c>
      <c r="I39" s="247" t="s">
        <v>605</v>
      </c>
      <c r="J39" s="506" t="s">
        <v>355</v>
      </c>
      <c r="K39" s="502" t="s">
        <v>991</v>
      </c>
      <c r="L39" s="500">
        <v>0.025</v>
      </c>
      <c r="M39" s="257">
        <v>600</v>
      </c>
      <c r="N39" s="257"/>
      <c r="O39" s="257">
        <v>1.73</v>
      </c>
      <c r="P39" s="257"/>
      <c r="Q39" s="257">
        <v>1019</v>
      </c>
      <c r="R39" s="257"/>
      <c r="S39" s="524">
        <f t="shared" si="2"/>
        <v>169.83333333333334</v>
      </c>
      <c r="T39" s="257"/>
      <c r="U39" s="497"/>
      <c r="V39" s="497"/>
      <c r="W39" s="497"/>
      <c r="X39" s="121"/>
      <c r="Y39" s="121"/>
    </row>
    <row r="40" spans="1:25" ht="22.5">
      <c r="A40" s="257" t="s">
        <v>521</v>
      </c>
      <c r="B40" s="257"/>
      <c r="C40" s="257">
        <v>2009</v>
      </c>
      <c r="D40" s="513" t="s">
        <v>587</v>
      </c>
      <c r="E40" s="247" t="s">
        <v>577</v>
      </c>
      <c r="F40" s="499" t="s">
        <v>178</v>
      </c>
      <c r="G40" s="495" t="s">
        <v>164</v>
      </c>
      <c r="H40" s="266" t="s">
        <v>734</v>
      </c>
      <c r="I40" s="247" t="s">
        <v>606</v>
      </c>
      <c r="J40" s="506" t="s">
        <v>355</v>
      </c>
      <c r="K40" s="502" t="s">
        <v>991</v>
      </c>
      <c r="L40" s="500">
        <v>0.025</v>
      </c>
      <c r="M40" s="257">
        <v>2450</v>
      </c>
      <c r="N40" s="257"/>
      <c r="O40" s="723">
        <v>1.48</v>
      </c>
      <c r="P40" s="257"/>
      <c r="Q40" s="257">
        <v>3463</v>
      </c>
      <c r="R40" s="257"/>
      <c r="S40" s="524">
        <f t="shared" si="2"/>
        <v>141.3469387755102</v>
      </c>
      <c r="T40" s="257"/>
      <c r="U40" s="497"/>
      <c r="V40" s="497"/>
      <c r="W40" s="497"/>
      <c r="X40" s="121"/>
      <c r="Y40" s="121"/>
    </row>
    <row r="41" spans="1:25" ht="22.5">
      <c r="A41" s="257" t="s">
        <v>521</v>
      </c>
      <c r="B41" s="257"/>
      <c r="C41" s="257">
        <v>2009</v>
      </c>
      <c r="D41" s="513" t="s">
        <v>587</v>
      </c>
      <c r="E41" s="247" t="s">
        <v>577</v>
      </c>
      <c r="F41" s="499" t="s">
        <v>178</v>
      </c>
      <c r="G41" s="495" t="s">
        <v>164</v>
      </c>
      <c r="H41" s="267" t="s">
        <v>1175</v>
      </c>
      <c r="I41" s="247" t="s">
        <v>607</v>
      </c>
      <c r="J41" s="506" t="s">
        <v>355</v>
      </c>
      <c r="K41" s="502" t="s">
        <v>991</v>
      </c>
      <c r="L41" s="500">
        <v>0.025</v>
      </c>
      <c r="M41" s="257">
        <v>3000</v>
      </c>
      <c r="N41" s="257"/>
      <c r="O41" s="723">
        <v>1.22</v>
      </c>
      <c r="P41" s="257"/>
      <c r="Q41" s="257">
        <f>4218+1899</f>
        <v>6117</v>
      </c>
      <c r="R41" s="257"/>
      <c r="S41" s="524">
        <f t="shared" si="2"/>
        <v>203.9</v>
      </c>
      <c r="T41" s="257"/>
      <c r="U41" s="497"/>
      <c r="V41" s="497"/>
      <c r="W41" s="497"/>
      <c r="X41" s="121"/>
      <c r="Y41" s="121"/>
    </row>
    <row r="42" spans="1:25" ht="22.5">
      <c r="A42" s="257" t="s">
        <v>521</v>
      </c>
      <c r="B42" s="257"/>
      <c r="C42" s="257">
        <v>2009</v>
      </c>
      <c r="D42" s="513" t="s">
        <v>588</v>
      </c>
      <c r="E42" s="247" t="s">
        <v>577</v>
      </c>
      <c r="F42" s="499" t="s">
        <v>178</v>
      </c>
      <c r="G42" s="495" t="s">
        <v>164</v>
      </c>
      <c r="H42" s="266" t="s">
        <v>678</v>
      </c>
      <c r="I42" s="247" t="s">
        <v>608</v>
      </c>
      <c r="J42" s="506" t="s">
        <v>355</v>
      </c>
      <c r="K42" s="502" t="s">
        <v>991</v>
      </c>
      <c r="L42" s="500">
        <v>0.025</v>
      </c>
      <c r="M42" s="257">
        <v>2000</v>
      </c>
      <c r="N42" s="257"/>
      <c r="O42" s="257">
        <v>1.63</v>
      </c>
      <c r="P42" s="257"/>
      <c r="Q42" s="257">
        <v>4940</v>
      </c>
      <c r="R42" s="257"/>
      <c r="S42" s="524">
        <f t="shared" si="2"/>
        <v>247</v>
      </c>
      <c r="T42" s="257"/>
      <c r="U42" s="497"/>
      <c r="V42" s="497"/>
      <c r="W42" s="497"/>
      <c r="X42" s="121"/>
      <c r="Y42" s="121"/>
    </row>
    <row r="43" spans="1:25" ht="22.5">
      <c r="A43" s="257" t="s">
        <v>521</v>
      </c>
      <c r="B43" s="501"/>
      <c r="C43" s="257">
        <v>2009</v>
      </c>
      <c r="D43" s="513" t="s">
        <v>588</v>
      </c>
      <c r="E43" s="247" t="s">
        <v>577</v>
      </c>
      <c r="F43" s="499" t="s">
        <v>178</v>
      </c>
      <c r="G43" s="495" t="s">
        <v>164</v>
      </c>
      <c r="H43" s="266" t="s">
        <v>725</v>
      </c>
      <c r="I43" s="247" t="s">
        <v>609</v>
      </c>
      <c r="J43" s="506" t="s">
        <v>355</v>
      </c>
      <c r="K43" s="502" t="s">
        <v>991</v>
      </c>
      <c r="L43" s="500">
        <v>0.025</v>
      </c>
      <c r="M43" s="501">
        <v>1800</v>
      </c>
      <c r="N43" s="501"/>
      <c r="O43" s="501">
        <v>4.03</v>
      </c>
      <c r="P43" s="501"/>
      <c r="Q43" s="501">
        <v>2203</v>
      </c>
      <c r="R43" s="501"/>
      <c r="S43" s="524">
        <f t="shared" si="2"/>
        <v>122.38888888888889</v>
      </c>
      <c r="T43" s="501"/>
      <c r="U43" s="497"/>
      <c r="V43" s="497"/>
      <c r="W43" s="497"/>
      <c r="X43" s="121"/>
      <c r="Y43" s="121"/>
    </row>
    <row r="44" spans="1:25" ht="22.5">
      <c r="A44" s="257" t="s">
        <v>521</v>
      </c>
      <c r="B44" s="257"/>
      <c r="C44" s="257">
        <v>2009</v>
      </c>
      <c r="D44" s="513" t="s">
        <v>588</v>
      </c>
      <c r="E44" s="247" t="s">
        <v>577</v>
      </c>
      <c r="F44" s="499" t="s">
        <v>178</v>
      </c>
      <c r="G44" s="495" t="s">
        <v>164</v>
      </c>
      <c r="H44" s="266" t="s">
        <v>734</v>
      </c>
      <c r="I44" s="247" t="s">
        <v>610</v>
      </c>
      <c r="J44" s="506" t="s">
        <v>355</v>
      </c>
      <c r="K44" s="502" t="s">
        <v>991</v>
      </c>
      <c r="L44" s="500">
        <v>0.025</v>
      </c>
      <c r="M44" s="265">
        <v>2500</v>
      </c>
      <c r="N44" s="265"/>
      <c r="O44" s="265">
        <v>2.48</v>
      </c>
      <c r="P44" s="265"/>
      <c r="Q44" s="265">
        <v>2838</v>
      </c>
      <c r="R44" s="265"/>
      <c r="S44" s="524">
        <f t="shared" si="2"/>
        <v>113.52</v>
      </c>
      <c r="T44" s="265"/>
      <c r="U44" s="497"/>
      <c r="V44" s="497"/>
      <c r="W44" s="497"/>
      <c r="X44" s="121"/>
      <c r="Y44" s="121"/>
    </row>
    <row r="45" spans="1:25" ht="33.75">
      <c r="A45" s="257" t="s">
        <v>521</v>
      </c>
      <c r="B45" s="257"/>
      <c r="C45" s="257">
        <v>2009</v>
      </c>
      <c r="D45" s="513" t="s">
        <v>589</v>
      </c>
      <c r="E45" s="247" t="s">
        <v>577</v>
      </c>
      <c r="F45" s="499" t="s">
        <v>178</v>
      </c>
      <c r="G45" s="495" t="s">
        <v>164</v>
      </c>
      <c r="H45" s="266" t="s">
        <v>734</v>
      </c>
      <c r="I45" s="247" t="s">
        <v>611</v>
      </c>
      <c r="J45" s="506" t="s">
        <v>355</v>
      </c>
      <c r="K45" s="502" t="s">
        <v>1172</v>
      </c>
      <c r="L45" s="500">
        <v>0.025</v>
      </c>
      <c r="M45" s="501" t="s">
        <v>117</v>
      </c>
      <c r="N45" s="501"/>
      <c r="O45" s="501">
        <v>17.06</v>
      </c>
      <c r="P45" s="501"/>
      <c r="Q45" s="501">
        <v>117</v>
      </c>
      <c r="R45" s="501"/>
      <c r="S45" s="524"/>
      <c r="T45" s="501"/>
      <c r="U45" s="497"/>
      <c r="V45" s="497"/>
      <c r="W45" s="497"/>
      <c r="X45" s="121"/>
      <c r="Y45" s="121"/>
    </row>
    <row r="46" spans="1:25" ht="22.5">
      <c r="A46" s="265" t="s">
        <v>521</v>
      </c>
      <c r="B46" s="265"/>
      <c r="C46" s="265">
        <v>2009</v>
      </c>
      <c r="D46" s="388" t="s">
        <v>590</v>
      </c>
      <c r="E46" s="248" t="s">
        <v>577</v>
      </c>
      <c r="F46" s="266" t="s">
        <v>178</v>
      </c>
      <c r="G46" s="495" t="s">
        <v>164</v>
      </c>
      <c r="H46" s="267" t="s">
        <v>1175</v>
      </c>
      <c r="I46" s="248" t="s">
        <v>607</v>
      </c>
      <c r="J46" s="506" t="s">
        <v>355</v>
      </c>
      <c r="K46" s="240" t="s">
        <v>359</v>
      </c>
      <c r="L46" s="380">
        <v>0.025</v>
      </c>
      <c r="M46" s="265">
        <v>600</v>
      </c>
      <c r="N46" s="265"/>
      <c r="O46" s="265">
        <v>2.7</v>
      </c>
      <c r="P46" s="265"/>
      <c r="Q46" s="265">
        <v>1815</v>
      </c>
      <c r="R46" s="265"/>
      <c r="S46" s="524">
        <f t="shared" si="2"/>
        <v>302.5</v>
      </c>
      <c r="T46" s="265"/>
      <c r="U46" s="497"/>
      <c r="V46" s="497"/>
      <c r="W46" s="497"/>
      <c r="X46" s="121"/>
      <c r="Y46" s="121"/>
    </row>
    <row r="47" spans="1:25" ht="33.75">
      <c r="A47" s="257" t="s">
        <v>521</v>
      </c>
      <c r="B47" s="257"/>
      <c r="C47" s="257">
        <v>2009</v>
      </c>
      <c r="D47" s="388" t="s">
        <v>590</v>
      </c>
      <c r="E47" s="248" t="s">
        <v>577</v>
      </c>
      <c r="F47" s="266" t="s">
        <v>178</v>
      </c>
      <c r="G47" s="495" t="s">
        <v>164</v>
      </c>
      <c r="H47" s="266" t="s">
        <v>734</v>
      </c>
      <c r="I47" s="248" t="s">
        <v>251</v>
      </c>
      <c r="J47" s="506" t="s">
        <v>355</v>
      </c>
      <c r="K47" s="502" t="s">
        <v>1172</v>
      </c>
      <c r="L47" s="380" t="s">
        <v>301</v>
      </c>
      <c r="M47" s="265" t="s">
        <v>301</v>
      </c>
      <c r="N47" s="265"/>
      <c r="O47" s="265">
        <v>3.52</v>
      </c>
      <c r="P47" s="265"/>
      <c r="Q47" s="265">
        <v>1538</v>
      </c>
      <c r="R47" s="265"/>
      <c r="S47" s="524"/>
      <c r="T47" s="265"/>
      <c r="U47" s="497"/>
      <c r="V47" s="497"/>
      <c r="W47" s="497"/>
      <c r="X47" s="121"/>
      <c r="Y47" s="121"/>
    </row>
    <row r="48" spans="1:25" ht="33.75">
      <c r="A48" s="265" t="s">
        <v>521</v>
      </c>
      <c r="B48" s="265"/>
      <c r="C48" s="265">
        <v>2009</v>
      </c>
      <c r="D48" s="388" t="s">
        <v>864</v>
      </c>
      <c r="E48" s="248" t="s">
        <v>577</v>
      </c>
      <c r="F48" s="266" t="s">
        <v>178</v>
      </c>
      <c r="G48" s="495" t="s">
        <v>164</v>
      </c>
      <c r="H48" s="266" t="s">
        <v>734</v>
      </c>
      <c r="I48" s="248" t="s">
        <v>251</v>
      </c>
      <c r="J48" s="506" t="s">
        <v>355</v>
      </c>
      <c r="K48" s="502" t="s">
        <v>1172</v>
      </c>
      <c r="L48" s="380" t="s">
        <v>301</v>
      </c>
      <c r="M48" s="265" t="s">
        <v>301</v>
      </c>
      <c r="N48" s="265"/>
      <c r="O48" s="265">
        <v>2.59</v>
      </c>
      <c r="P48" s="265"/>
      <c r="Q48" s="265">
        <v>1590</v>
      </c>
      <c r="R48" s="265"/>
      <c r="S48" s="524"/>
      <c r="T48" s="265"/>
      <c r="U48" s="497"/>
      <c r="V48" s="497"/>
      <c r="W48" s="497"/>
      <c r="X48" s="121"/>
      <c r="Y48" s="121"/>
    </row>
    <row r="49" spans="1:25" ht="12.75">
      <c r="A49" s="257" t="s">
        <v>521</v>
      </c>
      <c r="B49" s="501"/>
      <c r="C49" s="257">
        <v>2009</v>
      </c>
      <c r="D49" s="513" t="s">
        <v>591</v>
      </c>
      <c r="E49" s="247" t="s">
        <v>577</v>
      </c>
      <c r="F49" s="499" t="s">
        <v>178</v>
      </c>
      <c r="G49" s="495" t="s">
        <v>164</v>
      </c>
      <c r="H49" s="267"/>
      <c r="I49" s="247" t="s">
        <v>360</v>
      </c>
      <c r="J49" s="506" t="s">
        <v>355</v>
      </c>
      <c r="K49" s="503" t="s">
        <v>359</v>
      </c>
      <c r="L49" s="500">
        <v>0.025</v>
      </c>
      <c r="M49" s="501">
        <v>300</v>
      </c>
      <c r="N49" s="501"/>
      <c r="O49" s="501">
        <v>22.48</v>
      </c>
      <c r="P49" s="501"/>
      <c r="Q49" s="501">
        <f>425+696</f>
        <v>1121</v>
      </c>
      <c r="R49" s="501"/>
      <c r="S49" s="524">
        <f t="shared" si="2"/>
        <v>373.6666666666667</v>
      </c>
      <c r="T49" s="501"/>
      <c r="U49" s="497"/>
      <c r="V49" s="497"/>
      <c r="W49" s="497"/>
      <c r="X49" s="121"/>
      <c r="Y49" s="121"/>
    </row>
    <row r="50" spans="1:25" s="332" customFormat="1" ht="22.5">
      <c r="A50" s="265" t="s">
        <v>521</v>
      </c>
      <c r="B50" s="265"/>
      <c r="C50" s="265">
        <v>2009</v>
      </c>
      <c r="D50" s="388" t="s">
        <v>592</v>
      </c>
      <c r="E50" s="248" t="s">
        <v>577</v>
      </c>
      <c r="F50" s="266" t="s">
        <v>178</v>
      </c>
      <c r="G50" s="495" t="s">
        <v>164</v>
      </c>
      <c r="H50" s="266" t="s">
        <v>1177</v>
      </c>
      <c r="I50" s="248" t="s">
        <v>612</v>
      </c>
      <c r="J50" s="248" t="s">
        <v>355</v>
      </c>
      <c r="K50" s="240" t="s">
        <v>991</v>
      </c>
      <c r="L50" s="380">
        <v>0.025</v>
      </c>
      <c r="M50" s="265">
        <v>300</v>
      </c>
      <c r="N50" s="265"/>
      <c r="O50" s="265">
        <v>6.72</v>
      </c>
      <c r="P50" s="265"/>
      <c r="Q50" s="265">
        <f>132+39</f>
        <v>171</v>
      </c>
      <c r="R50" s="265"/>
      <c r="S50" s="524">
        <f t="shared" si="2"/>
        <v>57</v>
      </c>
      <c r="T50" s="265"/>
      <c r="U50" s="591"/>
      <c r="V50" s="591"/>
      <c r="W50" s="591"/>
      <c r="X50" s="592"/>
      <c r="Y50" s="592"/>
    </row>
    <row r="51" spans="1:25" ht="12.75">
      <c r="A51" s="257" t="s">
        <v>521</v>
      </c>
      <c r="B51" s="501"/>
      <c r="C51" s="257">
        <v>2009</v>
      </c>
      <c r="D51" s="513" t="s">
        <v>593</v>
      </c>
      <c r="E51" s="247" t="s">
        <v>582</v>
      </c>
      <c r="F51" s="499" t="s">
        <v>178</v>
      </c>
      <c r="G51" s="495" t="s">
        <v>164</v>
      </c>
      <c r="H51" s="266" t="s">
        <v>734</v>
      </c>
      <c r="I51" s="247" t="s">
        <v>251</v>
      </c>
      <c r="J51" s="506" t="s">
        <v>355</v>
      </c>
      <c r="K51" s="815" t="s">
        <v>359</v>
      </c>
      <c r="L51" s="500">
        <v>0.025</v>
      </c>
      <c r="M51" s="814">
        <v>200</v>
      </c>
      <c r="N51" s="814"/>
      <c r="O51" s="814">
        <v>3.9</v>
      </c>
      <c r="P51" s="814"/>
      <c r="Q51" s="814">
        <f>938</f>
        <v>938</v>
      </c>
      <c r="R51" s="814"/>
      <c r="S51" s="817">
        <f t="shared" si="2"/>
        <v>469</v>
      </c>
      <c r="T51" s="814"/>
      <c r="U51" s="497"/>
      <c r="V51" s="497"/>
      <c r="W51" s="497"/>
      <c r="X51" s="121"/>
      <c r="Y51" s="121"/>
    </row>
    <row r="52" spans="1:25" ht="12.75">
      <c r="A52" s="257" t="s">
        <v>521</v>
      </c>
      <c r="B52" s="257"/>
      <c r="C52" s="257">
        <v>2009</v>
      </c>
      <c r="D52" s="388" t="s">
        <v>594</v>
      </c>
      <c r="E52" s="247" t="s">
        <v>582</v>
      </c>
      <c r="F52" s="499" t="s">
        <v>178</v>
      </c>
      <c r="G52" s="495" t="s">
        <v>164</v>
      </c>
      <c r="H52" s="266" t="s">
        <v>734</v>
      </c>
      <c r="I52" s="247" t="s">
        <v>251</v>
      </c>
      <c r="J52" s="506" t="s">
        <v>355</v>
      </c>
      <c r="K52" s="815"/>
      <c r="L52" s="500">
        <v>0.025</v>
      </c>
      <c r="M52" s="814"/>
      <c r="N52" s="814"/>
      <c r="O52" s="814"/>
      <c r="P52" s="814"/>
      <c r="Q52" s="814"/>
      <c r="R52" s="814"/>
      <c r="S52" s="817" t="e">
        <f t="shared" si="2"/>
        <v>#DIV/0!</v>
      </c>
      <c r="T52" s="814"/>
      <c r="U52" s="497"/>
      <c r="V52" s="497"/>
      <c r="W52" s="497"/>
      <c r="X52" s="121"/>
      <c r="Y52" s="121"/>
    </row>
    <row r="53" spans="1:25" ht="22.5">
      <c r="A53" s="257" t="s">
        <v>521</v>
      </c>
      <c r="B53" s="257"/>
      <c r="C53" s="257">
        <v>2009</v>
      </c>
      <c r="D53" s="513" t="s">
        <v>597</v>
      </c>
      <c r="E53" s="247" t="s">
        <v>577</v>
      </c>
      <c r="F53" s="499" t="s">
        <v>178</v>
      </c>
      <c r="G53" s="495" t="s">
        <v>164</v>
      </c>
      <c r="H53" s="267" t="s">
        <v>1175</v>
      </c>
      <c r="I53" s="247" t="s">
        <v>570</v>
      </c>
      <c r="J53" s="506" t="s">
        <v>355</v>
      </c>
      <c r="K53" s="502" t="s">
        <v>991</v>
      </c>
      <c r="L53" s="500">
        <v>0.025</v>
      </c>
      <c r="M53" s="257">
        <v>3300</v>
      </c>
      <c r="N53" s="257"/>
      <c r="O53" s="257">
        <v>1.57</v>
      </c>
      <c r="P53" s="257"/>
      <c r="Q53" s="257">
        <f>3320+3242</f>
        <v>6562</v>
      </c>
      <c r="R53" s="257"/>
      <c r="S53" s="524">
        <f t="shared" si="2"/>
        <v>198.84848484848484</v>
      </c>
      <c r="T53" s="257"/>
      <c r="U53" s="497"/>
      <c r="V53" s="497"/>
      <c r="W53" s="497"/>
      <c r="X53" s="121"/>
      <c r="Y53" s="121"/>
    </row>
    <row r="54" spans="1:25" ht="22.5">
      <c r="A54" s="257" t="s">
        <v>521</v>
      </c>
      <c r="B54" s="257"/>
      <c r="C54" s="257">
        <v>2009</v>
      </c>
      <c r="D54" s="388" t="s">
        <v>597</v>
      </c>
      <c r="E54" s="248" t="s">
        <v>577</v>
      </c>
      <c r="F54" s="499" t="s">
        <v>178</v>
      </c>
      <c r="G54" s="495" t="s">
        <v>164</v>
      </c>
      <c r="H54" s="266" t="s">
        <v>734</v>
      </c>
      <c r="I54" s="248" t="s">
        <v>343</v>
      </c>
      <c r="J54" s="506" t="s">
        <v>355</v>
      </c>
      <c r="K54" s="502" t="s">
        <v>991</v>
      </c>
      <c r="L54" s="500">
        <v>0.025</v>
      </c>
      <c r="M54" s="257">
        <v>1500</v>
      </c>
      <c r="N54" s="257"/>
      <c r="O54" s="257">
        <v>2.17</v>
      </c>
      <c r="P54" s="257"/>
      <c r="Q54" s="257">
        <v>3106</v>
      </c>
      <c r="R54" s="257"/>
      <c r="S54" s="524">
        <f t="shared" si="2"/>
        <v>207.06666666666666</v>
      </c>
      <c r="T54" s="257"/>
      <c r="U54" s="497"/>
      <c r="V54" s="497"/>
      <c r="W54" s="497"/>
      <c r="X54" s="121"/>
      <c r="Y54" s="121"/>
    </row>
    <row r="55" spans="1:25" ht="33.75">
      <c r="A55" s="257" t="s">
        <v>521</v>
      </c>
      <c r="B55" s="257"/>
      <c r="C55" s="257">
        <v>2009</v>
      </c>
      <c r="D55" s="388" t="s">
        <v>598</v>
      </c>
      <c r="E55" s="247" t="s">
        <v>577</v>
      </c>
      <c r="F55" s="499" t="s">
        <v>178</v>
      </c>
      <c r="G55" s="495" t="s">
        <v>164</v>
      </c>
      <c r="H55" s="267" t="s">
        <v>1176</v>
      </c>
      <c r="I55" s="248" t="s">
        <v>614</v>
      </c>
      <c r="J55" s="506" t="s">
        <v>355</v>
      </c>
      <c r="K55" s="502" t="s">
        <v>359</v>
      </c>
      <c r="L55" s="500">
        <v>0.025</v>
      </c>
      <c r="M55" s="257">
        <v>2000</v>
      </c>
      <c r="N55" s="257"/>
      <c r="O55" s="257">
        <v>2.48</v>
      </c>
      <c r="P55" s="257"/>
      <c r="Q55" s="257">
        <f>1463+871</f>
        <v>2334</v>
      </c>
      <c r="R55" s="257"/>
      <c r="S55" s="524">
        <f t="shared" si="2"/>
        <v>116.7</v>
      </c>
      <c r="T55" s="257"/>
      <c r="U55" s="497"/>
      <c r="V55" s="497"/>
      <c r="W55" s="497"/>
      <c r="X55" s="121"/>
      <c r="Y55" s="121"/>
    </row>
    <row r="56" spans="1:25" ht="12.75">
      <c r="A56" s="257" t="s">
        <v>521</v>
      </c>
      <c r="B56" s="257"/>
      <c r="C56" s="257">
        <v>2009</v>
      </c>
      <c r="D56" s="513" t="s">
        <v>599</v>
      </c>
      <c r="E56" s="247" t="s">
        <v>582</v>
      </c>
      <c r="F56" s="499" t="s">
        <v>178</v>
      </c>
      <c r="G56" s="495" t="s">
        <v>164</v>
      </c>
      <c r="H56" s="266" t="s">
        <v>734</v>
      </c>
      <c r="I56" s="247" t="s">
        <v>251</v>
      </c>
      <c r="J56" s="506" t="s">
        <v>355</v>
      </c>
      <c r="K56" s="502" t="s">
        <v>359</v>
      </c>
      <c r="L56" s="500">
        <v>0.025</v>
      </c>
      <c r="M56" s="257" t="s">
        <v>301</v>
      </c>
      <c r="N56" s="257"/>
      <c r="O56" s="257">
        <v>4.8</v>
      </c>
      <c r="P56" s="257"/>
      <c r="Q56" s="257">
        <v>68</v>
      </c>
      <c r="R56" s="257"/>
      <c r="S56" s="524"/>
      <c r="T56" s="257"/>
      <c r="U56" s="497"/>
      <c r="V56" s="497"/>
      <c r="W56" s="497"/>
      <c r="X56" s="121"/>
      <c r="Y56" s="121"/>
    </row>
    <row r="57" spans="1:25" ht="12.75">
      <c r="A57" s="257" t="s">
        <v>521</v>
      </c>
      <c r="B57" s="257"/>
      <c r="C57" s="257">
        <v>2009</v>
      </c>
      <c r="D57" s="388" t="s">
        <v>600</v>
      </c>
      <c r="E57" s="248" t="s">
        <v>577</v>
      </c>
      <c r="F57" s="499" t="s">
        <v>178</v>
      </c>
      <c r="G57" s="495" t="s">
        <v>164</v>
      </c>
      <c r="H57" s="266" t="s">
        <v>1177</v>
      </c>
      <c r="I57" s="248" t="s">
        <v>615</v>
      </c>
      <c r="J57" s="506" t="s">
        <v>355</v>
      </c>
      <c r="K57" s="503" t="s">
        <v>359</v>
      </c>
      <c r="L57" s="500">
        <v>0.025</v>
      </c>
      <c r="M57" s="501">
        <v>600</v>
      </c>
      <c r="N57" s="501"/>
      <c r="O57" s="501">
        <v>1.03</v>
      </c>
      <c r="P57" s="501"/>
      <c r="Q57" s="501">
        <f>22+1248</f>
        <v>1270</v>
      </c>
      <c r="R57" s="501"/>
      <c r="S57" s="524">
        <f t="shared" si="2"/>
        <v>211.66666666666666</v>
      </c>
      <c r="T57" s="501"/>
      <c r="U57" s="497"/>
      <c r="V57" s="497"/>
      <c r="W57" s="497"/>
      <c r="X57" s="121"/>
      <c r="Y57" s="121"/>
    </row>
    <row r="58" spans="1:25" ht="22.5">
      <c r="A58" s="257" t="s">
        <v>521</v>
      </c>
      <c r="B58" s="257"/>
      <c r="C58" s="257">
        <v>2009</v>
      </c>
      <c r="D58" s="513" t="s">
        <v>601</v>
      </c>
      <c r="E58" s="247" t="s">
        <v>577</v>
      </c>
      <c r="F58" s="499" t="s">
        <v>178</v>
      </c>
      <c r="G58" s="495" t="s">
        <v>164</v>
      </c>
      <c r="H58" s="267" t="s">
        <v>1175</v>
      </c>
      <c r="I58" s="247" t="s">
        <v>607</v>
      </c>
      <c r="J58" s="506" t="s">
        <v>355</v>
      </c>
      <c r="K58" s="240" t="s">
        <v>991</v>
      </c>
      <c r="L58" s="500">
        <v>0.025</v>
      </c>
      <c r="M58" s="265">
        <v>1100</v>
      </c>
      <c r="N58" s="265"/>
      <c r="O58" s="265">
        <v>4.96</v>
      </c>
      <c r="P58" s="265"/>
      <c r="Q58" s="265">
        <f>175+1107</f>
        <v>1282</v>
      </c>
      <c r="R58" s="265"/>
      <c r="S58" s="524">
        <f t="shared" si="2"/>
        <v>116.54545454545455</v>
      </c>
      <c r="T58" s="265"/>
      <c r="U58" s="497"/>
      <c r="V58" s="497"/>
      <c r="W58" s="497"/>
      <c r="X58" s="121"/>
      <c r="Y58" s="121"/>
    </row>
    <row r="59" spans="1:25" ht="12.75">
      <c r="A59" s="257" t="s">
        <v>521</v>
      </c>
      <c r="B59" s="257"/>
      <c r="C59" s="257">
        <v>2009</v>
      </c>
      <c r="D59" s="513" t="s">
        <v>601</v>
      </c>
      <c r="E59" s="247" t="s">
        <v>577</v>
      </c>
      <c r="F59" s="499" t="s">
        <v>178</v>
      </c>
      <c r="G59" s="495" t="s">
        <v>164</v>
      </c>
      <c r="H59" s="266" t="s">
        <v>734</v>
      </c>
      <c r="I59" s="247" t="s">
        <v>343</v>
      </c>
      <c r="J59" s="506" t="s">
        <v>355</v>
      </c>
      <c r="K59" s="240" t="s">
        <v>1173</v>
      </c>
      <c r="L59" s="500">
        <v>0.025</v>
      </c>
      <c r="M59" s="265" t="s">
        <v>301</v>
      </c>
      <c r="N59" s="265"/>
      <c r="O59" s="265">
        <v>3.97</v>
      </c>
      <c r="P59" s="265"/>
      <c r="Q59" s="265">
        <v>278</v>
      </c>
      <c r="R59" s="265"/>
      <c r="S59" s="524"/>
      <c r="T59" s="265"/>
      <c r="U59" s="497"/>
      <c r="V59" s="497"/>
      <c r="W59" s="497"/>
      <c r="X59" s="121"/>
      <c r="Y59" s="121"/>
    </row>
    <row r="60" spans="1:25" ht="22.5">
      <c r="A60" s="257" t="s">
        <v>521</v>
      </c>
      <c r="B60" s="257"/>
      <c r="C60" s="257">
        <v>2009</v>
      </c>
      <c r="D60" s="388" t="s">
        <v>602</v>
      </c>
      <c r="E60" s="248" t="s">
        <v>577</v>
      </c>
      <c r="F60" s="499" t="s">
        <v>178</v>
      </c>
      <c r="G60" s="495" t="s">
        <v>164</v>
      </c>
      <c r="H60" s="267" t="s">
        <v>1175</v>
      </c>
      <c r="I60" s="248" t="s">
        <v>570</v>
      </c>
      <c r="J60" s="506" t="s">
        <v>355</v>
      </c>
      <c r="K60" s="503" t="s">
        <v>991</v>
      </c>
      <c r="L60" s="500">
        <v>0.025</v>
      </c>
      <c r="M60" s="501">
        <v>3500</v>
      </c>
      <c r="N60" s="501"/>
      <c r="O60" s="501">
        <v>1.26</v>
      </c>
      <c r="P60" s="501"/>
      <c r="Q60" s="501">
        <f>302+1192</f>
        <v>1494</v>
      </c>
      <c r="R60" s="501"/>
      <c r="S60" s="524">
        <f t="shared" si="2"/>
        <v>42.68571428571428</v>
      </c>
      <c r="T60" s="501"/>
      <c r="U60" s="497"/>
      <c r="V60" s="497"/>
      <c r="W60" s="497"/>
      <c r="X60" s="121"/>
      <c r="Y60" s="121"/>
    </row>
    <row r="61" spans="1:25" ht="22.5">
      <c r="A61" s="257" t="s">
        <v>521</v>
      </c>
      <c r="B61" s="257"/>
      <c r="C61" s="257">
        <v>2009</v>
      </c>
      <c r="D61" s="513" t="s">
        <v>602</v>
      </c>
      <c r="E61" s="247" t="s">
        <v>577</v>
      </c>
      <c r="F61" s="499" t="s">
        <v>178</v>
      </c>
      <c r="G61" s="495" t="s">
        <v>164</v>
      </c>
      <c r="H61" s="266" t="s">
        <v>734</v>
      </c>
      <c r="I61" s="247" t="s">
        <v>343</v>
      </c>
      <c r="J61" s="506" t="s">
        <v>355</v>
      </c>
      <c r="K61" s="502" t="s">
        <v>991</v>
      </c>
      <c r="L61" s="500">
        <v>0.025</v>
      </c>
      <c r="M61" s="257">
        <v>2000</v>
      </c>
      <c r="N61" s="257"/>
      <c r="O61" s="257">
        <v>1.26</v>
      </c>
      <c r="P61" s="257"/>
      <c r="Q61" s="257">
        <v>2298</v>
      </c>
      <c r="R61" s="257"/>
      <c r="S61" s="524">
        <f t="shared" si="2"/>
        <v>114.9</v>
      </c>
      <c r="T61" s="257"/>
      <c r="U61" s="497"/>
      <c r="V61" s="497"/>
      <c r="W61" s="497"/>
      <c r="X61" s="121"/>
      <c r="Y61" s="121"/>
    </row>
    <row r="62" spans="1:25" ht="33.75">
      <c r="A62" s="257" t="s">
        <v>521</v>
      </c>
      <c r="B62" s="257"/>
      <c r="C62" s="257">
        <v>2009</v>
      </c>
      <c r="D62" s="388" t="s">
        <v>603</v>
      </c>
      <c r="E62" s="248" t="s">
        <v>582</v>
      </c>
      <c r="F62" s="499" t="s">
        <v>178</v>
      </c>
      <c r="G62" s="495" t="s">
        <v>164</v>
      </c>
      <c r="H62" s="267" t="s">
        <v>1176</v>
      </c>
      <c r="I62" s="248" t="s">
        <v>616</v>
      </c>
      <c r="J62" s="506" t="s">
        <v>355</v>
      </c>
      <c r="K62" s="502" t="s">
        <v>359</v>
      </c>
      <c r="L62" s="500">
        <v>0.025</v>
      </c>
      <c r="M62" s="257" t="s">
        <v>301</v>
      </c>
      <c r="N62" s="257"/>
      <c r="O62" s="257">
        <v>2.48</v>
      </c>
      <c r="P62" s="257"/>
      <c r="Q62" s="257">
        <v>199</v>
      </c>
      <c r="R62" s="257"/>
      <c r="S62" s="524"/>
      <c r="T62" s="257"/>
      <c r="U62" s="497"/>
      <c r="V62" s="497"/>
      <c r="W62" s="497"/>
      <c r="X62" s="121"/>
      <c r="Y62" s="121"/>
    </row>
    <row r="63" spans="1:25" ht="33.75">
      <c r="A63" s="257" t="s">
        <v>521</v>
      </c>
      <c r="B63" s="257"/>
      <c r="C63" s="257">
        <v>2009</v>
      </c>
      <c r="D63" s="388" t="s">
        <v>1044</v>
      </c>
      <c r="E63" s="248" t="s">
        <v>582</v>
      </c>
      <c r="F63" s="499" t="s">
        <v>178</v>
      </c>
      <c r="G63" s="495" t="s">
        <v>164</v>
      </c>
      <c r="H63" s="267" t="s">
        <v>1176</v>
      </c>
      <c r="I63" s="248" t="s">
        <v>617</v>
      </c>
      <c r="J63" s="506" t="s">
        <v>355</v>
      </c>
      <c r="K63" s="502" t="s">
        <v>359</v>
      </c>
      <c r="L63" s="500">
        <v>0.025</v>
      </c>
      <c r="M63" s="257">
        <v>400</v>
      </c>
      <c r="N63" s="257"/>
      <c r="O63" s="257">
        <v>1.07</v>
      </c>
      <c r="P63" s="257"/>
      <c r="Q63" s="257">
        <v>1386</v>
      </c>
      <c r="R63" s="257"/>
      <c r="S63" s="524">
        <f t="shared" si="2"/>
        <v>346.5</v>
      </c>
      <c r="T63" s="257"/>
      <c r="U63" s="497"/>
      <c r="V63" s="497"/>
      <c r="W63" s="497"/>
      <c r="X63" s="121"/>
      <c r="Y63" s="121"/>
    </row>
    <row r="64" spans="1:25" ht="22.5">
      <c r="A64" s="257" t="s">
        <v>521</v>
      </c>
      <c r="B64" s="257"/>
      <c r="C64" s="257">
        <v>2009</v>
      </c>
      <c r="D64" s="513" t="s">
        <v>585</v>
      </c>
      <c r="E64" s="247" t="s">
        <v>582</v>
      </c>
      <c r="F64" s="499" t="s">
        <v>178</v>
      </c>
      <c r="G64" s="495" t="s">
        <v>164</v>
      </c>
      <c r="H64" s="267" t="s">
        <v>1175</v>
      </c>
      <c r="I64" s="247" t="s">
        <v>570</v>
      </c>
      <c r="J64" s="506" t="s">
        <v>356</v>
      </c>
      <c r="K64" s="502" t="s">
        <v>1171</v>
      </c>
      <c r="L64" s="500">
        <v>0.025</v>
      </c>
      <c r="M64" s="257">
        <v>1500</v>
      </c>
      <c r="N64" s="257"/>
      <c r="O64" s="257">
        <v>2.83</v>
      </c>
      <c r="P64" s="257"/>
      <c r="Q64" s="257">
        <v>1846</v>
      </c>
      <c r="R64" s="257"/>
      <c r="S64" s="524">
        <f t="shared" si="2"/>
        <v>123.06666666666666</v>
      </c>
      <c r="T64" s="257"/>
      <c r="V64" s="121"/>
      <c r="W64" s="121"/>
      <c r="X64" s="121"/>
      <c r="Y64" s="121"/>
    </row>
    <row r="65" spans="1:25" ht="12.75">
      <c r="A65" s="257" t="s">
        <v>521</v>
      </c>
      <c r="B65" s="257"/>
      <c r="C65" s="257">
        <v>2009</v>
      </c>
      <c r="D65" s="513" t="s">
        <v>585</v>
      </c>
      <c r="E65" s="247" t="s">
        <v>582</v>
      </c>
      <c r="F65" s="499" t="s">
        <v>178</v>
      </c>
      <c r="G65" s="495" t="s">
        <v>164</v>
      </c>
      <c r="H65" s="266" t="s">
        <v>734</v>
      </c>
      <c r="I65" s="247" t="s">
        <v>343</v>
      </c>
      <c r="J65" s="506" t="s">
        <v>356</v>
      </c>
      <c r="K65" s="502" t="s">
        <v>1171</v>
      </c>
      <c r="L65" s="500">
        <v>0.025</v>
      </c>
      <c r="M65" s="257">
        <v>6000</v>
      </c>
      <c r="N65" s="257"/>
      <c r="O65" s="257">
        <v>4.16</v>
      </c>
      <c r="P65" s="257"/>
      <c r="Q65" s="257">
        <v>21040</v>
      </c>
      <c r="R65" s="257"/>
      <c r="S65" s="524">
        <f t="shared" si="2"/>
        <v>350.6666666666667</v>
      </c>
      <c r="T65" s="257"/>
      <c r="V65" s="121"/>
      <c r="W65" s="121"/>
      <c r="X65" s="121"/>
      <c r="Y65" s="121"/>
    </row>
    <row r="66" spans="1:25" ht="12.75">
      <c r="A66" s="257" t="s">
        <v>521</v>
      </c>
      <c r="B66" s="257"/>
      <c r="C66" s="257">
        <v>2009</v>
      </c>
      <c r="D66" s="388" t="s">
        <v>586</v>
      </c>
      <c r="E66" s="248" t="s">
        <v>582</v>
      </c>
      <c r="F66" s="499" t="s">
        <v>178</v>
      </c>
      <c r="G66" s="495" t="s">
        <v>164</v>
      </c>
      <c r="H66" s="266" t="s">
        <v>734</v>
      </c>
      <c r="I66" s="248" t="s">
        <v>343</v>
      </c>
      <c r="J66" s="506" t="s">
        <v>356</v>
      </c>
      <c r="K66" s="502"/>
      <c r="L66" s="500">
        <v>0.025</v>
      </c>
      <c r="M66" s="257" t="s">
        <v>301</v>
      </c>
      <c r="N66" s="257"/>
      <c r="O66" s="257"/>
      <c r="P66" s="257"/>
      <c r="Q66" s="257" t="s">
        <v>301</v>
      </c>
      <c r="R66" s="257"/>
      <c r="S66" s="524"/>
      <c r="T66" s="257"/>
      <c r="V66" s="121"/>
      <c r="W66" s="121"/>
      <c r="X66" s="121"/>
      <c r="Y66" s="121"/>
    </row>
    <row r="67" spans="1:25" ht="22.5">
      <c r="A67" s="257" t="s">
        <v>521</v>
      </c>
      <c r="B67" s="257"/>
      <c r="C67" s="257">
        <v>2009</v>
      </c>
      <c r="D67" s="513" t="s">
        <v>587</v>
      </c>
      <c r="E67" s="247" t="s">
        <v>577</v>
      </c>
      <c r="F67" s="499" t="s">
        <v>178</v>
      </c>
      <c r="G67" s="495" t="s">
        <v>164</v>
      </c>
      <c r="H67" s="266" t="s">
        <v>675</v>
      </c>
      <c r="I67" s="247" t="s">
        <v>605</v>
      </c>
      <c r="J67" s="506" t="s">
        <v>356</v>
      </c>
      <c r="K67" s="502" t="s">
        <v>991</v>
      </c>
      <c r="L67" s="500">
        <v>0.025</v>
      </c>
      <c r="M67" s="257">
        <v>600</v>
      </c>
      <c r="N67" s="257"/>
      <c r="O67" s="723">
        <v>5.31</v>
      </c>
      <c r="P67" s="257"/>
      <c r="Q67" s="257">
        <v>1019</v>
      </c>
      <c r="R67" s="257"/>
      <c r="S67" s="524">
        <f t="shared" si="2"/>
        <v>169.83333333333334</v>
      </c>
      <c r="T67" s="257"/>
      <c r="V67" s="91"/>
      <c r="W67" s="91"/>
      <c r="X67" s="91"/>
      <c r="Y67" s="91"/>
    </row>
    <row r="68" spans="1:25" ht="22.5">
      <c r="A68" s="257" t="s">
        <v>521</v>
      </c>
      <c r="B68" s="257"/>
      <c r="C68" s="257">
        <v>2009</v>
      </c>
      <c r="D68" s="513" t="s">
        <v>587</v>
      </c>
      <c r="E68" s="247" t="s">
        <v>577</v>
      </c>
      <c r="F68" s="499" t="s">
        <v>178</v>
      </c>
      <c r="G68" s="495" t="s">
        <v>164</v>
      </c>
      <c r="H68" s="266" t="s">
        <v>734</v>
      </c>
      <c r="I68" s="247" t="s">
        <v>606</v>
      </c>
      <c r="J68" s="506" t="s">
        <v>356</v>
      </c>
      <c r="K68" s="502" t="s">
        <v>991</v>
      </c>
      <c r="L68" s="500">
        <v>0.025</v>
      </c>
      <c r="M68" s="257">
        <v>2450</v>
      </c>
      <c r="N68" s="257"/>
      <c r="O68" s="723">
        <v>5.23</v>
      </c>
      <c r="P68" s="257"/>
      <c r="Q68" s="257">
        <v>3463</v>
      </c>
      <c r="R68" s="257"/>
      <c r="S68" s="524">
        <f t="shared" si="2"/>
        <v>141.3469387755102</v>
      </c>
      <c r="T68" s="257"/>
      <c r="V68" s="91"/>
      <c r="W68" s="91"/>
      <c r="X68" s="91"/>
      <c r="Y68" s="91"/>
    </row>
    <row r="69" spans="1:25" ht="22.5">
      <c r="A69" s="257" t="s">
        <v>521</v>
      </c>
      <c r="B69" s="257"/>
      <c r="C69" s="257">
        <v>2009</v>
      </c>
      <c r="D69" s="513" t="s">
        <v>587</v>
      </c>
      <c r="E69" s="247" t="s">
        <v>577</v>
      </c>
      <c r="F69" s="499" t="s">
        <v>178</v>
      </c>
      <c r="G69" s="495" t="s">
        <v>164</v>
      </c>
      <c r="H69" s="267" t="s">
        <v>1175</v>
      </c>
      <c r="I69" s="247" t="s">
        <v>607</v>
      </c>
      <c r="J69" s="506" t="s">
        <v>356</v>
      </c>
      <c r="K69" s="502" t="s">
        <v>991</v>
      </c>
      <c r="L69" s="500">
        <v>0.025</v>
      </c>
      <c r="M69" s="257">
        <v>3000</v>
      </c>
      <c r="N69" s="257"/>
      <c r="O69" s="723">
        <v>4.6</v>
      </c>
      <c r="P69" s="257"/>
      <c r="Q69" s="257">
        <f>4218+1899</f>
        <v>6117</v>
      </c>
      <c r="R69" s="257"/>
      <c r="S69" s="524">
        <f t="shared" si="2"/>
        <v>203.9</v>
      </c>
      <c r="T69" s="257"/>
      <c r="V69" s="91"/>
      <c r="W69" s="91"/>
      <c r="X69" s="91"/>
      <c r="Y69" s="91"/>
    </row>
    <row r="70" spans="1:25" ht="22.5">
      <c r="A70" s="257" t="s">
        <v>521</v>
      </c>
      <c r="B70" s="257"/>
      <c r="C70" s="257">
        <v>2009</v>
      </c>
      <c r="D70" s="513" t="s">
        <v>588</v>
      </c>
      <c r="E70" s="247" t="s">
        <v>577</v>
      </c>
      <c r="F70" s="499" t="s">
        <v>178</v>
      </c>
      <c r="G70" s="495" t="s">
        <v>164</v>
      </c>
      <c r="H70" s="266" t="s">
        <v>678</v>
      </c>
      <c r="I70" s="247" t="s">
        <v>608</v>
      </c>
      <c r="J70" s="506" t="s">
        <v>356</v>
      </c>
      <c r="K70" s="502" t="s">
        <v>991</v>
      </c>
      <c r="L70" s="500">
        <v>0.025</v>
      </c>
      <c r="M70" s="257">
        <v>2000</v>
      </c>
      <c r="N70" s="257"/>
      <c r="O70" s="257">
        <v>4.55</v>
      </c>
      <c r="P70" s="257"/>
      <c r="Q70" s="257">
        <v>4940</v>
      </c>
      <c r="R70" s="257"/>
      <c r="S70" s="524">
        <f t="shared" si="2"/>
        <v>247</v>
      </c>
      <c r="T70" s="257"/>
      <c r="V70" s="91"/>
      <c r="W70" s="91"/>
      <c r="X70" s="91"/>
      <c r="Y70" s="91"/>
    </row>
    <row r="71" spans="1:25" ht="22.5">
      <c r="A71" s="257" t="s">
        <v>521</v>
      </c>
      <c r="B71" s="501"/>
      <c r="C71" s="257">
        <v>2009</v>
      </c>
      <c r="D71" s="513" t="s">
        <v>588</v>
      </c>
      <c r="E71" s="247" t="s">
        <v>577</v>
      </c>
      <c r="F71" s="499" t="s">
        <v>178</v>
      </c>
      <c r="G71" s="495" t="s">
        <v>164</v>
      </c>
      <c r="H71" s="266" t="s">
        <v>725</v>
      </c>
      <c r="I71" s="247" t="s">
        <v>609</v>
      </c>
      <c r="J71" s="506" t="s">
        <v>356</v>
      </c>
      <c r="K71" s="502" t="s">
        <v>991</v>
      </c>
      <c r="L71" s="500">
        <v>0.025</v>
      </c>
      <c r="M71" s="501">
        <v>1800</v>
      </c>
      <c r="N71" s="501"/>
      <c r="O71" s="501">
        <v>10.09</v>
      </c>
      <c r="P71" s="501"/>
      <c r="Q71" s="501">
        <v>2203</v>
      </c>
      <c r="R71" s="501"/>
      <c r="S71" s="524">
        <f t="shared" si="2"/>
        <v>122.38888888888889</v>
      </c>
      <c r="T71" s="501"/>
      <c r="V71" s="91"/>
      <c r="W71" s="91"/>
      <c r="X71" s="91"/>
      <c r="Y71" s="91"/>
    </row>
    <row r="72" spans="1:20" ht="22.5">
      <c r="A72" s="257" t="s">
        <v>521</v>
      </c>
      <c r="B72" s="257"/>
      <c r="C72" s="257">
        <v>2009</v>
      </c>
      <c r="D72" s="513" t="s">
        <v>588</v>
      </c>
      <c r="E72" s="247" t="s">
        <v>577</v>
      </c>
      <c r="F72" s="499" t="s">
        <v>178</v>
      </c>
      <c r="G72" s="495" t="s">
        <v>164</v>
      </c>
      <c r="H72" s="266" t="s">
        <v>734</v>
      </c>
      <c r="I72" s="247" t="s">
        <v>610</v>
      </c>
      <c r="J72" s="506" t="s">
        <v>356</v>
      </c>
      <c r="K72" s="502" t="s">
        <v>991</v>
      </c>
      <c r="L72" s="500">
        <v>0.025</v>
      </c>
      <c r="M72" s="265">
        <v>2500</v>
      </c>
      <c r="N72" s="265"/>
      <c r="O72" s="265">
        <v>7.16</v>
      </c>
      <c r="P72" s="265"/>
      <c r="Q72" s="265">
        <v>2838</v>
      </c>
      <c r="R72" s="265"/>
      <c r="S72" s="524">
        <f t="shared" si="2"/>
        <v>113.52</v>
      </c>
      <c r="T72" s="265"/>
    </row>
    <row r="73" spans="1:20" ht="12.75">
      <c r="A73" s="257" t="s">
        <v>521</v>
      </c>
      <c r="B73" s="257"/>
      <c r="C73" s="257">
        <v>2009</v>
      </c>
      <c r="D73" s="513" t="s">
        <v>589</v>
      </c>
      <c r="E73" s="247" t="s">
        <v>577</v>
      </c>
      <c r="F73" s="499" t="s">
        <v>178</v>
      </c>
      <c r="G73" s="495" t="s">
        <v>164</v>
      </c>
      <c r="H73" s="266" t="s">
        <v>734</v>
      </c>
      <c r="I73" s="247" t="s">
        <v>611</v>
      </c>
      <c r="J73" s="506" t="s">
        <v>356</v>
      </c>
      <c r="K73" s="240"/>
      <c r="L73" s="500">
        <v>0.025</v>
      </c>
      <c r="M73" s="501" t="s">
        <v>118</v>
      </c>
      <c r="N73" s="501"/>
      <c r="O73" s="501">
        <v>50.99</v>
      </c>
      <c r="P73" s="501"/>
      <c r="Q73" s="501">
        <v>117</v>
      </c>
      <c r="R73" s="501"/>
      <c r="S73" s="524"/>
      <c r="T73" s="501"/>
    </row>
    <row r="74" spans="1:20" ht="22.5">
      <c r="A74" s="265" t="s">
        <v>521</v>
      </c>
      <c r="B74" s="265"/>
      <c r="C74" s="265">
        <v>2009</v>
      </c>
      <c r="D74" s="388" t="s">
        <v>590</v>
      </c>
      <c r="E74" s="248" t="s">
        <v>577</v>
      </c>
      <c r="F74" s="266" t="s">
        <v>178</v>
      </c>
      <c r="G74" s="495" t="s">
        <v>164</v>
      </c>
      <c r="H74" s="267" t="s">
        <v>1175</v>
      </c>
      <c r="I74" s="248" t="s">
        <v>607</v>
      </c>
      <c r="J74" s="506" t="s">
        <v>356</v>
      </c>
      <c r="K74" s="240" t="s">
        <v>359</v>
      </c>
      <c r="L74" s="380">
        <v>0.025</v>
      </c>
      <c r="M74" s="265">
        <v>600</v>
      </c>
      <c r="N74" s="265"/>
      <c r="O74" s="265">
        <v>7.84</v>
      </c>
      <c r="P74" s="265"/>
      <c r="Q74" s="265">
        <v>1815</v>
      </c>
      <c r="R74" s="265"/>
      <c r="S74" s="524">
        <f t="shared" si="2"/>
        <v>302.5</v>
      </c>
      <c r="T74" s="265"/>
    </row>
    <row r="75" spans="1:20" ht="12.75">
      <c r="A75" s="257" t="s">
        <v>521</v>
      </c>
      <c r="B75" s="257"/>
      <c r="C75" s="257">
        <v>2009</v>
      </c>
      <c r="D75" s="388" t="s">
        <v>590</v>
      </c>
      <c r="E75" s="248" t="s">
        <v>577</v>
      </c>
      <c r="F75" s="266" t="s">
        <v>178</v>
      </c>
      <c r="G75" s="495" t="s">
        <v>164</v>
      </c>
      <c r="H75" s="266" t="s">
        <v>734</v>
      </c>
      <c r="I75" s="248" t="s">
        <v>251</v>
      </c>
      <c r="J75" s="506" t="s">
        <v>356</v>
      </c>
      <c r="K75" s="240"/>
      <c r="L75" s="380" t="s">
        <v>301</v>
      </c>
      <c r="M75" s="265" t="s">
        <v>301</v>
      </c>
      <c r="N75" s="265"/>
      <c r="O75" s="265">
        <v>9.75</v>
      </c>
      <c r="P75" s="265"/>
      <c r="Q75" s="265">
        <v>1538</v>
      </c>
      <c r="R75" s="265"/>
      <c r="S75" s="524"/>
      <c r="T75" s="265"/>
    </row>
    <row r="76" spans="1:20" ht="12.75">
      <c r="A76" s="265" t="s">
        <v>521</v>
      </c>
      <c r="B76" s="265"/>
      <c r="C76" s="265">
        <v>2009</v>
      </c>
      <c r="D76" s="388" t="s">
        <v>864</v>
      </c>
      <c r="E76" s="248" t="s">
        <v>577</v>
      </c>
      <c r="F76" s="266" t="s">
        <v>178</v>
      </c>
      <c r="G76" s="495" t="s">
        <v>164</v>
      </c>
      <c r="H76" s="266" t="s">
        <v>734</v>
      </c>
      <c r="I76" s="248" t="s">
        <v>251</v>
      </c>
      <c r="J76" s="506" t="s">
        <v>356</v>
      </c>
      <c r="K76" s="240"/>
      <c r="L76" s="380" t="s">
        <v>301</v>
      </c>
      <c r="M76" s="265" t="s">
        <v>301</v>
      </c>
      <c r="N76" s="265"/>
      <c r="O76" s="265">
        <v>8.4</v>
      </c>
      <c r="P76" s="265"/>
      <c r="Q76" s="265">
        <v>1590</v>
      </c>
      <c r="R76" s="265"/>
      <c r="S76" s="524"/>
      <c r="T76" s="265"/>
    </row>
    <row r="77" spans="1:20" ht="12.75">
      <c r="A77" s="257" t="s">
        <v>521</v>
      </c>
      <c r="B77" s="501"/>
      <c r="C77" s="257">
        <v>2009</v>
      </c>
      <c r="D77" s="513" t="s">
        <v>591</v>
      </c>
      <c r="E77" s="247" t="s">
        <v>577</v>
      </c>
      <c r="F77" s="499" t="s">
        <v>178</v>
      </c>
      <c r="G77" s="495" t="s">
        <v>164</v>
      </c>
      <c r="H77" s="267"/>
      <c r="I77" s="247" t="s">
        <v>360</v>
      </c>
      <c r="J77" s="506" t="s">
        <v>356</v>
      </c>
      <c r="K77" s="503" t="s">
        <v>359</v>
      </c>
      <c r="L77" s="500">
        <v>0.025</v>
      </c>
      <c r="M77" s="501">
        <v>300</v>
      </c>
      <c r="N77" s="501"/>
      <c r="O77" s="501">
        <v>54.45</v>
      </c>
      <c r="P77" s="501"/>
      <c r="Q77" s="501">
        <f>425+696</f>
        <v>1121</v>
      </c>
      <c r="R77" s="501"/>
      <c r="S77" s="524">
        <f t="shared" si="2"/>
        <v>373.6666666666667</v>
      </c>
      <c r="T77" s="501"/>
    </row>
    <row r="78" spans="1:21" s="332" customFormat="1" ht="22.5">
      <c r="A78" s="265" t="s">
        <v>521</v>
      </c>
      <c r="B78" s="265"/>
      <c r="C78" s="265">
        <v>2009</v>
      </c>
      <c r="D78" s="388" t="s">
        <v>592</v>
      </c>
      <c r="E78" s="248" t="s">
        <v>577</v>
      </c>
      <c r="F78" s="266" t="s">
        <v>178</v>
      </c>
      <c r="G78" s="495" t="s">
        <v>164</v>
      </c>
      <c r="H78" s="266" t="s">
        <v>1177</v>
      </c>
      <c r="I78" s="248" t="s">
        <v>612</v>
      </c>
      <c r="J78" s="248" t="s">
        <v>356</v>
      </c>
      <c r="K78" s="240" t="s">
        <v>991</v>
      </c>
      <c r="L78" s="380">
        <v>0.025</v>
      </c>
      <c r="M78" s="265">
        <v>300</v>
      </c>
      <c r="N78" s="265"/>
      <c r="O78" s="265">
        <v>25.23</v>
      </c>
      <c r="P78" s="265"/>
      <c r="Q78" s="265">
        <f>132+39</f>
        <v>171</v>
      </c>
      <c r="R78" s="265"/>
      <c r="S78" s="524">
        <f t="shared" si="2"/>
        <v>57</v>
      </c>
      <c r="T78" s="265"/>
      <c r="U78" s="592"/>
    </row>
    <row r="79" spans="1:20" ht="12.75">
      <c r="A79" s="257" t="s">
        <v>521</v>
      </c>
      <c r="B79" s="501"/>
      <c r="C79" s="257">
        <v>2009</v>
      </c>
      <c r="D79" s="513" t="s">
        <v>593</v>
      </c>
      <c r="E79" s="247" t="s">
        <v>582</v>
      </c>
      <c r="F79" s="499" t="s">
        <v>178</v>
      </c>
      <c r="G79" s="495" t="s">
        <v>164</v>
      </c>
      <c r="H79" s="266" t="s">
        <v>734</v>
      </c>
      <c r="I79" s="247" t="s">
        <v>251</v>
      </c>
      <c r="J79" s="506" t="s">
        <v>356</v>
      </c>
      <c r="K79" s="815" t="s">
        <v>359</v>
      </c>
      <c r="L79" s="500">
        <v>0.025</v>
      </c>
      <c r="M79" s="814">
        <v>200</v>
      </c>
      <c r="N79" s="814"/>
      <c r="O79" s="814">
        <v>12.63</v>
      </c>
      <c r="P79" s="814"/>
      <c r="Q79" s="814">
        <f>938</f>
        <v>938</v>
      </c>
      <c r="R79" s="814"/>
      <c r="S79" s="817">
        <f t="shared" si="2"/>
        <v>469</v>
      </c>
      <c r="T79" s="814"/>
    </row>
    <row r="80" spans="1:20" ht="12.75">
      <c r="A80" s="257" t="s">
        <v>521</v>
      </c>
      <c r="B80" s="257"/>
      <c r="C80" s="257">
        <v>2009</v>
      </c>
      <c r="D80" s="388" t="s">
        <v>594</v>
      </c>
      <c r="E80" s="247" t="s">
        <v>582</v>
      </c>
      <c r="F80" s="499" t="s">
        <v>178</v>
      </c>
      <c r="G80" s="495" t="s">
        <v>164</v>
      </c>
      <c r="H80" s="266" t="s">
        <v>734</v>
      </c>
      <c r="I80" s="247" t="s">
        <v>251</v>
      </c>
      <c r="J80" s="506" t="s">
        <v>356</v>
      </c>
      <c r="K80" s="815"/>
      <c r="L80" s="500">
        <v>0.025</v>
      </c>
      <c r="M80" s="814"/>
      <c r="N80" s="814"/>
      <c r="O80" s="814"/>
      <c r="P80" s="814"/>
      <c r="Q80" s="814"/>
      <c r="R80" s="814"/>
      <c r="S80" s="817" t="e">
        <f t="shared" si="2"/>
        <v>#DIV/0!</v>
      </c>
      <c r="T80" s="814"/>
    </row>
    <row r="81" spans="1:20" ht="22.5">
      <c r="A81" s="257" t="s">
        <v>521</v>
      </c>
      <c r="B81" s="257"/>
      <c r="C81" s="257">
        <v>2009</v>
      </c>
      <c r="D81" s="513" t="s">
        <v>597</v>
      </c>
      <c r="E81" s="247" t="s">
        <v>577</v>
      </c>
      <c r="F81" s="499" t="s">
        <v>178</v>
      </c>
      <c r="G81" s="495" t="s">
        <v>164</v>
      </c>
      <c r="H81" s="267" t="s">
        <v>1175</v>
      </c>
      <c r="I81" s="247" t="s">
        <v>570</v>
      </c>
      <c r="J81" s="506" t="s">
        <v>356</v>
      </c>
      <c r="K81" s="502" t="s">
        <v>991</v>
      </c>
      <c r="L81" s="500">
        <v>0.025</v>
      </c>
      <c r="M81" s="257">
        <v>3300</v>
      </c>
      <c r="N81" s="257"/>
      <c r="O81" s="257">
        <v>5.9</v>
      </c>
      <c r="P81" s="257"/>
      <c r="Q81" s="257">
        <f>3320+3242</f>
        <v>6562</v>
      </c>
      <c r="R81" s="257"/>
      <c r="S81" s="511">
        <f t="shared" si="2"/>
        <v>198.84848484848484</v>
      </c>
      <c r="T81" s="257"/>
    </row>
    <row r="82" spans="1:20" ht="22.5">
      <c r="A82" s="257" t="s">
        <v>521</v>
      </c>
      <c r="B82" s="257"/>
      <c r="C82" s="257">
        <v>2009</v>
      </c>
      <c r="D82" s="388" t="s">
        <v>597</v>
      </c>
      <c r="E82" s="248" t="s">
        <v>577</v>
      </c>
      <c r="F82" s="499" t="s">
        <v>178</v>
      </c>
      <c r="G82" s="495" t="s">
        <v>164</v>
      </c>
      <c r="H82" s="266" t="s">
        <v>734</v>
      </c>
      <c r="I82" s="248" t="s">
        <v>343</v>
      </c>
      <c r="J82" s="506" t="s">
        <v>356</v>
      </c>
      <c r="K82" s="502" t="s">
        <v>991</v>
      </c>
      <c r="L82" s="500">
        <v>0.025</v>
      </c>
      <c r="M82" s="257">
        <v>1500</v>
      </c>
      <c r="N82" s="257"/>
      <c r="O82" s="257">
        <v>7</v>
      </c>
      <c r="P82" s="257"/>
      <c r="Q82" s="257">
        <v>3106</v>
      </c>
      <c r="R82" s="257"/>
      <c r="S82" s="511">
        <f t="shared" si="2"/>
        <v>207.06666666666666</v>
      </c>
      <c r="T82" s="257"/>
    </row>
    <row r="83" spans="1:20" ht="33.75">
      <c r="A83" s="257" t="s">
        <v>521</v>
      </c>
      <c r="B83" s="257"/>
      <c r="C83" s="257">
        <v>2009</v>
      </c>
      <c r="D83" s="388" t="s">
        <v>598</v>
      </c>
      <c r="E83" s="247" t="s">
        <v>577</v>
      </c>
      <c r="F83" s="499" t="s">
        <v>178</v>
      </c>
      <c r="G83" s="495" t="s">
        <v>164</v>
      </c>
      <c r="H83" s="267" t="s">
        <v>1176</v>
      </c>
      <c r="I83" s="248" t="s">
        <v>614</v>
      </c>
      <c r="J83" s="506" t="s">
        <v>356</v>
      </c>
      <c r="K83" s="502" t="s">
        <v>359</v>
      </c>
      <c r="L83" s="500">
        <v>0.025</v>
      </c>
      <c r="M83" s="257">
        <v>2000</v>
      </c>
      <c r="N83" s="257"/>
      <c r="O83" s="257">
        <v>8.21</v>
      </c>
      <c r="P83" s="257"/>
      <c r="Q83" s="257">
        <f>1463+871</f>
        <v>2334</v>
      </c>
      <c r="R83" s="257"/>
      <c r="S83" s="511">
        <f t="shared" si="2"/>
        <v>116.7</v>
      </c>
      <c r="T83" s="257"/>
    </row>
    <row r="84" spans="1:20" ht="12.75">
      <c r="A84" s="257" t="s">
        <v>521</v>
      </c>
      <c r="B84" s="257"/>
      <c r="C84" s="257">
        <v>2009</v>
      </c>
      <c r="D84" s="513" t="s">
        <v>599</v>
      </c>
      <c r="E84" s="247" t="s">
        <v>582</v>
      </c>
      <c r="F84" s="499" t="s">
        <v>178</v>
      </c>
      <c r="G84" s="495" t="s">
        <v>164</v>
      </c>
      <c r="H84" s="266" t="s">
        <v>734</v>
      </c>
      <c r="I84" s="247" t="s">
        <v>251</v>
      </c>
      <c r="J84" s="506" t="s">
        <v>356</v>
      </c>
      <c r="K84" s="502" t="s">
        <v>359</v>
      </c>
      <c r="L84" s="500">
        <v>0.025</v>
      </c>
      <c r="M84" s="257" t="s">
        <v>301</v>
      </c>
      <c r="N84" s="257"/>
      <c r="O84" s="257">
        <v>15.92</v>
      </c>
      <c r="P84" s="257"/>
      <c r="Q84" s="257">
        <v>68</v>
      </c>
      <c r="R84" s="257"/>
      <c r="S84" s="511"/>
      <c r="T84" s="257"/>
    </row>
    <row r="85" spans="1:20" ht="12.75">
      <c r="A85" s="257" t="s">
        <v>521</v>
      </c>
      <c r="B85" s="257"/>
      <c r="C85" s="257">
        <v>2009</v>
      </c>
      <c r="D85" s="388" t="s">
        <v>600</v>
      </c>
      <c r="E85" s="248" t="s">
        <v>577</v>
      </c>
      <c r="F85" s="499" t="s">
        <v>178</v>
      </c>
      <c r="G85" s="495" t="s">
        <v>164</v>
      </c>
      <c r="H85" s="266" t="s">
        <v>1177</v>
      </c>
      <c r="I85" s="248" t="s">
        <v>615</v>
      </c>
      <c r="J85" s="506" t="s">
        <v>356</v>
      </c>
      <c r="K85" s="503" t="s">
        <v>359</v>
      </c>
      <c r="L85" s="500">
        <v>0.025</v>
      </c>
      <c r="M85" s="501">
        <v>600</v>
      </c>
      <c r="N85" s="501"/>
      <c r="O85" s="501">
        <v>3.56</v>
      </c>
      <c r="P85" s="501"/>
      <c r="Q85" s="501">
        <f>22+1248</f>
        <v>1270</v>
      </c>
      <c r="R85" s="501"/>
      <c r="S85" s="511">
        <f t="shared" si="2"/>
        <v>211.66666666666666</v>
      </c>
      <c r="T85" s="501"/>
    </row>
    <row r="86" spans="1:20" ht="22.5">
      <c r="A86" s="257" t="s">
        <v>521</v>
      </c>
      <c r="B86" s="257"/>
      <c r="C86" s="257">
        <v>2009</v>
      </c>
      <c r="D86" s="513" t="s">
        <v>601</v>
      </c>
      <c r="E86" s="247" t="s">
        <v>577</v>
      </c>
      <c r="F86" s="499" t="s">
        <v>178</v>
      </c>
      <c r="G86" s="495" t="s">
        <v>164</v>
      </c>
      <c r="H86" s="267" t="s">
        <v>1175</v>
      </c>
      <c r="I86" s="247" t="s">
        <v>607</v>
      </c>
      <c r="J86" s="506" t="s">
        <v>356</v>
      </c>
      <c r="K86" s="240" t="s">
        <v>991</v>
      </c>
      <c r="L86" s="500">
        <v>0.025</v>
      </c>
      <c r="M86" s="265">
        <v>1100</v>
      </c>
      <c r="N86" s="265"/>
      <c r="O86" s="265">
        <v>17.19</v>
      </c>
      <c r="P86" s="265"/>
      <c r="Q86" s="265">
        <f>175+1107</f>
        <v>1282</v>
      </c>
      <c r="R86" s="265"/>
      <c r="S86" s="511">
        <f t="shared" si="2"/>
        <v>116.54545454545455</v>
      </c>
      <c r="T86" s="265"/>
    </row>
    <row r="87" spans="1:20" ht="12.75">
      <c r="A87" s="257" t="s">
        <v>521</v>
      </c>
      <c r="B87" s="257"/>
      <c r="C87" s="257">
        <v>2009</v>
      </c>
      <c r="D87" s="513" t="s">
        <v>601</v>
      </c>
      <c r="E87" s="247" t="s">
        <v>577</v>
      </c>
      <c r="F87" s="499" t="s">
        <v>178</v>
      </c>
      <c r="G87" s="495" t="s">
        <v>164</v>
      </c>
      <c r="H87" s="266" t="s">
        <v>734</v>
      </c>
      <c r="I87" s="247" t="s">
        <v>343</v>
      </c>
      <c r="J87" s="506" t="s">
        <v>356</v>
      </c>
      <c r="K87" s="240" t="s">
        <v>1173</v>
      </c>
      <c r="L87" s="500">
        <v>0.025</v>
      </c>
      <c r="M87" s="265" t="s">
        <v>301</v>
      </c>
      <c r="N87" s="265"/>
      <c r="O87" s="265">
        <v>11.54</v>
      </c>
      <c r="P87" s="265"/>
      <c r="Q87" s="265">
        <v>278</v>
      </c>
      <c r="R87" s="265"/>
      <c r="S87" s="511"/>
      <c r="T87" s="265"/>
    </row>
    <row r="88" spans="1:20" ht="22.5">
      <c r="A88" s="257" t="s">
        <v>521</v>
      </c>
      <c r="B88" s="257"/>
      <c r="C88" s="257">
        <v>2009</v>
      </c>
      <c r="D88" s="388" t="s">
        <v>602</v>
      </c>
      <c r="E88" s="248" t="s">
        <v>577</v>
      </c>
      <c r="F88" s="499" t="s">
        <v>178</v>
      </c>
      <c r="G88" s="495" t="s">
        <v>164</v>
      </c>
      <c r="H88" s="267" t="s">
        <v>1175</v>
      </c>
      <c r="I88" s="248" t="s">
        <v>570</v>
      </c>
      <c r="J88" s="506" t="s">
        <v>356</v>
      </c>
      <c r="K88" s="503" t="s">
        <v>991</v>
      </c>
      <c r="L88" s="500">
        <v>0.025</v>
      </c>
      <c r="M88" s="501">
        <v>3500</v>
      </c>
      <c r="N88" s="501"/>
      <c r="O88" s="501">
        <v>4.44</v>
      </c>
      <c r="P88" s="501"/>
      <c r="Q88" s="501">
        <f>302+1192</f>
        <v>1494</v>
      </c>
      <c r="R88" s="501"/>
      <c r="S88" s="511">
        <f t="shared" si="2"/>
        <v>42.68571428571428</v>
      </c>
      <c r="T88" s="501"/>
    </row>
    <row r="89" spans="1:20" ht="22.5">
      <c r="A89" s="257" t="s">
        <v>521</v>
      </c>
      <c r="B89" s="257"/>
      <c r="C89" s="257">
        <v>2009</v>
      </c>
      <c r="D89" s="513" t="s">
        <v>602</v>
      </c>
      <c r="E89" s="247" t="s">
        <v>577</v>
      </c>
      <c r="F89" s="499" t="s">
        <v>178</v>
      </c>
      <c r="G89" s="495" t="s">
        <v>164</v>
      </c>
      <c r="H89" s="266" t="s">
        <v>734</v>
      </c>
      <c r="I89" s="247" t="s">
        <v>343</v>
      </c>
      <c r="J89" s="506" t="s">
        <v>356</v>
      </c>
      <c r="K89" s="502" t="s">
        <v>991</v>
      </c>
      <c r="L89" s="500">
        <v>0.025</v>
      </c>
      <c r="M89" s="257">
        <v>2000</v>
      </c>
      <c r="N89" s="257"/>
      <c r="O89" s="257">
        <v>4.53</v>
      </c>
      <c r="P89" s="257"/>
      <c r="Q89" s="257">
        <v>2298</v>
      </c>
      <c r="R89" s="257"/>
      <c r="S89" s="511">
        <f t="shared" si="2"/>
        <v>114.9</v>
      </c>
      <c r="T89" s="257"/>
    </row>
    <row r="90" spans="1:20" ht="33.75">
      <c r="A90" s="257" t="s">
        <v>521</v>
      </c>
      <c r="B90" s="257"/>
      <c r="C90" s="257">
        <v>2009</v>
      </c>
      <c r="D90" s="388" t="s">
        <v>603</v>
      </c>
      <c r="E90" s="248" t="s">
        <v>582</v>
      </c>
      <c r="F90" s="499" t="s">
        <v>178</v>
      </c>
      <c r="G90" s="495" t="s">
        <v>164</v>
      </c>
      <c r="H90" s="267" t="s">
        <v>1176</v>
      </c>
      <c r="I90" s="248" t="s">
        <v>616</v>
      </c>
      <c r="J90" s="506" t="s">
        <v>356</v>
      </c>
      <c r="K90" s="502" t="s">
        <v>359</v>
      </c>
      <c r="L90" s="500">
        <v>0.025</v>
      </c>
      <c r="M90" s="257" t="s">
        <v>301</v>
      </c>
      <c r="N90" s="257"/>
      <c r="O90" s="257">
        <v>6.88</v>
      </c>
      <c r="P90" s="257"/>
      <c r="Q90" s="257">
        <v>199</v>
      </c>
      <c r="R90" s="257"/>
      <c r="S90" s="511"/>
      <c r="T90" s="257"/>
    </row>
    <row r="91" spans="1:20" ht="33.75">
      <c r="A91" s="257" t="s">
        <v>521</v>
      </c>
      <c r="B91" s="257"/>
      <c r="C91" s="257">
        <v>2009</v>
      </c>
      <c r="D91" s="388" t="s">
        <v>1044</v>
      </c>
      <c r="E91" s="248" t="s">
        <v>582</v>
      </c>
      <c r="F91" s="499" t="s">
        <v>178</v>
      </c>
      <c r="G91" s="495" t="s">
        <v>164</v>
      </c>
      <c r="H91" s="267" t="s">
        <v>1176</v>
      </c>
      <c r="I91" s="248" t="s">
        <v>617</v>
      </c>
      <c r="J91" s="506" t="s">
        <v>356</v>
      </c>
      <c r="K91" s="502" t="s">
        <v>359</v>
      </c>
      <c r="L91" s="500">
        <v>0.025</v>
      </c>
      <c r="M91" s="257">
        <v>400</v>
      </c>
      <c r="N91" s="257"/>
      <c r="O91" s="257">
        <v>3.74</v>
      </c>
      <c r="P91" s="257"/>
      <c r="Q91" s="257">
        <v>1386</v>
      </c>
      <c r="R91" s="257"/>
      <c r="S91" s="511">
        <f t="shared" si="2"/>
        <v>346.5</v>
      </c>
      <c r="T91" s="257"/>
    </row>
    <row r="92" spans="1:20" ht="22.5">
      <c r="A92" s="257" t="s">
        <v>521</v>
      </c>
      <c r="B92" s="257"/>
      <c r="C92" s="257">
        <v>2009</v>
      </c>
      <c r="D92" s="513" t="s">
        <v>585</v>
      </c>
      <c r="E92" s="247" t="s">
        <v>582</v>
      </c>
      <c r="F92" s="499" t="s">
        <v>178</v>
      </c>
      <c r="G92" s="495" t="s">
        <v>164</v>
      </c>
      <c r="H92" s="267" t="s">
        <v>1175</v>
      </c>
      <c r="I92" s="247" t="s">
        <v>570</v>
      </c>
      <c r="J92" s="506" t="s">
        <v>357</v>
      </c>
      <c r="K92" s="502" t="s">
        <v>301</v>
      </c>
      <c r="L92" s="500">
        <v>0.025</v>
      </c>
      <c r="M92" s="257" t="s">
        <v>301</v>
      </c>
      <c r="N92" s="257"/>
      <c r="O92" s="257" t="s">
        <v>404</v>
      </c>
      <c r="P92" s="257"/>
      <c r="Q92" s="257" t="s">
        <v>301</v>
      </c>
      <c r="R92" s="257"/>
      <c r="S92" s="511"/>
      <c r="T92" s="257"/>
    </row>
    <row r="93" spans="1:20" ht="12.75">
      <c r="A93" s="257" t="s">
        <v>521</v>
      </c>
      <c r="B93" s="257"/>
      <c r="C93" s="257">
        <v>2009</v>
      </c>
      <c r="D93" s="513" t="s">
        <v>585</v>
      </c>
      <c r="E93" s="247" t="s">
        <v>582</v>
      </c>
      <c r="F93" s="499" t="s">
        <v>178</v>
      </c>
      <c r="G93" s="495" t="s">
        <v>164</v>
      </c>
      <c r="H93" s="266" t="s">
        <v>734</v>
      </c>
      <c r="I93" s="247" t="s">
        <v>343</v>
      </c>
      <c r="J93" s="506" t="s">
        <v>357</v>
      </c>
      <c r="K93" s="502" t="s">
        <v>301</v>
      </c>
      <c r="L93" s="500">
        <v>0.025</v>
      </c>
      <c r="M93" s="257" t="s">
        <v>301</v>
      </c>
      <c r="N93" s="257"/>
      <c r="O93" s="257" t="s">
        <v>404</v>
      </c>
      <c r="P93" s="257"/>
      <c r="Q93" s="257">
        <v>278</v>
      </c>
      <c r="R93" s="257"/>
      <c r="S93" s="511"/>
      <c r="T93" s="257"/>
    </row>
    <row r="94" spans="1:20" ht="12.75">
      <c r="A94" s="257" t="s">
        <v>521</v>
      </c>
      <c r="B94" s="257"/>
      <c r="C94" s="257">
        <v>2009</v>
      </c>
      <c r="D94" s="388" t="s">
        <v>586</v>
      </c>
      <c r="E94" s="248" t="s">
        <v>582</v>
      </c>
      <c r="F94" s="499" t="s">
        <v>178</v>
      </c>
      <c r="G94" s="495" t="s">
        <v>164</v>
      </c>
      <c r="H94" s="266" t="s">
        <v>734</v>
      </c>
      <c r="I94" s="248" t="s">
        <v>343</v>
      </c>
      <c r="J94" s="506" t="s">
        <v>357</v>
      </c>
      <c r="K94" s="502" t="s">
        <v>301</v>
      </c>
      <c r="L94" s="500">
        <v>0.025</v>
      </c>
      <c r="M94" s="257" t="s">
        <v>301</v>
      </c>
      <c r="N94" s="257"/>
      <c r="O94" s="257" t="s">
        <v>404</v>
      </c>
      <c r="P94" s="257"/>
      <c r="Q94" s="257" t="s">
        <v>301</v>
      </c>
      <c r="R94" s="257"/>
      <c r="S94" s="511"/>
      <c r="T94" s="257"/>
    </row>
    <row r="95" spans="1:20" ht="22.5">
      <c r="A95" s="257" t="s">
        <v>521</v>
      </c>
      <c r="B95" s="257"/>
      <c r="C95" s="257">
        <v>2009</v>
      </c>
      <c r="D95" s="513" t="s">
        <v>587</v>
      </c>
      <c r="E95" s="247" t="s">
        <v>577</v>
      </c>
      <c r="F95" s="499" t="s">
        <v>178</v>
      </c>
      <c r="G95" s="495" t="s">
        <v>164</v>
      </c>
      <c r="H95" s="266" t="s">
        <v>675</v>
      </c>
      <c r="I95" s="247" t="s">
        <v>605</v>
      </c>
      <c r="J95" s="506" t="s">
        <v>357</v>
      </c>
      <c r="K95" s="502" t="s">
        <v>991</v>
      </c>
      <c r="L95" s="500">
        <v>0.025</v>
      </c>
      <c r="M95" s="257">
        <v>600</v>
      </c>
      <c r="N95" s="257"/>
      <c r="O95" s="257" t="s">
        <v>404</v>
      </c>
      <c r="P95" s="257"/>
      <c r="Q95" s="257">
        <v>1008</v>
      </c>
      <c r="R95" s="257"/>
      <c r="S95" s="511">
        <f t="shared" si="2"/>
        <v>168</v>
      </c>
      <c r="T95" s="257"/>
    </row>
    <row r="96" spans="1:20" ht="22.5">
      <c r="A96" s="257" t="s">
        <v>521</v>
      </c>
      <c r="B96" s="257"/>
      <c r="C96" s="257">
        <v>2009</v>
      </c>
      <c r="D96" s="513" t="s">
        <v>587</v>
      </c>
      <c r="E96" s="247" t="s">
        <v>577</v>
      </c>
      <c r="F96" s="499" t="s">
        <v>178</v>
      </c>
      <c r="G96" s="495" t="s">
        <v>164</v>
      </c>
      <c r="H96" s="266" t="s">
        <v>734</v>
      </c>
      <c r="I96" s="247" t="s">
        <v>606</v>
      </c>
      <c r="J96" s="506" t="s">
        <v>357</v>
      </c>
      <c r="K96" s="502" t="s">
        <v>991</v>
      </c>
      <c r="L96" s="500">
        <v>0.025</v>
      </c>
      <c r="M96" s="257">
        <v>1000</v>
      </c>
      <c r="N96" s="257"/>
      <c r="O96" s="257" t="s">
        <v>404</v>
      </c>
      <c r="P96" s="257"/>
      <c r="Q96" s="257">
        <v>1560</v>
      </c>
      <c r="R96" s="257"/>
      <c r="S96" s="511">
        <f aca="true" t="shared" si="3" ref="S96:S157">100*Q96/M96</f>
        <v>156</v>
      </c>
      <c r="T96" s="257"/>
    </row>
    <row r="97" spans="1:20" ht="22.5">
      <c r="A97" s="257" t="s">
        <v>521</v>
      </c>
      <c r="B97" s="257"/>
      <c r="C97" s="257">
        <v>2009</v>
      </c>
      <c r="D97" s="513" t="s">
        <v>587</v>
      </c>
      <c r="E97" s="247" t="s">
        <v>577</v>
      </c>
      <c r="F97" s="499" t="s">
        <v>178</v>
      </c>
      <c r="G97" s="495" t="s">
        <v>164</v>
      </c>
      <c r="H97" s="267" t="s">
        <v>1175</v>
      </c>
      <c r="I97" s="247" t="s">
        <v>607</v>
      </c>
      <c r="J97" s="506" t="s">
        <v>357</v>
      </c>
      <c r="K97" s="502" t="s">
        <v>991</v>
      </c>
      <c r="L97" s="500">
        <v>0.025</v>
      </c>
      <c r="M97" s="257">
        <v>1000</v>
      </c>
      <c r="N97" s="257"/>
      <c r="O97" s="257" t="s">
        <v>404</v>
      </c>
      <c r="P97" s="257"/>
      <c r="Q97" s="257">
        <f>408+2281</f>
        <v>2689</v>
      </c>
      <c r="R97" s="257"/>
      <c r="S97" s="511">
        <f t="shared" si="3"/>
        <v>268.9</v>
      </c>
      <c r="T97" s="257"/>
    </row>
    <row r="98" spans="1:20" ht="12.75">
      <c r="A98" s="257" t="s">
        <v>521</v>
      </c>
      <c r="B98" s="257"/>
      <c r="C98" s="257">
        <v>2009</v>
      </c>
      <c r="D98" s="513" t="s">
        <v>588</v>
      </c>
      <c r="E98" s="247" t="s">
        <v>577</v>
      </c>
      <c r="F98" s="499" t="s">
        <v>178</v>
      </c>
      <c r="G98" s="495" t="s">
        <v>164</v>
      </c>
      <c r="H98" s="266" t="s">
        <v>678</v>
      </c>
      <c r="I98" s="247" t="s">
        <v>608</v>
      </c>
      <c r="J98" s="506" t="s">
        <v>357</v>
      </c>
      <c r="K98" s="502" t="s">
        <v>359</v>
      </c>
      <c r="L98" s="500">
        <v>0.025</v>
      </c>
      <c r="M98" s="257">
        <v>100</v>
      </c>
      <c r="N98" s="257"/>
      <c r="O98" s="257" t="s">
        <v>404</v>
      </c>
      <c r="P98" s="257"/>
      <c r="Q98" s="257">
        <v>184</v>
      </c>
      <c r="R98" s="257"/>
      <c r="S98" s="511">
        <f t="shared" si="3"/>
        <v>184</v>
      </c>
      <c r="T98" s="257"/>
    </row>
    <row r="99" spans="1:20" ht="12.75">
      <c r="A99" s="257" t="s">
        <v>521</v>
      </c>
      <c r="B99" s="501"/>
      <c r="C99" s="257">
        <v>2009</v>
      </c>
      <c r="D99" s="513" t="s">
        <v>588</v>
      </c>
      <c r="E99" s="247" t="s">
        <v>577</v>
      </c>
      <c r="F99" s="499" t="s">
        <v>178</v>
      </c>
      <c r="G99" s="495" t="s">
        <v>164</v>
      </c>
      <c r="H99" s="266" t="s">
        <v>725</v>
      </c>
      <c r="I99" s="247" t="s">
        <v>609</v>
      </c>
      <c r="J99" s="506" t="s">
        <v>357</v>
      </c>
      <c r="K99" s="503" t="s">
        <v>359</v>
      </c>
      <c r="L99" s="500">
        <v>0.025</v>
      </c>
      <c r="M99" s="501">
        <v>400</v>
      </c>
      <c r="N99" s="501"/>
      <c r="O99" s="501" t="s">
        <v>404</v>
      </c>
      <c r="P99" s="501"/>
      <c r="Q99" s="501">
        <v>985</v>
      </c>
      <c r="R99" s="501"/>
      <c r="S99" s="511">
        <f t="shared" si="3"/>
        <v>246.25</v>
      </c>
      <c r="T99" s="501"/>
    </row>
    <row r="100" spans="1:20" ht="12.75">
      <c r="A100" s="257" t="s">
        <v>521</v>
      </c>
      <c r="B100" s="257"/>
      <c r="C100" s="257">
        <v>2009</v>
      </c>
      <c r="D100" s="513" t="s">
        <v>588</v>
      </c>
      <c r="E100" s="247" t="s">
        <v>577</v>
      </c>
      <c r="F100" s="499" t="s">
        <v>178</v>
      </c>
      <c r="G100" s="495" t="s">
        <v>164</v>
      </c>
      <c r="H100" s="266" t="s">
        <v>734</v>
      </c>
      <c r="I100" s="247" t="s">
        <v>610</v>
      </c>
      <c r="J100" s="506" t="s">
        <v>357</v>
      </c>
      <c r="K100" s="240" t="s">
        <v>359</v>
      </c>
      <c r="L100" s="500">
        <v>0.025</v>
      </c>
      <c r="M100" s="265">
        <v>200</v>
      </c>
      <c r="N100" s="265"/>
      <c r="O100" s="265" t="s">
        <v>404</v>
      </c>
      <c r="P100" s="265"/>
      <c r="Q100" s="265">
        <v>508</v>
      </c>
      <c r="R100" s="265"/>
      <c r="S100" s="511">
        <f t="shared" si="3"/>
        <v>254</v>
      </c>
      <c r="T100" s="265"/>
    </row>
    <row r="101" spans="1:20" ht="12.75">
      <c r="A101" s="257" t="s">
        <v>521</v>
      </c>
      <c r="B101" s="257"/>
      <c r="C101" s="257">
        <v>2009</v>
      </c>
      <c r="D101" s="513" t="s">
        <v>589</v>
      </c>
      <c r="E101" s="247" t="s">
        <v>577</v>
      </c>
      <c r="F101" s="499" t="s">
        <v>178</v>
      </c>
      <c r="G101" s="495" t="s">
        <v>164</v>
      </c>
      <c r="H101" s="266" t="s">
        <v>734</v>
      </c>
      <c r="I101" s="247" t="s">
        <v>611</v>
      </c>
      <c r="J101" s="506" t="s">
        <v>357</v>
      </c>
      <c r="K101" s="240" t="s">
        <v>359</v>
      </c>
      <c r="L101" s="500">
        <v>0.025</v>
      </c>
      <c r="M101" s="501">
        <v>50</v>
      </c>
      <c r="N101" s="501"/>
      <c r="O101" s="501" t="s">
        <v>404</v>
      </c>
      <c r="P101" s="501"/>
      <c r="Q101" s="501">
        <v>10</v>
      </c>
      <c r="R101" s="501"/>
      <c r="S101" s="511">
        <f t="shared" si="3"/>
        <v>20</v>
      </c>
      <c r="T101" s="501"/>
    </row>
    <row r="102" spans="1:20" ht="22.5">
      <c r="A102" s="265" t="s">
        <v>521</v>
      </c>
      <c r="B102" s="265"/>
      <c r="C102" s="265">
        <v>2009</v>
      </c>
      <c r="D102" s="388" t="s">
        <v>590</v>
      </c>
      <c r="E102" s="248" t="s">
        <v>577</v>
      </c>
      <c r="F102" s="266" t="s">
        <v>178</v>
      </c>
      <c r="G102" s="495" t="s">
        <v>164</v>
      </c>
      <c r="H102" s="267" t="s">
        <v>1175</v>
      </c>
      <c r="I102" s="248" t="s">
        <v>607</v>
      </c>
      <c r="J102" s="506" t="s">
        <v>357</v>
      </c>
      <c r="K102" s="240"/>
      <c r="L102" s="380">
        <v>0.025</v>
      </c>
      <c r="M102" s="265" t="s">
        <v>301</v>
      </c>
      <c r="N102" s="265"/>
      <c r="O102" s="265" t="s">
        <v>404</v>
      </c>
      <c r="P102" s="265"/>
      <c r="Q102" s="265" t="s">
        <v>301</v>
      </c>
      <c r="R102" s="265"/>
      <c r="S102" s="511"/>
      <c r="T102" s="265"/>
    </row>
    <row r="103" spans="1:20" ht="12.75">
      <c r="A103" s="257" t="s">
        <v>521</v>
      </c>
      <c r="B103" s="257"/>
      <c r="C103" s="257">
        <v>2009</v>
      </c>
      <c r="D103" s="388" t="s">
        <v>590</v>
      </c>
      <c r="E103" s="248" t="s">
        <v>577</v>
      </c>
      <c r="F103" s="266" t="s">
        <v>178</v>
      </c>
      <c r="G103" s="495" t="s">
        <v>164</v>
      </c>
      <c r="H103" s="266" t="s">
        <v>734</v>
      </c>
      <c r="I103" s="248" t="s">
        <v>251</v>
      </c>
      <c r="J103" s="506" t="s">
        <v>357</v>
      </c>
      <c r="K103" s="240" t="s">
        <v>359</v>
      </c>
      <c r="L103" s="380" t="s">
        <v>301</v>
      </c>
      <c r="M103" s="265" t="s">
        <v>301</v>
      </c>
      <c r="N103" s="265"/>
      <c r="O103" s="265" t="s">
        <v>404</v>
      </c>
      <c r="P103" s="265"/>
      <c r="Q103" s="265">
        <v>756</v>
      </c>
      <c r="R103" s="265"/>
      <c r="S103" s="511"/>
      <c r="T103" s="265"/>
    </row>
    <row r="104" spans="1:20" ht="12.75">
      <c r="A104" s="265" t="s">
        <v>521</v>
      </c>
      <c r="B104" s="265"/>
      <c r="C104" s="265">
        <v>2009</v>
      </c>
      <c r="D104" s="388" t="s">
        <v>864</v>
      </c>
      <c r="E104" s="248" t="s">
        <v>577</v>
      </c>
      <c r="F104" s="266" t="s">
        <v>178</v>
      </c>
      <c r="G104" s="495" t="s">
        <v>164</v>
      </c>
      <c r="H104" s="266" t="s">
        <v>734</v>
      </c>
      <c r="I104" s="248" t="s">
        <v>251</v>
      </c>
      <c r="J104" s="506" t="s">
        <v>357</v>
      </c>
      <c r="K104" s="240" t="s">
        <v>359</v>
      </c>
      <c r="L104" s="380" t="s">
        <v>301</v>
      </c>
      <c r="M104" s="265" t="s">
        <v>301</v>
      </c>
      <c r="N104" s="265"/>
      <c r="O104" s="265" t="s">
        <v>404</v>
      </c>
      <c r="P104" s="265"/>
      <c r="Q104" s="265">
        <v>1297</v>
      </c>
      <c r="R104" s="265"/>
      <c r="S104" s="511"/>
      <c r="T104" s="265"/>
    </row>
    <row r="105" spans="1:20" ht="12.75">
      <c r="A105" s="257" t="s">
        <v>521</v>
      </c>
      <c r="B105" s="501"/>
      <c r="C105" s="257">
        <v>2009</v>
      </c>
      <c r="D105" s="513" t="s">
        <v>591</v>
      </c>
      <c r="E105" s="247" t="s">
        <v>577</v>
      </c>
      <c r="F105" s="499" t="s">
        <v>178</v>
      </c>
      <c r="G105" s="495" t="s">
        <v>164</v>
      </c>
      <c r="H105" s="267"/>
      <c r="I105" s="247" t="s">
        <v>360</v>
      </c>
      <c r="J105" s="506" t="s">
        <v>357</v>
      </c>
      <c r="K105" s="503" t="s">
        <v>359</v>
      </c>
      <c r="L105" s="500">
        <v>0.025</v>
      </c>
      <c r="M105" s="501">
        <v>50</v>
      </c>
      <c r="N105" s="501"/>
      <c r="O105" s="501" t="s">
        <v>404</v>
      </c>
      <c r="P105" s="501"/>
      <c r="Q105" s="501">
        <v>51</v>
      </c>
      <c r="R105" s="501"/>
      <c r="S105" s="511">
        <f t="shared" si="3"/>
        <v>102</v>
      </c>
      <c r="T105" s="501"/>
    </row>
    <row r="106" spans="1:20" ht="12.75">
      <c r="A106" s="257" t="s">
        <v>521</v>
      </c>
      <c r="B106" s="257"/>
      <c r="C106" s="257">
        <v>2009</v>
      </c>
      <c r="D106" s="388" t="s">
        <v>592</v>
      </c>
      <c r="E106" s="248" t="s">
        <v>577</v>
      </c>
      <c r="F106" s="499" t="s">
        <v>178</v>
      </c>
      <c r="G106" s="495" t="s">
        <v>164</v>
      </c>
      <c r="H106" s="266" t="s">
        <v>1177</v>
      </c>
      <c r="I106" s="248" t="s">
        <v>612</v>
      </c>
      <c r="J106" s="506" t="s">
        <v>357</v>
      </c>
      <c r="K106" s="240" t="s">
        <v>359</v>
      </c>
      <c r="L106" s="500">
        <v>0.025</v>
      </c>
      <c r="M106" s="501" t="s">
        <v>301</v>
      </c>
      <c r="N106" s="501"/>
      <c r="O106" s="501" t="s">
        <v>404</v>
      </c>
      <c r="P106" s="501"/>
      <c r="Q106" s="501">
        <v>132</v>
      </c>
      <c r="R106" s="501"/>
      <c r="S106" s="511"/>
      <c r="T106" s="501"/>
    </row>
    <row r="107" spans="1:20" ht="12.75">
      <c r="A107" s="257" t="s">
        <v>521</v>
      </c>
      <c r="B107" s="501"/>
      <c r="C107" s="257">
        <v>2009</v>
      </c>
      <c r="D107" s="513" t="s">
        <v>593</v>
      </c>
      <c r="E107" s="247" t="s">
        <v>582</v>
      </c>
      <c r="F107" s="499" t="s">
        <v>178</v>
      </c>
      <c r="G107" s="495" t="s">
        <v>164</v>
      </c>
      <c r="H107" s="266" t="s">
        <v>734</v>
      </c>
      <c r="I107" s="247" t="s">
        <v>251</v>
      </c>
      <c r="J107" s="506" t="s">
        <v>357</v>
      </c>
      <c r="K107" s="503" t="s">
        <v>359</v>
      </c>
      <c r="L107" s="500">
        <v>0.025</v>
      </c>
      <c r="M107" s="501">
        <v>200</v>
      </c>
      <c r="N107" s="501"/>
      <c r="O107" s="501" t="s">
        <v>404</v>
      </c>
      <c r="P107" s="501"/>
      <c r="Q107" s="501">
        <v>587</v>
      </c>
      <c r="R107" s="501"/>
      <c r="S107" s="511">
        <f t="shared" si="3"/>
        <v>293.5</v>
      </c>
      <c r="T107" s="501"/>
    </row>
    <row r="108" spans="1:20" ht="12.75">
      <c r="A108" s="257" t="s">
        <v>521</v>
      </c>
      <c r="B108" s="257"/>
      <c r="C108" s="257">
        <v>2009</v>
      </c>
      <c r="D108" s="388" t="s">
        <v>594</v>
      </c>
      <c r="E108" s="247" t="s">
        <v>582</v>
      </c>
      <c r="F108" s="499" t="s">
        <v>178</v>
      </c>
      <c r="G108" s="495" t="s">
        <v>164</v>
      </c>
      <c r="H108" s="266" t="s">
        <v>734</v>
      </c>
      <c r="I108" s="247" t="s">
        <v>251</v>
      </c>
      <c r="J108" s="506" t="s">
        <v>357</v>
      </c>
      <c r="K108" s="503"/>
      <c r="L108" s="500">
        <v>0.025</v>
      </c>
      <c r="M108" s="501" t="s">
        <v>301</v>
      </c>
      <c r="N108" s="501"/>
      <c r="O108" s="501" t="s">
        <v>404</v>
      </c>
      <c r="P108" s="501"/>
      <c r="Q108" s="501" t="s">
        <v>301</v>
      </c>
      <c r="R108" s="501"/>
      <c r="S108" s="511"/>
      <c r="T108" s="501"/>
    </row>
    <row r="109" spans="1:20" ht="22.5">
      <c r="A109" s="257" t="s">
        <v>521</v>
      </c>
      <c r="B109" s="257"/>
      <c r="C109" s="257">
        <v>2009</v>
      </c>
      <c r="D109" s="513" t="s">
        <v>597</v>
      </c>
      <c r="E109" s="247" t="s">
        <v>577</v>
      </c>
      <c r="F109" s="499" t="s">
        <v>178</v>
      </c>
      <c r="G109" s="495" t="s">
        <v>164</v>
      </c>
      <c r="H109" s="267" t="s">
        <v>1175</v>
      </c>
      <c r="I109" s="247" t="s">
        <v>570</v>
      </c>
      <c r="J109" s="506" t="s">
        <v>357</v>
      </c>
      <c r="K109" s="502" t="s">
        <v>1173</v>
      </c>
      <c r="L109" s="500">
        <v>0.025</v>
      </c>
      <c r="M109" s="257">
        <v>1000</v>
      </c>
      <c r="N109" s="257"/>
      <c r="O109" s="257" t="s">
        <v>404</v>
      </c>
      <c r="P109" s="257"/>
      <c r="Q109" s="257">
        <f>1411+1028</f>
        <v>2439</v>
      </c>
      <c r="R109" s="257"/>
      <c r="S109" s="511">
        <f t="shared" si="3"/>
        <v>243.9</v>
      </c>
      <c r="T109" s="257"/>
    </row>
    <row r="110" spans="1:20" ht="12.75">
      <c r="A110" s="257" t="s">
        <v>521</v>
      </c>
      <c r="B110" s="257"/>
      <c r="C110" s="257">
        <v>2009</v>
      </c>
      <c r="D110" s="388" t="s">
        <v>597</v>
      </c>
      <c r="E110" s="248" t="s">
        <v>577</v>
      </c>
      <c r="F110" s="499" t="s">
        <v>178</v>
      </c>
      <c r="G110" s="495" t="s">
        <v>164</v>
      </c>
      <c r="H110" s="266" t="s">
        <v>734</v>
      </c>
      <c r="I110" s="248" t="s">
        <v>343</v>
      </c>
      <c r="J110" s="506" t="s">
        <v>357</v>
      </c>
      <c r="K110" s="502" t="s">
        <v>1173</v>
      </c>
      <c r="L110" s="500">
        <v>0.025</v>
      </c>
      <c r="M110" s="257">
        <v>1000</v>
      </c>
      <c r="N110" s="257"/>
      <c r="O110" s="257" t="s">
        <v>404</v>
      </c>
      <c r="P110" s="257"/>
      <c r="Q110" s="257">
        <v>2974</v>
      </c>
      <c r="R110" s="257"/>
      <c r="S110" s="511">
        <f t="shared" si="3"/>
        <v>297.4</v>
      </c>
      <c r="T110" s="257"/>
    </row>
    <row r="111" spans="1:20" ht="33.75">
      <c r="A111" s="257" t="s">
        <v>521</v>
      </c>
      <c r="B111" s="257"/>
      <c r="C111" s="257">
        <v>2009</v>
      </c>
      <c r="D111" s="388" t="s">
        <v>598</v>
      </c>
      <c r="E111" s="247" t="s">
        <v>577</v>
      </c>
      <c r="F111" s="499" t="s">
        <v>178</v>
      </c>
      <c r="G111" s="495" t="s">
        <v>164</v>
      </c>
      <c r="H111" s="267" t="s">
        <v>1176</v>
      </c>
      <c r="I111" s="248" t="s">
        <v>614</v>
      </c>
      <c r="J111" s="506" t="s">
        <v>357</v>
      </c>
      <c r="K111" s="240" t="s">
        <v>359</v>
      </c>
      <c r="L111" s="500">
        <v>0.025</v>
      </c>
      <c r="M111" s="257" t="s">
        <v>301</v>
      </c>
      <c r="N111" s="257"/>
      <c r="O111" s="257" t="s">
        <v>404</v>
      </c>
      <c r="P111" s="257"/>
      <c r="Q111" s="257">
        <v>5</v>
      </c>
      <c r="R111" s="257"/>
      <c r="S111" s="511"/>
      <c r="T111" s="257"/>
    </row>
    <row r="112" spans="1:20" ht="22.5">
      <c r="A112" s="257" t="s">
        <v>521</v>
      </c>
      <c r="B112" s="257"/>
      <c r="C112" s="257">
        <v>2009</v>
      </c>
      <c r="D112" s="513" t="s">
        <v>599</v>
      </c>
      <c r="E112" s="247" t="s">
        <v>582</v>
      </c>
      <c r="F112" s="499" t="s">
        <v>178</v>
      </c>
      <c r="G112" s="495" t="s">
        <v>164</v>
      </c>
      <c r="H112" s="266" t="s">
        <v>734</v>
      </c>
      <c r="I112" s="247" t="s">
        <v>251</v>
      </c>
      <c r="J112" s="506" t="s">
        <v>357</v>
      </c>
      <c r="K112" s="240" t="s">
        <v>991</v>
      </c>
      <c r="L112" s="500">
        <v>0.025</v>
      </c>
      <c r="M112" s="257" t="s">
        <v>301</v>
      </c>
      <c r="N112" s="257"/>
      <c r="O112" s="257" t="s">
        <v>404</v>
      </c>
      <c r="P112" s="257"/>
      <c r="Q112" s="257">
        <v>53</v>
      </c>
      <c r="R112" s="257"/>
      <c r="S112" s="511"/>
      <c r="T112" s="257"/>
    </row>
    <row r="113" spans="1:20" ht="12.75">
      <c r="A113" s="257" t="s">
        <v>521</v>
      </c>
      <c r="B113" s="257"/>
      <c r="C113" s="257">
        <v>2009</v>
      </c>
      <c r="D113" s="388" t="s">
        <v>600</v>
      </c>
      <c r="E113" s="248" t="s">
        <v>577</v>
      </c>
      <c r="F113" s="499" t="s">
        <v>178</v>
      </c>
      <c r="G113" s="495" t="s">
        <v>164</v>
      </c>
      <c r="H113" s="266" t="s">
        <v>1177</v>
      </c>
      <c r="I113" s="248" t="s">
        <v>615</v>
      </c>
      <c r="J113" s="506" t="s">
        <v>357</v>
      </c>
      <c r="K113" s="503" t="s">
        <v>359</v>
      </c>
      <c r="L113" s="500">
        <v>0.025</v>
      </c>
      <c r="M113" s="501">
        <v>150</v>
      </c>
      <c r="N113" s="501"/>
      <c r="O113" s="501" t="s">
        <v>404</v>
      </c>
      <c r="P113" s="501"/>
      <c r="Q113" s="501">
        <v>127</v>
      </c>
      <c r="R113" s="501"/>
      <c r="S113" s="511">
        <f t="shared" si="3"/>
        <v>84.66666666666667</v>
      </c>
      <c r="T113" s="501"/>
    </row>
    <row r="114" spans="1:20" ht="22.5">
      <c r="A114" s="257" t="s">
        <v>521</v>
      </c>
      <c r="B114" s="257"/>
      <c r="C114" s="257">
        <v>2009</v>
      </c>
      <c r="D114" s="513" t="s">
        <v>601</v>
      </c>
      <c r="E114" s="247" t="s">
        <v>577</v>
      </c>
      <c r="F114" s="499" t="s">
        <v>178</v>
      </c>
      <c r="G114" s="495" t="s">
        <v>164</v>
      </c>
      <c r="H114" s="267" t="s">
        <v>1175</v>
      </c>
      <c r="I114" s="247" t="s">
        <v>607</v>
      </c>
      <c r="J114" s="506" t="s">
        <v>357</v>
      </c>
      <c r="K114" s="240" t="s">
        <v>991</v>
      </c>
      <c r="L114" s="500">
        <v>0.025</v>
      </c>
      <c r="M114" s="265">
        <v>500</v>
      </c>
      <c r="N114" s="265"/>
      <c r="O114" s="265" t="s">
        <v>404</v>
      </c>
      <c r="P114" s="265"/>
      <c r="Q114" s="265">
        <f>130+704</f>
        <v>834</v>
      </c>
      <c r="R114" s="265"/>
      <c r="S114" s="511">
        <f t="shared" si="3"/>
        <v>166.8</v>
      </c>
      <c r="T114" s="265"/>
    </row>
    <row r="115" spans="1:20" ht="22.5">
      <c r="A115" s="257" t="s">
        <v>521</v>
      </c>
      <c r="B115" s="257"/>
      <c r="C115" s="257">
        <v>2009</v>
      </c>
      <c r="D115" s="513" t="s">
        <v>601</v>
      </c>
      <c r="E115" s="247" t="s">
        <v>577</v>
      </c>
      <c r="F115" s="499" t="s">
        <v>178</v>
      </c>
      <c r="G115" s="495" t="s">
        <v>164</v>
      </c>
      <c r="H115" s="266" t="s">
        <v>734</v>
      </c>
      <c r="I115" s="247" t="s">
        <v>343</v>
      </c>
      <c r="J115" s="506" t="s">
        <v>357</v>
      </c>
      <c r="K115" s="240" t="s">
        <v>991</v>
      </c>
      <c r="L115" s="500">
        <v>0.025</v>
      </c>
      <c r="M115" s="265" t="s">
        <v>301</v>
      </c>
      <c r="N115" s="265"/>
      <c r="O115" s="265" t="s">
        <v>404</v>
      </c>
      <c r="P115" s="265"/>
      <c r="Q115" s="265">
        <v>154</v>
      </c>
      <c r="R115" s="265"/>
      <c r="S115" s="511"/>
      <c r="T115" s="265"/>
    </row>
    <row r="116" spans="1:20" ht="22.5">
      <c r="A116" s="257" t="s">
        <v>521</v>
      </c>
      <c r="B116" s="257"/>
      <c r="C116" s="257">
        <v>2009</v>
      </c>
      <c r="D116" s="388" t="s">
        <v>602</v>
      </c>
      <c r="E116" s="248" t="s">
        <v>577</v>
      </c>
      <c r="F116" s="499" t="s">
        <v>178</v>
      </c>
      <c r="G116" s="495" t="s">
        <v>164</v>
      </c>
      <c r="H116" s="267" t="s">
        <v>1175</v>
      </c>
      <c r="I116" s="248" t="s">
        <v>570</v>
      </c>
      <c r="J116" s="506" t="s">
        <v>357</v>
      </c>
      <c r="K116" s="503" t="s">
        <v>991</v>
      </c>
      <c r="L116" s="500">
        <v>0.025</v>
      </c>
      <c r="M116" s="501" t="s">
        <v>301</v>
      </c>
      <c r="N116" s="501"/>
      <c r="O116" s="501" t="s">
        <v>404</v>
      </c>
      <c r="P116" s="501"/>
      <c r="Q116" s="501">
        <v>507</v>
      </c>
      <c r="R116" s="501"/>
      <c r="S116" s="511"/>
      <c r="T116" s="501"/>
    </row>
    <row r="117" spans="1:20" ht="22.5">
      <c r="A117" s="257" t="s">
        <v>521</v>
      </c>
      <c r="B117" s="257"/>
      <c r="C117" s="257">
        <v>2009</v>
      </c>
      <c r="D117" s="513" t="s">
        <v>602</v>
      </c>
      <c r="E117" s="247" t="s">
        <v>577</v>
      </c>
      <c r="F117" s="499" t="s">
        <v>178</v>
      </c>
      <c r="G117" s="495" t="s">
        <v>164</v>
      </c>
      <c r="H117" s="266" t="s">
        <v>734</v>
      </c>
      <c r="I117" s="247" t="s">
        <v>343</v>
      </c>
      <c r="J117" s="506" t="s">
        <v>357</v>
      </c>
      <c r="K117" s="502" t="s">
        <v>991</v>
      </c>
      <c r="L117" s="500">
        <v>0.025</v>
      </c>
      <c r="M117" s="257">
        <v>500</v>
      </c>
      <c r="N117" s="257"/>
      <c r="O117" s="257" t="s">
        <v>404</v>
      </c>
      <c r="P117" s="257"/>
      <c r="Q117" s="257">
        <v>355</v>
      </c>
      <c r="R117" s="257"/>
      <c r="S117" s="511">
        <f t="shared" si="3"/>
        <v>71</v>
      </c>
      <c r="T117" s="257"/>
    </row>
    <row r="118" spans="1:20" ht="33.75">
      <c r="A118" s="257" t="s">
        <v>521</v>
      </c>
      <c r="B118" s="257"/>
      <c r="C118" s="257">
        <v>2009</v>
      </c>
      <c r="D118" s="388" t="s">
        <v>603</v>
      </c>
      <c r="E118" s="248" t="s">
        <v>582</v>
      </c>
      <c r="F118" s="499" t="s">
        <v>178</v>
      </c>
      <c r="G118" s="495" t="s">
        <v>164</v>
      </c>
      <c r="H118" s="267" t="s">
        <v>1176</v>
      </c>
      <c r="I118" s="248" t="s">
        <v>616</v>
      </c>
      <c r="J118" s="506" t="s">
        <v>357</v>
      </c>
      <c r="K118" s="502" t="s">
        <v>359</v>
      </c>
      <c r="L118" s="500">
        <v>0.025</v>
      </c>
      <c r="M118" s="257" t="s">
        <v>301</v>
      </c>
      <c r="N118" s="257"/>
      <c r="O118" s="257" t="s">
        <v>404</v>
      </c>
      <c r="P118" s="257"/>
      <c r="Q118" s="257">
        <v>196</v>
      </c>
      <c r="R118" s="257"/>
      <c r="S118" s="511"/>
      <c r="T118" s="257"/>
    </row>
    <row r="119" spans="1:20" ht="33.75">
      <c r="A119" s="257" t="s">
        <v>521</v>
      </c>
      <c r="B119" s="257"/>
      <c r="C119" s="257">
        <v>2009</v>
      </c>
      <c r="D119" s="388" t="s">
        <v>604</v>
      </c>
      <c r="E119" s="248" t="s">
        <v>582</v>
      </c>
      <c r="F119" s="499" t="s">
        <v>178</v>
      </c>
      <c r="G119" s="495" t="s">
        <v>164</v>
      </c>
      <c r="H119" s="267" t="s">
        <v>1176</v>
      </c>
      <c r="I119" s="248" t="s">
        <v>617</v>
      </c>
      <c r="J119" s="506" t="s">
        <v>357</v>
      </c>
      <c r="K119" s="502" t="s">
        <v>359</v>
      </c>
      <c r="L119" s="500">
        <v>0.025</v>
      </c>
      <c r="M119" s="257">
        <v>200</v>
      </c>
      <c r="N119" s="257"/>
      <c r="O119" s="257" t="s">
        <v>404</v>
      </c>
      <c r="P119" s="257"/>
      <c r="Q119" s="257">
        <v>146</v>
      </c>
      <c r="R119" s="257"/>
      <c r="S119" s="511">
        <f t="shared" si="3"/>
        <v>73</v>
      </c>
      <c r="T119" s="257"/>
    </row>
    <row r="120" spans="1:20" ht="22.5">
      <c r="A120" s="257" t="s">
        <v>521</v>
      </c>
      <c r="B120" s="257"/>
      <c r="C120" s="257">
        <v>2009</v>
      </c>
      <c r="D120" s="513" t="s">
        <v>585</v>
      </c>
      <c r="E120" s="247" t="s">
        <v>582</v>
      </c>
      <c r="F120" s="499" t="s">
        <v>178</v>
      </c>
      <c r="G120" s="495" t="s">
        <v>164</v>
      </c>
      <c r="H120" s="267" t="s">
        <v>1175</v>
      </c>
      <c r="I120" s="247" t="s">
        <v>570</v>
      </c>
      <c r="J120" s="506" t="s">
        <v>358</v>
      </c>
      <c r="K120" s="502" t="s">
        <v>301</v>
      </c>
      <c r="L120" s="500">
        <v>0.025</v>
      </c>
      <c r="M120" s="257" t="s">
        <v>301</v>
      </c>
      <c r="N120" s="257"/>
      <c r="O120" s="257" t="s">
        <v>404</v>
      </c>
      <c r="P120" s="257"/>
      <c r="Q120" s="257" t="s">
        <v>301</v>
      </c>
      <c r="R120" s="257"/>
      <c r="S120" s="511"/>
      <c r="T120" s="257"/>
    </row>
    <row r="121" spans="1:20" ht="22.5">
      <c r="A121" s="257" t="s">
        <v>521</v>
      </c>
      <c r="B121" s="257"/>
      <c r="C121" s="257">
        <v>2009</v>
      </c>
      <c r="D121" s="513" t="s">
        <v>585</v>
      </c>
      <c r="E121" s="247" t="s">
        <v>582</v>
      </c>
      <c r="F121" s="499" t="s">
        <v>178</v>
      </c>
      <c r="G121" s="495" t="s">
        <v>164</v>
      </c>
      <c r="H121" s="266" t="s">
        <v>734</v>
      </c>
      <c r="I121" s="247" t="s">
        <v>343</v>
      </c>
      <c r="J121" s="506" t="s">
        <v>358</v>
      </c>
      <c r="K121" s="502" t="s">
        <v>1174</v>
      </c>
      <c r="L121" s="500">
        <v>0.025</v>
      </c>
      <c r="M121" s="257" t="s">
        <v>301</v>
      </c>
      <c r="N121" s="257"/>
      <c r="O121" s="257" t="s">
        <v>404</v>
      </c>
      <c r="P121" s="257"/>
      <c r="Q121" s="257">
        <v>2322</v>
      </c>
      <c r="R121" s="257"/>
      <c r="S121" s="511"/>
      <c r="T121" s="257"/>
    </row>
    <row r="122" spans="1:20" ht="12.75">
      <c r="A122" s="257" t="s">
        <v>521</v>
      </c>
      <c r="B122" s="257"/>
      <c r="C122" s="257">
        <v>2009</v>
      </c>
      <c r="D122" s="388" t="s">
        <v>586</v>
      </c>
      <c r="E122" s="248" t="s">
        <v>582</v>
      </c>
      <c r="F122" s="499" t="s">
        <v>178</v>
      </c>
      <c r="G122" s="495" t="s">
        <v>164</v>
      </c>
      <c r="H122" s="266" t="s">
        <v>734</v>
      </c>
      <c r="I122" s="248" t="s">
        <v>343</v>
      </c>
      <c r="J122" s="506" t="s">
        <v>358</v>
      </c>
      <c r="K122" s="502" t="s">
        <v>301</v>
      </c>
      <c r="L122" s="500">
        <v>0.025</v>
      </c>
      <c r="M122" s="257" t="s">
        <v>301</v>
      </c>
      <c r="N122" s="257"/>
      <c r="O122" s="257" t="s">
        <v>404</v>
      </c>
      <c r="P122" s="257"/>
      <c r="Q122" s="257" t="s">
        <v>301</v>
      </c>
      <c r="R122" s="257"/>
      <c r="S122" s="511"/>
      <c r="T122" s="257"/>
    </row>
    <row r="123" spans="1:20" ht="22.5">
      <c r="A123" s="257" t="s">
        <v>521</v>
      </c>
      <c r="B123" s="257"/>
      <c r="C123" s="257">
        <v>2009</v>
      </c>
      <c r="D123" s="513" t="s">
        <v>587</v>
      </c>
      <c r="E123" s="247" t="s">
        <v>577</v>
      </c>
      <c r="F123" s="499" t="s">
        <v>178</v>
      </c>
      <c r="G123" s="495" t="s">
        <v>164</v>
      </c>
      <c r="H123" s="266" t="s">
        <v>675</v>
      </c>
      <c r="I123" s="247" t="s">
        <v>605</v>
      </c>
      <c r="J123" s="506" t="s">
        <v>358</v>
      </c>
      <c r="K123" s="502" t="s">
        <v>991</v>
      </c>
      <c r="L123" s="500">
        <v>0.025</v>
      </c>
      <c r="M123" s="257">
        <v>600</v>
      </c>
      <c r="N123" s="257"/>
      <c r="O123" s="257" t="s">
        <v>404</v>
      </c>
      <c r="P123" s="257"/>
      <c r="Q123" s="257">
        <v>1019</v>
      </c>
      <c r="R123" s="257"/>
      <c r="S123" s="511">
        <f t="shared" si="3"/>
        <v>169.83333333333334</v>
      </c>
      <c r="T123" s="257"/>
    </row>
    <row r="124" spans="1:20" ht="22.5">
      <c r="A124" s="257" t="s">
        <v>521</v>
      </c>
      <c r="B124" s="257"/>
      <c r="C124" s="257">
        <v>2009</v>
      </c>
      <c r="D124" s="513" t="s">
        <v>587</v>
      </c>
      <c r="E124" s="247" t="s">
        <v>577</v>
      </c>
      <c r="F124" s="499" t="s">
        <v>178</v>
      </c>
      <c r="G124" s="495" t="s">
        <v>164</v>
      </c>
      <c r="H124" s="266" t="s">
        <v>734</v>
      </c>
      <c r="I124" s="247" t="s">
        <v>606</v>
      </c>
      <c r="J124" s="506" t="s">
        <v>358</v>
      </c>
      <c r="K124" s="502" t="s">
        <v>991</v>
      </c>
      <c r="L124" s="500">
        <v>0.025</v>
      </c>
      <c r="M124" s="257">
        <v>1000</v>
      </c>
      <c r="N124" s="257"/>
      <c r="O124" s="257" t="s">
        <v>404</v>
      </c>
      <c r="P124" s="257"/>
      <c r="Q124" s="257">
        <v>2645</v>
      </c>
      <c r="R124" s="257"/>
      <c r="S124" s="511">
        <f t="shared" si="3"/>
        <v>264.5</v>
      </c>
      <c r="T124" s="257"/>
    </row>
    <row r="125" spans="1:20" ht="22.5">
      <c r="A125" s="257" t="s">
        <v>521</v>
      </c>
      <c r="B125" s="257"/>
      <c r="C125" s="257">
        <v>2009</v>
      </c>
      <c r="D125" s="513" t="s">
        <v>587</v>
      </c>
      <c r="E125" s="247" t="s">
        <v>577</v>
      </c>
      <c r="F125" s="499" t="s">
        <v>178</v>
      </c>
      <c r="G125" s="495" t="s">
        <v>164</v>
      </c>
      <c r="H125" s="267" t="s">
        <v>1175</v>
      </c>
      <c r="I125" s="247" t="s">
        <v>607</v>
      </c>
      <c r="J125" s="506" t="s">
        <v>358</v>
      </c>
      <c r="K125" s="502" t="s">
        <v>991</v>
      </c>
      <c r="L125" s="500">
        <v>0.025</v>
      </c>
      <c r="M125" s="257">
        <v>1000</v>
      </c>
      <c r="N125" s="257"/>
      <c r="O125" s="257" t="s">
        <v>404</v>
      </c>
      <c r="P125" s="257"/>
      <c r="Q125" s="257">
        <f>1033+3346</f>
        <v>4379</v>
      </c>
      <c r="R125" s="257"/>
      <c r="S125" s="511">
        <f t="shared" si="3"/>
        <v>437.9</v>
      </c>
      <c r="T125" s="257"/>
    </row>
    <row r="126" spans="1:20" ht="12.75">
      <c r="A126" s="257" t="s">
        <v>521</v>
      </c>
      <c r="B126" s="257"/>
      <c r="C126" s="257">
        <v>2009</v>
      </c>
      <c r="D126" s="513" t="s">
        <v>588</v>
      </c>
      <c r="E126" s="247" t="s">
        <v>577</v>
      </c>
      <c r="F126" s="499" t="s">
        <v>178</v>
      </c>
      <c r="G126" s="495" t="s">
        <v>164</v>
      </c>
      <c r="H126" s="266" t="s">
        <v>678</v>
      </c>
      <c r="I126" s="247" t="s">
        <v>608</v>
      </c>
      <c r="J126" s="506" t="s">
        <v>358</v>
      </c>
      <c r="K126" s="502" t="s">
        <v>359</v>
      </c>
      <c r="L126" s="500">
        <v>0.025</v>
      </c>
      <c r="M126" s="257">
        <v>100</v>
      </c>
      <c r="N126" s="257"/>
      <c r="O126" s="257" t="s">
        <v>404</v>
      </c>
      <c r="P126" s="257"/>
      <c r="Q126" s="257">
        <v>184</v>
      </c>
      <c r="R126" s="257"/>
      <c r="S126" s="511">
        <f t="shared" si="3"/>
        <v>184</v>
      </c>
      <c r="T126" s="257"/>
    </row>
    <row r="127" spans="1:20" ht="12.75">
      <c r="A127" s="257" t="s">
        <v>521</v>
      </c>
      <c r="B127" s="501"/>
      <c r="C127" s="257">
        <v>2009</v>
      </c>
      <c r="D127" s="513" t="s">
        <v>588</v>
      </c>
      <c r="E127" s="247" t="s">
        <v>577</v>
      </c>
      <c r="F127" s="499" t="s">
        <v>178</v>
      </c>
      <c r="G127" s="495" t="s">
        <v>164</v>
      </c>
      <c r="H127" s="266" t="s">
        <v>725</v>
      </c>
      <c r="I127" s="247" t="s">
        <v>609</v>
      </c>
      <c r="J127" s="506" t="s">
        <v>358</v>
      </c>
      <c r="K127" s="503" t="s">
        <v>359</v>
      </c>
      <c r="L127" s="500">
        <v>0.025</v>
      </c>
      <c r="M127" s="501">
        <v>400</v>
      </c>
      <c r="N127" s="501"/>
      <c r="O127" s="501" t="s">
        <v>404</v>
      </c>
      <c r="P127" s="501"/>
      <c r="Q127" s="501">
        <v>974</v>
      </c>
      <c r="R127" s="501"/>
      <c r="S127" s="511">
        <f t="shared" si="3"/>
        <v>243.5</v>
      </c>
      <c r="T127" s="501"/>
    </row>
    <row r="128" spans="1:20" ht="12.75">
      <c r="A128" s="257" t="s">
        <v>521</v>
      </c>
      <c r="B128" s="257"/>
      <c r="C128" s="257">
        <v>2009</v>
      </c>
      <c r="D128" s="513" t="s">
        <v>588</v>
      </c>
      <c r="E128" s="247" t="s">
        <v>577</v>
      </c>
      <c r="F128" s="499" t="s">
        <v>178</v>
      </c>
      <c r="G128" s="495" t="s">
        <v>164</v>
      </c>
      <c r="H128" s="266" t="s">
        <v>734</v>
      </c>
      <c r="I128" s="247" t="s">
        <v>610</v>
      </c>
      <c r="J128" s="506" t="s">
        <v>358</v>
      </c>
      <c r="K128" s="240" t="s">
        <v>359</v>
      </c>
      <c r="L128" s="500">
        <v>0.025</v>
      </c>
      <c r="M128" s="265">
        <v>200</v>
      </c>
      <c r="N128" s="265"/>
      <c r="O128" s="265" t="s">
        <v>404</v>
      </c>
      <c r="P128" s="265"/>
      <c r="Q128" s="265">
        <v>254</v>
      </c>
      <c r="R128" s="265"/>
      <c r="S128" s="511">
        <f t="shared" si="3"/>
        <v>127</v>
      </c>
      <c r="T128" s="265"/>
    </row>
    <row r="129" spans="1:20" ht="12.75">
      <c r="A129" s="257" t="s">
        <v>521</v>
      </c>
      <c r="B129" s="257"/>
      <c r="C129" s="257">
        <v>2009</v>
      </c>
      <c r="D129" s="513" t="s">
        <v>589</v>
      </c>
      <c r="E129" s="247" t="s">
        <v>577</v>
      </c>
      <c r="F129" s="499" t="s">
        <v>178</v>
      </c>
      <c r="G129" s="495" t="s">
        <v>164</v>
      </c>
      <c r="H129" s="266" t="s">
        <v>734</v>
      </c>
      <c r="I129" s="247" t="s">
        <v>611</v>
      </c>
      <c r="J129" s="506" t="s">
        <v>358</v>
      </c>
      <c r="K129" s="240" t="s">
        <v>359</v>
      </c>
      <c r="L129" s="500">
        <v>0.025</v>
      </c>
      <c r="M129" s="501">
        <v>50</v>
      </c>
      <c r="N129" s="501"/>
      <c r="O129" s="501" t="s">
        <v>404</v>
      </c>
      <c r="P129" s="501"/>
      <c r="Q129" s="501">
        <v>7</v>
      </c>
      <c r="R129" s="501"/>
      <c r="S129" s="511">
        <f t="shared" si="3"/>
        <v>14</v>
      </c>
      <c r="T129" s="501"/>
    </row>
    <row r="130" spans="1:20" ht="22.5">
      <c r="A130" s="265" t="s">
        <v>521</v>
      </c>
      <c r="B130" s="265"/>
      <c r="C130" s="265">
        <v>2009</v>
      </c>
      <c r="D130" s="388" t="s">
        <v>590</v>
      </c>
      <c r="E130" s="248" t="s">
        <v>577</v>
      </c>
      <c r="F130" s="266" t="s">
        <v>178</v>
      </c>
      <c r="G130" s="495" t="s">
        <v>164</v>
      </c>
      <c r="H130" s="267" t="s">
        <v>1175</v>
      </c>
      <c r="I130" s="248" t="s">
        <v>607</v>
      </c>
      <c r="J130" s="506" t="s">
        <v>358</v>
      </c>
      <c r="K130" s="240" t="s">
        <v>301</v>
      </c>
      <c r="L130" s="380">
        <v>0.025</v>
      </c>
      <c r="M130" s="265" t="s">
        <v>301</v>
      </c>
      <c r="N130" s="265"/>
      <c r="O130" s="265" t="s">
        <v>404</v>
      </c>
      <c r="P130" s="265"/>
      <c r="Q130" s="265" t="s">
        <v>301</v>
      </c>
      <c r="R130" s="265"/>
      <c r="S130" s="511"/>
      <c r="T130" s="265"/>
    </row>
    <row r="131" spans="1:20" ht="22.5">
      <c r="A131" s="257" t="s">
        <v>521</v>
      </c>
      <c r="B131" s="257"/>
      <c r="C131" s="257">
        <v>2009</v>
      </c>
      <c r="D131" s="388" t="s">
        <v>590</v>
      </c>
      <c r="E131" s="248" t="s">
        <v>577</v>
      </c>
      <c r="F131" s="266" t="s">
        <v>178</v>
      </c>
      <c r="G131" s="495" t="s">
        <v>164</v>
      </c>
      <c r="H131" s="266" t="s">
        <v>734</v>
      </c>
      <c r="I131" s="248" t="s">
        <v>251</v>
      </c>
      <c r="J131" s="506" t="s">
        <v>358</v>
      </c>
      <c r="K131" s="240" t="s">
        <v>991</v>
      </c>
      <c r="L131" s="380" t="s">
        <v>301</v>
      </c>
      <c r="M131" s="265" t="s">
        <v>301</v>
      </c>
      <c r="N131" s="265"/>
      <c r="O131" s="265" t="s">
        <v>404</v>
      </c>
      <c r="P131" s="265"/>
      <c r="Q131" s="265">
        <v>439</v>
      </c>
      <c r="R131" s="265"/>
      <c r="S131" s="511"/>
      <c r="T131" s="265"/>
    </row>
    <row r="132" spans="1:20" ht="12.75">
      <c r="A132" s="265" t="s">
        <v>521</v>
      </c>
      <c r="B132" s="265"/>
      <c r="C132" s="265">
        <v>2009</v>
      </c>
      <c r="D132" s="388" t="s">
        <v>864</v>
      </c>
      <c r="E132" s="248" t="s">
        <v>577</v>
      </c>
      <c r="F132" s="266" t="s">
        <v>178</v>
      </c>
      <c r="G132" s="495" t="s">
        <v>164</v>
      </c>
      <c r="H132" s="266" t="s">
        <v>734</v>
      </c>
      <c r="I132" s="248" t="s">
        <v>251</v>
      </c>
      <c r="J132" s="506" t="s">
        <v>358</v>
      </c>
      <c r="K132" s="240" t="s">
        <v>359</v>
      </c>
      <c r="L132" s="380" t="s">
        <v>301</v>
      </c>
      <c r="M132" s="265" t="s">
        <v>301</v>
      </c>
      <c r="N132" s="265"/>
      <c r="O132" s="265" t="s">
        <v>404</v>
      </c>
      <c r="P132" s="265"/>
      <c r="Q132" s="265">
        <v>779</v>
      </c>
      <c r="R132" s="265"/>
      <c r="S132" s="511"/>
      <c r="T132" s="265"/>
    </row>
    <row r="133" spans="1:20" ht="12.75">
      <c r="A133" s="257" t="s">
        <v>521</v>
      </c>
      <c r="B133" s="501"/>
      <c r="C133" s="257">
        <v>2009</v>
      </c>
      <c r="D133" s="513" t="s">
        <v>591</v>
      </c>
      <c r="E133" s="247" t="s">
        <v>577</v>
      </c>
      <c r="F133" s="499" t="s">
        <v>178</v>
      </c>
      <c r="G133" s="495" t="s">
        <v>164</v>
      </c>
      <c r="H133" s="267"/>
      <c r="I133" s="247" t="s">
        <v>360</v>
      </c>
      <c r="J133" s="506" t="s">
        <v>358</v>
      </c>
      <c r="K133" s="503" t="s">
        <v>359</v>
      </c>
      <c r="L133" s="500">
        <v>0.025</v>
      </c>
      <c r="M133" s="501">
        <v>50</v>
      </c>
      <c r="N133" s="501"/>
      <c r="O133" s="501" t="s">
        <v>404</v>
      </c>
      <c r="P133" s="501"/>
      <c r="Q133" s="501">
        <v>41</v>
      </c>
      <c r="R133" s="501"/>
      <c r="S133" s="511">
        <f t="shared" si="3"/>
        <v>82</v>
      </c>
      <c r="T133" s="501"/>
    </row>
    <row r="134" spans="1:20" ht="12.75">
      <c r="A134" s="257" t="s">
        <v>521</v>
      </c>
      <c r="B134" s="257"/>
      <c r="C134" s="257">
        <v>2009</v>
      </c>
      <c r="D134" s="388" t="s">
        <v>592</v>
      </c>
      <c r="E134" s="248" t="s">
        <v>577</v>
      </c>
      <c r="F134" s="499" t="s">
        <v>178</v>
      </c>
      <c r="G134" s="495" t="s">
        <v>164</v>
      </c>
      <c r="H134" s="266" t="s">
        <v>1177</v>
      </c>
      <c r="I134" s="248" t="s">
        <v>612</v>
      </c>
      <c r="J134" s="506" t="s">
        <v>358</v>
      </c>
      <c r="K134" s="503" t="s">
        <v>359</v>
      </c>
      <c r="L134" s="500">
        <v>0.025</v>
      </c>
      <c r="M134" s="501" t="s">
        <v>301</v>
      </c>
      <c r="N134" s="501"/>
      <c r="O134" s="501" t="s">
        <v>404</v>
      </c>
      <c r="P134" s="501"/>
      <c r="Q134" s="501">
        <v>132</v>
      </c>
      <c r="R134" s="501"/>
      <c r="S134" s="511"/>
      <c r="T134" s="501"/>
    </row>
    <row r="135" spans="1:20" ht="12.75">
      <c r="A135" s="257" t="s">
        <v>521</v>
      </c>
      <c r="B135" s="501"/>
      <c r="C135" s="257">
        <v>2009</v>
      </c>
      <c r="D135" s="513" t="s">
        <v>593</v>
      </c>
      <c r="E135" s="247" t="s">
        <v>582</v>
      </c>
      <c r="F135" s="499" t="s">
        <v>178</v>
      </c>
      <c r="G135" s="495" t="s">
        <v>164</v>
      </c>
      <c r="H135" s="266" t="s">
        <v>734</v>
      </c>
      <c r="I135" s="247" t="s">
        <v>251</v>
      </c>
      <c r="J135" s="506" t="s">
        <v>358</v>
      </c>
      <c r="K135" s="503" t="s">
        <v>359</v>
      </c>
      <c r="L135" s="500">
        <v>0.025</v>
      </c>
      <c r="M135" s="501">
        <v>200</v>
      </c>
      <c r="N135" s="501"/>
      <c r="O135" s="501" t="s">
        <v>404</v>
      </c>
      <c r="P135" s="501"/>
      <c r="Q135" s="501">
        <v>421</v>
      </c>
      <c r="R135" s="501"/>
      <c r="S135" s="511">
        <f t="shared" si="3"/>
        <v>210.5</v>
      </c>
      <c r="T135" s="501"/>
    </row>
    <row r="136" spans="1:20" ht="12.75">
      <c r="A136" s="257" t="s">
        <v>521</v>
      </c>
      <c r="B136" s="257"/>
      <c r="C136" s="257">
        <v>2009</v>
      </c>
      <c r="D136" s="388" t="s">
        <v>594</v>
      </c>
      <c r="E136" s="247" t="s">
        <v>582</v>
      </c>
      <c r="F136" s="499" t="s">
        <v>178</v>
      </c>
      <c r="G136" s="495" t="s">
        <v>164</v>
      </c>
      <c r="H136" s="266" t="s">
        <v>734</v>
      </c>
      <c r="I136" s="247" t="s">
        <v>251</v>
      </c>
      <c r="J136" s="506" t="s">
        <v>358</v>
      </c>
      <c r="K136" s="503" t="s">
        <v>301</v>
      </c>
      <c r="L136" s="500">
        <v>0.025</v>
      </c>
      <c r="M136" s="501" t="s">
        <v>301</v>
      </c>
      <c r="N136" s="501"/>
      <c r="O136" s="501" t="s">
        <v>404</v>
      </c>
      <c r="P136" s="501"/>
      <c r="Q136" s="501" t="s">
        <v>301</v>
      </c>
      <c r="R136" s="501"/>
      <c r="S136" s="511"/>
      <c r="T136" s="501"/>
    </row>
    <row r="137" spans="1:20" ht="22.5">
      <c r="A137" s="257" t="s">
        <v>521</v>
      </c>
      <c r="B137" s="257"/>
      <c r="C137" s="257">
        <v>2009</v>
      </c>
      <c r="D137" s="513" t="s">
        <v>597</v>
      </c>
      <c r="E137" s="247" t="s">
        <v>577</v>
      </c>
      <c r="F137" s="499" t="s">
        <v>178</v>
      </c>
      <c r="G137" s="495" t="s">
        <v>164</v>
      </c>
      <c r="H137" s="267" t="s">
        <v>1175</v>
      </c>
      <c r="I137" s="247" t="s">
        <v>570</v>
      </c>
      <c r="J137" s="506" t="s">
        <v>358</v>
      </c>
      <c r="K137" s="502" t="s">
        <v>1173</v>
      </c>
      <c r="L137" s="500">
        <v>0.025</v>
      </c>
      <c r="M137" s="257">
        <v>1000</v>
      </c>
      <c r="N137" s="257"/>
      <c r="O137" s="257" t="s">
        <v>404</v>
      </c>
      <c r="P137" s="257"/>
      <c r="Q137" s="257">
        <f>248</f>
        <v>248</v>
      </c>
      <c r="R137" s="257"/>
      <c r="S137" s="511">
        <f t="shared" si="3"/>
        <v>24.8</v>
      </c>
      <c r="T137" s="257"/>
    </row>
    <row r="138" spans="1:20" ht="12.75">
      <c r="A138" s="257" t="s">
        <v>521</v>
      </c>
      <c r="B138" s="257"/>
      <c r="C138" s="257">
        <v>2009</v>
      </c>
      <c r="D138" s="388" t="s">
        <v>597</v>
      </c>
      <c r="E138" s="248" t="s">
        <v>577</v>
      </c>
      <c r="F138" s="499" t="s">
        <v>178</v>
      </c>
      <c r="G138" s="495" t="s">
        <v>164</v>
      </c>
      <c r="H138" s="266" t="s">
        <v>734</v>
      </c>
      <c r="I138" s="248" t="s">
        <v>343</v>
      </c>
      <c r="J138" s="506" t="s">
        <v>358</v>
      </c>
      <c r="K138" s="502" t="s">
        <v>1173</v>
      </c>
      <c r="L138" s="500">
        <v>0.025</v>
      </c>
      <c r="M138" s="257">
        <v>1000</v>
      </c>
      <c r="N138" s="257"/>
      <c r="O138" s="257" t="s">
        <v>404</v>
      </c>
      <c r="P138" s="257"/>
      <c r="Q138" s="257">
        <v>1317</v>
      </c>
      <c r="R138" s="257"/>
      <c r="S138" s="511">
        <f t="shared" si="3"/>
        <v>131.7</v>
      </c>
      <c r="T138" s="257"/>
    </row>
    <row r="139" spans="1:20" ht="33.75">
      <c r="A139" s="257" t="s">
        <v>521</v>
      </c>
      <c r="B139" s="257"/>
      <c r="C139" s="257">
        <v>2009</v>
      </c>
      <c r="D139" s="388" t="s">
        <v>598</v>
      </c>
      <c r="E139" s="247" t="s">
        <v>577</v>
      </c>
      <c r="F139" s="499" t="s">
        <v>178</v>
      </c>
      <c r="G139" s="495" t="s">
        <v>164</v>
      </c>
      <c r="H139" s="267" t="s">
        <v>1176</v>
      </c>
      <c r="I139" s="248" t="s">
        <v>614</v>
      </c>
      <c r="J139" s="506" t="s">
        <v>358</v>
      </c>
      <c r="K139" s="502" t="s">
        <v>359</v>
      </c>
      <c r="L139" s="500">
        <v>0.025</v>
      </c>
      <c r="M139" s="257" t="s">
        <v>301</v>
      </c>
      <c r="N139" s="257"/>
      <c r="O139" s="257" t="s">
        <v>404</v>
      </c>
      <c r="P139" s="257"/>
      <c r="Q139" s="257">
        <v>1</v>
      </c>
      <c r="R139" s="257"/>
      <c r="S139" s="511"/>
      <c r="T139" s="257"/>
    </row>
    <row r="140" spans="1:20" ht="12.75">
      <c r="A140" s="257" t="s">
        <v>521</v>
      </c>
      <c r="B140" s="257"/>
      <c r="C140" s="257">
        <v>2009</v>
      </c>
      <c r="D140" s="513" t="s">
        <v>599</v>
      </c>
      <c r="E140" s="247" t="s">
        <v>582</v>
      </c>
      <c r="F140" s="499" t="s">
        <v>178</v>
      </c>
      <c r="G140" s="495" t="s">
        <v>164</v>
      </c>
      <c r="H140" s="266" t="s">
        <v>734</v>
      </c>
      <c r="I140" s="247" t="s">
        <v>251</v>
      </c>
      <c r="J140" s="506" t="s">
        <v>358</v>
      </c>
      <c r="K140" s="502" t="s">
        <v>359</v>
      </c>
      <c r="L140" s="500">
        <v>0.025</v>
      </c>
      <c r="M140" s="257" t="s">
        <v>301</v>
      </c>
      <c r="N140" s="257"/>
      <c r="O140" s="257" t="s">
        <v>404</v>
      </c>
      <c r="P140" s="257"/>
      <c r="Q140" s="257">
        <v>20</v>
      </c>
      <c r="R140" s="257"/>
      <c r="S140" s="511"/>
      <c r="T140" s="257"/>
    </row>
    <row r="141" spans="1:20" ht="12.75">
      <c r="A141" s="257" t="s">
        <v>521</v>
      </c>
      <c r="B141" s="257"/>
      <c r="C141" s="257">
        <v>2009</v>
      </c>
      <c r="D141" s="388" t="s">
        <v>600</v>
      </c>
      <c r="E141" s="248" t="s">
        <v>577</v>
      </c>
      <c r="F141" s="499" t="s">
        <v>178</v>
      </c>
      <c r="G141" s="495" t="s">
        <v>164</v>
      </c>
      <c r="H141" s="266" t="s">
        <v>1177</v>
      </c>
      <c r="I141" s="248" t="s">
        <v>615</v>
      </c>
      <c r="J141" s="506" t="s">
        <v>358</v>
      </c>
      <c r="K141" s="503" t="s">
        <v>359</v>
      </c>
      <c r="L141" s="500">
        <v>0.025</v>
      </c>
      <c r="M141" s="501">
        <v>150</v>
      </c>
      <c r="N141" s="501"/>
      <c r="O141" s="501" t="s">
        <v>404</v>
      </c>
      <c r="P141" s="501"/>
      <c r="Q141" s="501">
        <v>125</v>
      </c>
      <c r="R141" s="501"/>
      <c r="S141" s="511">
        <f t="shared" si="3"/>
        <v>83.33333333333333</v>
      </c>
      <c r="T141" s="501"/>
    </row>
    <row r="142" spans="1:20" ht="22.5">
      <c r="A142" s="257" t="s">
        <v>521</v>
      </c>
      <c r="B142" s="257"/>
      <c r="C142" s="257">
        <v>2009</v>
      </c>
      <c r="D142" s="513" t="s">
        <v>601</v>
      </c>
      <c r="E142" s="247" t="s">
        <v>577</v>
      </c>
      <c r="F142" s="499" t="s">
        <v>178</v>
      </c>
      <c r="G142" s="495" t="s">
        <v>164</v>
      </c>
      <c r="H142" s="267" t="s">
        <v>1175</v>
      </c>
      <c r="I142" s="247" t="s">
        <v>607</v>
      </c>
      <c r="J142" s="506" t="s">
        <v>358</v>
      </c>
      <c r="K142" s="240" t="s">
        <v>991</v>
      </c>
      <c r="L142" s="500">
        <v>0.025</v>
      </c>
      <c r="M142" s="265">
        <v>500</v>
      </c>
      <c r="N142" s="265"/>
      <c r="O142" s="265" t="s">
        <v>404</v>
      </c>
      <c r="P142" s="265"/>
      <c r="Q142" s="265">
        <f>129+422</f>
        <v>551</v>
      </c>
      <c r="R142" s="265"/>
      <c r="S142" s="511">
        <f t="shared" si="3"/>
        <v>110.2</v>
      </c>
      <c r="T142" s="265"/>
    </row>
    <row r="143" spans="1:20" ht="12.75">
      <c r="A143" s="257" t="s">
        <v>521</v>
      </c>
      <c r="B143" s="257"/>
      <c r="C143" s="257">
        <v>2009</v>
      </c>
      <c r="D143" s="513" t="s">
        <v>601</v>
      </c>
      <c r="E143" s="247" t="s">
        <v>577</v>
      </c>
      <c r="F143" s="499" t="s">
        <v>178</v>
      </c>
      <c r="G143" s="495" t="s">
        <v>164</v>
      </c>
      <c r="H143" s="266" t="s">
        <v>734</v>
      </c>
      <c r="I143" s="247" t="s">
        <v>343</v>
      </c>
      <c r="J143" s="506" t="s">
        <v>358</v>
      </c>
      <c r="K143" s="240" t="s">
        <v>359</v>
      </c>
      <c r="L143" s="500">
        <v>0.025</v>
      </c>
      <c r="M143" s="265" t="s">
        <v>301</v>
      </c>
      <c r="N143" s="265"/>
      <c r="O143" s="265" t="s">
        <v>404</v>
      </c>
      <c r="P143" s="265"/>
      <c r="Q143" s="265">
        <v>106</v>
      </c>
      <c r="R143" s="265"/>
      <c r="S143" s="511"/>
      <c r="T143" s="265"/>
    </row>
    <row r="144" spans="1:20" ht="22.5">
      <c r="A144" s="257" t="s">
        <v>521</v>
      </c>
      <c r="B144" s="257"/>
      <c r="C144" s="257">
        <v>2009</v>
      </c>
      <c r="D144" s="388" t="s">
        <v>602</v>
      </c>
      <c r="E144" s="248" t="s">
        <v>577</v>
      </c>
      <c r="F144" s="499" t="s">
        <v>178</v>
      </c>
      <c r="G144" s="495" t="s">
        <v>164</v>
      </c>
      <c r="H144" s="267" t="s">
        <v>1175</v>
      </c>
      <c r="I144" s="248" t="s">
        <v>570</v>
      </c>
      <c r="J144" s="506" t="s">
        <v>358</v>
      </c>
      <c r="K144" s="240" t="s">
        <v>991</v>
      </c>
      <c r="L144" s="500">
        <v>0.025</v>
      </c>
      <c r="M144" s="501" t="s">
        <v>301</v>
      </c>
      <c r="N144" s="501"/>
      <c r="O144" s="501" t="s">
        <v>404</v>
      </c>
      <c r="P144" s="501"/>
      <c r="Q144" s="501">
        <v>539</v>
      </c>
      <c r="R144" s="501"/>
      <c r="S144" s="511"/>
      <c r="T144" s="501"/>
    </row>
    <row r="145" spans="1:20" ht="22.5">
      <c r="A145" s="257" t="s">
        <v>521</v>
      </c>
      <c r="B145" s="257"/>
      <c r="C145" s="257">
        <v>2009</v>
      </c>
      <c r="D145" s="513" t="s">
        <v>602</v>
      </c>
      <c r="E145" s="247" t="s">
        <v>577</v>
      </c>
      <c r="F145" s="499" t="s">
        <v>178</v>
      </c>
      <c r="G145" s="495" t="s">
        <v>164</v>
      </c>
      <c r="H145" s="266" t="s">
        <v>734</v>
      </c>
      <c r="I145" s="247" t="s">
        <v>343</v>
      </c>
      <c r="J145" s="506" t="s">
        <v>358</v>
      </c>
      <c r="K145" s="502" t="s">
        <v>991</v>
      </c>
      <c r="L145" s="500">
        <v>0.025</v>
      </c>
      <c r="M145" s="257">
        <v>500</v>
      </c>
      <c r="N145" s="257"/>
      <c r="O145" s="257" t="s">
        <v>404</v>
      </c>
      <c r="P145" s="257"/>
      <c r="Q145" s="257">
        <v>930</v>
      </c>
      <c r="R145" s="257"/>
      <c r="S145" s="511">
        <f t="shared" si="3"/>
        <v>186</v>
      </c>
      <c r="T145" s="257"/>
    </row>
    <row r="146" spans="1:20" ht="33.75">
      <c r="A146" s="257" t="s">
        <v>521</v>
      </c>
      <c r="B146" s="257"/>
      <c r="C146" s="257">
        <v>2009</v>
      </c>
      <c r="D146" s="388" t="s">
        <v>603</v>
      </c>
      <c r="E146" s="248" t="s">
        <v>582</v>
      </c>
      <c r="F146" s="499" t="s">
        <v>178</v>
      </c>
      <c r="G146" s="495" t="s">
        <v>164</v>
      </c>
      <c r="H146" s="267" t="s">
        <v>1176</v>
      </c>
      <c r="I146" s="248" t="s">
        <v>616</v>
      </c>
      <c r="J146" s="506" t="s">
        <v>358</v>
      </c>
      <c r="K146" s="502" t="s">
        <v>359</v>
      </c>
      <c r="L146" s="500">
        <v>0.025</v>
      </c>
      <c r="M146" s="257" t="s">
        <v>301</v>
      </c>
      <c r="N146" s="257"/>
      <c r="O146" s="257" t="s">
        <v>404</v>
      </c>
      <c r="P146" s="257"/>
      <c r="Q146" s="257">
        <v>196</v>
      </c>
      <c r="R146" s="257"/>
      <c r="S146" s="511"/>
      <c r="T146" s="257"/>
    </row>
    <row r="147" spans="1:20" ht="33.75">
      <c r="A147" s="257" t="s">
        <v>521</v>
      </c>
      <c r="B147" s="257"/>
      <c r="C147" s="257">
        <v>2009</v>
      </c>
      <c r="D147" s="388" t="s">
        <v>604</v>
      </c>
      <c r="E147" s="248" t="s">
        <v>582</v>
      </c>
      <c r="F147" s="499" t="s">
        <v>178</v>
      </c>
      <c r="G147" s="495" t="s">
        <v>164</v>
      </c>
      <c r="H147" s="267" t="s">
        <v>1176</v>
      </c>
      <c r="I147" s="248" t="s">
        <v>617</v>
      </c>
      <c r="J147" s="506" t="s">
        <v>358</v>
      </c>
      <c r="K147" s="502" t="s">
        <v>359</v>
      </c>
      <c r="L147" s="500">
        <v>0.025</v>
      </c>
      <c r="M147" s="257">
        <v>200</v>
      </c>
      <c r="N147" s="257"/>
      <c r="O147" s="257" t="s">
        <v>404</v>
      </c>
      <c r="P147" s="257"/>
      <c r="Q147" s="257">
        <v>103</v>
      </c>
      <c r="R147" s="257"/>
      <c r="S147" s="511">
        <f t="shared" si="3"/>
        <v>51.5</v>
      </c>
      <c r="T147" s="257"/>
    </row>
    <row r="148" spans="1:21" s="332" customFormat="1" ht="12.75">
      <c r="A148" s="265" t="s">
        <v>521</v>
      </c>
      <c r="B148" s="265"/>
      <c r="C148" s="265">
        <v>2009</v>
      </c>
      <c r="D148" s="388" t="s">
        <v>592</v>
      </c>
      <c r="E148" s="504" t="s">
        <v>577</v>
      </c>
      <c r="F148" s="269" t="s">
        <v>180</v>
      </c>
      <c r="G148" s="495" t="s">
        <v>164</v>
      </c>
      <c r="H148" s="269" t="s">
        <v>1177</v>
      </c>
      <c r="I148" s="408" t="s">
        <v>612</v>
      </c>
      <c r="J148" s="248" t="s">
        <v>355</v>
      </c>
      <c r="K148" s="240" t="s">
        <v>1171</v>
      </c>
      <c r="L148" s="380">
        <v>0.025</v>
      </c>
      <c r="M148" s="265">
        <v>500</v>
      </c>
      <c r="N148" s="265"/>
      <c r="O148" s="265" t="s">
        <v>404</v>
      </c>
      <c r="P148" s="265"/>
      <c r="Q148" s="265">
        <v>0</v>
      </c>
      <c r="R148" s="265"/>
      <c r="S148" s="524">
        <f t="shared" si="3"/>
        <v>0</v>
      </c>
      <c r="T148" s="265"/>
      <c r="U148" s="592"/>
    </row>
    <row r="149" spans="1:21" s="332" customFormat="1" ht="12.75">
      <c r="A149" s="265" t="s">
        <v>521</v>
      </c>
      <c r="B149" s="265"/>
      <c r="C149" s="265">
        <v>2009</v>
      </c>
      <c r="D149" s="388" t="s">
        <v>592</v>
      </c>
      <c r="E149" s="504" t="s">
        <v>577</v>
      </c>
      <c r="F149" s="269" t="s">
        <v>180</v>
      </c>
      <c r="G149" s="495" t="s">
        <v>164</v>
      </c>
      <c r="H149" s="269" t="s">
        <v>1177</v>
      </c>
      <c r="I149" s="408" t="s">
        <v>612</v>
      </c>
      <c r="J149" s="248" t="s">
        <v>356</v>
      </c>
      <c r="K149" s="240" t="s">
        <v>1171</v>
      </c>
      <c r="L149" s="380">
        <v>0.025</v>
      </c>
      <c r="M149" s="265">
        <v>500</v>
      </c>
      <c r="N149" s="265"/>
      <c r="O149" s="265" t="s">
        <v>404</v>
      </c>
      <c r="P149" s="265"/>
      <c r="Q149" s="265">
        <v>0</v>
      </c>
      <c r="R149" s="265"/>
      <c r="S149" s="524">
        <f t="shared" si="3"/>
        <v>0</v>
      </c>
      <c r="T149" s="265"/>
      <c r="U149" s="592"/>
    </row>
    <row r="150" spans="1:20" ht="33.75">
      <c r="A150" s="257" t="s">
        <v>521</v>
      </c>
      <c r="B150" s="257"/>
      <c r="C150" s="257">
        <v>2009</v>
      </c>
      <c r="D150" s="513" t="s">
        <v>595</v>
      </c>
      <c r="E150" s="247" t="s">
        <v>577</v>
      </c>
      <c r="F150" s="499" t="s">
        <v>178</v>
      </c>
      <c r="G150" s="495" t="s">
        <v>164</v>
      </c>
      <c r="H150" s="266"/>
      <c r="I150" s="247" t="s">
        <v>607</v>
      </c>
      <c r="J150" s="506" t="s">
        <v>361</v>
      </c>
      <c r="K150" s="502" t="s">
        <v>1172</v>
      </c>
      <c r="L150" s="500">
        <v>0.125</v>
      </c>
      <c r="M150" s="257">
        <v>1000</v>
      </c>
      <c r="N150" s="257"/>
      <c r="O150" s="257" t="s">
        <v>404</v>
      </c>
      <c r="P150" s="257"/>
      <c r="Q150" s="257">
        <f>10477+15984</f>
        <v>26461</v>
      </c>
      <c r="R150" s="257"/>
      <c r="S150" s="511">
        <f t="shared" si="3"/>
        <v>2646.1</v>
      </c>
      <c r="T150" s="257"/>
    </row>
    <row r="151" spans="1:20" ht="33.75">
      <c r="A151" s="257" t="s">
        <v>521</v>
      </c>
      <c r="B151" s="257"/>
      <c r="C151" s="257">
        <v>2009</v>
      </c>
      <c r="D151" s="388" t="s">
        <v>595</v>
      </c>
      <c r="E151" s="248" t="s">
        <v>577</v>
      </c>
      <c r="F151" s="499" t="s">
        <v>178</v>
      </c>
      <c r="G151" s="495" t="s">
        <v>164</v>
      </c>
      <c r="H151" s="266"/>
      <c r="I151" s="248" t="s">
        <v>613</v>
      </c>
      <c r="J151" s="506" t="s">
        <v>361</v>
      </c>
      <c r="K151" s="502" t="s">
        <v>1172</v>
      </c>
      <c r="L151" s="500">
        <v>0.125</v>
      </c>
      <c r="M151" s="257">
        <v>1000</v>
      </c>
      <c r="N151" s="257"/>
      <c r="O151" s="257" t="s">
        <v>404</v>
      </c>
      <c r="P151" s="257"/>
      <c r="Q151" s="257">
        <v>5201</v>
      </c>
      <c r="R151" s="257"/>
      <c r="S151" s="511">
        <f t="shared" si="3"/>
        <v>520.1</v>
      </c>
      <c r="T151" s="257"/>
    </row>
    <row r="152" spans="1:20" ht="33.75">
      <c r="A152" s="257" t="s">
        <v>521</v>
      </c>
      <c r="B152" s="257"/>
      <c r="C152" s="257">
        <v>2009</v>
      </c>
      <c r="D152" s="513" t="s">
        <v>595</v>
      </c>
      <c r="E152" s="247" t="s">
        <v>577</v>
      </c>
      <c r="F152" s="499" t="s">
        <v>178</v>
      </c>
      <c r="G152" s="495" t="s">
        <v>164</v>
      </c>
      <c r="H152" s="266"/>
      <c r="I152" s="247" t="s">
        <v>607</v>
      </c>
      <c r="J152" s="506" t="s">
        <v>1232</v>
      </c>
      <c r="K152" s="502" t="s">
        <v>1172</v>
      </c>
      <c r="L152" s="500">
        <v>0.125</v>
      </c>
      <c r="M152" s="257">
        <v>1000</v>
      </c>
      <c r="N152" s="257"/>
      <c r="O152" s="257" t="s">
        <v>404</v>
      </c>
      <c r="P152" s="257"/>
      <c r="Q152" s="257">
        <v>7548</v>
      </c>
      <c r="R152" s="257"/>
      <c r="S152" s="511">
        <f t="shared" si="3"/>
        <v>754.8</v>
      </c>
      <c r="T152" s="257"/>
    </row>
    <row r="153" spans="1:20" ht="33.75">
      <c r="A153" s="257" t="s">
        <v>521</v>
      </c>
      <c r="B153" s="257"/>
      <c r="C153" s="257">
        <v>2009</v>
      </c>
      <c r="D153" s="388" t="s">
        <v>595</v>
      </c>
      <c r="E153" s="248" t="s">
        <v>577</v>
      </c>
      <c r="F153" s="499" t="s">
        <v>178</v>
      </c>
      <c r="G153" s="495" t="s">
        <v>164</v>
      </c>
      <c r="H153" s="266"/>
      <c r="I153" s="248" t="s">
        <v>613</v>
      </c>
      <c r="J153" s="506" t="s">
        <v>1232</v>
      </c>
      <c r="K153" s="502" t="s">
        <v>1172</v>
      </c>
      <c r="L153" s="500">
        <v>0.125</v>
      </c>
      <c r="M153" s="257">
        <v>1000</v>
      </c>
      <c r="N153" s="257"/>
      <c r="O153" s="257" t="s">
        <v>404</v>
      </c>
      <c r="P153" s="257"/>
      <c r="Q153" s="257">
        <v>1522</v>
      </c>
      <c r="R153" s="257"/>
      <c r="S153" s="511">
        <f t="shared" si="3"/>
        <v>152.2</v>
      </c>
      <c r="T153" s="257"/>
    </row>
    <row r="154" spans="1:21" s="332" customFormat="1" ht="12.75">
      <c r="A154" s="265" t="s">
        <v>521</v>
      </c>
      <c r="B154" s="265"/>
      <c r="C154" s="265">
        <v>2009</v>
      </c>
      <c r="D154" s="388" t="s">
        <v>596</v>
      </c>
      <c r="E154" s="248" t="s">
        <v>577</v>
      </c>
      <c r="F154" s="266" t="s">
        <v>178</v>
      </c>
      <c r="G154" s="495" t="s">
        <v>164</v>
      </c>
      <c r="H154" s="266"/>
      <c r="I154" s="248" t="s">
        <v>607</v>
      </c>
      <c r="J154" s="248" t="s">
        <v>361</v>
      </c>
      <c r="K154" s="240" t="s">
        <v>1173</v>
      </c>
      <c r="L154" s="380">
        <v>0.125</v>
      </c>
      <c r="M154" s="265">
        <v>500</v>
      </c>
      <c r="N154" s="265"/>
      <c r="O154" s="265" t="s">
        <v>404</v>
      </c>
      <c r="P154" s="265"/>
      <c r="Q154" s="265">
        <v>2530</v>
      </c>
      <c r="R154" s="265"/>
      <c r="S154" s="524">
        <f t="shared" si="3"/>
        <v>506</v>
      </c>
      <c r="T154" s="265"/>
      <c r="U154" s="592"/>
    </row>
    <row r="155" spans="1:21" s="332" customFormat="1" ht="12.75">
      <c r="A155" s="265" t="s">
        <v>521</v>
      </c>
      <c r="B155" s="265"/>
      <c r="C155" s="265">
        <v>2009</v>
      </c>
      <c r="D155" s="388" t="s">
        <v>596</v>
      </c>
      <c r="E155" s="248" t="s">
        <v>577</v>
      </c>
      <c r="F155" s="266" t="s">
        <v>178</v>
      </c>
      <c r="G155" s="495" t="s">
        <v>164</v>
      </c>
      <c r="H155" s="266"/>
      <c r="I155" s="248" t="s">
        <v>343</v>
      </c>
      <c r="J155" s="248" t="s">
        <v>361</v>
      </c>
      <c r="K155" s="240" t="s">
        <v>1173</v>
      </c>
      <c r="L155" s="380">
        <v>0.125</v>
      </c>
      <c r="M155" s="265">
        <v>500</v>
      </c>
      <c r="N155" s="265"/>
      <c r="O155" s="265" t="s">
        <v>404</v>
      </c>
      <c r="P155" s="265"/>
      <c r="Q155" s="265">
        <v>1620</v>
      </c>
      <c r="R155" s="265"/>
      <c r="S155" s="524">
        <f t="shared" si="3"/>
        <v>324</v>
      </c>
      <c r="T155" s="265"/>
      <c r="U155" s="592"/>
    </row>
    <row r="156" spans="1:21" s="332" customFormat="1" ht="12.75">
      <c r="A156" s="265" t="s">
        <v>521</v>
      </c>
      <c r="B156" s="265"/>
      <c r="C156" s="265">
        <v>2009</v>
      </c>
      <c r="D156" s="388" t="s">
        <v>596</v>
      </c>
      <c r="E156" s="248" t="s">
        <v>577</v>
      </c>
      <c r="F156" s="266" t="s">
        <v>178</v>
      </c>
      <c r="G156" s="495" t="s">
        <v>164</v>
      </c>
      <c r="H156" s="266"/>
      <c r="I156" s="248" t="s">
        <v>607</v>
      </c>
      <c r="J156" s="248" t="s">
        <v>1232</v>
      </c>
      <c r="K156" s="240" t="s">
        <v>1173</v>
      </c>
      <c r="L156" s="380">
        <v>0.125</v>
      </c>
      <c r="M156" s="265">
        <v>500</v>
      </c>
      <c r="N156" s="265"/>
      <c r="O156" s="265" t="s">
        <v>404</v>
      </c>
      <c r="P156" s="265"/>
      <c r="Q156" s="265">
        <v>2530</v>
      </c>
      <c r="R156" s="265"/>
      <c r="S156" s="524">
        <f t="shared" si="3"/>
        <v>506</v>
      </c>
      <c r="T156" s="265"/>
      <c r="U156" s="592"/>
    </row>
    <row r="157" spans="1:21" s="332" customFormat="1" ht="12.75">
      <c r="A157" s="265" t="s">
        <v>521</v>
      </c>
      <c r="B157" s="265"/>
      <c r="C157" s="265">
        <v>2009</v>
      </c>
      <c r="D157" s="388" t="s">
        <v>596</v>
      </c>
      <c r="E157" s="248" t="s">
        <v>577</v>
      </c>
      <c r="F157" s="266" t="s">
        <v>178</v>
      </c>
      <c r="G157" s="495" t="s">
        <v>164</v>
      </c>
      <c r="H157" s="266"/>
      <c r="I157" s="248" t="s">
        <v>343</v>
      </c>
      <c r="J157" s="248" t="s">
        <v>1232</v>
      </c>
      <c r="K157" s="240" t="s">
        <v>1173</v>
      </c>
      <c r="L157" s="380">
        <v>0.125</v>
      </c>
      <c r="M157" s="265">
        <v>500</v>
      </c>
      <c r="N157" s="265"/>
      <c r="O157" s="265" t="s">
        <v>404</v>
      </c>
      <c r="P157" s="265"/>
      <c r="Q157" s="265">
        <v>1620</v>
      </c>
      <c r="R157" s="265"/>
      <c r="S157" s="524">
        <f t="shared" si="3"/>
        <v>324</v>
      </c>
      <c r="T157" s="265"/>
      <c r="U157" s="592"/>
    </row>
  </sheetData>
  <sheetProtection/>
  <autoFilter ref="A3:T157"/>
  <mergeCells count="36">
    <mergeCell ref="T22:T23"/>
    <mergeCell ref="T30:T31"/>
    <mergeCell ref="T51:T52"/>
    <mergeCell ref="T79:T80"/>
    <mergeCell ref="P51:P52"/>
    <mergeCell ref="P79:P80"/>
    <mergeCell ref="S22:S23"/>
    <mergeCell ref="S30:S31"/>
    <mergeCell ref="S51:S52"/>
    <mergeCell ref="S79:S80"/>
    <mergeCell ref="R22:R23"/>
    <mergeCell ref="R30:R31"/>
    <mergeCell ref="R51:R52"/>
    <mergeCell ref="R79:R80"/>
    <mergeCell ref="O22:O23"/>
    <mergeCell ref="O30:O31"/>
    <mergeCell ref="O51:O52"/>
    <mergeCell ref="O79:O80"/>
    <mergeCell ref="Q22:Q23"/>
    <mergeCell ref="Q30:Q31"/>
    <mergeCell ref="Q51:Q52"/>
    <mergeCell ref="Q79:Q80"/>
    <mergeCell ref="P22:P23"/>
    <mergeCell ref="P30:P31"/>
    <mergeCell ref="N51:N52"/>
    <mergeCell ref="N79:N80"/>
    <mergeCell ref="M51:M52"/>
    <mergeCell ref="K51:K52"/>
    <mergeCell ref="M79:M80"/>
    <mergeCell ref="K79:K80"/>
    <mergeCell ref="M22:M23"/>
    <mergeCell ref="K22:K23"/>
    <mergeCell ref="M30:M31"/>
    <mergeCell ref="K30:K31"/>
    <mergeCell ref="N22:N23"/>
    <mergeCell ref="N30:N31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landscape" paperSize="9" scale="2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="50" zoomScaleNormal="50" zoomScaleSheetLayoutView="100" zoomScalePageLayoutView="0" workbookViewId="0" topLeftCell="A1">
      <selection activeCell="I14" sqref="I14"/>
    </sheetView>
  </sheetViews>
  <sheetFormatPr defaultColWidth="11.57421875" defaultRowHeight="12.75"/>
  <cols>
    <col min="1" max="1" width="11.57421875" style="1" customWidth="1"/>
    <col min="2" max="2" width="25.7109375" style="1" customWidth="1"/>
    <col min="3" max="3" width="11.57421875" style="1" customWidth="1"/>
    <col min="4" max="4" width="23.00390625" style="1" customWidth="1"/>
    <col min="5" max="5" width="19.00390625" style="1" customWidth="1"/>
    <col min="6" max="6" width="14.140625" style="1" customWidth="1"/>
    <col min="7" max="8" width="11.8515625" style="1" customWidth="1"/>
    <col min="9" max="9" width="13.57421875" style="1" customWidth="1"/>
    <col min="10" max="10" width="13.7109375" style="0" customWidth="1"/>
    <col min="11" max="11" width="22.57421875" style="0" customWidth="1"/>
  </cols>
  <sheetData>
    <row r="1" spans="1:11" ht="19.5" customHeight="1" thickBot="1">
      <c r="A1" s="54" t="s">
        <v>362</v>
      </c>
      <c r="B1" s="54"/>
      <c r="C1" s="54"/>
      <c r="D1" s="54"/>
      <c r="E1" s="54"/>
      <c r="F1" s="54"/>
      <c r="G1" s="54"/>
      <c r="H1" s="119"/>
      <c r="I1" s="21"/>
      <c r="J1" s="120" t="s">
        <v>223</v>
      </c>
      <c r="K1" s="88">
        <v>2009</v>
      </c>
    </row>
    <row r="2" spans="1:11" ht="19.5" customHeight="1" thickBot="1">
      <c r="A2" s="55"/>
      <c r="B2" s="55"/>
      <c r="C2" s="55"/>
      <c r="D2" s="55"/>
      <c r="E2" s="55"/>
      <c r="F2" s="55"/>
      <c r="G2" s="55"/>
      <c r="H2" s="119"/>
      <c r="I2" s="121"/>
      <c r="J2" s="120" t="s">
        <v>166</v>
      </c>
      <c r="K2" s="625">
        <v>2009</v>
      </c>
    </row>
    <row r="3" spans="1:11" ht="43.5" customHeight="1" thickBot="1">
      <c r="A3" s="56" t="s">
        <v>154</v>
      </c>
      <c r="B3" s="48" t="s">
        <v>167</v>
      </c>
      <c r="C3" s="56" t="s">
        <v>224</v>
      </c>
      <c r="D3" s="56" t="s">
        <v>225</v>
      </c>
      <c r="E3" s="56" t="s">
        <v>226</v>
      </c>
      <c r="F3" s="56" t="s">
        <v>201</v>
      </c>
      <c r="G3" s="56" t="s">
        <v>227</v>
      </c>
      <c r="H3" s="57" t="s">
        <v>228</v>
      </c>
      <c r="I3" s="56" t="s">
        <v>363</v>
      </c>
      <c r="J3" s="57" t="s">
        <v>229</v>
      </c>
      <c r="K3" s="57" t="s">
        <v>230</v>
      </c>
    </row>
    <row r="4" spans="1:11" s="122" customFormat="1" ht="25.5" customHeight="1">
      <c r="A4" s="671" t="s">
        <v>521</v>
      </c>
      <c r="B4" s="672" t="s">
        <v>205</v>
      </c>
      <c r="C4" s="673" t="s">
        <v>364</v>
      </c>
      <c r="D4" s="674" t="s">
        <v>365</v>
      </c>
      <c r="E4" s="674" t="s">
        <v>38</v>
      </c>
      <c r="F4" s="674" t="s">
        <v>206</v>
      </c>
      <c r="G4" s="674" t="s">
        <v>794</v>
      </c>
      <c r="H4" s="675"/>
      <c r="I4" s="676" t="s">
        <v>39</v>
      </c>
      <c r="J4" s="677" t="s">
        <v>794</v>
      </c>
      <c r="K4" s="675"/>
    </row>
    <row r="5" spans="1:11" s="122" customFormat="1" ht="25.5" customHeight="1">
      <c r="A5" s="671" t="s">
        <v>521</v>
      </c>
      <c r="B5" s="672" t="s">
        <v>205</v>
      </c>
      <c r="C5" s="673" t="s">
        <v>364</v>
      </c>
      <c r="D5" s="674" t="s">
        <v>366</v>
      </c>
      <c r="E5" s="674" t="s">
        <v>38</v>
      </c>
      <c r="F5" s="674" t="s">
        <v>206</v>
      </c>
      <c r="G5" s="674" t="s">
        <v>794</v>
      </c>
      <c r="H5" s="675"/>
      <c r="I5" s="676" t="s">
        <v>39</v>
      </c>
      <c r="J5" s="675" t="s">
        <v>794</v>
      </c>
      <c r="K5" s="675"/>
    </row>
    <row r="6" spans="1:11" s="122" customFormat="1" ht="25.5" customHeight="1">
      <c r="A6" s="671" t="s">
        <v>521</v>
      </c>
      <c r="B6" s="672" t="s">
        <v>205</v>
      </c>
      <c r="C6" s="673" t="s">
        <v>367</v>
      </c>
      <c r="D6" s="674" t="s">
        <v>365</v>
      </c>
      <c r="E6" s="674" t="s">
        <v>40</v>
      </c>
      <c r="F6" s="669" t="s">
        <v>108</v>
      </c>
      <c r="G6" s="669" t="s">
        <v>794</v>
      </c>
      <c r="H6" s="668"/>
      <c r="I6" s="669" t="s">
        <v>109</v>
      </c>
      <c r="J6" s="675" t="s">
        <v>794</v>
      </c>
      <c r="K6" s="675"/>
    </row>
    <row r="7" spans="1:11" s="122" customFormat="1" ht="25.5" customHeight="1">
      <c r="A7" s="671" t="s">
        <v>521</v>
      </c>
      <c r="B7" s="672" t="s">
        <v>205</v>
      </c>
      <c r="C7" s="673" t="s">
        <v>367</v>
      </c>
      <c r="D7" s="674" t="s">
        <v>368</v>
      </c>
      <c r="E7" s="674" t="s">
        <v>40</v>
      </c>
      <c r="F7" s="669" t="s">
        <v>108</v>
      </c>
      <c r="G7" s="669" t="s">
        <v>794</v>
      </c>
      <c r="H7" s="668"/>
      <c r="I7" s="669" t="s">
        <v>109</v>
      </c>
      <c r="J7" s="675"/>
      <c r="K7" s="675"/>
    </row>
    <row r="8" spans="1:11" s="122" customFormat="1" ht="25.5" customHeight="1">
      <c r="A8" s="671" t="s">
        <v>521</v>
      </c>
      <c r="B8" s="672" t="s">
        <v>205</v>
      </c>
      <c r="C8" s="673" t="s">
        <v>367</v>
      </c>
      <c r="D8" s="674" t="s">
        <v>369</v>
      </c>
      <c r="E8" s="674" t="s">
        <v>40</v>
      </c>
      <c r="F8" s="669" t="s">
        <v>301</v>
      </c>
      <c r="G8" s="669"/>
      <c r="H8" s="668"/>
      <c r="I8" s="670"/>
      <c r="J8" s="675"/>
      <c r="K8" s="675"/>
    </row>
    <row r="9" spans="1:11" s="122" customFormat="1" ht="25.5" customHeight="1">
      <c r="A9" s="671" t="s">
        <v>521</v>
      </c>
      <c r="B9" s="672" t="s">
        <v>205</v>
      </c>
      <c r="C9" s="673" t="s">
        <v>367</v>
      </c>
      <c r="D9" s="674" t="s">
        <v>370</v>
      </c>
      <c r="E9" s="674" t="s">
        <v>40</v>
      </c>
      <c r="F9" s="669" t="s">
        <v>108</v>
      </c>
      <c r="G9" s="669" t="s">
        <v>794</v>
      </c>
      <c r="H9" s="668"/>
      <c r="I9" s="669" t="s">
        <v>109</v>
      </c>
      <c r="J9" s="675" t="s">
        <v>794</v>
      </c>
      <c r="K9" s="675"/>
    </row>
    <row r="10" spans="1:11" s="122" customFormat="1" ht="25.5" customHeight="1">
      <c r="A10" s="671" t="s">
        <v>521</v>
      </c>
      <c r="B10" s="672" t="s">
        <v>205</v>
      </c>
      <c r="C10" s="673" t="s">
        <v>367</v>
      </c>
      <c r="D10" s="674" t="s">
        <v>371</v>
      </c>
      <c r="E10" s="674" t="s">
        <v>40</v>
      </c>
      <c r="F10" s="669" t="s">
        <v>108</v>
      </c>
      <c r="G10" s="669" t="s">
        <v>794</v>
      </c>
      <c r="H10" s="668"/>
      <c r="I10" s="669" t="s">
        <v>109</v>
      </c>
      <c r="J10" s="675" t="s">
        <v>794</v>
      </c>
      <c r="K10" s="675"/>
    </row>
    <row r="11" spans="1:11" s="122" customFormat="1" ht="25.5" customHeight="1">
      <c r="A11" s="671" t="s">
        <v>521</v>
      </c>
      <c r="B11" s="672" t="s">
        <v>205</v>
      </c>
      <c r="C11" s="673" t="s">
        <v>367</v>
      </c>
      <c r="D11" s="674" t="s">
        <v>41</v>
      </c>
      <c r="E11" s="674" t="s">
        <v>40</v>
      </c>
      <c r="F11" s="669" t="s">
        <v>108</v>
      </c>
      <c r="G11" s="669" t="s">
        <v>794</v>
      </c>
      <c r="H11" s="668"/>
      <c r="I11" s="669" t="s">
        <v>109</v>
      </c>
      <c r="J11" s="675" t="s">
        <v>794</v>
      </c>
      <c r="K11" s="675"/>
    </row>
    <row r="12" spans="1:11" s="122" customFormat="1" ht="25.5" customHeight="1">
      <c r="A12" s="671" t="s">
        <v>521</v>
      </c>
      <c r="B12" s="672" t="s">
        <v>205</v>
      </c>
      <c r="C12" s="673" t="s">
        <v>367</v>
      </c>
      <c r="D12" s="674" t="s">
        <v>42</v>
      </c>
      <c r="E12" s="674" t="s">
        <v>40</v>
      </c>
      <c r="F12" s="669" t="s">
        <v>108</v>
      </c>
      <c r="G12" s="669" t="s">
        <v>794</v>
      </c>
      <c r="H12" s="668"/>
      <c r="I12" s="669" t="s">
        <v>109</v>
      </c>
      <c r="J12" s="675" t="s">
        <v>794</v>
      </c>
      <c r="K12" s="675"/>
    </row>
    <row r="13" spans="1:11" s="122" customFormat="1" ht="25.5" customHeight="1">
      <c r="A13" s="671" t="s">
        <v>521</v>
      </c>
      <c r="B13" s="672" t="s">
        <v>205</v>
      </c>
      <c r="C13" s="673" t="s">
        <v>367</v>
      </c>
      <c r="D13" s="674" t="s">
        <v>43</v>
      </c>
      <c r="E13" s="674" t="s">
        <v>40</v>
      </c>
      <c r="F13" s="669" t="s">
        <v>301</v>
      </c>
      <c r="G13" s="669"/>
      <c r="H13" s="668"/>
      <c r="I13" s="670"/>
      <c r="J13" s="675"/>
      <c r="K13" s="675"/>
    </row>
    <row r="14" spans="1:11" s="122" customFormat="1" ht="25.5" customHeight="1">
      <c r="A14" s="671" t="s">
        <v>521</v>
      </c>
      <c r="B14" s="672" t="s">
        <v>205</v>
      </c>
      <c r="C14" s="673" t="s">
        <v>367</v>
      </c>
      <c r="D14" s="676" t="s">
        <v>44</v>
      </c>
      <c r="E14" s="674" t="s">
        <v>40</v>
      </c>
      <c r="F14" s="669" t="s">
        <v>301</v>
      </c>
      <c r="G14" s="669"/>
      <c r="H14" s="668"/>
      <c r="I14" s="670"/>
      <c r="J14" s="675"/>
      <c r="K14" s="675"/>
    </row>
    <row r="15" spans="1:11" s="122" customFormat="1" ht="25.5" customHeight="1">
      <c r="A15" s="671" t="s">
        <v>521</v>
      </c>
      <c r="B15" s="672" t="s">
        <v>205</v>
      </c>
      <c r="C15" s="673" t="s">
        <v>367</v>
      </c>
      <c r="D15" s="674" t="s">
        <v>45</v>
      </c>
      <c r="E15" s="674" t="s">
        <v>40</v>
      </c>
      <c r="F15" s="669" t="s">
        <v>301</v>
      </c>
      <c r="G15" s="669"/>
      <c r="H15" s="668"/>
      <c r="I15" s="670"/>
      <c r="J15" s="675"/>
      <c r="K15" s="675"/>
    </row>
    <row r="16" spans="1:11" s="122" customFormat="1" ht="25.5" customHeight="1">
      <c r="A16" s="671" t="s">
        <v>521</v>
      </c>
      <c r="B16" s="672" t="s">
        <v>205</v>
      </c>
      <c r="C16" s="673" t="s">
        <v>367</v>
      </c>
      <c r="D16" s="676" t="s">
        <v>46</v>
      </c>
      <c r="E16" s="674" t="s">
        <v>40</v>
      </c>
      <c r="F16" s="669" t="s">
        <v>301</v>
      </c>
      <c r="G16" s="669"/>
      <c r="H16" s="668"/>
      <c r="I16" s="670"/>
      <c r="J16" s="675"/>
      <c r="K16" s="675"/>
    </row>
    <row r="17" spans="1:11" s="122" customFormat="1" ht="25.5" customHeight="1">
      <c r="A17" s="671" t="s">
        <v>521</v>
      </c>
      <c r="B17" s="672" t="s">
        <v>205</v>
      </c>
      <c r="C17" s="673" t="s">
        <v>367</v>
      </c>
      <c r="D17" s="674" t="s">
        <v>47</v>
      </c>
      <c r="E17" s="674" t="s">
        <v>40</v>
      </c>
      <c r="F17" s="669" t="s">
        <v>301</v>
      </c>
      <c r="G17" s="669"/>
      <c r="H17" s="668"/>
      <c r="I17" s="670"/>
      <c r="J17" s="675"/>
      <c r="K17" s="675"/>
    </row>
    <row r="18" spans="1:11" s="122" customFormat="1" ht="25.5" customHeight="1">
      <c r="A18" s="671" t="s">
        <v>521</v>
      </c>
      <c r="B18" s="672" t="s">
        <v>205</v>
      </c>
      <c r="C18" s="673" t="s">
        <v>367</v>
      </c>
      <c r="D18" s="674" t="s">
        <v>48</v>
      </c>
      <c r="E18" s="674" t="s">
        <v>40</v>
      </c>
      <c r="F18" s="669" t="s">
        <v>301</v>
      </c>
      <c r="G18" s="669"/>
      <c r="H18" s="668"/>
      <c r="I18" s="670"/>
      <c r="J18" s="675"/>
      <c r="K18" s="675"/>
    </row>
    <row r="19" spans="1:11" s="122" customFormat="1" ht="25.5" customHeight="1">
      <c r="A19" s="671" t="s">
        <v>521</v>
      </c>
      <c r="B19" s="672" t="s">
        <v>205</v>
      </c>
      <c r="C19" s="678" t="s">
        <v>372</v>
      </c>
      <c r="D19" s="676" t="s">
        <v>373</v>
      </c>
      <c r="E19" s="674" t="s">
        <v>49</v>
      </c>
      <c r="F19" s="674" t="s">
        <v>206</v>
      </c>
      <c r="G19" s="674" t="s">
        <v>794</v>
      </c>
      <c r="H19" s="675"/>
      <c r="I19" s="676" t="s">
        <v>39</v>
      </c>
      <c r="J19" s="675" t="s">
        <v>794</v>
      </c>
      <c r="K19" s="675"/>
    </row>
    <row r="20" spans="1:11" ht="25.5" customHeight="1">
      <c r="A20" s="671" t="s">
        <v>521</v>
      </c>
      <c r="B20" s="672" t="s">
        <v>205</v>
      </c>
      <c r="C20" s="678" t="s">
        <v>372</v>
      </c>
      <c r="D20" s="676" t="s">
        <v>374</v>
      </c>
      <c r="E20" s="674" t="s">
        <v>49</v>
      </c>
      <c r="F20" s="674" t="s">
        <v>206</v>
      </c>
      <c r="G20" s="674" t="s">
        <v>794</v>
      </c>
      <c r="H20" s="675"/>
      <c r="I20" s="676" t="s">
        <v>39</v>
      </c>
      <c r="J20" s="675" t="s">
        <v>794</v>
      </c>
      <c r="K20" s="675"/>
    </row>
    <row r="21" spans="1:11" ht="25.5" customHeight="1">
      <c r="A21" s="671" t="s">
        <v>521</v>
      </c>
      <c r="B21" s="672" t="s">
        <v>205</v>
      </c>
      <c r="C21" s="678" t="s">
        <v>372</v>
      </c>
      <c r="D21" s="676" t="s">
        <v>50</v>
      </c>
      <c r="E21" s="674" t="s">
        <v>49</v>
      </c>
      <c r="F21" s="674" t="s">
        <v>206</v>
      </c>
      <c r="G21" s="674" t="s">
        <v>794</v>
      </c>
      <c r="H21" s="675"/>
      <c r="I21" s="676" t="s">
        <v>39</v>
      </c>
      <c r="J21" s="675" t="s">
        <v>794</v>
      </c>
      <c r="K21" s="675"/>
    </row>
    <row r="22" spans="1:11" ht="25.5" customHeight="1">
      <c r="A22" s="671" t="s">
        <v>521</v>
      </c>
      <c r="B22" s="672" t="s">
        <v>205</v>
      </c>
      <c r="C22" s="678" t="s">
        <v>372</v>
      </c>
      <c r="D22" s="676" t="s">
        <v>50</v>
      </c>
      <c r="E22" s="674" t="s">
        <v>51</v>
      </c>
      <c r="F22" s="674" t="s">
        <v>206</v>
      </c>
      <c r="G22" s="674" t="s">
        <v>794</v>
      </c>
      <c r="H22" s="675"/>
      <c r="I22" s="676"/>
      <c r="J22" s="675" t="s">
        <v>794</v>
      </c>
      <c r="K22" s="675"/>
    </row>
    <row r="23" spans="1:11" ht="12.75">
      <c r="A23" s="679"/>
      <c r="B23" s="679"/>
      <c r="C23" s="679"/>
      <c r="D23" s="680"/>
      <c r="E23" s="681"/>
      <c r="F23" s="681"/>
      <c r="G23" s="681"/>
      <c r="H23" s="682"/>
      <c r="I23" s="674"/>
      <c r="J23" s="682"/>
      <c r="K23" s="682"/>
    </row>
    <row r="24" spans="1:8" ht="12.75" customHeight="1">
      <c r="A24" s="65" t="s">
        <v>235</v>
      </c>
      <c r="D24"/>
      <c r="E24" s="66"/>
      <c r="F24" s="66"/>
      <c r="G24" s="66"/>
      <c r="H24" s="124"/>
    </row>
    <row r="25" spans="1:8" ht="12.75" customHeight="1">
      <c r="A25" s="65" t="s">
        <v>375</v>
      </c>
      <c r="D25"/>
      <c r="E25" s="66"/>
      <c r="F25" s="66"/>
      <c r="G25" s="66"/>
      <c r="H25" s="66"/>
    </row>
  </sheetData>
  <sheetProtection/>
  <printOptions/>
  <pageMargins left="0.7" right="0.7" top="0.75" bottom="0.75" header="0.5118055555555555" footer="0.5118055555555555"/>
  <pageSetup horizontalDpi="300" verticalDpi="300" orientation="portrait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zoomScalePageLayoutView="0" workbookViewId="0" topLeftCell="A1">
      <selection activeCell="E37" sqref="E37"/>
    </sheetView>
  </sheetViews>
  <sheetFormatPr defaultColWidth="11.421875" defaultRowHeight="12.75"/>
  <cols>
    <col min="1" max="1" width="9.57421875" style="1" customWidth="1"/>
    <col min="2" max="2" width="40.00390625" style="1" customWidth="1"/>
    <col min="3" max="3" width="18.28125" style="1" customWidth="1"/>
    <col min="4" max="4" width="16.7109375" style="1" customWidth="1"/>
  </cols>
  <sheetData>
    <row r="1" spans="1:4" ht="19.5" customHeight="1" thickBot="1">
      <c r="A1" s="125" t="s">
        <v>376</v>
      </c>
      <c r="B1" s="126"/>
      <c r="C1" s="127" t="s">
        <v>223</v>
      </c>
      <c r="D1" s="128" t="s">
        <v>522</v>
      </c>
    </row>
    <row r="2" spans="1:4" ht="18" customHeight="1" thickBot="1">
      <c r="A2" s="21"/>
      <c r="B2" s="233"/>
      <c r="C2" s="234"/>
      <c r="D2" s="127"/>
    </row>
    <row r="3" spans="1:4" ht="25.5">
      <c r="A3" s="235" t="s">
        <v>154</v>
      </c>
      <c r="B3" s="236" t="s">
        <v>303</v>
      </c>
      <c r="C3" s="237" t="s">
        <v>377</v>
      </c>
      <c r="D3" s="238" t="s">
        <v>378</v>
      </c>
    </row>
    <row r="4" spans="1:4" ht="12.75">
      <c r="A4" s="223" t="s">
        <v>521</v>
      </c>
      <c r="B4" s="224" t="s">
        <v>332</v>
      </c>
      <c r="C4" s="225" t="s">
        <v>379</v>
      </c>
      <c r="D4" s="226">
        <v>1.18</v>
      </c>
    </row>
    <row r="5" spans="1:4" ht="12.75">
      <c r="A5" s="223" t="s">
        <v>521</v>
      </c>
      <c r="B5" s="224" t="s">
        <v>335</v>
      </c>
      <c r="C5" s="225" t="s">
        <v>380</v>
      </c>
      <c r="D5" s="226">
        <v>1</v>
      </c>
    </row>
    <row r="6" spans="1:4" ht="12.75">
      <c r="A6" s="223" t="s">
        <v>521</v>
      </c>
      <c r="B6" s="224" t="s">
        <v>335</v>
      </c>
      <c r="C6" s="225" t="s">
        <v>381</v>
      </c>
      <c r="D6" s="226">
        <v>3.33</v>
      </c>
    </row>
    <row r="7" spans="1:4" ht="12.75">
      <c r="A7" s="223" t="s">
        <v>521</v>
      </c>
      <c r="B7" s="227" t="s">
        <v>523</v>
      </c>
      <c r="C7" s="225" t="s">
        <v>379</v>
      </c>
      <c r="D7" s="228">
        <v>1.18</v>
      </c>
    </row>
    <row r="8" spans="1:4" ht="12.75">
      <c r="A8" s="223" t="s">
        <v>521</v>
      </c>
      <c r="B8" s="227" t="s">
        <v>524</v>
      </c>
      <c r="C8" s="225" t="s">
        <v>379</v>
      </c>
      <c r="D8" s="228">
        <v>1.18</v>
      </c>
    </row>
    <row r="9" spans="1:4" ht="12.75">
      <c r="A9" s="223" t="s">
        <v>521</v>
      </c>
      <c r="B9" s="227" t="s">
        <v>336</v>
      </c>
      <c r="C9" s="225" t="s">
        <v>379</v>
      </c>
      <c r="D9" s="228">
        <v>1.18</v>
      </c>
    </row>
    <row r="10" spans="1:4" ht="12.75">
      <c r="A10" s="223" t="s">
        <v>521</v>
      </c>
      <c r="B10" s="227" t="s">
        <v>525</v>
      </c>
      <c r="C10" s="225" t="s">
        <v>379</v>
      </c>
      <c r="D10" s="228">
        <v>1.18</v>
      </c>
    </row>
    <row r="11" spans="1:4" ht="12.75">
      <c r="A11" s="223" t="s">
        <v>521</v>
      </c>
      <c r="B11" s="227" t="s">
        <v>526</v>
      </c>
      <c r="C11" s="225" t="s">
        <v>379</v>
      </c>
      <c r="D11" s="228">
        <v>1.18</v>
      </c>
    </row>
    <row r="12" spans="1:4" ht="12.75">
      <c r="A12" s="223" t="s">
        <v>521</v>
      </c>
      <c r="B12" s="227" t="s">
        <v>527</v>
      </c>
      <c r="C12" s="225" t="s">
        <v>379</v>
      </c>
      <c r="D12" s="228">
        <v>1.18</v>
      </c>
    </row>
    <row r="13" spans="1:4" ht="12.75">
      <c r="A13" s="223" t="s">
        <v>521</v>
      </c>
      <c r="B13" s="227" t="s">
        <v>319</v>
      </c>
      <c r="C13" s="225" t="s">
        <v>379</v>
      </c>
      <c r="D13" s="228">
        <v>1.05</v>
      </c>
    </row>
    <row r="14" spans="1:4" ht="12.75">
      <c r="A14" s="223" t="s">
        <v>521</v>
      </c>
      <c r="B14" s="227" t="s">
        <v>528</v>
      </c>
      <c r="C14" s="225" t="s">
        <v>379</v>
      </c>
      <c r="D14" s="228">
        <v>1.05</v>
      </c>
    </row>
    <row r="15" spans="1:4" ht="12.75">
      <c r="A15" s="223" t="s">
        <v>521</v>
      </c>
      <c r="B15" s="227" t="s">
        <v>529</v>
      </c>
      <c r="C15" s="225" t="s">
        <v>379</v>
      </c>
      <c r="D15" s="228">
        <v>1.05</v>
      </c>
    </row>
    <row r="16" spans="1:4" ht="12.75">
      <c r="A16" s="223" t="s">
        <v>521</v>
      </c>
      <c r="B16" s="227" t="s">
        <v>530</v>
      </c>
      <c r="C16" s="225" t="s">
        <v>379</v>
      </c>
      <c r="D16" s="228">
        <v>1.05</v>
      </c>
    </row>
    <row r="17" spans="1:4" ht="12.75">
      <c r="A17" s="223" t="s">
        <v>521</v>
      </c>
      <c r="B17" s="227" t="s">
        <v>531</v>
      </c>
      <c r="C17" s="225" t="s">
        <v>379</v>
      </c>
      <c r="D17" s="228">
        <v>1.05</v>
      </c>
    </row>
    <row r="18" spans="1:4" ht="12.75">
      <c r="A18" s="223" t="s">
        <v>521</v>
      </c>
      <c r="B18" s="227" t="s">
        <v>532</v>
      </c>
      <c r="C18" s="225" t="s">
        <v>379</v>
      </c>
      <c r="D18" s="228">
        <v>1.05</v>
      </c>
    </row>
    <row r="19" spans="1:4" ht="12.75">
      <c r="A19" s="223" t="s">
        <v>521</v>
      </c>
      <c r="B19" s="227" t="s">
        <v>533</v>
      </c>
      <c r="C19" s="225" t="s">
        <v>379</v>
      </c>
      <c r="D19" s="228">
        <v>1.05</v>
      </c>
    </row>
    <row r="20" spans="1:4" ht="12.75">
      <c r="A20" s="223" t="s">
        <v>521</v>
      </c>
      <c r="B20" s="227" t="s">
        <v>534</v>
      </c>
      <c r="C20" s="225" t="s">
        <v>379</v>
      </c>
      <c r="D20" s="228">
        <v>1.05</v>
      </c>
    </row>
    <row r="21" spans="1:4" ht="12.75">
      <c r="A21" s="223" t="s">
        <v>521</v>
      </c>
      <c r="B21" s="227" t="s">
        <v>318</v>
      </c>
      <c r="C21" s="225" t="s">
        <v>379</v>
      </c>
      <c r="D21" s="228">
        <v>1.05</v>
      </c>
    </row>
    <row r="22" spans="1:4" ht="12.75">
      <c r="A22" s="223" t="s">
        <v>521</v>
      </c>
      <c r="B22" s="227" t="s">
        <v>535</v>
      </c>
      <c r="C22" s="225" t="s">
        <v>379</v>
      </c>
      <c r="D22" s="228">
        <v>1.33</v>
      </c>
    </row>
    <row r="23" spans="1:4" ht="12.75">
      <c r="A23" s="223" t="s">
        <v>521</v>
      </c>
      <c r="B23" s="227" t="s">
        <v>536</v>
      </c>
      <c r="C23" s="225" t="s">
        <v>379</v>
      </c>
      <c r="D23" s="228">
        <v>1.1</v>
      </c>
    </row>
    <row r="24" spans="1:4" ht="12.75">
      <c r="A24" s="223" t="s">
        <v>521</v>
      </c>
      <c r="B24" s="227" t="s">
        <v>332</v>
      </c>
      <c r="C24" s="225" t="s">
        <v>537</v>
      </c>
      <c r="D24" s="228">
        <v>1.6</v>
      </c>
    </row>
    <row r="25" spans="1:4" ht="13.5" thickBot="1">
      <c r="A25" s="229" t="s">
        <v>521</v>
      </c>
      <c r="B25" s="230" t="s">
        <v>538</v>
      </c>
      <c r="C25" s="231" t="s">
        <v>537</v>
      </c>
      <c r="D25" s="232">
        <v>2.72</v>
      </c>
    </row>
  </sheetData>
  <sheetProtection/>
  <printOptions/>
  <pageMargins left="0.7083333333333334" right="0.7083333333333334" top="0.7875" bottom="0.7875" header="0.5118055555555555" footer="0.5118055555555555"/>
  <pageSetup fitToHeight="3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80" zoomScaleNormal="80" zoomScaleSheetLayoutView="75" zoomScalePageLayoutView="0" workbookViewId="0" topLeftCell="M1">
      <selection activeCell="R13" sqref="Q7:R13"/>
    </sheetView>
  </sheetViews>
  <sheetFormatPr defaultColWidth="5.7109375" defaultRowHeight="19.5" customHeight="1"/>
  <cols>
    <col min="1" max="1" width="7.57421875" style="1" customWidth="1"/>
    <col min="2" max="2" width="30.00390625" style="103" customWidth="1"/>
    <col min="3" max="3" width="29.140625" style="103" customWidth="1"/>
    <col min="4" max="4" width="13.8515625" style="104" customWidth="1"/>
    <col min="5" max="5" width="10.140625" style="104" customWidth="1"/>
    <col min="6" max="8" width="6.140625" style="104" customWidth="1"/>
    <col min="9" max="10" width="12.00390625" style="104" customWidth="1"/>
    <col min="11" max="11" width="17.28125" style="104" customWidth="1"/>
    <col min="12" max="12" width="14.00390625" style="104" customWidth="1"/>
    <col min="13" max="13" width="18.00390625" style="104" customWidth="1"/>
    <col min="14" max="14" width="12.421875" style="104" customWidth="1"/>
    <col min="15" max="15" width="17.57421875" style="104" customWidth="1"/>
    <col min="16" max="16" width="15.140625" style="103" customWidth="1"/>
    <col min="17" max="18" width="13.28125" style="103" customWidth="1"/>
    <col min="19" max="20" width="18.57421875" style="103" customWidth="1"/>
    <col min="21" max="255" width="5.7109375" style="129" customWidth="1"/>
  </cols>
  <sheetData>
    <row r="1" spans="1:20" ht="23.25" customHeight="1" thickBot="1">
      <c r="A1" s="105" t="s">
        <v>382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/>
      <c r="P1"/>
      <c r="S1" s="130" t="s">
        <v>152</v>
      </c>
      <c r="T1" s="130" t="s">
        <v>522</v>
      </c>
    </row>
    <row r="2" spans="1:20" ht="19.5" customHeight="1" thickBot="1">
      <c r="A2" s="21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/>
      <c r="P2"/>
      <c r="S2" s="652" t="s">
        <v>193</v>
      </c>
      <c r="T2" s="653" t="s">
        <v>522</v>
      </c>
    </row>
    <row r="3" spans="1:20" ht="24.75" customHeight="1">
      <c r="A3" s="658"/>
      <c r="B3" s="820"/>
      <c r="C3" s="820"/>
      <c r="D3" s="820"/>
      <c r="E3" s="820"/>
      <c r="F3" s="821" t="s">
        <v>383</v>
      </c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659"/>
      <c r="R3" s="659"/>
      <c r="S3" s="659"/>
      <c r="T3" s="660"/>
    </row>
    <row r="4" spans="1:21" s="99" customFormat="1" ht="42.75" customHeight="1">
      <c r="A4" s="661" t="s">
        <v>154</v>
      </c>
      <c r="B4" s="654" t="s">
        <v>384</v>
      </c>
      <c r="C4" s="654" t="s">
        <v>385</v>
      </c>
      <c r="D4" s="655" t="s">
        <v>386</v>
      </c>
      <c r="E4" s="655" t="s">
        <v>387</v>
      </c>
      <c r="F4" s="656">
        <v>2008</v>
      </c>
      <c r="G4" s="656">
        <v>2009</v>
      </c>
      <c r="H4" s="656">
        <v>2010</v>
      </c>
      <c r="I4" s="655" t="s">
        <v>388</v>
      </c>
      <c r="J4" s="655" t="s">
        <v>389</v>
      </c>
      <c r="K4" s="655" t="s">
        <v>390</v>
      </c>
      <c r="L4" s="655" t="s">
        <v>391</v>
      </c>
      <c r="M4" s="655" t="s">
        <v>392</v>
      </c>
      <c r="N4" s="655" t="s">
        <v>393</v>
      </c>
      <c r="O4" s="655" t="s">
        <v>394</v>
      </c>
      <c r="P4" s="655" t="s">
        <v>395</v>
      </c>
      <c r="Q4" s="657" t="s">
        <v>396</v>
      </c>
      <c r="R4" s="657" t="s">
        <v>397</v>
      </c>
      <c r="S4" s="657" t="s">
        <v>398</v>
      </c>
      <c r="T4" s="662" t="s">
        <v>399</v>
      </c>
      <c r="U4" s="131"/>
    </row>
    <row r="5" spans="1:20" s="132" customFormat="1" ht="12.75" customHeight="1">
      <c r="A5" s="241" t="s">
        <v>521</v>
      </c>
      <c r="B5" s="599" t="s">
        <v>539</v>
      </c>
      <c r="C5" s="599" t="s">
        <v>540</v>
      </c>
      <c r="D5" s="599" t="s">
        <v>798</v>
      </c>
      <c r="E5" s="599" t="s">
        <v>542</v>
      </c>
      <c r="F5" s="240" t="s">
        <v>163</v>
      </c>
      <c r="G5" s="240" t="s">
        <v>163</v>
      </c>
      <c r="H5" s="240" t="s">
        <v>163</v>
      </c>
      <c r="I5" s="600">
        <v>18</v>
      </c>
      <c r="J5" s="600">
        <v>160</v>
      </c>
      <c r="K5" s="600" t="s">
        <v>400</v>
      </c>
      <c r="L5" s="666">
        <v>50</v>
      </c>
      <c r="M5" s="664" t="s">
        <v>543</v>
      </c>
      <c r="N5" s="599" t="s">
        <v>96</v>
      </c>
      <c r="O5" s="599" t="s">
        <v>544</v>
      </c>
      <c r="P5" s="599" t="s">
        <v>253</v>
      </c>
      <c r="Q5" s="646" t="s">
        <v>1168</v>
      </c>
      <c r="R5" s="646" t="s">
        <v>1166</v>
      </c>
      <c r="S5" s="647">
        <f>(Q5/I5)</f>
        <v>1</v>
      </c>
      <c r="T5" s="648">
        <f>R5/L5</f>
        <v>1</v>
      </c>
    </row>
    <row r="6" spans="1:20" s="132" customFormat="1" ht="12.75" customHeight="1">
      <c r="A6" s="241" t="s">
        <v>521</v>
      </c>
      <c r="B6" s="599" t="s">
        <v>539</v>
      </c>
      <c r="C6" s="599" t="s">
        <v>545</v>
      </c>
      <c r="D6" s="599" t="s">
        <v>541</v>
      </c>
      <c r="E6" s="599" t="s">
        <v>542</v>
      </c>
      <c r="F6" s="240" t="s">
        <v>163</v>
      </c>
      <c r="G6" s="240" t="s">
        <v>163</v>
      </c>
      <c r="H6" s="240" t="s">
        <v>163</v>
      </c>
      <c r="I6" s="600">
        <v>20</v>
      </c>
      <c r="J6" s="600">
        <v>160</v>
      </c>
      <c r="K6" s="600" t="s">
        <v>400</v>
      </c>
      <c r="L6" s="666">
        <v>49</v>
      </c>
      <c r="M6" s="664" t="s">
        <v>543</v>
      </c>
      <c r="N6" s="599" t="s">
        <v>97</v>
      </c>
      <c r="O6" s="599" t="s">
        <v>544</v>
      </c>
      <c r="P6" s="599" t="s">
        <v>253</v>
      </c>
      <c r="Q6" s="646" t="s">
        <v>1168</v>
      </c>
      <c r="R6" s="646" t="s">
        <v>1229</v>
      </c>
      <c r="S6" s="647">
        <f aca="true" t="shared" si="0" ref="S6:S17">(Q6/I6)</f>
        <v>0.9</v>
      </c>
      <c r="T6" s="648">
        <f aca="true" t="shared" si="1" ref="T6:T17">R6/L6</f>
        <v>0.8163265306122449</v>
      </c>
    </row>
    <row r="7" spans="1:20" s="132" customFormat="1" ht="12.75" customHeight="1">
      <c r="A7" s="241" t="s">
        <v>521</v>
      </c>
      <c r="B7" s="599" t="s">
        <v>539</v>
      </c>
      <c r="C7" s="599" t="s">
        <v>540</v>
      </c>
      <c r="D7" s="599" t="s">
        <v>798</v>
      </c>
      <c r="E7" s="599" t="s">
        <v>546</v>
      </c>
      <c r="F7" s="240" t="s">
        <v>163</v>
      </c>
      <c r="G7" s="240" t="s">
        <v>163</v>
      </c>
      <c r="H7" s="240" t="s">
        <v>163</v>
      </c>
      <c r="I7" s="600">
        <v>18</v>
      </c>
      <c r="J7" s="600">
        <v>160</v>
      </c>
      <c r="K7" s="600" t="s">
        <v>400</v>
      </c>
      <c r="L7" s="666">
        <v>50</v>
      </c>
      <c r="M7" s="664" t="s">
        <v>543</v>
      </c>
      <c r="N7" s="599" t="s">
        <v>98</v>
      </c>
      <c r="O7" s="599" t="s">
        <v>544</v>
      </c>
      <c r="P7" s="599" t="s">
        <v>253</v>
      </c>
      <c r="Q7" s="724" t="s">
        <v>1168</v>
      </c>
      <c r="R7" s="724" t="s">
        <v>88</v>
      </c>
      <c r="S7" s="647">
        <f t="shared" si="0"/>
        <v>1</v>
      </c>
      <c r="T7" s="648">
        <f t="shared" si="1"/>
        <v>0.94</v>
      </c>
    </row>
    <row r="8" spans="1:20" s="132" customFormat="1" ht="12.75" customHeight="1">
      <c r="A8" s="241" t="s">
        <v>521</v>
      </c>
      <c r="B8" s="599" t="s">
        <v>539</v>
      </c>
      <c r="C8" s="599" t="s">
        <v>545</v>
      </c>
      <c r="D8" s="599" t="s">
        <v>541</v>
      </c>
      <c r="E8" s="599" t="s">
        <v>546</v>
      </c>
      <c r="F8" s="240" t="s">
        <v>163</v>
      </c>
      <c r="G8" s="240" t="s">
        <v>163</v>
      </c>
      <c r="H8" s="240" t="s">
        <v>163</v>
      </c>
      <c r="I8" s="600">
        <v>20</v>
      </c>
      <c r="J8" s="600">
        <v>160</v>
      </c>
      <c r="K8" s="600" t="s">
        <v>400</v>
      </c>
      <c r="L8" s="666">
        <v>48</v>
      </c>
      <c r="M8" s="664" t="s">
        <v>543</v>
      </c>
      <c r="N8" s="599" t="s">
        <v>99</v>
      </c>
      <c r="O8" s="599" t="s">
        <v>544</v>
      </c>
      <c r="P8" s="599" t="s">
        <v>253</v>
      </c>
      <c r="Q8" s="724" t="s">
        <v>1167</v>
      </c>
      <c r="R8" s="724" t="s">
        <v>1230</v>
      </c>
      <c r="S8" s="647">
        <f t="shared" si="0"/>
        <v>0.95</v>
      </c>
      <c r="T8" s="648">
        <f t="shared" si="1"/>
        <v>0.9375</v>
      </c>
    </row>
    <row r="9" spans="1:20" s="132" customFormat="1" ht="12.75" customHeight="1">
      <c r="A9" s="241" t="s">
        <v>521</v>
      </c>
      <c r="B9" s="599" t="s">
        <v>547</v>
      </c>
      <c r="C9" s="599" t="s">
        <v>548</v>
      </c>
      <c r="D9" s="599" t="s">
        <v>343</v>
      </c>
      <c r="E9" s="599" t="s">
        <v>549</v>
      </c>
      <c r="F9" s="240" t="s">
        <v>163</v>
      </c>
      <c r="G9" s="240" t="s">
        <v>163</v>
      </c>
      <c r="H9" s="240" t="s">
        <v>163</v>
      </c>
      <c r="I9" s="600">
        <v>18</v>
      </c>
      <c r="J9" s="600">
        <v>315</v>
      </c>
      <c r="K9" s="600" t="s">
        <v>400</v>
      </c>
      <c r="L9" s="666">
        <v>50</v>
      </c>
      <c r="M9" s="664" t="s">
        <v>543</v>
      </c>
      <c r="N9" s="599" t="s">
        <v>100</v>
      </c>
      <c r="O9" s="599" t="s">
        <v>550</v>
      </c>
      <c r="P9" s="599" t="s">
        <v>253</v>
      </c>
      <c r="Q9" s="724" t="s">
        <v>1168</v>
      </c>
      <c r="R9" s="724" t="s">
        <v>1165</v>
      </c>
      <c r="S9" s="647">
        <f t="shared" si="0"/>
        <v>1</v>
      </c>
      <c r="T9" s="648">
        <f t="shared" si="1"/>
        <v>0.88</v>
      </c>
    </row>
    <row r="10" spans="1:20" s="132" customFormat="1" ht="12.75" customHeight="1">
      <c r="A10" s="241" t="s">
        <v>521</v>
      </c>
      <c r="B10" s="599" t="s">
        <v>547</v>
      </c>
      <c r="C10" s="599" t="s">
        <v>548</v>
      </c>
      <c r="D10" s="599" t="s">
        <v>343</v>
      </c>
      <c r="E10" s="599" t="s">
        <v>551</v>
      </c>
      <c r="F10" s="240" t="s">
        <v>163</v>
      </c>
      <c r="G10" s="240" t="s">
        <v>163</v>
      </c>
      <c r="H10" s="240" t="s">
        <v>163</v>
      </c>
      <c r="I10" s="600">
        <v>18</v>
      </c>
      <c r="J10" s="600">
        <v>315</v>
      </c>
      <c r="K10" s="600" t="s">
        <v>400</v>
      </c>
      <c r="L10" s="666">
        <v>50</v>
      </c>
      <c r="M10" s="664" t="s">
        <v>543</v>
      </c>
      <c r="N10" s="599" t="s">
        <v>101</v>
      </c>
      <c r="O10" s="599" t="s">
        <v>550</v>
      </c>
      <c r="P10" s="599" t="s">
        <v>253</v>
      </c>
      <c r="Q10" s="724" t="s">
        <v>1231</v>
      </c>
      <c r="R10" s="724" t="s">
        <v>1166</v>
      </c>
      <c r="S10" s="647">
        <f t="shared" si="0"/>
        <v>0.9444444444444444</v>
      </c>
      <c r="T10" s="648">
        <f t="shared" si="1"/>
        <v>1</v>
      </c>
    </row>
    <row r="11" spans="1:20" s="640" customFormat="1" ht="12.75" customHeight="1">
      <c r="A11" s="639" t="s">
        <v>521</v>
      </c>
      <c r="B11" s="599" t="s">
        <v>552</v>
      </c>
      <c r="C11" s="599" t="s">
        <v>553</v>
      </c>
      <c r="D11" s="599" t="s">
        <v>554</v>
      </c>
      <c r="E11" s="599" t="s">
        <v>546</v>
      </c>
      <c r="F11" s="240" t="s">
        <v>163</v>
      </c>
      <c r="G11" s="240" t="s">
        <v>163</v>
      </c>
      <c r="H11" s="240" t="s">
        <v>163</v>
      </c>
      <c r="I11" s="600">
        <v>12</v>
      </c>
      <c r="J11" s="600">
        <v>15</v>
      </c>
      <c r="K11" s="600" t="s">
        <v>400</v>
      </c>
      <c r="L11" s="666">
        <v>43</v>
      </c>
      <c r="M11" s="664" t="s">
        <v>543</v>
      </c>
      <c r="N11" s="599" t="s">
        <v>105</v>
      </c>
      <c r="O11" s="599" t="s">
        <v>493</v>
      </c>
      <c r="P11" s="599" t="s">
        <v>254</v>
      </c>
      <c r="Q11" s="724" t="s">
        <v>94</v>
      </c>
      <c r="R11" s="724" t="s">
        <v>95</v>
      </c>
      <c r="S11" s="647">
        <f t="shared" si="0"/>
        <v>1</v>
      </c>
      <c r="T11" s="648">
        <f t="shared" si="1"/>
        <v>1</v>
      </c>
    </row>
    <row r="12" spans="1:20" s="640" customFormat="1" ht="12.75" customHeight="1">
      <c r="A12" s="639" t="s">
        <v>521</v>
      </c>
      <c r="B12" s="819" t="s">
        <v>555</v>
      </c>
      <c r="C12" s="819" t="s">
        <v>556</v>
      </c>
      <c r="D12" s="819" t="s">
        <v>557</v>
      </c>
      <c r="E12" s="819" t="s">
        <v>558</v>
      </c>
      <c r="F12" s="813" t="s">
        <v>163</v>
      </c>
      <c r="G12" s="813" t="s">
        <v>163</v>
      </c>
      <c r="H12" s="813" t="s">
        <v>163</v>
      </c>
      <c r="I12" s="818">
        <v>29</v>
      </c>
      <c r="J12" s="818">
        <v>35</v>
      </c>
      <c r="K12" s="600" t="s">
        <v>400</v>
      </c>
      <c r="L12" s="666" t="s">
        <v>559</v>
      </c>
      <c r="M12" s="664" t="s">
        <v>543</v>
      </c>
      <c r="N12" s="819" t="s">
        <v>102</v>
      </c>
      <c r="O12" s="599" t="s">
        <v>560</v>
      </c>
      <c r="P12" s="599" t="s">
        <v>253</v>
      </c>
      <c r="Q12" s="724" t="s">
        <v>795</v>
      </c>
      <c r="R12" s="724" t="s">
        <v>90</v>
      </c>
      <c r="S12" s="647">
        <f t="shared" si="0"/>
        <v>1.0344827586206897</v>
      </c>
      <c r="T12" s="648"/>
    </row>
    <row r="13" spans="1:20" s="640" customFormat="1" ht="19.5" customHeight="1">
      <c r="A13" s="639" t="s">
        <v>521</v>
      </c>
      <c r="B13" s="819"/>
      <c r="C13" s="819"/>
      <c r="D13" s="819"/>
      <c r="E13" s="819"/>
      <c r="F13" s="813"/>
      <c r="G13" s="813"/>
      <c r="H13" s="813"/>
      <c r="I13" s="818"/>
      <c r="J13" s="818"/>
      <c r="K13" s="600" t="s">
        <v>403</v>
      </c>
      <c r="L13" s="666" t="s">
        <v>561</v>
      </c>
      <c r="M13" s="664" t="s">
        <v>543</v>
      </c>
      <c r="N13" s="819"/>
      <c r="O13" s="599" t="s">
        <v>560</v>
      </c>
      <c r="P13" s="599" t="s">
        <v>253</v>
      </c>
      <c r="Q13" s="724" t="s">
        <v>795</v>
      </c>
      <c r="R13" s="724" t="s">
        <v>137</v>
      </c>
      <c r="S13" s="647">
        <f>(Q13/I12)</f>
        <v>1.0344827586206897</v>
      </c>
      <c r="T13" s="663"/>
    </row>
    <row r="14" spans="1:20" s="640" customFormat="1" ht="19.5" customHeight="1">
      <c r="A14" s="639" t="s">
        <v>521</v>
      </c>
      <c r="B14" s="599" t="s">
        <v>562</v>
      </c>
      <c r="C14" s="599" t="s">
        <v>563</v>
      </c>
      <c r="D14" s="599" t="s">
        <v>343</v>
      </c>
      <c r="E14" s="599" t="s">
        <v>564</v>
      </c>
      <c r="F14" s="240" t="s">
        <v>163</v>
      </c>
      <c r="G14" s="240" t="s">
        <v>163</v>
      </c>
      <c r="H14" s="240" t="s">
        <v>163</v>
      </c>
      <c r="I14" s="600">
        <v>18</v>
      </c>
      <c r="J14" s="600">
        <v>45</v>
      </c>
      <c r="K14" s="600" t="s">
        <v>565</v>
      </c>
      <c r="L14" s="666">
        <v>80</v>
      </c>
      <c r="M14" s="664"/>
      <c r="N14" s="599" t="s">
        <v>100</v>
      </c>
      <c r="O14" s="599" t="s">
        <v>550</v>
      </c>
      <c r="P14" s="599" t="s">
        <v>253</v>
      </c>
      <c r="Q14" s="646" t="s">
        <v>1168</v>
      </c>
      <c r="R14" s="646" t="s">
        <v>89</v>
      </c>
      <c r="S14" s="647">
        <f t="shared" si="0"/>
        <v>1</v>
      </c>
      <c r="T14" s="648">
        <f t="shared" si="1"/>
        <v>1</v>
      </c>
    </row>
    <row r="15" spans="1:20" s="640" customFormat="1" ht="19.5" customHeight="1">
      <c r="A15" s="639" t="s">
        <v>521</v>
      </c>
      <c r="B15" s="819" t="s">
        <v>401</v>
      </c>
      <c r="C15" s="819" t="s">
        <v>556</v>
      </c>
      <c r="D15" s="819" t="s">
        <v>402</v>
      </c>
      <c r="E15" s="819" t="s">
        <v>566</v>
      </c>
      <c r="F15" s="813" t="s">
        <v>163</v>
      </c>
      <c r="G15" s="813" t="s">
        <v>163</v>
      </c>
      <c r="H15" s="813" t="s">
        <v>163</v>
      </c>
      <c r="I15" s="818">
        <v>14</v>
      </c>
      <c r="J15" s="818">
        <v>105</v>
      </c>
      <c r="K15" s="600" t="s">
        <v>400</v>
      </c>
      <c r="L15" s="666" t="s">
        <v>559</v>
      </c>
      <c r="M15" s="664" t="s">
        <v>543</v>
      </c>
      <c r="N15" s="819" t="s">
        <v>103</v>
      </c>
      <c r="O15" s="599" t="s">
        <v>567</v>
      </c>
      <c r="P15" s="599" t="s">
        <v>253</v>
      </c>
      <c r="Q15" s="646" t="s">
        <v>91</v>
      </c>
      <c r="R15" s="646" t="s">
        <v>92</v>
      </c>
      <c r="S15" s="647">
        <f t="shared" si="0"/>
        <v>1</v>
      </c>
      <c r="T15" s="648"/>
    </row>
    <row r="16" spans="1:20" s="640" customFormat="1" ht="19.5" customHeight="1">
      <c r="A16" s="639" t="s">
        <v>521</v>
      </c>
      <c r="B16" s="819"/>
      <c r="C16" s="819"/>
      <c r="D16" s="819"/>
      <c r="E16" s="819"/>
      <c r="F16" s="813"/>
      <c r="G16" s="813"/>
      <c r="H16" s="813"/>
      <c r="I16" s="818"/>
      <c r="J16" s="818"/>
      <c r="K16" s="600" t="s">
        <v>403</v>
      </c>
      <c r="L16" s="666" t="s">
        <v>561</v>
      </c>
      <c r="M16" s="664"/>
      <c r="N16" s="819"/>
      <c r="O16" s="599" t="s">
        <v>567</v>
      </c>
      <c r="P16" s="599" t="s">
        <v>253</v>
      </c>
      <c r="Q16" s="646" t="s">
        <v>91</v>
      </c>
      <c r="R16" s="646" t="s">
        <v>93</v>
      </c>
      <c r="S16" s="647">
        <f>(Q16/I15)</f>
        <v>1</v>
      </c>
      <c r="T16" s="648"/>
    </row>
    <row r="17" spans="1:20" s="645" customFormat="1" ht="30" customHeight="1" thickBot="1">
      <c r="A17" s="641" t="s">
        <v>521</v>
      </c>
      <c r="B17" s="642" t="s">
        <v>568</v>
      </c>
      <c r="C17" s="642" t="s">
        <v>569</v>
      </c>
      <c r="D17" s="642" t="s">
        <v>570</v>
      </c>
      <c r="E17" s="642" t="s">
        <v>566</v>
      </c>
      <c r="F17" s="643" t="s">
        <v>163</v>
      </c>
      <c r="G17" s="643" t="s">
        <v>163</v>
      </c>
      <c r="H17" s="643" t="s">
        <v>163</v>
      </c>
      <c r="I17" s="644">
        <v>15</v>
      </c>
      <c r="J17" s="644">
        <v>15</v>
      </c>
      <c r="K17" s="644" t="s">
        <v>571</v>
      </c>
      <c r="L17" s="667">
        <v>78</v>
      </c>
      <c r="M17" s="665"/>
      <c r="N17" s="642" t="s">
        <v>104</v>
      </c>
      <c r="O17" s="642" t="s">
        <v>493</v>
      </c>
      <c r="P17" s="642" t="s">
        <v>254</v>
      </c>
      <c r="Q17" s="649" t="s">
        <v>107</v>
      </c>
      <c r="R17" s="649" t="s">
        <v>88</v>
      </c>
      <c r="S17" s="650">
        <f t="shared" si="0"/>
        <v>1</v>
      </c>
      <c r="T17" s="651">
        <f t="shared" si="1"/>
        <v>0.6025641025641025</v>
      </c>
    </row>
    <row r="21" ht="19.5" customHeight="1">
      <c r="Q21" s="134"/>
    </row>
  </sheetData>
  <sheetProtection/>
  <mergeCells count="23">
    <mergeCell ref="D12:D13"/>
    <mergeCell ref="H12:H13"/>
    <mergeCell ref="E12:E13"/>
    <mergeCell ref="I15:I16"/>
    <mergeCell ref="B15:B16"/>
    <mergeCell ref="C15:C16"/>
    <mergeCell ref="D15:D16"/>
    <mergeCell ref="E15:E16"/>
    <mergeCell ref="B3:E3"/>
    <mergeCell ref="F3:H3"/>
    <mergeCell ref="I3:P3"/>
    <mergeCell ref="B12:B13"/>
    <mergeCell ref="C12:C13"/>
    <mergeCell ref="J15:J16"/>
    <mergeCell ref="F15:F16"/>
    <mergeCell ref="G15:G16"/>
    <mergeCell ref="N15:N16"/>
    <mergeCell ref="F12:F13"/>
    <mergeCell ref="G12:G13"/>
    <mergeCell ref="I12:I13"/>
    <mergeCell ref="J12:J13"/>
    <mergeCell ref="N12:N13"/>
    <mergeCell ref="H15:H16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zoomScalePageLayoutView="0" workbookViewId="0" topLeftCell="A25">
      <selection activeCell="F32" sqref="F32"/>
    </sheetView>
  </sheetViews>
  <sheetFormatPr defaultColWidth="11.421875" defaultRowHeight="12.75"/>
  <cols>
    <col min="1" max="1" width="8.7109375" style="1" customWidth="1"/>
    <col min="2" max="2" width="27.421875" style="1" customWidth="1"/>
    <col min="3" max="9" width="11.421875" style="1" customWidth="1"/>
    <col min="10" max="10" width="12.140625" style="1" customWidth="1"/>
  </cols>
  <sheetData>
    <row r="1" spans="1:10" ht="15" customHeight="1">
      <c r="A1" s="69" t="s">
        <v>405</v>
      </c>
      <c r="B1" s="69"/>
      <c r="C1" s="69"/>
      <c r="D1" s="69"/>
      <c r="E1" s="69"/>
      <c r="F1" s="69"/>
      <c r="G1" s="69"/>
      <c r="H1" s="135"/>
      <c r="I1" s="136" t="s">
        <v>223</v>
      </c>
      <c r="J1" s="88">
        <v>2009</v>
      </c>
    </row>
    <row r="2" spans="1:10" ht="15.75">
      <c r="A2" s="74"/>
      <c r="B2" s="74"/>
      <c r="C2" s="74"/>
      <c r="D2" s="74"/>
      <c r="E2" s="74"/>
      <c r="F2" s="74"/>
      <c r="G2" s="74"/>
      <c r="H2" s="137"/>
      <c r="I2" s="44" t="s">
        <v>193</v>
      </c>
      <c r="J2" s="88">
        <v>2009</v>
      </c>
    </row>
    <row r="3" spans="1:10" ht="12.75" customHeight="1">
      <c r="A3" s="138"/>
      <c r="B3" s="778" t="s">
        <v>303</v>
      </c>
      <c r="C3" s="822" t="s">
        <v>406</v>
      </c>
      <c r="D3" s="822"/>
      <c r="E3" s="822"/>
      <c r="F3" s="822"/>
      <c r="G3" s="822" t="s">
        <v>407</v>
      </c>
      <c r="H3" s="822"/>
      <c r="I3" s="822"/>
      <c r="J3" s="822"/>
    </row>
    <row r="4" spans="1:10" ht="12.75" customHeight="1">
      <c r="A4" s="139"/>
      <c r="B4" s="778"/>
      <c r="C4" s="823" t="s">
        <v>408</v>
      </c>
      <c r="D4" s="823"/>
      <c r="E4" s="823"/>
      <c r="F4" s="140" t="s">
        <v>409</v>
      </c>
      <c r="G4" s="822"/>
      <c r="H4" s="822"/>
      <c r="I4" s="822"/>
      <c r="J4" s="822"/>
    </row>
    <row r="5" spans="1:10" ht="38.25">
      <c r="A5" s="141" t="s">
        <v>154</v>
      </c>
      <c r="B5" s="778"/>
      <c r="C5" s="142" t="s">
        <v>410</v>
      </c>
      <c r="D5" s="142" t="s">
        <v>411</v>
      </c>
      <c r="E5" s="142" t="s">
        <v>412</v>
      </c>
      <c r="F5" s="142" t="s">
        <v>409</v>
      </c>
      <c r="G5" s="142" t="s">
        <v>413</v>
      </c>
      <c r="H5" s="142" t="s">
        <v>414</v>
      </c>
      <c r="I5" s="142" t="s">
        <v>415</v>
      </c>
      <c r="J5" s="142" t="s">
        <v>416</v>
      </c>
    </row>
    <row r="6" spans="1:10" ht="12.75">
      <c r="A6" s="626" t="s">
        <v>521</v>
      </c>
      <c r="B6" s="627" t="s">
        <v>417</v>
      </c>
      <c r="C6" s="144" t="s">
        <v>267</v>
      </c>
      <c r="D6" s="144" t="s">
        <v>267</v>
      </c>
      <c r="E6" s="144" t="s">
        <v>267</v>
      </c>
      <c r="F6" s="144" t="s">
        <v>267</v>
      </c>
      <c r="G6" s="144"/>
      <c r="H6" s="144"/>
      <c r="I6" s="144"/>
      <c r="J6" s="144"/>
    </row>
    <row r="7" spans="1:10" ht="12.75">
      <c r="A7" s="626" t="s">
        <v>521</v>
      </c>
      <c r="B7" s="143" t="s">
        <v>418</v>
      </c>
      <c r="C7" s="144" t="s">
        <v>267</v>
      </c>
      <c r="D7" s="144" t="s">
        <v>267</v>
      </c>
      <c r="E7" s="144" t="s">
        <v>270</v>
      </c>
      <c r="F7" s="144" t="s">
        <v>267</v>
      </c>
      <c r="G7" s="144"/>
      <c r="H7" s="144"/>
      <c r="I7" s="144"/>
      <c r="J7" s="144"/>
    </row>
    <row r="8" spans="1:10" ht="12.75">
      <c r="A8" s="626" t="s">
        <v>521</v>
      </c>
      <c r="B8" s="143" t="s">
        <v>419</v>
      </c>
      <c r="C8" s="144" t="s">
        <v>267</v>
      </c>
      <c r="D8" s="144" t="s">
        <v>267</v>
      </c>
      <c r="E8" s="144" t="s">
        <v>267</v>
      </c>
      <c r="F8" s="144" t="s">
        <v>267</v>
      </c>
      <c r="G8" s="144"/>
      <c r="H8" s="144"/>
      <c r="I8" s="144"/>
      <c r="J8" s="144"/>
    </row>
    <row r="9" spans="1:10" ht="12.75">
      <c r="A9" s="626" t="s">
        <v>521</v>
      </c>
      <c r="B9" s="143" t="s">
        <v>420</v>
      </c>
      <c r="C9" s="144" t="s">
        <v>267</v>
      </c>
      <c r="D9" s="144" t="s">
        <v>267</v>
      </c>
      <c r="E9" s="144" t="s">
        <v>267</v>
      </c>
      <c r="F9" s="144" t="s">
        <v>267</v>
      </c>
      <c r="G9" s="144"/>
      <c r="H9" s="144"/>
      <c r="I9" s="144"/>
      <c r="J9" s="144"/>
    </row>
    <row r="10" spans="1:10" ht="12.75">
      <c r="A10" s="626" t="s">
        <v>521</v>
      </c>
      <c r="B10" s="89" t="s">
        <v>421</v>
      </c>
      <c r="C10" s="144" t="s">
        <v>267</v>
      </c>
      <c r="D10" s="144" t="s">
        <v>267</v>
      </c>
      <c r="E10" s="144" t="s">
        <v>267</v>
      </c>
      <c r="F10" s="144" t="s">
        <v>267</v>
      </c>
      <c r="G10" s="145"/>
      <c r="H10" s="145"/>
      <c r="I10" s="145"/>
      <c r="J10" s="145"/>
    </row>
    <row r="11" spans="1:10" ht="12.75">
      <c r="A11" s="626" t="s">
        <v>521</v>
      </c>
      <c r="B11" s="89" t="s">
        <v>422</v>
      </c>
      <c r="C11" s="144" t="s">
        <v>267</v>
      </c>
      <c r="D11" s="144" t="s">
        <v>267</v>
      </c>
      <c r="E11" s="144" t="s">
        <v>267</v>
      </c>
      <c r="F11" s="144" t="s">
        <v>267</v>
      </c>
      <c r="G11" s="145"/>
      <c r="H11" s="145"/>
      <c r="I11" s="145"/>
      <c r="J11" s="145"/>
    </row>
    <row r="12" spans="1:10" ht="12.75">
      <c r="A12" s="626" t="s">
        <v>521</v>
      </c>
      <c r="B12" s="89" t="s">
        <v>423</v>
      </c>
      <c r="C12" s="144" t="s">
        <v>267</v>
      </c>
      <c r="D12" s="144" t="s">
        <v>267</v>
      </c>
      <c r="E12" s="144" t="s">
        <v>267</v>
      </c>
      <c r="F12" s="144" t="s">
        <v>267</v>
      </c>
      <c r="G12" s="145"/>
      <c r="H12" s="145"/>
      <c r="I12" s="145"/>
      <c r="J12" s="145"/>
    </row>
    <row r="13" spans="1:10" ht="12.75">
      <c r="A13" s="626" t="s">
        <v>521</v>
      </c>
      <c r="B13" s="89" t="s">
        <v>424</v>
      </c>
      <c r="C13" s="144" t="s">
        <v>267</v>
      </c>
      <c r="D13" s="144" t="s">
        <v>267</v>
      </c>
      <c r="E13" s="144" t="s">
        <v>267</v>
      </c>
      <c r="F13" s="144" t="s">
        <v>267</v>
      </c>
      <c r="G13" s="145"/>
      <c r="H13" s="145"/>
      <c r="I13" s="145"/>
      <c r="J13" s="145"/>
    </row>
    <row r="14" spans="1:10" ht="12.75">
      <c r="A14" s="626" t="s">
        <v>521</v>
      </c>
      <c r="B14" s="143" t="s">
        <v>425</v>
      </c>
      <c r="C14" s="144" t="s">
        <v>267</v>
      </c>
      <c r="D14" s="144" t="s">
        <v>267</v>
      </c>
      <c r="E14" s="144" t="s">
        <v>267</v>
      </c>
      <c r="F14" s="144" t="s">
        <v>267</v>
      </c>
      <c r="G14" s="144" t="s">
        <v>267</v>
      </c>
      <c r="H14" s="144" t="s">
        <v>270</v>
      </c>
      <c r="I14" s="144" t="s">
        <v>267</v>
      </c>
      <c r="J14" s="144" t="s">
        <v>267</v>
      </c>
    </row>
    <row r="15" spans="1:10" ht="12.75">
      <c r="A15" s="626" t="s">
        <v>521</v>
      </c>
      <c r="B15" s="143" t="s">
        <v>426</v>
      </c>
      <c r="C15" s="144" t="s">
        <v>267</v>
      </c>
      <c r="D15" s="144" t="s">
        <v>267</v>
      </c>
      <c r="E15" s="144" t="s">
        <v>267</v>
      </c>
      <c r="F15" s="144" t="s">
        <v>267</v>
      </c>
      <c r="G15" s="144" t="s">
        <v>267</v>
      </c>
      <c r="H15" s="144" t="s">
        <v>267</v>
      </c>
      <c r="I15" s="144" t="s">
        <v>267</v>
      </c>
      <c r="J15" s="144" t="s">
        <v>267</v>
      </c>
    </row>
    <row r="16" spans="1:10" ht="12.75">
      <c r="A16" s="626" t="s">
        <v>521</v>
      </c>
      <c r="B16" s="143" t="s">
        <v>427</v>
      </c>
      <c r="C16" s="144" t="s">
        <v>267</v>
      </c>
      <c r="D16" s="144" t="s">
        <v>267</v>
      </c>
      <c r="E16" s="144" t="s">
        <v>267</v>
      </c>
      <c r="F16" s="144" t="s">
        <v>267</v>
      </c>
      <c r="G16" s="144" t="s">
        <v>267</v>
      </c>
      <c r="H16" s="144" t="s">
        <v>267</v>
      </c>
      <c r="I16" s="144" t="s">
        <v>267</v>
      </c>
      <c r="J16" s="144" t="s">
        <v>267</v>
      </c>
    </row>
    <row r="17" spans="1:10" ht="12.75">
      <c r="A17" s="626" t="s">
        <v>521</v>
      </c>
      <c r="B17" s="143" t="s">
        <v>428</v>
      </c>
      <c r="C17" s="144" t="s">
        <v>267</v>
      </c>
      <c r="D17" s="144" t="s">
        <v>267</v>
      </c>
      <c r="E17" s="144" t="s">
        <v>267</v>
      </c>
      <c r="F17" s="144" t="s">
        <v>267</v>
      </c>
      <c r="G17" s="144" t="s">
        <v>267</v>
      </c>
      <c r="H17" s="144" t="s">
        <v>267</v>
      </c>
      <c r="I17" s="144" t="s">
        <v>267</v>
      </c>
      <c r="J17" s="144" t="s">
        <v>267</v>
      </c>
    </row>
    <row r="18" spans="1:10" ht="12.75">
      <c r="A18" s="626" t="s">
        <v>521</v>
      </c>
      <c r="B18" s="143" t="s">
        <v>429</v>
      </c>
      <c r="C18" s="144" t="s">
        <v>267</v>
      </c>
      <c r="D18" s="144" t="s">
        <v>267</v>
      </c>
      <c r="E18" s="144" t="s">
        <v>267</v>
      </c>
      <c r="F18" s="144" t="s">
        <v>267</v>
      </c>
      <c r="G18" s="144"/>
      <c r="H18" s="144"/>
      <c r="I18" s="144"/>
      <c r="J18" s="144"/>
    </row>
    <row r="19" spans="1:10" ht="12.75">
      <c r="A19" s="626" t="s">
        <v>521</v>
      </c>
      <c r="B19" s="146" t="s">
        <v>430</v>
      </c>
      <c r="C19" s="144" t="s">
        <v>267</v>
      </c>
      <c r="D19" s="144" t="s">
        <v>267</v>
      </c>
      <c r="E19" s="144" t="s">
        <v>270</v>
      </c>
      <c r="F19" s="144" t="s">
        <v>270</v>
      </c>
      <c r="G19" s="144"/>
      <c r="H19" s="144"/>
      <c r="I19" s="144"/>
      <c r="J19" s="144"/>
    </row>
    <row r="20" spans="1:10" ht="12.75">
      <c r="A20" s="626" t="s">
        <v>521</v>
      </c>
      <c r="B20" s="146" t="s">
        <v>431</v>
      </c>
      <c r="C20" s="144" t="s">
        <v>267</v>
      </c>
      <c r="D20" s="144" t="s">
        <v>267</v>
      </c>
      <c r="E20" s="144" t="s">
        <v>267</v>
      </c>
      <c r="F20" s="144" t="s">
        <v>267</v>
      </c>
      <c r="G20" s="144"/>
      <c r="H20" s="144"/>
      <c r="I20" s="144"/>
      <c r="J20" s="144"/>
    </row>
    <row r="21" ht="12.75">
      <c r="A21" s="122" t="s">
        <v>495</v>
      </c>
    </row>
    <row r="22" ht="12.75">
      <c r="A22" s="91" t="s">
        <v>432</v>
      </c>
    </row>
    <row r="23" spans="1:10" ht="12.75">
      <c r="A23" s="91" t="s">
        <v>433</v>
      </c>
      <c r="B23"/>
      <c r="C23"/>
      <c r="D23"/>
      <c r="E23"/>
      <c r="F23"/>
      <c r="G23"/>
      <c r="H23"/>
      <c r="I23"/>
      <c r="J23"/>
    </row>
    <row r="24" ht="12.75">
      <c r="A24" s="91" t="s">
        <v>434</v>
      </c>
    </row>
    <row r="25" ht="12.75">
      <c r="A25" s="122" t="s">
        <v>500</v>
      </c>
    </row>
    <row r="26" ht="12.75">
      <c r="A26" s="91" t="s">
        <v>435</v>
      </c>
    </row>
    <row r="27" ht="12.75">
      <c r="A27" s="91" t="s">
        <v>436</v>
      </c>
    </row>
    <row r="28" ht="12.75">
      <c r="A28" s="91" t="s">
        <v>437</v>
      </c>
    </row>
    <row r="29" ht="12.75">
      <c r="A29" s="122" t="s">
        <v>501</v>
      </c>
    </row>
    <row r="30" ht="12.75">
      <c r="A30" s="122" t="s">
        <v>502</v>
      </c>
    </row>
    <row r="31" ht="12.75">
      <c r="A31" s="122" t="s">
        <v>496</v>
      </c>
    </row>
    <row r="32" ht="12.75">
      <c r="A32" s="122" t="s">
        <v>497</v>
      </c>
    </row>
    <row r="33" ht="12.75">
      <c r="A33" s="91" t="s">
        <v>438</v>
      </c>
    </row>
    <row r="34" ht="12.75">
      <c r="A34" s="122" t="s">
        <v>498</v>
      </c>
    </row>
    <row r="35" ht="12.75">
      <c r="A35" s="122" t="s">
        <v>499</v>
      </c>
    </row>
  </sheetData>
  <sheetProtection/>
  <mergeCells count="4">
    <mergeCell ref="B3:B5"/>
    <mergeCell ref="C3:F3"/>
    <mergeCell ref="G3:J4"/>
    <mergeCell ref="C4:E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SheetLayoutView="100" zoomScalePageLayoutView="0" workbookViewId="0" topLeftCell="C1">
      <selection activeCell="D32" sqref="D32"/>
    </sheetView>
  </sheetViews>
  <sheetFormatPr defaultColWidth="9.140625" defaultRowHeight="12.75"/>
  <cols>
    <col min="1" max="1" width="8.28125" style="1" customWidth="1"/>
    <col min="2" max="2" width="53.8515625" style="1" customWidth="1"/>
    <col min="3" max="3" width="11.7109375" style="1" customWidth="1"/>
    <col min="4" max="4" width="18.421875" style="1" customWidth="1"/>
    <col min="5" max="6" width="11.57421875" style="1" customWidth="1"/>
    <col min="7" max="7" width="13.7109375" style="1" customWidth="1"/>
    <col min="8" max="8" width="15.00390625" style="1" customWidth="1"/>
    <col min="9" max="9" width="11.421875" style="1" customWidth="1"/>
    <col min="10" max="10" width="12.8515625" style="1" customWidth="1"/>
    <col min="11" max="11" width="16.7109375" style="1" customWidth="1"/>
  </cols>
  <sheetData>
    <row r="1" spans="1:11" ht="20.25" customHeight="1" thickBot="1">
      <c r="A1" s="20" t="s">
        <v>439</v>
      </c>
      <c r="B1" s="20"/>
      <c r="C1" s="20"/>
      <c r="D1" s="20"/>
      <c r="E1" s="20"/>
      <c r="F1" s="20"/>
      <c r="G1"/>
      <c r="H1"/>
      <c r="I1" s="21"/>
      <c r="J1" s="22" t="s">
        <v>152</v>
      </c>
      <c r="K1" s="45" t="s">
        <v>522</v>
      </c>
    </row>
    <row r="2" spans="1:11" ht="20.25" customHeight="1" thickBot="1">
      <c r="A2" s="23"/>
      <c r="B2" s="23"/>
      <c r="C2" s="23"/>
      <c r="D2" s="23"/>
      <c r="E2" s="23"/>
      <c r="F2" s="23"/>
      <c r="G2"/>
      <c r="H2"/>
      <c r="I2" s="21"/>
      <c r="J2" s="44" t="s">
        <v>193</v>
      </c>
      <c r="K2" s="47" t="s">
        <v>522</v>
      </c>
    </row>
    <row r="3" spans="1:11" ht="64.5" thickBot="1">
      <c r="A3" s="28" t="s">
        <v>154</v>
      </c>
      <c r="B3" s="147" t="s">
        <v>440</v>
      </c>
      <c r="C3" s="92" t="s">
        <v>196</v>
      </c>
      <c r="D3" s="92" t="s">
        <v>441</v>
      </c>
      <c r="E3" s="28" t="s">
        <v>442</v>
      </c>
      <c r="F3" s="92" t="s">
        <v>199</v>
      </c>
      <c r="G3" s="92" t="s">
        <v>443</v>
      </c>
      <c r="H3" s="92" t="s">
        <v>444</v>
      </c>
      <c r="I3" s="148" t="s">
        <v>445</v>
      </c>
      <c r="J3" s="148" t="s">
        <v>446</v>
      </c>
      <c r="K3" s="6" t="s">
        <v>447</v>
      </c>
    </row>
    <row r="4" spans="1:11" ht="12.75" customHeight="1">
      <c r="A4" s="580" t="s">
        <v>521</v>
      </c>
      <c r="B4" s="149" t="s">
        <v>52</v>
      </c>
      <c r="C4" s="150" t="s">
        <v>6</v>
      </c>
      <c r="D4" s="30">
        <v>134</v>
      </c>
      <c r="E4" s="30">
        <v>134</v>
      </c>
      <c r="F4" s="30">
        <v>134</v>
      </c>
      <c r="G4" s="628">
        <f>F4/E4</f>
        <v>1</v>
      </c>
      <c r="H4" s="151" t="s">
        <v>206</v>
      </c>
      <c r="I4" s="608">
        <v>134</v>
      </c>
      <c r="J4" s="609">
        <f>I4/E4</f>
        <v>1</v>
      </c>
      <c r="K4" s="609">
        <f>J4/G4</f>
        <v>1</v>
      </c>
    </row>
    <row r="5" spans="1:11" ht="12.75" customHeight="1">
      <c r="A5" s="580" t="s">
        <v>521</v>
      </c>
      <c r="B5" s="149" t="s">
        <v>53</v>
      </c>
      <c r="C5" s="150" t="s">
        <v>6</v>
      </c>
      <c r="D5" s="30">
        <v>8</v>
      </c>
      <c r="E5" s="30">
        <v>8</v>
      </c>
      <c r="F5" s="30">
        <v>8</v>
      </c>
      <c r="G5" s="628">
        <f>F5/E5</f>
        <v>1</v>
      </c>
      <c r="H5" s="151" t="s">
        <v>206</v>
      </c>
      <c r="I5" s="608">
        <v>8</v>
      </c>
      <c r="J5" s="609">
        <f>I5/E5</f>
        <v>1</v>
      </c>
      <c r="K5" s="609">
        <f>J5/G5</f>
        <v>1</v>
      </c>
    </row>
    <row r="6" spans="1:11" ht="12.75" customHeight="1">
      <c r="A6" s="580" t="s">
        <v>521</v>
      </c>
      <c r="B6" s="149" t="s">
        <v>54</v>
      </c>
      <c r="C6" s="150" t="s">
        <v>6</v>
      </c>
      <c r="D6" s="30">
        <v>6</v>
      </c>
      <c r="E6" s="30">
        <v>6</v>
      </c>
      <c r="F6" s="30">
        <v>6</v>
      </c>
      <c r="G6" s="628">
        <f>F6/E6</f>
        <v>1</v>
      </c>
      <c r="H6" s="151" t="s">
        <v>206</v>
      </c>
      <c r="I6" s="608">
        <v>6</v>
      </c>
      <c r="J6" s="609">
        <f>I6/E6</f>
        <v>1</v>
      </c>
      <c r="K6" s="609">
        <f>J6/G6</f>
        <v>1</v>
      </c>
    </row>
    <row r="7" spans="1:11" ht="12.75" customHeight="1">
      <c r="A7" s="580" t="s">
        <v>521</v>
      </c>
      <c r="B7" s="149" t="s">
        <v>55</v>
      </c>
      <c r="C7" s="150" t="s">
        <v>6</v>
      </c>
      <c r="D7" s="30">
        <v>10</v>
      </c>
      <c r="E7" s="30">
        <v>10</v>
      </c>
      <c r="F7" s="30">
        <v>10</v>
      </c>
      <c r="G7" s="628">
        <f>F7/E7</f>
        <v>1</v>
      </c>
      <c r="H7" s="151" t="s">
        <v>206</v>
      </c>
      <c r="I7" s="608">
        <v>10</v>
      </c>
      <c r="J7" s="609">
        <f>I7/E7</f>
        <v>1</v>
      </c>
      <c r="K7" s="609">
        <f>J7/G7</f>
        <v>1</v>
      </c>
    </row>
    <row r="8" spans="1:11" ht="12.75" customHeight="1">
      <c r="A8" s="580"/>
      <c r="B8" s="29"/>
      <c r="C8" s="629"/>
      <c r="D8" s="31"/>
      <c r="E8" s="31"/>
      <c r="F8" s="31"/>
      <c r="G8" s="630"/>
      <c r="H8" s="151"/>
      <c r="I8" s="608"/>
      <c r="J8" s="609"/>
      <c r="K8" s="609"/>
    </row>
    <row r="9" spans="1:11" ht="12.75">
      <c r="A9" s="17"/>
      <c r="B9" s="152"/>
      <c r="C9" s="152"/>
      <c r="D9" s="153"/>
      <c r="E9" s="153"/>
      <c r="F9" s="153"/>
      <c r="G9" s="154"/>
      <c r="H9" s="155"/>
      <c r="I9" s="32"/>
      <c r="J9" s="32"/>
      <c r="K9" s="93"/>
    </row>
    <row r="10" spans="1:11" ht="12.75">
      <c r="A10" s="17"/>
      <c r="B10" s="152"/>
      <c r="C10" s="152"/>
      <c r="D10" s="153"/>
      <c r="E10" s="153"/>
      <c r="F10" s="153"/>
      <c r="G10" s="154"/>
      <c r="H10" s="155"/>
      <c r="I10" s="32"/>
      <c r="J10" s="32"/>
      <c r="K10" s="93"/>
    </row>
    <row r="11" spans="1:11" ht="12.75">
      <c r="A11" s="156"/>
      <c r="B11" s="39"/>
      <c r="C11" s="39"/>
      <c r="D11" s="157"/>
      <c r="E11" s="157"/>
      <c r="F11" s="157"/>
      <c r="G11" s="158"/>
      <c r="H11" s="159"/>
      <c r="I11" s="160"/>
      <c r="J11" s="160"/>
      <c r="K11" s="161"/>
    </row>
    <row r="12" spans="1:11" ht="12.75">
      <c r="A12" s="162" t="s">
        <v>209</v>
      </c>
      <c r="B12" s="163"/>
      <c r="C12" s="162"/>
      <c r="D12" s="162"/>
      <c r="E12" s="162"/>
      <c r="F12" s="162"/>
      <c r="G12" s="162"/>
      <c r="H12" s="162"/>
      <c r="I12" s="163"/>
      <c r="J12" s="163"/>
      <c r="K12" s="163"/>
    </row>
    <row r="13" spans="1:11" ht="12.75">
      <c r="A13" s="41" t="s">
        <v>448</v>
      </c>
      <c r="B13" s="21"/>
      <c r="C13" s="41"/>
      <c r="D13" s="41"/>
      <c r="E13" s="41"/>
      <c r="F13" s="41"/>
      <c r="G13" s="41"/>
      <c r="H13" s="41"/>
      <c r="I13" s="21"/>
      <c r="J13" s="21"/>
      <c r="K13" s="21"/>
    </row>
  </sheetData>
  <sheetProtection/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6"/>
  <sheetViews>
    <sheetView zoomScale="50" zoomScaleNormal="50" zoomScaleSheetLayoutView="100" zoomScalePageLayoutView="0" workbookViewId="0" topLeftCell="A1">
      <selection activeCell="A1" sqref="A1"/>
    </sheetView>
  </sheetViews>
  <sheetFormatPr defaultColWidth="5.7109375" defaultRowHeight="19.5" customHeight="1"/>
  <cols>
    <col min="1" max="1" width="9.00390625" style="1" customWidth="1"/>
    <col min="2" max="2" width="38.28125" style="7" customWidth="1"/>
    <col min="3" max="3" width="43.7109375" style="8" customWidth="1"/>
    <col min="4" max="4" width="11.140625" style="8" customWidth="1"/>
    <col min="5" max="9" width="14.00390625" style="8" customWidth="1"/>
    <col min="10" max="237" width="5.7109375" style="9" customWidth="1"/>
    <col min="238" max="16384" width="5.7109375" style="1" customWidth="1"/>
  </cols>
  <sheetData>
    <row r="1" spans="1:237" ht="19.5" customHeight="1" thickBot="1">
      <c r="A1" s="10" t="s">
        <v>165</v>
      </c>
      <c r="B1" s="11"/>
      <c r="C1" s="12"/>
      <c r="D1" s="12"/>
      <c r="E1" s="12"/>
      <c r="F1" s="12"/>
      <c r="G1" s="13"/>
      <c r="H1" s="14" t="s">
        <v>152</v>
      </c>
      <c r="I1" s="15">
        <v>2009</v>
      </c>
      <c r="IB1" s="1"/>
      <c r="IC1" s="1"/>
    </row>
    <row r="2" spans="1:237" ht="19.5" customHeight="1" thickBot="1">
      <c r="A2" s="200"/>
      <c r="B2" s="105"/>
      <c r="C2" s="105"/>
      <c r="D2" s="105"/>
      <c r="E2" s="105"/>
      <c r="F2" s="105"/>
      <c r="G2" s="201"/>
      <c r="H2" s="202" t="s">
        <v>166</v>
      </c>
      <c r="I2" s="221">
        <v>2009</v>
      </c>
      <c r="IB2" s="1"/>
      <c r="IC2" s="1"/>
    </row>
    <row r="3" spans="1:237" ht="24.75" customHeight="1" thickBot="1">
      <c r="A3" s="731" t="s">
        <v>154</v>
      </c>
      <c r="B3" s="733" t="s">
        <v>167</v>
      </c>
      <c r="C3" s="735" t="s">
        <v>168</v>
      </c>
      <c r="D3" s="727" t="s">
        <v>169</v>
      </c>
      <c r="E3" s="727"/>
      <c r="F3" s="727"/>
      <c r="G3" s="727"/>
      <c r="H3" s="727"/>
      <c r="I3" s="728"/>
      <c r="HX3" s="1"/>
      <c r="HY3" s="1"/>
      <c r="HZ3" s="1"/>
      <c r="IA3" s="1"/>
      <c r="IB3" s="1"/>
      <c r="IC3" s="1"/>
    </row>
    <row r="4" spans="1:237" ht="39.75" customHeight="1" thickBot="1">
      <c r="A4" s="732"/>
      <c r="B4" s="734"/>
      <c r="C4" s="736"/>
      <c r="D4" s="203" t="s">
        <v>170</v>
      </c>
      <c r="E4" s="203" t="s">
        <v>171</v>
      </c>
      <c r="F4" s="203" t="s">
        <v>172</v>
      </c>
      <c r="G4" s="203" t="s">
        <v>173</v>
      </c>
      <c r="H4" s="203" t="s">
        <v>174</v>
      </c>
      <c r="I4" s="204" t="s">
        <v>175</v>
      </c>
      <c r="HX4" s="1"/>
      <c r="HY4" s="1"/>
      <c r="HZ4" s="1"/>
      <c r="IA4" s="1"/>
      <c r="IB4" s="1"/>
      <c r="IC4" s="1"/>
    </row>
    <row r="5" spans="1:237" ht="19.5" customHeight="1">
      <c r="A5" s="205" t="s">
        <v>521</v>
      </c>
      <c r="B5" s="206" t="s">
        <v>176</v>
      </c>
      <c r="C5" s="207" t="s">
        <v>177</v>
      </c>
      <c r="D5" s="208" t="s">
        <v>270</v>
      </c>
      <c r="E5" s="208" t="s">
        <v>270</v>
      </c>
      <c r="F5" s="208" t="s">
        <v>270</v>
      </c>
      <c r="G5" s="208" t="s">
        <v>270</v>
      </c>
      <c r="H5" s="209"/>
      <c r="I5" s="210"/>
      <c r="HX5" s="1"/>
      <c r="HY5" s="1"/>
      <c r="HZ5" s="1"/>
      <c r="IA5" s="1"/>
      <c r="IB5" s="1"/>
      <c r="IC5" s="1"/>
    </row>
    <row r="6" spans="1:9" s="18" customFormat="1" ht="19.5" customHeight="1">
      <c r="A6" s="211" t="s">
        <v>521</v>
      </c>
      <c r="B6" s="212" t="s">
        <v>178</v>
      </c>
      <c r="C6" s="213" t="s">
        <v>179</v>
      </c>
      <c r="D6" s="214" t="s">
        <v>270</v>
      </c>
      <c r="E6" s="214" t="s">
        <v>270</v>
      </c>
      <c r="F6" s="214" t="s">
        <v>270</v>
      </c>
      <c r="G6" s="214" t="s">
        <v>270</v>
      </c>
      <c r="H6" s="215"/>
      <c r="I6" s="216"/>
    </row>
    <row r="7" spans="1:9" s="18" customFormat="1" ht="19.5" customHeight="1">
      <c r="A7" s="211" t="s">
        <v>521</v>
      </c>
      <c r="B7" s="212" t="s">
        <v>180</v>
      </c>
      <c r="C7" s="213" t="s">
        <v>181</v>
      </c>
      <c r="D7" s="214" t="s">
        <v>267</v>
      </c>
      <c r="E7" s="214" t="s">
        <v>270</v>
      </c>
      <c r="F7" s="214" t="s">
        <v>270</v>
      </c>
      <c r="G7" s="214" t="s">
        <v>267</v>
      </c>
      <c r="H7" s="215"/>
      <c r="I7" s="216"/>
    </row>
    <row r="8" spans="1:237" ht="19.5" customHeight="1">
      <c r="A8" s="211" t="s">
        <v>521</v>
      </c>
      <c r="B8" s="212" t="s">
        <v>182</v>
      </c>
      <c r="C8" s="213" t="s">
        <v>183</v>
      </c>
      <c r="D8" s="213" t="s">
        <v>267</v>
      </c>
      <c r="E8" s="213" t="s">
        <v>267</v>
      </c>
      <c r="F8" s="213" t="s">
        <v>267</v>
      </c>
      <c r="G8" s="213" t="s">
        <v>267</v>
      </c>
      <c r="H8" s="213" t="s">
        <v>267</v>
      </c>
      <c r="I8" s="217" t="s">
        <v>267</v>
      </c>
      <c r="HX8" s="1"/>
      <c r="HY8" s="1"/>
      <c r="HZ8" s="1"/>
      <c r="IA8" s="1"/>
      <c r="IB8" s="1"/>
      <c r="IC8" s="1"/>
    </row>
    <row r="9" spans="1:237" ht="19.5" customHeight="1">
      <c r="A9" s="211" t="s">
        <v>521</v>
      </c>
      <c r="B9" s="729" t="s">
        <v>184</v>
      </c>
      <c r="C9" s="213" t="s">
        <v>185</v>
      </c>
      <c r="D9" s="213" t="s">
        <v>267</v>
      </c>
      <c r="E9" s="213" t="s">
        <v>267</v>
      </c>
      <c r="F9" s="213" t="s">
        <v>267</v>
      </c>
      <c r="G9" s="213" t="s">
        <v>267</v>
      </c>
      <c r="H9" s="215"/>
      <c r="I9" s="216"/>
      <c r="HX9" s="1"/>
      <c r="HY9" s="1"/>
      <c r="HZ9" s="1"/>
      <c r="IA9" s="1"/>
      <c r="IB9" s="1"/>
      <c r="IC9" s="1"/>
    </row>
    <row r="10" spans="1:237" ht="19.5" customHeight="1">
      <c r="A10" s="211" t="s">
        <v>521</v>
      </c>
      <c r="B10" s="729"/>
      <c r="C10" s="213" t="s">
        <v>186</v>
      </c>
      <c r="D10" s="213" t="s">
        <v>267</v>
      </c>
      <c r="E10" s="213" t="s">
        <v>267</v>
      </c>
      <c r="F10" s="213" t="s">
        <v>267</v>
      </c>
      <c r="G10" s="213" t="s">
        <v>267</v>
      </c>
      <c r="H10" s="215"/>
      <c r="I10" s="216"/>
      <c r="HX10" s="1"/>
      <c r="HY10" s="1"/>
      <c r="HZ10" s="1"/>
      <c r="IA10" s="1"/>
      <c r="IB10" s="1"/>
      <c r="IC10" s="1"/>
    </row>
    <row r="11" spans="1:237" ht="19.5" customHeight="1">
      <c r="A11" s="211" t="s">
        <v>521</v>
      </c>
      <c r="B11" s="729"/>
      <c r="C11" s="213" t="s">
        <v>187</v>
      </c>
      <c r="D11" s="213" t="s">
        <v>267</v>
      </c>
      <c r="E11" s="213" t="s">
        <v>267</v>
      </c>
      <c r="F11" s="213" t="s">
        <v>267</v>
      </c>
      <c r="G11" s="213" t="s">
        <v>267</v>
      </c>
      <c r="H11" s="215"/>
      <c r="I11" s="216"/>
      <c r="HX11" s="1"/>
      <c r="HY11" s="1"/>
      <c r="HZ11" s="1"/>
      <c r="IA11" s="1"/>
      <c r="IB11" s="1"/>
      <c r="IC11" s="1"/>
    </row>
    <row r="12" spans="1:237" ht="19.5" customHeight="1">
      <c r="A12" s="211" t="s">
        <v>521</v>
      </c>
      <c r="B12" s="729"/>
      <c r="C12" s="213" t="s">
        <v>188</v>
      </c>
      <c r="D12" s="213" t="s">
        <v>267</v>
      </c>
      <c r="E12" s="213" t="s">
        <v>267</v>
      </c>
      <c r="F12" s="213" t="s">
        <v>267</v>
      </c>
      <c r="G12" s="213" t="s">
        <v>267</v>
      </c>
      <c r="H12" s="213" t="s">
        <v>267</v>
      </c>
      <c r="I12" s="217" t="s">
        <v>267</v>
      </c>
      <c r="HX12" s="1"/>
      <c r="HY12" s="1"/>
      <c r="HZ12" s="1"/>
      <c r="IA12" s="1"/>
      <c r="IB12" s="1"/>
      <c r="IC12" s="1"/>
    </row>
    <row r="13" spans="1:237" ht="19.5" customHeight="1" thickBot="1">
      <c r="A13" s="218" t="s">
        <v>521</v>
      </c>
      <c r="B13" s="730"/>
      <c r="C13" s="219" t="s">
        <v>189</v>
      </c>
      <c r="D13" s="219" t="s">
        <v>267</v>
      </c>
      <c r="E13" s="219" t="s">
        <v>267</v>
      </c>
      <c r="F13" s="219" t="s">
        <v>267</v>
      </c>
      <c r="G13" s="219" t="s">
        <v>267</v>
      </c>
      <c r="H13" s="219" t="s">
        <v>267</v>
      </c>
      <c r="I13" s="220" t="s">
        <v>267</v>
      </c>
      <c r="HX13" s="1"/>
      <c r="HY13" s="1"/>
      <c r="HZ13" s="1"/>
      <c r="IA13" s="1"/>
      <c r="IB13" s="1"/>
      <c r="IC13" s="1"/>
    </row>
    <row r="14" spans="1:237" ht="19.5" customHeight="1">
      <c r="A14" s="19" t="s">
        <v>190</v>
      </c>
      <c r="B14"/>
      <c r="C14"/>
      <c r="D14"/>
      <c r="E14"/>
      <c r="F14"/>
      <c r="G14"/>
      <c r="H14"/>
      <c r="I14"/>
      <c r="HX14" s="1"/>
      <c r="HY14" s="1"/>
      <c r="HZ14" s="1"/>
      <c r="IA14" s="1"/>
      <c r="IB14" s="1"/>
      <c r="IC14" s="1"/>
    </row>
    <row r="15" spans="1:237" ht="19.5" customHeight="1">
      <c r="A15" s="19" t="s">
        <v>191</v>
      </c>
      <c r="B15"/>
      <c r="C15" s="19"/>
      <c r="D15" s="19"/>
      <c r="E15" s="19"/>
      <c r="F15" s="19"/>
      <c r="G15" s="19"/>
      <c r="H15" s="19"/>
      <c r="I15" s="19"/>
      <c r="HX15" s="1"/>
      <c r="HY15" s="1"/>
      <c r="HZ15" s="1"/>
      <c r="IA15" s="1"/>
      <c r="IB15" s="1"/>
      <c r="IC15" s="1"/>
    </row>
    <row r="16" spans="2:9" ht="19.5" customHeight="1">
      <c r="B16"/>
      <c r="C16" s="19"/>
      <c r="D16" s="19"/>
      <c r="E16" s="19"/>
      <c r="F16" s="19"/>
      <c r="G16" s="19"/>
      <c r="H16" s="19"/>
      <c r="I16" s="19"/>
    </row>
  </sheetData>
  <sheetProtection/>
  <mergeCells count="5">
    <mergeCell ref="D3:I3"/>
    <mergeCell ref="B9:B13"/>
    <mergeCell ref="A3:A4"/>
    <mergeCell ref="B3:B4"/>
    <mergeCell ref="C3:C4"/>
  </mergeCells>
  <printOptions/>
  <pageMargins left="0.7875" right="0.7875" top="1.0631944444444446" bottom="1.0631944444444446" header="0.5118055555555555" footer="0.5118055555555555"/>
  <pageSetup firstPageNumber="1" useFirstPageNumber="1" fitToHeight="1" fitToWidth="1" horizontalDpi="300" verticalDpi="3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zoomScalePageLayoutView="0" workbookViewId="0" topLeftCell="D25">
      <selection activeCell="A1" sqref="A1:IV16384"/>
    </sheetView>
  </sheetViews>
  <sheetFormatPr defaultColWidth="9.140625" defaultRowHeight="12.75"/>
  <cols>
    <col min="1" max="1" width="7.8515625" style="1" customWidth="1"/>
    <col min="2" max="2" width="23.57421875" style="1" customWidth="1"/>
    <col min="3" max="3" width="12.57421875" style="1" customWidth="1"/>
    <col min="4" max="4" width="17.8515625" style="1" customWidth="1"/>
    <col min="5" max="6" width="19.8515625" style="1" customWidth="1"/>
    <col min="7" max="7" width="17.8515625" style="1" customWidth="1"/>
    <col min="8" max="8" width="21.28125" style="1" customWidth="1"/>
    <col min="9" max="9" width="29.28125" style="1" customWidth="1"/>
  </cols>
  <sheetData>
    <row r="1" spans="1:9" ht="18" customHeight="1" thickBot="1">
      <c r="A1" s="54" t="s">
        <v>449</v>
      </c>
      <c r="B1" s="54"/>
      <c r="C1" s="54"/>
      <c r="D1" s="54"/>
      <c r="E1" s="54"/>
      <c r="F1" s="54"/>
      <c r="G1" s="54"/>
      <c r="H1" s="120" t="s">
        <v>223</v>
      </c>
      <c r="I1" s="88">
        <v>2009</v>
      </c>
    </row>
    <row r="2" spans="1:9" ht="19.5" customHeight="1" thickBot="1">
      <c r="A2" s="55"/>
      <c r="B2" s="55"/>
      <c r="C2" s="55"/>
      <c r="D2" s="55"/>
      <c r="E2" s="55"/>
      <c r="F2" s="55"/>
      <c r="G2" s="55"/>
      <c r="H2" s="164" t="s">
        <v>166</v>
      </c>
      <c r="I2" s="625">
        <v>2009</v>
      </c>
    </row>
    <row r="3" spans="1:9" ht="42" customHeight="1" thickBot="1">
      <c r="A3" s="56" t="s">
        <v>154</v>
      </c>
      <c r="B3" s="56" t="s">
        <v>450</v>
      </c>
      <c r="C3" s="56" t="s">
        <v>196</v>
      </c>
      <c r="D3" s="56" t="s">
        <v>226</v>
      </c>
      <c r="E3" s="56" t="s">
        <v>505</v>
      </c>
      <c r="F3" s="56" t="s">
        <v>511</v>
      </c>
      <c r="G3" s="56" t="s">
        <v>517</v>
      </c>
      <c r="H3" s="57" t="s">
        <v>503</v>
      </c>
      <c r="I3" s="56" t="s">
        <v>518</v>
      </c>
    </row>
    <row r="4" spans="1:9" ht="24.75" customHeight="1">
      <c r="A4" s="631" t="s">
        <v>521</v>
      </c>
      <c r="B4" s="165" t="s">
        <v>451</v>
      </c>
      <c r="C4" s="166" t="s">
        <v>6</v>
      </c>
      <c r="D4" s="166" t="s">
        <v>56</v>
      </c>
      <c r="E4" s="167" t="s">
        <v>206</v>
      </c>
      <c r="F4" s="167" t="s">
        <v>794</v>
      </c>
      <c r="G4" s="167" t="s">
        <v>519</v>
      </c>
      <c r="H4" s="632">
        <v>1</v>
      </c>
      <c r="I4" s="60" t="s">
        <v>233</v>
      </c>
    </row>
    <row r="5" spans="1:9" ht="25.5" customHeight="1">
      <c r="A5" s="631" t="s">
        <v>521</v>
      </c>
      <c r="B5" s="168" t="s">
        <v>57</v>
      </c>
      <c r="C5" s="60" t="s">
        <v>6</v>
      </c>
      <c r="D5" s="166" t="s">
        <v>452</v>
      </c>
      <c r="E5" s="167" t="s">
        <v>206</v>
      </c>
      <c r="F5" s="167" t="s">
        <v>794</v>
      </c>
      <c r="G5" s="167" t="s">
        <v>519</v>
      </c>
      <c r="H5" s="632">
        <v>1</v>
      </c>
      <c r="I5" s="60" t="s">
        <v>233</v>
      </c>
    </row>
    <row r="6" spans="1:9" ht="25.5" customHeight="1">
      <c r="A6" s="631" t="s">
        <v>521</v>
      </c>
      <c r="B6" s="168" t="s">
        <v>234</v>
      </c>
      <c r="C6" s="60" t="s">
        <v>6</v>
      </c>
      <c r="D6" s="166" t="s">
        <v>452</v>
      </c>
      <c r="E6" s="167" t="s">
        <v>206</v>
      </c>
      <c r="F6" s="167" t="s">
        <v>794</v>
      </c>
      <c r="G6" s="167" t="s">
        <v>519</v>
      </c>
      <c r="H6" s="632">
        <v>1</v>
      </c>
      <c r="I6" s="60" t="s">
        <v>233</v>
      </c>
    </row>
    <row r="7" spans="1:9" ht="25.5" customHeight="1">
      <c r="A7" s="631" t="s">
        <v>521</v>
      </c>
      <c r="B7" s="168" t="s">
        <v>58</v>
      </c>
      <c r="C7" s="60" t="s">
        <v>6</v>
      </c>
      <c r="D7" s="166" t="s">
        <v>452</v>
      </c>
      <c r="E7" s="167" t="s">
        <v>206</v>
      </c>
      <c r="F7" s="167" t="s">
        <v>794</v>
      </c>
      <c r="G7" s="167" t="s">
        <v>519</v>
      </c>
      <c r="H7" s="632">
        <v>1</v>
      </c>
      <c r="I7" s="60" t="s">
        <v>233</v>
      </c>
    </row>
    <row r="8" spans="1:9" ht="25.5" customHeight="1">
      <c r="A8" s="631" t="s">
        <v>521</v>
      </c>
      <c r="B8" s="168" t="s">
        <v>12</v>
      </c>
      <c r="C8" s="60" t="s">
        <v>6</v>
      </c>
      <c r="D8" s="150" t="s">
        <v>59</v>
      </c>
      <c r="E8" s="167" t="s">
        <v>206</v>
      </c>
      <c r="F8" s="167" t="s">
        <v>794</v>
      </c>
      <c r="G8" s="167" t="s">
        <v>519</v>
      </c>
      <c r="H8" s="632">
        <v>1</v>
      </c>
      <c r="I8" s="60" t="s">
        <v>233</v>
      </c>
    </row>
    <row r="9" spans="1:9" ht="25.5" customHeight="1">
      <c r="A9" s="631" t="s">
        <v>521</v>
      </c>
      <c r="B9" s="168" t="s">
        <v>453</v>
      </c>
      <c r="C9" s="60" t="s">
        <v>6</v>
      </c>
      <c r="D9" s="166" t="s">
        <v>452</v>
      </c>
      <c r="E9" s="167" t="s">
        <v>206</v>
      </c>
      <c r="F9" s="167" t="s">
        <v>794</v>
      </c>
      <c r="G9" s="167" t="s">
        <v>519</v>
      </c>
      <c r="H9" s="632">
        <v>1</v>
      </c>
      <c r="I9" s="60" t="s">
        <v>233</v>
      </c>
    </row>
    <row r="10" spans="1:9" ht="25.5" customHeight="1">
      <c r="A10" s="631" t="s">
        <v>521</v>
      </c>
      <c r="B10" s="168" t="s">
        <v>60</v>
      </c>
      <c r="C10" s="60" t="s">
        <v>6</v>
      </c>
      <c r="D10" s="166" t="s">
        <v>452</v>
      </c>
      <c r="E10" s="167" t="s">
        <v>206</v>
      </c>
      <c r="F10" s="167" t="s">
        <v>794</v>
      </c>
      <c r="G10" s="167" t="s">
        <v>519</v>
      </c>
      <c r="H10" s="632">
        <v>1</v>
      </c>
      <c r="I10" s="60" t="s">
        <v>233</v>
      </c>
    </row>
    <row r="11" spans="1:9" ht="25.5" customHeight="1">
      <c r="A11" s="631" t="s">
        <v>521</v>
      </c>
      <c r="B11" s="168" t="s">
        <v>61</v>
      </c>
      <c r="C11" s="60" t="s">
        <v>6</v>
      </c>
      <c r="D11" s="166" t="s">
        <v>452</v>
      </c>
      <c r="E11" s="167" t="s">
        <v>206</v>
      </c>
      <c r="F11" s="167" t="s">
        <v>794</v>
      </c>
      <c r="G11" s="167" t="s">
        <v>519</v>
      </c>
      <c r="H11" s="632">
        <v>1</v>
      </c>
      <c r="I11" s="60" t="s">
        <v>233</v>
      </c>
    </row>
    <row r="12" spans="1:9" ht="25.5" customHeight="1">
      <c r="A12" s="631" t="s">
        <v>521</v>
      </c>
      <c r="B12" s="168" t="s">
        <v>13</v>
      </c>
      <c r="C12" s="60" t="s">
        <v>6</v>
      </c>
      <c r="D12" s="166" t="s">
        <v>452</v>
      </c>
      <c r="E12" s="167" t="s">
        <v>206</v>
      </c>
      <c r="F12" s="167" t="s">
        <v>794</v>
      </c>
      <c r="G12" s="167" t="s">
        <v>519</v>
      </c>
      <c r="H12" s="632">
        <v>1</v>
      </c>
      <c r="I12" s="60" t="s">
        <v>233</v>
      </c>
    </row>
    <row r="13" spans="1:9" ht="25.5" customHeight="1">
      <c r="A13" s="631" t="s">
        <v>521</v>
      </c>
      <c r="B13" s="168" t="s">
        <v>465</v>
      </c>
      <c r="C13" s="60" t="s">
        <v>6</v>
      </c>
      <c r="D13" s="166" t="s">
        <v>452</v>
      </c>
      <c r="E13" s="167" t="s">
        <v>206</v>
      </c>
      <c r="F13" s="167" t="s">
        <v>794</v>
      </c>
      <c r="G13" s="167" t="s">
        <v>519</v>
      </c>
      <c r="H13" s="632">
        <v>1</v>
      </c>
      <c r="I13" s="60" t="s">
        <v>233</v>
      </c>
    </row>
    <row r="14" spans="1:9" ht="25.5" customHeight="1">
      <c r="A14" s="631" t="s">
        <v>521</v>
      </c>
      <c r="B14" s="168" t="s">
        <v>62</v>
      </c>
      <c r="C14" s="60" t="s">
        <v>6</v>
      </c>
      <c r="D14" s="166" t="s">
        <v>452</v>
      </c>
      <c r="E14" s="167" t="s">
        <v>206</v>
      </c>
      <c r="F14" s="167" t="s">
        <v>794</v>
      </c>
      <c r="G14" s="167" t="s">
        <v>519</v>
      </c>
      <c r="H14" s="632">
        <v>1</v>
      </c>
      <c r="I14" s="60" t="s">
        <v>233</v>
      </c>
    </row>
    <row r="15" spans="1:9" ht="25.5" customHeight="1">
      <c r="A15" s="631" t="s">
        <v>521</v>
      </c>
      <c r="B15" s="168" t="s">
        <v>63</v>
      </c>
      <c r="C15" s="60" t="s">
        <v>6</v>
      </c>
      <c r="D15" s="166" t="s">
        <v>452</v>
      </c>
      <c r="E15" s="167" t="s">
        <v>206</v>
      </c>
      <c r="F15" s="167" t="s">
        <v>794</v>
      </c>
      <c r="G15" s="167" t="s">
        <v>519</v>
      </c>
      <c r="H15" s="632">
        <v>1</v>
      </c>
      <c r="I15" s="60" t="s">
        <v>233</v>
      </c>
    </row>
    <row r="16" spans="1:9" ht="25.5" customHeight="1">
      <c r="A16" s="631" t="s">
        <v>521</v>
      </c>
      <c r="B16" s="168" t="s">
        <v>64</v>
      </c>
      <c r="C16" s="60" t="s">
        <v>6</v>
      </c>
      <c r="D16" s="166" t="s">
        <v>452</v>
      </c>
      <c r="E16" s="167" t="s">
        <v>206</v>
      </c>
      <c r="F16" s="167" t="s">
        <v>794</v>
      </c>
      <c r="G16" s="167" t="s">
        <v>519</v>
      </c>
      <c r="H16" s="632">
        <v>1</v>
      </c>
      <c r="I16" s="60" t="s">
        <v>233</v>
      </c>
    </row>
    <row r="17" spans="1:9" ht="25.5" customHeight="1">
      <c r="A17" s="631" t="s">
        <v>521</v>
      </c>
      <c r="B17" s="719" t="s">
        <v>20</v>
      </c>
      <c r="C17" s="60" t="s">
        <v>6</v>
      </c>
      <c r="D17" s="166" t="s">
        <v>452</v>
      </c>
      <c r="E17" s="167" t="s">
        <v>206</v>
      </c>
      <c r="F17" s="167" t="s">
        <v>794</v>
      </c>
      <c r="G17" s="167" t="s">
        <v>519</v>
      </c>
      <c r="H17" s="632">
        <v>1</v>
      </c>
      <c r="I17" s="60" t="s">
        <v>233</v>
      </c>
    </row>
    <row r="18" spans="1:9" ht="25.5" customHeight="1">
      <c r="A18" s="631" t="s">
        <v>521</v>
      </c>
      <c r="B18" s="168" t="s">
        <v>65</v>
      </c>
      <c r="C18" s="60" t="s">
        <v>6</v>
      </c>
      <c r="D18" s="166" t="s">
        <v>452</v>
      </c>
      <c r="E18" s="167" t="s">
        <v>206</v>
      </c>
      <c r="F18" s="167" t="s">
        <v>794</v>
      </c>
      <c r="G18" s="167" t="s">
        <v>519</v>
      </c>
      <c r="H18" s="632">
        <v>1</v>
      </c>
      <c r="I18" s="60" t="s">
        <v>233</v>
      </c>
    </row>
    <row r="19" spans="1:9" ht="25.5" customHeight="1">
      <c r="A19" s="631" t="s">
        <v>521</v>
      </c>
      <c r="B19" s="168" t="s">
        <v>66</v>
      </c>
      <c r="C19" s="60" t="s">
        <v>6</v>
      </c>
      <c r="D19" s="166" t="s">
        <v>452</v>
      </c>
      <c r="E19" s="167" t="s">
        <v>206</v>
      </c>
      <c r="F19" s="167" t="s">
        <v>794</v>
      </c>
      <c r="G19" s="167" t="s">
        <v>519</v>
      </c>
      <c r="H19" s="632">
        <v>1</v>
      </c>
      <c r="I19" s="60" t="s">
        <v>233</v>
      </c>
    </row>
    <row r="20" spans="1:9" ht="25.5" customHeight="1">
      <c r="A20" s="631" t="s">
        <v>521</v>
      </c>
      <c r="B20" s="168" t="s">
        <v>67</v>
      </c>
      <c r="C20" s="60" t="s">
        <v>6</v>
      </c>
      <c r="D20" s="166" t="s">
        <v>56</v>
      </c>
      <c r="E20" s="167" t="s">
        <v>206</v>
      </c>
      <c r="F20" s="167" t="s">
        <v>794</v>
      </c>
      <c r="G20" s="167" t="s">
        <v>519</v>
      </c>
      <c r="H20" s="632">
        <v>1</v>
      </c>
      <c r="I20" s="60" t="s">
        <v>233</v>
      </c>
    </row>
    <row r="21" spans="1:9" ht="25.5" customHeight="1">
      <c r="A21" s="631" t="s">
        <v>521</v>
      </c>
      <c r="B21" s="168" t="s">
        <v>68</v>
      </c>
      <c r="C21" s="60" t="s">
        <v>6</v>
      </c>
      <c r="D21" s="166" t="s">
        <v>56</v>
      </c>
      <c r="E21" s="167" t="s">
        <v>206</v>
      </c>
      <c r="F21" s="167" t="s">
        <v>794</v>
      </c>
      <c r="G21" s="167" t="s">
        <v>519</v>
      </c>
      <c r="H21" s="632">
        <v>1</v>
      </c>
      <c r="I21" s="60" t="s">
        <v>233</v>
      </c>
    </row>
    <row r="22" spans="1:9" ht="25.5" customHeight="1">
      <c r="A22" s="631" t="s">
        <v>521</v>
      </c>
      <c r="B22" s="168" t="s">
        <v>69</v>
      </c>
      <c r="C22" s="60" t="s">
        <v>6</v>
      </c>
      <c r="D22" s="166" t="s">
        <v>56</v>
      </c>
      <c r="E22" s="167" t="s">
        <v>206</v>
      </c>
      <c r="F22" s="167" t="s">
        <v>794</v>
      </c>
      <c r="G22" s="167" t="s">
        <v>519</v>
      </c>
      <c r="H22" s="632">
        <v>1</v>
      </c>
      <c r="I22" s="60" t="s">
        <v>233</v>
      </c>
    </row>
    <row r="23" spans="1:9" ht="25.5" customHeight="1">
      <c r="A23" s="631" t="s">
        <v>521</v>
      </c>
      <c r="B23" s="168" t="s">
        <v>70</v>
      </c>
      <c r="C23" s="60" t="s">
        <v>6</v>
      </c>
      <c r="D23" s="166" t="s">
        <v>56</v>
      </c>
      <c r="E23" s="167" t="s">
        <v>206</v>
      </c>
      <c r="F23" s="167" t="s">
        <v>794</v>
      </c>
      <c r="G23" s="167" t="s">
        <v>519</v>
      </c>
      <c r="H23" s="632">
        <v>1</v>
      </c>
      <c r="I23" s="60" t="s">
        <v>233</v>
      </c>
    </row>
    <row r="24" spans="1:9" ht="25.5" customHeight="1">
      <c r="A24" s="631" t="s">
        <v>521</v>
      </c>
      <c r="B24" s="168" t="s">
        <v>71</v>
      </c>
      <c r="C24" s="60" t="s">
        <v>6</v>
      </c>
      <c r="D24" s="166" t="s">
        <v>56</v>
      </c>
      <c r="E24" s="167" t="s">
        <v>206</v>
      </c>
      <c r="F24" s="167" t="s">
        <v>794</v>
      </c>
      <c r="G24" s="167" t="s">
        <v>519</v>
      </c>
      <c r="H24" s="632">
        <v>1</v>
      </c>
      <c r="I24" s="60" t="s">
        <v>233</v>
      </c>
    </row>
    <row r="25" spans="1:9" ht="25.5" customHeight="1">
      <c r="A25" s="631" t="s">
        <v>521</v>
      </c>
      <c r="B25" s="168" t="s">
        <v>72</v>
      </c>
      <c r="C25" s="60" t="s">
        <v>6</v>
      </c>
      <c r="D25" s="166" t="s">
        <v>56</v>
      </c>
      <c r="E25" s="167" t="s">
        <v>206</v>
      </c>
      <c r="F25" s="167" t="s">
        <v>794</v>
      </c>
      <c r="G25" s="167" t="s">
        <v>519</v>
      </c>
      <c r="H25" s="632">
        <v>1</v>
      </c>
      <c r="I25" s="60" t="s">
        <v>233</v>
      </c>
    </row>
    <row r="26" spans="1:9" ht="12.75">
      <c r="A26" s="17"/>
      <c r="B26" s="169"/>
      <c r="C26" s="64"/>
      <c r="D26" s="62"/>
      <c r="E26" s="62"/>
      <c r="F26" s="62"/>
      <c r="G26" s="62"/>
      <c r="H26" s="63"/>
      <c r="I26" s="64"/>
    </row>
    <row r="27" spans="1:8" ht="14.25" customHeight="1">
      <c r="A27" s="65" t="s">
        <v>506</v>
      </c>
      <c r="B27" s="65"/>
      <c r="C27" s="65"/>
      <c r="D27" s="65"/>
      <c r="E27" s="65"/>
      <c r="F27" s="65"/>
      <c r="G27" s="65"/>
      <c r="H27" s="170"/>
    </row>
    <row r="28" spans="1:9" ht="12" customHeight="1">
      <c r="A28" s="197" t="s">
        <v>514</v>
      </c>
      <c r="B28" s="197"/>
      <c r="C28" s="197"/>
      <c r="D28" s="197"/>
      <c r="E28" s="197"/>
      <c r="F28" s="197"/>
      <c r="G28" s="197"/>
      <c r="H28" s="170"/>
      <c r="I28" s="170"/>
    </row>
    <row r="29" spans="1:7" ht="12.75">
      <c r="A29" s="198" t="s">
        <v>515</v>
      </c>
      <c r="B29" s="198"/>
      <c r="C29" s="198"/>
      <c r="D29" s="198"/>
      <c r="E29" s="198"/>
      <c r="F29" s="198"/>
      <c r="G29" s="198"/>
    </row>
    <row r="30" spans="1:7" ht="12.75">
      <c r="A30" s="65" t="s">
        <v>516</v>
      </c>
      <c r="B30" s="65"/>
      <c r="C30" s="65"/>
      <c r="D30" s="65"/>
      <c r="E30" s="65"/>
      <c r="F30" s="65"/>
      <c r="G30" s="65"/>
    </row>
  </sheetData>
  <sheetProtection/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 scale="52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50" zoomScaleNormal="50" zoomScaleSheetLayoutView="100" zoomScalePageLayoutView="0" workbookViewId="0" topLeftCell="A1">
      <selection activeCell="F26" sqref="F26:F27"/>
    </sheetView>
  </sheetViews>
  <sheetFormatPr defaultColWidth="11.421875" defaultRowHeight="12.75"/>
  <cols>
    <col min="1" max="1" width="7.7109375" style="1" customWidth="1"/>
    <col min="2" max="2" width="28.7109375" style="1" customWidth="1"/>
    <col min="3" max="3" width="15.8515625" style="1" customWidth="1"/>
    <col min="4" max="4" width="15.140625" style="1" customWidth="1"/>
    <col min="5" max="6" width="14.7109375" style="1" customWidth="1"/>
    <col min="7" max="7" width="14.8515625" style="1" customWidth="1"/>
    <col min="8" max="8" width="17.7109375" style="1" customWidth="1"/>
    <col min="9" max="10" width="11.421875" style="1" customWidth="1"/>
    <col min="11" max="11" width="18.8515625" style="1" customWidth="1"/>
  </cols>
  <sheetData>
    <row r="1" spans="1:11" ht="21" customHeight="1" thickBot="1">
      <c r="A1" s="105" t="s">
        <v>454</v>
      </c>
      <c r="B1" s="105"/>
      <c r="C1" s="105"/>
      <c r="D1" s="105"/>
      <c r="E1" s="105"/>
      <c r="F1" s="105"/>
      <c r="G1"/>
      <c r="H1"/>
      <c r="I1" s="126"/>
      <c r="J1" s="14" t="s">
        <v>152</v>
      </c>
      <c r="K1" s="88">
        <v>2009</v>
      </c>
    </row>
    <row r="2" spans="1:11" ht="24.75" customHeight="1" thickBot="1">
      <c r="A2" s="16"/>
      <c r="B2" s="16"/>
      <c r="C2" s="16"/>
      <c r="D2" s="16"/>
      <c r="E2" s="16"/>
      <c r="F2" s="16"/>
      <c r="G2" s="86"/>
      <c r="H2" s="86"/>
      <c r="I2" s="171"/>
      <c r="J2" s="14" t="s">
        <v>153</v>
      </c>
      <c r="K2" s="625">
        <v>2009</v>
      </c>
    </row>
    <row r="3" spans="1:11" ht="64.5" thickBot="1">
      <c r="A3" s="28" t="s">
        <v>154</v>
      </c>
      <c r="B3" s="172" t="s">
        <v>455</v>
      </c>
      <c r="C3" s="173" t="s">
        <v>196</v>
      </c>
      <c r="D3" s="173" t="s">
        <v>456</v>
      </c>
      <c r="E3" s="28" t="s">
        <v>457</v>
      </c>
      <c r="F3" s="173" t="s">
        <v>458</v>
      </c>
      <c r="G3" s="173" t="s">
        <v>443</v>
      </c>
      <c r="H3" s="28" t="s">
        <v>444</v>
      </c>
      <c r="I3" s="148" t="s">
        <v>459</v>
      </c>
      <c r="J3" s="148" t="s">
        <v>446</v>
      </c>
      <c r="K3" s="6" t="s">
        <v>447</v>
      </c>
    </row>
    <row r="4" spans="1:11" ht="38.25" customHeight="1">
      <c r="A4" s="580" t="s">
        <v>521</v>
      </c>
      <c r="B4" s="633" t="s">
        <v>73</v>
      </c>
      <c r="C4" s="634" t="s">
        <v>74</v>
      </c>
      <c r="D4" s="102">
        <v>15</v>
      </c>
      <c r="E4" s="102">
        <v>15</v>
      </c>
      <c r="F4" s="102">
        <v>15</v>
      </c>
      <c r="G4" s="635">
        <f aca="true" t="shared" si="0" ref="G4:G9">F4/E4</f>
        <v>1</v>
      </c>
      <c r="H4" s="174" t="s">
        <v>206</v>
      </c>
      <c r="I4" s="608">
        <v>15</v>
      </c>
      <c r="J4" s="609">
        <f aca="true" t="shared" si="1" ref="J4:J9">I4/D4</f>
        <v>1</v>
      </c>
      <c r="K4" s="609">
        <f aca="true" t="shared" si="2" ref="K4:K9">J4/G4</f>
        <v>1</v>
      </c>
    </row>
    <row r="5" spans="1:11" ht="38.25" customHeight="1">
      <c r="A5" s="580" t="s">
        <v>521</v>
      </c>
      <c r="B5" s="636" t="s">
        <v>75</v>
      </c>
      <c r="C5" s="60" t="s">
        <v>74</v>
      </c>
      <c r="D5" s="102">
        <v>18</v>
      </c>
      <c r="E5" s="102">
        <v>18</v>
      </c>
      <c r="F5" s="102">
        <v>18</v>
      </c>
      <c r="G5" s="635">
        <f t="shared" si="0"/>
        <v>1</v>
      </c>
      <c r="H5" s="174" t="s">
        <v>206</v>
      </c>
      <c r="I5" s="608">
        <v>18</v>
      </c>
      <c r="J5" s="609">
        <f t="shared" si="1"/>
        <v>1</v>
      </c>
      <c r="K5" s="609">
        <f t="shared" si="2"/>
        <v>1</v>
      </c>
    </row>
    <row r="6" spans="1:11" ht="38.25" customHeight="1">
      <c r="A6" s="580" t="s">
        <v>521</v>
      </c>
      <c r="B6" s="636" t="s">
        <v>76</v>
      </c>
      <c r="C6" s="60" t="s">
        <v>74</v>
      </c>
      <c r="D6" s="102">
        <v>10</v>
      </c>
      <c r="E6" s="102">
        <v>10</v>
      </c>
      <c r="F6" s="102">
        <v>10</v>
      </c>
      <c r="G6" s="635">
        <f t="shared" si="0"/>
        <v>1</v>
      </c>
      <c r="H6" s="174" t="s">
        <v>206</v>
      </c>
      <c r="I6" s="608">
        <v>10</v>
      </c>
      <c r="J6" s="609">
        <f t="shared" si="1"/>
        <v>1</v>
      </c>
      <c r="K6" s="609">
        <f t="shared" si="2"/>
        <v>1</v>
      </c>
    </row>
    <row r="7" spans="1:11" ht="38.25" customHeight="1">
      <c r="A7" s="580" t="s">
        <v>521</v>
      </c>
      <c r="B7" s="636" t="s">
        <v>77</v>
      </c>
      <c r="C7" s="60" t="s">
        <v>74</v>
      </c>
      <c r="D7" s="102">
        <v>28</v>
      </c>
      <c r="E7" s="102">
        <v>28</v>
      </c>
      <c r="F7" s="102">
        <v>28</v>
      </c>
      <c r="G7" s="635">
        <f t="shared" si="0"/>
        <v>1</v>
      </c>
      <c r="H7" s="174" t="s">
        <v>206</v>
      </c>
      <c r="I7" s="608">
        <v>28</v>
      </c>
      <c r="J7" s="609">
        <f t="shared" si="1"/>
        <v>1</v>
      </c>
      <c r="K7" s="609">
        <f t="shared" si="2"/>
        <v>1</v>
      </c>
    </row>
    <row r="8" spans="1:11" ht="38.25" customHeight="1">
      <c r="A8" s="580" t="s">
        <v>521</v>
      </c>
      <c r="B8" s="636" t="s">
        <v>78</v>
      </c>
      <c r="C8" s="60" t="s">
        <v>74</v>
      </c>
      <c r="D8" s="102">
        <v>51</v>
      </c>
      <c r="E8" s="102">
        <v>51</v>
      </c>
      <c r="F8" s="102">
        <v>51</v>
      </c>
      <c r="G8" s="635">
        <f t="shared" si="0"/>
        <v>1</v>
      </c>
      <c r="H8" s="174" t="s">
        <v>206</v>
      </c>
      <c r="I8" s="608">
        <v>51</v>
      </c>
      <c r="J8" s="609">
        <f t="shared" si="1"/>
        <v>1</v>
      </c>
      <c r="K8" s="609">
        <f t="shared" si="2"/>
        <v>1</v>
      </c>
    </row>
    <row r="9" spans="1:11" ht="38.25" customHeight="1">
      <c r="A9" s="580" t="s">
        <v>521</v>
      </c>
      <c r="B9" s="636" t="s">
        <v>79</v>
      </c>
      <c r="C9" s="60" t="s">
        <v>74</v>
      </c>
      <c r="D9" s="102">
        <v>6</v>
      </c>
      <c r="E9" s="102">
        <v>6</v>
      </c>
      <c r="F9" s="102">
        <v>6</v>
      </c>
      <c r="G9" s="635">
        <f t="shared" si="0"/>
        <v>1</v>
      </c>
      <c r="H9" s="174" t="s">
        <v>206</v>
      </c>
      <c r="I9" s="608">
        <v>6</v>
      </c>
      <c r="J9" s="609">
        <f t="shared" si="1"/>
        <v>1</v>
      </c>
      <c r="K9" s="609">
        <f t="shared" si="2"/>
        <v>1</v>
      </c>
    </row>
    <row r="10" spans="1:11" ht="12.75">
      <c r="A10" s="17"/>
      <c r="B10" s="637"/>
      <c r="C10" s="133"/>
      <c r="D10" s="102"/>
      <c r="E10" s="102"/>
      <c r="F10" s="102"/>
      <c r="G10" s="175"/>
      <c r="H10" s="176"/>
      <c r="I10" s="32"/>
      <c r="J10" s="32"/>
      <c r="K10" s="32"/>
    </row>
    <row r="11" spans="1:11" ht="12.75">
      <c r="A11" s="156"/>
      <c r="B11" s="177"/>
      <c r="C11" s="177"/>
      <c r="D11" s="178"/>
      <c r="E11" s="178"/>
      <c r="F11" s="178"/>
      <c r="G11" s="179"/>
      <c r="H11" s="180"/>
      <c r="I11" s="160"/>
      <c r="J11" s="160"/>
      <c r="K11" s="160"/>
    </row>
    <row r="12" spans="1:11" ht="15" customHeight="1">
      <c r="A12" s="824" t="s">
        <v>209</v>
      </c>
      <c r="B12" s="824"/>
      <c r="C12" s="824"/>
      <c r="D12" s="824"/>
      <c r="E12" s="824"/>
      <c r="F12" s="824"/>
      <c r="G12" s="824"/>
      <c r="H12" s="181"/>
      <c r="I12" s="182"/>
      <c r="J12" s="182"/>
      <c r="K12" s="183"/>
    </row>
    <row r="13" spans="1:11" ht="12.75" customHeight="1">
      <c r="A13" s="824" t="s">
        <v>460</v>
      </c>
      <c r="B13" s="824"/>
      <c r="C13" s="824"/>
      <c r="D13" s="824"/>
      <c r="E13" s="824"/>
      <c r="F13" s="824"/>
      <c r="G13" s="824"/>
      <c r="H13" s="181"/>
      <c r="I13" s="182"/>
      <c r="J13" s="182"/>
      <c r="K13" s="183"/>
    </row>
    <row r="14" spans="1:11" ht="12.75">
      <c r="A14" s="184" t="s">
        <v>461</v>
      </c>
      <c r="B14" s="181"/>
      <c r="C14" s="181"/>
      <c r="D14" s="181"/>
      <c r="E14" s="181"/>
      <c r="F14" s="181"/>
      <c r="G14" s="181"/>
      <c r="H14" s="185"/>
      <c r="I14" s="182"/>
      <c r="J14" s="182"/>
      <c r="K14" s="183"/>
    </row>
  </sheetData>
  <sheetProtection/>
  <mergeCells count="2">
    <mergeCell ref="A12:G12"/>
    <mergeCell ref="A13:G13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SheetLayoutView="100" zoomScalePageLayoutView="0" workbookViewId="0" topLeftCell="D1">
      <selection activeCell="B14" sqref="B14"/>
    </sheetView>
  </sheetViews>
  <sheetFormatPr defaultColWidth="11.57421875" defaultRowHeight="12.75"/>
  <cols>
    <col min="1" max="1" width="7.00390625" style="1" customWidth="1"/>
    <col min="2" max="2" width="28.140625" style="1" customWidth="1"/>
    <col min="3" max="3" width="12.8515625" style="1" customWidth="1"/>
    <col min="4" max="4" width="20.00390625" style="1" customWidth="1"/>
    <col min="5" max="6" width="19.7109375" style="1" customWidth="1"/>
    <col min="7" max="7" width="28.421875" style="1" customWidth="1"/>
    <col min="8" max="8" width="14.7109375" style="1" customWidth="1"/>
    <col min="9" max="9" width="24.00390625" style="1" customWidth="1"/>
  </cols>
  <sheetData>
    <row r="1" spans="1:9" ht="18" customHeight="1" thickBot="1">
      <c r="A1" s="54" t="s">
        <v>462</v>
      </c>
      <c r="B1" s="54"/>
      <c r="C1" s="54"/>
      <c r="D1" s="54"/>
      <c r="E1" s="54"/>
      <c r="F1" s="54"/>
      <c r="G1" s="54"/>
      <c r="H1" s="120" t="s">
        <v>223</v>
      </c>
      <c r="I1" s="88">
        <v>2009</v>
      </c>
    </row>
    <row r="2" spans="1:9" ht="18" customHeight="1" thickBot="1">
      <c r="A2" s="55"/>
      <c r="B2" s="55"/>
      <c r="C2" s="55"/>
      <c r="D2" s="55"/>
      <c r="E2" s="55"/>
      <c r="F2" s="55"/>
      <c r="G2" s="55"/>
      <c r="H2" s="120" t="s">
        <v>193</v>
      </c>
      <c r="I2" s="625">
        <v>2009</v>
      </c>
    </row>
    <row r="3" spans="1:9" ht="45" customHeight="1" thickBot="1">
      <c r="A3" s="56" t="s">
        <v>154</v>
      </c>
      <c r="B3" s="186" t="s">
        <v>463</v>
      </c>
      <c r="C3" s="56" t="s">
        <v>196</v>
      </c>
      <c r="D3" s="56" t="s">
        <v>226</v>
      </c>
      <c r="E3" s="56" t="s">
        <v>505</v>
      </c>
      <c r="F3" s="56" t="s">
        <v>520</v>
      </c>
      <c r="G3" s="56" t="s">
        <v>517</v>
      </c>
      <c r="H3" s="57" t="s">
        <v>503</v>
      </c>
      <c r="I3" s="56" t="s">
        <v>518</v>
      </c>
    </row>
    <row r="4" spans="1:9" ht="12.75">
      <c r="A4" s="580" t="s">
        <v>521</v>
      </c>
      <c r="B4" s="638" t="s">
        <v>451</v>
      </c>
      <c r="C4" s="60" t="s">
        <v>74</v>
      </c>
      <c r="D4" s="60" t="s">
        <v>464</v>
      </c>
      <c r="E4" s="150" t="s">
        <v>206</v>
      </c>
      <c r="F4" s="167" t="s">
        <v>794</v>
      </c>
      <c r="G4" s="150" t="s">
        <v>519</v>
      </c>
      <c r="H4" s="632">
        <v>1</v>
      </c>
      <c r="I4" s="60" t="s">
        <v>233</v>
      </c>
    </row>
    <row r="5" spans="1:9" ht="15" customHeight="1">
      <c r="A5" s="580" t="s">
        <v>521</v>
      </c>
      <c r="B5" s="638" t="s">
        <v>234</v>
      </c>
      <c r="C5" s="60" t="s">
        <v>74</v>
      </c>
      <c r="D5" s="60" t="s">
        <v>464</v>
      </c>
      <c r="E5" s="150" t="s">
        <v>206</v>
      </c>
      <c r="F5" s="150" t="s">
        <v>794</v>
      </c>
      <c r="G5" s="150" t="s">
        <v>519</v>
      </c>
      <c r="H5" s="632">
        <v>1</v>
      </c>
      <c r="I5" s="150" t="s">
        <v>233</v>
      </c>
    </row>
    <row r="6" spans="1:9" ht="15" customHeight="1">
      <c r="A6" s="580" t="s">
        <v>521</v>
      </c>
      <c r="B6" s="638" t="s">
        <v>80</v>
      </c>
      <c r="C6" s="60" t="s">
        <v>74</v>
      </c>
      <c r="D6" s="60" t="s">
        <v>464</v>
      </c>
      <c r="E6" s="51" t="s">
        <v>206</v>
      </c>
      <c r="F6" s="150" t="s">
        <v>794</v>
      </c>
      <c r="G6" s="150" t="s">
        <v>519</v>
      </c>
      <c r="H6" s="632">
        <v>1</v>
      </c>
      <c r="I6" s="150" t="s">
        <v>233</v>
      </c>
    </row>
    <row r="7" spans="1:9" ht="15" customHeight="1">
      <c r="A7" s="580" t="s">
        <v>521</v>
      </c>
      <c r="B7" s="638" t="s">
        <v>81</v>
      </c>
      <c r="C7" s="60" t="s">
        <v>74</v>
      </c>
      <c r="D7" s="60" t="s">
        <v>464</v>
      </c>
      <c r="E7" s="150" t="s">
        <v>206</v>
      </c>
      <c r="F7" s="150" t="s">
        <v>794</v>
      </c>
      <c r="G7" s="150" t="s">
        <v>519</v>
      </c>
      <c r="H7" s="632">
        <v>1</v>
      </c>
      <c r="I7" s="60" t="s">
        <v>233</v>
      </c>
    </row>
    <row r="8" spans="1:9" ht="15" customHeight="1">
      <c r="A8" s="580" t="s">
        <v>521</v>
      </c>
      <c r="B8" s="638" t="s">
        <v>453</v>
      </c>
      <c r="C8" s="60" t="s">
        <v>74</v>
      </c>
      <c r="D8" s="60" t="s">
        <v>464</v>
      </c>
      <c r="E8" s="51" t="s">
        <v>206</v>
      </c>
      <c r="F8" s="150" t="s">
        <v>794</v>
      </c>
      <c r="G8" s="150" t="s">
        <v>519</v>
      </c>
      <c r="H8" s="632">
        <v>1</v>
      </c>
      <c r="I8" s="150" t="s">
        <v>233</v>
      </c>
    </row>
    <row r="9" spans="1:9" ht="25.5" customHeight="1">
      <c r="A9" s="580" t="s">
        <v>521</v>
      </c>
      <c r="B9" s="638" t="s">
        <v>82</v>
      </c>
      <c r="C9" s="60" t="s">
        <v>74</v>
      </c>
      <c r="D9" s="60" t="s">
        <v>464</v>
      </c>
      <c r="E9" s="150" t="s">
        <v>206</v>
      </c>
      <c r="F9" s="150" t="s">
        <v>794</v>
      </c>
      <c r="G9" s="150" t="s">
        <v>519</v>
      </c>
      <c r="H9" s="632">
        <v>1</v>
      </c>
      <c r="I9" s="60" t="s">
        <v>233</v>
      </c>
    </row>
    <row r="10" spans="1:9" ht="15" customHeight="1">
      <c r="A10" s="580" t="s">
        <v>521</v>
      </c>
      <c r="B10" s="638" t="s">
        <v>83</v>
      </c>
      <c r="C10" s="60" t="s">
        <v>74</v>
      </c>
      <c r="D10" s="60" t="s">
        <v>464</v>
      </c>
      <c r="E10" s="51" t="s">
        <v>206</v>
      </c>
      <c r="F10" s="150" t="s">
        <v>794</v>
      </c>
      <c r="G10" s="150" t="s">
        <v>519</v>
      </c>
      <c r="H10" s="632">
        <v>1</v>
      </c>
      <c r="I10" s="150" t="s">
        <v>233</v>
      </c>
    </row>
    <row r="11" spans="1:9" ht="15" customHeight="1">
      <c r="A11" s="580" t="s">
        <v>521</v>
      </c>
      <c r="B11" s="638" t="s">
        <v>62</v>
      </c>
      <c r="C11" s="60" t="s">
        <v>74</v>
      </c>
      <c r="D11" s="60" t="s">
        <v>464</v>
      </c>
      <c r="E11" s="150" t="s">
        <v>206</v>
      </c>
      <c r="F11" s="150" t="s">
        <v>794</v>
      </c>
      <c r="G11" s="150" t="s">
        <v>519</v>
      </c>
      <c r="H11" s="632">
        <v>1</v>
      </c>
      <c r="I11" s="60" t="s">
        <v>233</v>
      </c>
    </row>
    <row r="12" spans="1:9" ht="15" customHeight="1">
      <c r="A12" s="580" t="s">
        <v>521</v>
      </c>
      <c r="B12" s="638" t="s">
        <v>63</v>
      </c>
      <c r="C12" s="60" t="s">
        <v>74</v>
      </c>
      <c r="D12" s="60" t="s">
        <v>464</v>
      </c>
      <c r="E12" s="51" t="s">
        <v>206</v>
      </c>
      <c r="F12" s="150" t="s">
        <v>794</v>
      </c>
      <c r="G12" s="150" t="s">
        <v>519</v>
      </c>
      <c r="H12" s="632">
        <v>1</v>
      </c>
      <c r="I12" s="150" t="s">
        <v>233</v>
      </c>
    </row>
    <row r="13" spans="1:9" ht="15" customHeight="1">
      <c r="A13" s="580" t="s">
        <v>521</v>
      </c>
      <c r="B13" s="638" t="s">
        <v>84</v>
      </c>
      <c r="C13" s="60" t="s">
        <v>74</v>
      </c>
      <c r="D13" s="60" t="s">
        <v>464</v>
      </c>
      <c r="E13" s="150" t="s">
        <v>206</v>
      </c>
      <c r="F13" s="150" t="s">
        <v>794</v>
      </c>
      <c r="G13" s="150" t="s">
        <v>519</v>
      </c>
      <c r="H13" s="632">
        <v>1</v>
      </c>
      <c r="I13" s="60" t="s">
        <v>233</v>
      </c>
    </row>
    <row r="14" spans="1:9" ht="15" customHeight="1">
      <c r="A14" s="580" t="s">
        <v>521</v>
      </c>
      <c r="B14" s="638" t="s">
        <v>20</v>
      </c>
      <c r="C14" s="60" t="s">
        <v>74</v>
      </c>
      <c r="D14" s="60" t="s">
        <v>464</v>
      </c>
      <c r="E14" s="51" t="s">
        <v>206</v>
      </c>
      <c r="F14" s="150" t="s">
        <v>794</v>
      </c>
      <c r="G14" s="150" t="s">
        <v>519</v>
      </c>
      <c r="H14" s="632">
        <v>1</v>
      </c>
      <c r="I14" s="150" t="s">
        <v>233</v>
      </c>
    </row>
    <row r="15" spans="1:9" ht="15" customHeight="1">
      <c r="A15" s="580" t="s">
        <v>521</v>
      </c>
      <c r="B15" s="638" t="s">
        <v>65</v>
      </c>
      <c r="C15" s="60" t="s">
        <v>74</v>
      </c>
      <c r="D15" s="60" t="s">
        <v>464</v>
      </c>
      <c r="E15" s="150" t="s">
        <v>206</v>
      </c>
      <c r="F15" s="150" t="s">
        <v>794</v>
      </c>
      <c r="G15" s="150" t="s">
        <v>519</v>
      </c>
      <c r="H15" s="632">
        <v>1</v>
      </c>
      <c r="I15" s="60" t="s">
        <v>233</v>
      </c>
    </row>
    <row r="16" spans="1:9" ht="15" customHeight="1">
      <c r="A16" s="580" t="s">
        <v>521</v>
      </c>
      <c r="B16" s="638" t="s">
        <v>66</v>
      </c>
      <c r="C16" s="60" t="s">
        <v>74</v>
      </c>
      <c r="D16" s="60" t="s">
        <v>464</v>
      </c>
      <c r="E16" s="51" t="s">
        <v>206</v>
      </c>
      <c r="F16" s="150" t="s">
        <v>794</v>
      </c>
      <c r="G16" s="150" t="s">
        <v>519</v>
      </c>
      <c r="H16" s="632">
        <v>1</v>
      </c>
      <c r="I16" s="150" t="s">
        <v>233</v>
      </c>
    </row>
    <row r="17" spans="1:9" ht="15" customHeight="1">
      <c r="A17" s="580" t="s">
        <v>521</v>
      </c>
      <c r="B17" s="638" t="s">
        <v>70</v>
      </c>
      <c r="C17" s="60" t="s">
        <v>74</v>
      </c>
      <c r="D17" s="60" t="s">
        <v>464</v>
      </c>
      <c r="E17" s="150" t="s">
        <v>206</v>
      </c>
      <c r="F17" s="150" t="s">
        <v>794</v>
      </c>
      <c r="G17" s="150" t="s">
        <v>519</v>
      </c>
      <c r="H17" s="632">
        <v>1</v>
      </c>
      <c r="I17" s="60" t="s">
        <v>233</v>
      </c>
    </row>
    <row r="18" spans="1:9" ht="15" customHeight="1">
      <c r="A18" s="580" t="s">
        <v>521</v>
      </c>
      <c r="B18" s="638" t="s">
        <v>71</v>
      </c>
      <c r="C18" s="60" t="s">
        <v>74</v>
      </c>
      <c r="D18" s="60" t="s">
        <v>464</v>
      </c>
      <c r="E18" s="51" t="s">
        <v>206</v>
      </c>
      <c r="F18" s="150" t="s">
        <v>794</v>
      </c>
      <c r="G18" s="150" t="s">
        <v>519</v>
      </c>
      <c r="H18" s="632">
        <v>1</v>
      </c>
      <c r="I18" s="150" t="s">
        <v>233</v>
      </c>
    </row>
    <row r="19" spans="1:9" ht="15" customHeight="1">
      <c r="A19" s="580" t="s">
        <v>521</v>
      </c>
      <c r="B19" s="638" t="s">
        <v>85</v>
      </c>
      <c r="C19" s="60" t="s">
        <v>74</v>
      </c>
      <c r="D19" s="60" t="s">
        <v>464</v>
      </c>
      <c r="E19" s="150" t="s">
        <v>206</v>
      </c>
      <c r="F19" s="150" t="s">
        <v>794</v>
      </c>
      <c r="G19" s="150" t="s">
        <v>519</v>
      </c>
      <c r="H19" s="632">
        <v>1</v>
      </c>
      <c r="I19" s="60" t="s">
        <v>233</v>
      </c>
    </row>
    <row r="20" spans="1:9" ht="12.75">
      <c r="A20" s="17"/>
      <c r="B20" s="169"/>
      <c r="C20" s="64"/>
      <c r="D20" s="123"/>
      <c r="E20" s="62"/>
      <c r="F20" s="62"/>
      <c r="G20" s="62"/>
      <c r="H20" s="63"/>
      <c r="I20" s="64"/>
    </row>
    <row r="21" spans="1:9" ht="12.75">
      <c r="A21" s="17"/>
      <c r="B21" s="169"/>
      <c r="C21" s="64"/>
      <c r="D21" s="123"/>
      <c r="E21" s="62"/>
      <c r="F21" s="62"/>
      <c r="G21" s="62"/>
      <c r="H21" s="63"/>
      <c r="I21" s="64"/>
    </row>
    <row r="22" spans="1:9" ht="12.75">
      <c r="A22" s="17"/>
      <c r="B22" s="169"/>
      <c r="C22" s="64"/>
      <c r="D22" s="123"/>
      <c r="E22" s="62"/>
      <c r="F22" s="62"/>
      <c r="G22" s="62"/>
      <c r="H22" s="63"/>
      <c r="I22" s="64"/>
    </row>
    <row r="23" spans="1:9" ht="14.25" customHeight="1">
      <c r="A23" s="65" t="s">
        <v>506</v>
      </c>
      <c r="B23" s="170"/>
      <c r="C23" s="170"/>
      <c r="D23" s="170"/>
      <c r="E23" s="170"/>
      <c r="F23" s="170"/>
      <c r="G23" s="170"/>
      <c r="H23" s="170"/>
      <c r="I23" s="199"/>
    </row>
    <row r="24" spans="1:9" ht="14.25" customHeight="1">
      <c r="A24" s="197" t="s">
        <v>514</v>
      </c>
      <c r="B24" s="170"/>
      <c r="C24" s="170"/>
      <c r="D24" s="170"/>
      <c r="E24" s="170"/>
      <c r="F24" s="170"/>
      <c r="G24" s="170"/>
      <c r="H24" s="170"/>
      <c r="I24" s="170"/>
    </row>
    <row r="25" spans="1:9" ht="15" customHeight="1">
      <c r="A25" s="198" t="s">
        <v>515</v>
      </c>
      <c r="B25" s="196"/>
      <c r="C25" s="196"/>
      <c r="D25" s="196"/>
      <c r="E25" s="196"/>
      <c r="F25" s="196"/>
      <c r="G25" s="196"/>
      <c r="H25" s="196"/>
      <c r="I25" s="196"/>
    </row>
    <row r="26" ht="12.75">
      <c r="A26" s="65" t="s">
        <v>516</v>
      </c>
    </row>
    <row r="28" spans="1:7" ht="12.75">
      <c r="A28" s="825" t="s">
        <v>86</v>
      </c>
      <c r="B28" s="825"/>
      <c r="C28" s="825"/>
      <c r="D28" s="825"/>
      <c r="E28" s="825"/>
      <c r="F28" s="825"/>
      <c r="G28" s="825"/>
    </row>
    <row r="29" spans="1:7" ht="12.75">
      <c r="A29" s="825" t="s">
        <v>87</v>
      </c>
      <c r="B29" s="825"/>
      <c r="C29" s="825"/>
      <c r="D29" s="825"/>
      <c r="E29" s="825"/>
      <c r="F29" s="825"/>
      <c r="G29" s="825"/>
    </row>
  </sheetData>
  <sheetProtection/>
  <mergeCells count="2">
    <mergeCell ref="A28:G28"/>
    <mergeCell ref="A29:G29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 scale="51" r:id="rId1"/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50" zoomScaleNormal="50" zoomScaleSheetLayoutView="100" zoomScalePageLayoutView="0" workbookViewId="0" topLeftCell="A1">
      <selection activeCell="F4" sqref="F4:F33"/>
    </sheetView>
  </sheetViews>
  <sheetFormatPr defaultColWidth="11.421875" defaultRowHeight="12.75"/>
  <cols>
    <col min="1" max="1" width="10.421875" style="21" customWidth="1"/>
    <col min="2" max="2" width="25.7109375" style="83" customWidth="1"/>
    <col min="3" max="3" width="12.7109375" style="1" customWidth="1"/>
    <col min="4" max="4" width="43.8515625" style="1" customWidth="1"/>
    <col min="5" max="5" width="30.7109375" style="1" customWidth="1"/>
    <col min="6" max="6" width="12.8515625" style="1" customWidth="1"/>
    <col min="7" max="7" width="15.57421875" style="83" customWidth="1"/>
    <col min="8" max="8" width="20.00390625" style="83" customWidth="1"/>
    <col min="9" max="9" width="16.28125" style="84" customWidth="1"/>
  </cols>
  <sheetData>
    <row r="1" spans="1:8" ht="16.5" customHeight="1">
      <c r="A1" s="94" t="s">
        <v>128</v>
      </c>
      <c r="B1" s="94"/>
      <c r="C1" s="94"/>
      <c r="D1" s="94"/>
      <c r="E1" s="94"/>
      <c r="F1" s="94"/>
      <c r="G1" s="120" t="s">
        <v>119</v>
      </c>
      <c r="H1" s="187">
        <v>2009</v>
      </c>
    </row>
    <row r="2" spans="1:8" ht="15.75" customHeight="1" thickBot="1">
      <c r="A2" s="188" t="s">
        <v>466</v>
      </c>
      <c r="B2" s="95"/>
      <c r="C2" s="95"/>
      <c r="D2" s="95"/>
      <c r="E2" s="95"/>
      <c r="F2" s="95"/>
      <c r="G2" s="120" t="s">
        <v>120</v>
      </c>
      <c r="H2" s="490">
        <v>2009</v>
      </c>
    </row>
    <row r="3" spans="1:8" ht="39" thickBot="1">
      <c r="A3" s="367" t="s">
        <v>154</v>
      </c>
      <c r="B3" s="367" t="s">
        <v>167</v>
      </c>
      <c r="C3" s="367" t="s">
        <v>467</v>
      </c>
      <c r="D3" s="367" t="s">
        <v>122</v>
      </c>
      <c r="E3" s="367" t="s">
        <v>468</v>
      </c>
      <c r="F3" s="367" t="s">
        <v>469</v>
      </c>
      <c r="G3" s="410" t="s">
        <v>127</v>
      </c>
      <c r="H3" s="410" t="s">
        <v>470</v>
      </c>
    </row>
    <row r="4" spans="1:8" ht="12.75">
      <c r="A4" s="477" t="s">
        <v>521</v>
      </c>
      <c r="B4" s="206" t="s">
        <v>176</v>
      </c>
      <c r="C4" s="478">
        <v>1</v>
      </c>
      <c r="D4" s="479" t="s">
        <v>1156</v>
      </c>
      <c r="E4" s="417" t="s">
        <v>1157</v>
      </c>
      <c r="F4" s="725" t="s">
        <v>253</v>
      </c>
      <c r="G4" s="491"/>
      <c r="H4" s="492"/>
    </row>
    <row r="5" spans="1:8" ht="12.75">
      <c r="A5" s="480" t="s">
        <v>521</v>
      </c>
      <c r="B5" s="212" t="s">
        <v>176</v>
      </c>
      <c r="C5" s="481">
        <v>2</v>
      </c>
      <c r="D5" s="482" t="s">
        <v>1158</v>
      </c>
      <c r="E5" s="413" t="s">
        <v>126</v>
      </c>
      <c r="F5" s="726" t="s">
        <v>253</v>
      </c>
      <c r="G5" s="396"/>
      <c r="H5" s="397"/>
    </row>
    <row r="6" spans="1:8" ht="12.75">
      <c r="A6" s="480" t="s">
        <v>521</v>
      </c>
      <c r="B6" s="212" t="s">
        <v>176</v>
      </c>
      <c r="C6" s="481">
        <v>3</v>
      </c>
      <c r="D6" s="482" t="s">
        <v>1159</v>
      </c>
      <c r="E6" s="413" t="s">
        <v>126</v>
      </c>
      <c r="F6" s="726" t="s">
        <v>253</v>
      </c>
      <c r="G6" s="396"/>
      <c r="H6" s="397"/>
    </row>
    <row r="7" spans="1:8" ht="12.75">
      <c r="A7" s="480" t="s">
        <v>521</v>
      </c>
      <c r="B7" s="212" t="s">
        <v>176</v>
      </c>
      <c r="C7" s="481">
        <v>4</v>
      </c>
      <c r="D7" s="483" t="s">
        <v>1160</v>
      </c>
      <c r="E7" s="413" t="s">
        <v>126</v>
      </c>
      <c r="F7" s="726" t="s">
        <v>253</v>
      </c>
      <c r="G7" s="396"/>
      <c r="H7" s="397"/>
    </row>
    <row r="8" spans="1:8" ht="12.75">
      <c r="A8" s="480" t="s">
        <v>521</v>
      </c>
      <c r="B8" s="212" t="s">
        <v>176</v>
      </c>
      <c r="C8" s="481">
        <v>5</v>
      </c>
      <c r="D8" s="482" t="s">
        <v>1161</v>
      </c>
      <c r="E8" s="484" t="s">
        <v>471</v>
      </c>
      <c r="F8" s="726" t="s">
        <v>253</v>
      </c>
      <c r="G8" s="493" t="s">
        <v>1162</v>
      </c>
      <c r="H8" s="494" t="s">
        <v>1163</v>
      </c>
    </row>
    <row r="9" spans="1:8" ht="12.75">
      <c r="A9" s="480" t="s">
        <v>521</v>
      </c>
      <c r="B9" s="212" t="s">
        <v>176</v>
      </c>
      <c r="C9" s="481">
        <v>6</v>
      </c>
      <c r="D9" s="482" t="s">
        <v>1164</v>
      </c>
      <c r="E9" s="484" t="s">
        <v>471</v>
      </c>
      <c r="F9" s="726" t="s">
        <v>253</v>
      </c>
      <c r="G9" s="493" t="s">
        <v>1162</v>
      </c>
      <c r="H9" s="494" t="s">
        <v>1163</v>
      </c>
    </row>
    <row r="10" spans="1:8" ht="12.75">
      <c r="A10" s="480" t="s">
        <v>521</v>
      </c>
      <c r="B10" s="212" t="s">
        <v>176</v>
      </c>
      <c r="C10" s="481">
        <v>7</v>
      </c>
      <c r="D10" s="483" t="s">
        <v>125</v>
      </c>
      <c r="E10" s="484" t="s">
        <v>471</v>
      </c>
      <c r="F10" s="726" t="s">
        <v>253</v>
      </c>
      <c r="G10" s="493" t="s">
        <v>1162</v>
      </c>
      <c r="H10" s="494" t="s">
        <v>1163</v>
      </c>
    </row>
    <row r="11" spans="1:8" ht="12.75">
      <c r="A11" s="480" t="s">
        <v>521</v>
      </c>
      <c r="B11" s="212" t="s">
        <v>176</v>
      </c>
      <c r="C11" s="481">
        <v>8</v>
      </c>
      <c r="D11" s="483" t="s">
        <v>123</v>
      </c>
      <c r="E11" s="484" t="s">
        <v>472</v>
      </c>
      <c r="F11" s="726" t="s">
        <v>253</v>
      </c>
      <c r="G11" s="493"/>
      <c r="H11" s="494"/>
    </row>
    <row r="12" spans="1:8" ht="12.75">
      <c r="A12" s="516"/>
      <c r="B12" s="441"/>
      <c r="C12" s="441"/>
      <c r="D12" s="441"/>
      <c r="E12" s="484" t="s">
        <v>473</v>
      </c>
      <c r="F12" s="726" t="s">
        <v>253</v>
      </c>
      <c r="G12" s="396"/>
      <c r="H12" s="397"/>
    </row>
    <row r="13" spans="1:8" ht="13.5" thickBot="1">
      <c r="A13" s="480" t="s">
        <v>521</v>
      </c>
      <c r="B13" s="485" t="s">
        <v>176</v>
      </c>
      <c r="C13" s="481">
        <v>9</v>
      </c>
      <c r="D13" s="483" t="s">
        <v>121</v>
      </c>
      <c r="E13" s="484" t="s">
        <v>474</v>
      </c>
      <c r="F13" s="726" t="s">
        <v>253</v>
      </c>
      <c r="G13" s="396"/>
      <c r="H13" s="397"/>
    </row>
    <row r="14" spans="1:8" ht="12.75">
      <c r="A14" s="477" t="s">
        <v>521</v>
      </c>
      <c r="B14" s="486" t="s">
        <v>180</v>
      </c>
      <c r="C14" s="478">
        <v>1</v>
      </c>
      <c r="D14" s="479" t="s">
        <v>1156</v>
      </c>
      <c r="E14" s="417" t="s">
        <v>1157</v>
      </c>
      <c r="F14" s="725" t="s">
        <v>253</v>
      </c>
      <c r="G14" s="491"/>
      <c r="H14" s="492"/>
    </row>
    <row r="15" spans="1:8" ht="12.75">
      <c r="A15" s="480" t="s">
        <v>521</v>
      </c>
      <c r="B15" s="487" t="s">
        <v>180</v>
      </c>
      <c r="C15" s="481">
        <v>2</v>
      </c>
      <c r="D15" s="482" t="s">
        <v>1158</v>
      </c>
      <c r="E15" s="413" t="s">
        <v>126</v>
      </c>
      <c r="F15" s="726" t="s">
        <v>253</v>
      </c>
      <c r="G15" s="396"/>
      <c r="H15" s="397"/>
    </row>
    <row r="16" spans="1:8" ht="12.75">
      <c r="A16" s="480" t="s">
        <v>521</v>
      </c>
      <c r="B16" s="487" t="s">
        <v>180</v>
      </c>
      <c r="C16" s="481">
        <v>3</v>
      </c>
      <c r="D16" s="482" t="s">
        <v>1159</v>
      </c>
      <c r="E16" s="413" t="s">
        <v>126</v>
      </c>
      <c r="F16" s="726" t="s">
        <v>253</v>
      </c>
      <c r="G16" s="396"/>
      <c r="H16" s="397"/>
    </row>
    <row r="17" spans="1:8" ht="12.75">
      <c r="A17" s="480" t="s">
        <v>521</v>
      </c>
      <c r="B17" s="487" t="s">
        <v>180</v>
      </c>
      <c r="C17" s="481">
        <v>4</v>
      </c>
      <c r="D17" s="483" t="s">
        <v>1160</v>
      </c>
      <c r="E17" s="413" t="s">
        <v>126</v>
      </c>
      <c r="F17" s="726" t="s">
        <v>253</v>
      </c>
      <c r="G17" s="396"/>
      <c r="H17" s="397"/>
    </row>
    <row r="18" spans="1:8" ht="12.75">
      <c r="A18" s="480" t="s">
        <v>521</v>
      </c>
      <c r="B18" s="487" t="s">
        <v>180</v>
      </c>
      <c r="C18" s="481">
        <v>5</v>
      </c>
      <c r="D18" s="482" t="s">
        <v>1161</v>
      </c>
      <c r="E18" s="484" t="s">
        <v>471</v>
      </c>
      <c r="F18" s="726" t="s">
        <v>253</v>
      </c>
      <c r="G18" s="493" t="s">
        <v>1162</v>
      </c>
      <c r="H18" s="494" t="s">
        <v>1163</v>
      </c>
    </row>
    <row r="19" spans="1:8" ht="12.75">
      <c r="A19" s="480" t="s">
        <v>521</v>
      </c>
      <c r="B19" s="487" t="s">
        <v>180</v>
      </c>
      <c r="C19" s="481">
        <v>6</v>
      </c>
      <c r="D19" s="482" t="s">
        <v>1164</v>
      </c>
      <c r="E19" s="484" t="s">
        <v>471</v>
      </c>
      <c r="F19" s="726" t="s">
        <v>253</v>
      </c>
      <c r="G19" s="493" t="s">
        <v>1162</v>
      </c>
      <c r="H19" s="494" t="s">
        <v>1163</v>
      </c>
    </row>
    <row r="20" spans="1:8" ht="12.75">
      <c r="A20" s="480" t="s">
        <v>521</v>
      </c>
      <c r="B20" s="487" t="s">
        <v>180</v>
      </c>
      <c r="C20" s="481">
        <v>7</v>
      </c>
      <c r="D20" s="483" t="s">
        <v>124</v>
      </c>
      <c r="E20" s="484" t="s">
        <v>471</v>
      </c>
      <c r="F20" s="726" t="s">
        <v>253</v>
      </c>
      <c r="G20" s="493" t="s">
        <v>1162</v>
      </c>
      <c r="H20" s="494" t="s">
        <v>1163</v>
      </c>
    </row>
    <row r="21" spans="1:8" ht="12.75">
      <c r="A21" s="480" t="s">
        <v>521</v>
      </c>
      <c r="B21" s="487" t="s">
        <v>180</v>
      </c>
      <c r="C21" s="481">
        <v>8</v>
      </c>
      <c r="D21" s="483" t="s">
        <v>123</v>
      </c>
      <c r="E21" s="484" t="s">
        <v>472</v>
      </c>
      <c r="F21" s="726" t="s">
        <v>253</v>
      </c>
      <c r="G21" s="396"/>
      <c r="H21" s="397"/>
    </row>
    <row r="22" spans="1:8" ht="12.75">
      <c r="A22" s="480"/>
      <c r="B22" s="488"/>
      <c r="C22" s="481"/>
      <c r="D22" s="483"/>
      <c r="E22" s="484" t="s">
        <v>473</v>
      </c>
      <c r="F22" s="726" t="s">
        <v>253</v>
      </c>
      <c r="G22" s="396"/>
      <c r="H22" s="397"/>
    </row>
    <row r="23" spans="1:8" ht="13.5" thickBot="1">
      <c r="A23" s="480" t="s">
        <v>521</v>
      </c>
      <c r="B23" s="489" t="s">
        <v>180</v>
      </c>
      <c r="C23" s="481">
        <v>9</v>
      </c>
      <c r="D23" s="483" t="s">
        <v>121</v>
      </c>
      <c r="E23" s="484" t="s">
        <v>474</v>
      </c>
      <c r="F23" s="726" t="s">
        <v>253</v>
      </c>
      <c r="G23" s="396"/>
      <c r="H23" s="397"/>
    </row>
    <row r="24" spans="1:8" ht="12.75">
      <c r="A24" s="477" t="s">
        <v>521</v>
      </c>
      <c r="B24" s="486" t="s">
        <v>178</v>
      </c>
      <c r="C24" s="478">
        <v>1</v>
      </c>
      <c r="D24" s="479" t="s">
        <v>1156</v>
      </c>
      <c r="E24" s="417" t="s">
        <v>1157</v>
      </c>
      <c r="F24" s="725" t="s">
        <v>253</v>
      </c>
      <c r="G24" s="491"/>
      <c r="H24" s="492"/>
    </row>
    <row r="25" spans="1:8" ht="12.75">
      <c r="A25" s="480" t="s">
        <v>521</v>
      </c>
      <c r="B25" s="487" t="s">
        <v>178</v>
      </c>
      <c r="C25" s="481">
        <v>2</v>
      </c>
      <c r="D25" s="482" t="s">
        <v>1158</v>
      </c>
      <c r="E25" s="413" t="s">
        <v>126</v>
      </c>
      <c r="F25" s="726" t="s">
        <v>253</v>
      </c>
      <c r="G25" s="396"/>
      <c r="H25" s="397"/>
    </row>
    <row r="26" spans="1:8" ht="12.75">
      <c r="A26" s="480" t="s">
        <v>521</v>
      </c>
      <c r="B26" s="487" t="s">
        <v>178</v>
      </c>
      <c r="C26" s="481">
        <v>3</v>
      </c>
      <c r="D26" s="482" t="s">
        <v>1159</v>
      </c>
      <c r="E26" s="413" t="s">
        <v>126</v>
      </c>
      <c r="F26" s="726" t="s">
        <v>253</v>
      </c>
      <c r="G26" s="396"/>
      <c r="H26" s="397"/>
    </row>
    <row r="27" spans="1:8" ht="12.75">
      <c r="A27" s="480" t="s">
        <v>521</v>
      </c>
      <c r="B27" s="487" t="s">
        <v>178</v>
      </c>
      <c r="C27" s="481">
        <v>4</v>
      </c>
      <c r="D27" s="483" t="s">
        <v>1160</v>
      </c>
      <c r="E27" s="413" t="s">
        <v>126</v>
      </c>
      <c r="F27" s="726" t="s">
        <v>253</v>
      </c>
      <c r="G27" s="396"/>
      <c r="H27" s="397"/>
    </row>
    <row r="28" spans="1:8" ht="12.75">
      <c r="A28" s="480" t="s">
        <v>521</v>
      </c>
      <c r="B28" s="487" t="s">
        <v>178</v>
      </c>
      <c r="C28" s="481">
        <v>5</v>
      </c>
      <c r="D28" s="482" t="s">
        <v>1161</v>
      </c>
      <c r="E28" s="484" t="s">
        <v>471</v>
      </c>
      <c r="F28" s="726" t="s">
        <v>253</v>
      </c>
      <c r="G28" s="493" t="s">
        <v>1162</v>
      </c>
      <c r="H28" s="494" t="s">
        <v>1163</v>
      </c>
    </row>
    <row r="29" spans="1:8" ht="12.75">
      <c r="A29" s="480" t="s">
        <v>521</v>
      </c>
      <c r="B29" s="487" t="s">
        <v>178</v>
      </c>
      <c r="C29" s="481">
        <v>6</v>
      </c>
      <c r="D29" s="482" t="s">
        <v>1164</v>
      </c>
      <c r="E29" s="484" t="s">
        <v>471</v>
      </c>
      <c r="F29" s="726" t="s">
        <v>253</v>
      </c>
      <c r="G29" s="493" t="s">
        <v>1162</v>
      </c>
      <c r="H29" s="494" t="s">
        <v>1163</v>
      </c>
    </row>
    <row r="30" spans="1:8" ht="12.75">
      <c r="A30" s="480" t="s">
        <v>521</v>
      </c>
      <c r="B30" s="487" t="s">
        <v>178</v>
      </c>
      <c r="C30" s="481">
        <v>7</v>
      </c>
      <c r="D30" s="483" t="s">
        <v>125</v>
      </c>
      <c r="E30" s="484" t="s">
        <v>471</v>
      </c>
      <c r="F30" s="726" t="s">
        <v>253</v>
      </c>
      <c r="G30" s="493" t="s">
        <v>1162</v>
      </c>
      <c r="H30" s="494" t="s">
        <v>1163</v>
      </c>
    </row>
    <row r="31" spans="1:8" ht="12.75">
      <c r="A31" s="480" t="s">
        <v>521</v>
      </c>
      <c r="B31" s="487" t="s">
        <v>178</v>
      </c>
      <c r="C31" s="481">
        <v>8</v>
      </c>
      <c r="D31" s="483" t="s">
        <v>123</v>
      </c>
      <c r="E31" s="484" t="s">
        <v>472</v>
      </c>
      <c r="F31" s="726" t="s">
        <v>253</v>
      </c>
      <c r="G31" s="396"/>
      <c r="H31" s="397"/>
    </row>
    <row r="32" spans="1:8" ht="12.75">
      <c r="A32" s="480"/>
      <c r="B32" s="487"/>
      <c r="C32" s="481"/>
      <c r="D32" s="483"/>
      <c r="E32" s="484" t="s">
        <v>473</v>
      </c>
      <c r="F32" s="726" t="s">
        <v>253</v>
      </c>
      <c r="G32" s="396"/>
      <c r="H32" s="397"/>
    </row>
    <row r="33" spans="1:8" ht="13.5" thickBot="1">
      <c r="A33" s="517" t="s">
        <v>521</v>
      </c>
      <c r="B33" s="489" t="s">
        <v>178</v>
      </c>
      <c r="C33" s="518">
        <v>9</v>
      </c>
      <c r="D33" s="519" t="s">
        <v>121</v>
      </c>
      <c r="E33" s="484" t="s">
        <v>474</v>
      </c>
      <c r="F33" s="726" t="s">
        <v>253</v>
      </c>
      <c r="G33" s="520"/>
      <c r="H33" s="418"/>
    </row>
  </sheetData>
  <sheetProtection/>
  <printOptions/>
  <pageMargins left="0.7" right="0.7" top="0.75" bottom="0.75" header="0.5118055555555555" footer="0.5118055555555555"/>
  <pageSetup horizontalDpi="300" verticalDpi="3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50" zoomScaleNormal="50" zoomScaleSheetLayoutView="100" zoomScalePageLayoutView="0" workbookViewId="0" topLeftCell="A1">
      <selection activeCell="F3" sqref="F3:U3"/>
    </sheetView>
  </sheetViews>
  <sheetFormatPr defaultColWidth="5.7109375" defaultRowHeight="19.5" customHeight="1"/>
  <cols>
    <col min="1" max="1" width="8.7109375" style="0" customWidth="1"/>
    <col min="2" max="2" width="18.7109375" style="190" customWidth="1"/>
    <col min="3" max="3" width="40.57421875" style="523" customWidth="1"/>
    <col min="4" max="20" width="5.7109375" style="101" customWidth="1"/>
    <col min="21" max="16384" width="5.7109375" style="191" customWidth="1"/>
  </cols>
  <sheetData>
    <row r="1" spans="1:21" ht="24.75" customHeight="1" thickBot="1">
      <c r="A1" s="192" t="s">
        <v>475</v>
      </c>
      <c r="B1" s="192"/>
      <c r="C1" s="52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  <c r="R1" s="829" t="s">
        <v>152</v>
      </c>
      <c r="S1" s="829"/>
      <c r="T1" s="830">
        <v>2009</v>
      </c>
      <c r="U1" s="830"/>
    </row>
    <row r="2" spans="1:21" ht="24.75" customHeight="1" thickBot="1">
      <c r="A2" s="194"/>
      <c r="B2" s="194"/>
      <c r="C2" s="522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  <c r="R2" s="829" t="s">
        <v>193</v>
      </c>
      <c r="S2" s="829"/>
      <c r="T2" s="831" t="s">
        <v>522</v>
      </c>
      <c r="U2" s="831"/>
    </row>
    <row r="3" spans="1:21" ht="13.5" customHeight="1" thickBot="1">
      <c r="A3" s="467"/>
      <c r="B3" s="531"/>
      <c r="C3" s="532"/>
      <c r="D3" s="826" t="s">
        <v>327</v>
      </c>
      <c r="E3" s="826"/>
      <c r="F3" s="828" t="s">
        <v>476</v>
      </c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</row>
    <row r="4" spans="1:21" ht="150" customHeight="1" thickBot="1">
      <c r="A4" s="345" t="s">
        <v>154</v>
      </c>
      <c r="B4" s="533" t="s">
        <v>477</v>
      </c>
      <c r="C4" s="534" t="s">
        <v>478</v>
      </c>
      <c r="D4" s="827"/>
      <c r="E4" s="827"/>
      <c r="F4" s="535" t="s">
        <v>367</v>
      </c>
      <c r="G4" s="536" t="s">
        <v>479</v>
      </c>
      <c r="H4" s="535" t="s">
        <v>480</v>
      </c>
      <c r="I4" s="536" t="s">
        <v>481</v>
      </c>
      <c r="J4" s="537" t="s">
        <v>482</v>
      </c>
      <c r="K4" s="537" t="s">
        <v>483</v>
      </c>
      <c r="L4" s="535" t="s">
        <v>484</v>
      </c>
      <c r="M4" s="538" t="s">
        <v>485</v>
      </c>
      <c r="N4" s="538" t="s">
        <v>486</v>
      </c>
      <c r="O4" s="539" t="s">
        <v>487</v>
      </c>
      <c r="P4" s="535" t="s">
        <v>488</v>
      </c>
      <c r="Q4" s="538" t="s">
        <v>341</v>
      </c>
      <c r="R4" s="538" t="s">
        <v>342</v>
      </c>
      <c r="S4" s="539" t="s">
        <v>489</v>
      </c>
      <c r="T4" s="540" t="s">
        <v>490</v>
      </c>
      <c r="U4" s="540" t="s">
        <v>491</v>
      </c>
    </row>
    <row r="5" spans="1:21" ht="56.25" customHeight="1">
      <c r="A5" s="392" t="s">
        <v>521</v>
      </c>
      <c r="B5" s="541" t="s">
        <v>1178</v>
      </c>
      <c r="C5" s="542" t="s">
        <v>1179</v>
      </c>
      <c r="D5" s="833" t="s">
        <v>1180</v>
      </c>
      <c r="E5" s="833"/>
      <c r="F5" s="543"/>
      <c r="G5" s="543"/>
      <c r="H5" s="543" t="s">
        <v>163</v>
      </c>
      <c r="I5" s="543"/>
      <c r="J5" s="543"/>
      <c r="K5" s="543" t="s">
        <v>163</v>
      </c>
      <c r="L5" s="543" t="s">
        <v>163</v>
      </c>
      <c r="M5" s="543" t="s">
        <v>163</v>
      </c>
      <c r="N5" s="543"/>
      <c r="O5" s="543"/>
      <c r="P5" s="543" t="s">
        <v>163</v>
      </c>
      <c r="Q5" s="543" t="s">
        <v>163</v>
      </c>
      <c r="R5" s="543"/>
      <c r="S5" s="543"/>
      <c r="T5" s="543"/>
      <c r="U5" s="544"/>
    </row>
    <row r="6" spans="1:21" ht="45" customHeight="1">
      <c r="A6" s="395" t="s">
        <v>521</v>
      </c>
      <c r="B6" s="545" t="s">
        <v>1178</v>
      </c>
      <c r="C6" s="546" t="s">
        <v>1181</v>
      </c>
      <c r="D6" s="832" t="s">
        <v>1182</v>
      </c>
      <c r="E6" s="832"/>
      <c r="F6" s="398"/>
      <c r="G6" s="398"/>
      <c r="H6" s="398" t="s">
        <v>163</v>
      </c>
      <c r="I6" s="398"/>
      <c r="J6" s="398"/>
      <c r="K6" s="398" t="s">
        <v>163</v>
      </c>
      <c r="L6" s="398" t="s">
        <v>163</v>
      </c>
      <c r="M6" s="398" t="s">
        <v>163</v>
      </c>
      <c r="N6" s="398"/>
      <c r="O6" s="398"/>
      <c r="P6" s="398" t="s">
        <v>163</v>
      </c>
      <c r="Q6" s="398"/>
      <c r="R6" s="398"/>
      <c r="S6" s="398"/>
      <c r="T6" s="398"/>
      <c r="U6" s="409"/>
    </row>
    <row r="7" spans="1:21" ht="12.75">
      <c r="A7" s="395" t="s">
        <v>521</v>
      </c>
      <c r="B7" s="545" t="s">
        <v>1183</v>
      </c>
      <c r="C7" s="546" t="s">
        <v>1184</v>
      </c>
      <c r="D7" s="832" t="s">
        <v>1185</v>
      </c>
      <c r="E7" s="832"/>
      <c r="F7" s="398"/>
      <c r="G7" s="398"/>
      <c r="H7" s="398"/>
      <c r="I7" s="398"/>
      <c r="J7" s="398"/>
      <c r="K7" s="398" t="s">
        <v>163</v>
      </c>
      <c r="L7" s="398" t="s">
        <v>163</v>
      </c>
      <c r="M7" s="398" t="s">
        <v>163</v>
      </c>
      <c r="N7" s="398"/>
      <c r="O7" s="398"/>
      <c r="P7" s="398" t="s">
        <v>163</v>
      </c>
      <c r="Q7" s="398"/>
      <c r="R7" s="398"/>
      <c r="S7" s="398"/>
      <c r="T7" s="398"/>
      <c r="U7" s="409"/>
    </row>
    <row r="8" spans="1:21" ht="12.75">
      <c r="A8" s="395" t="s">
        <v>521</v>
      </c>
      <c r="B8" s="545" t="s">
        <v>1186</v>
      </c>
      <c r="C8" s="546" t="s">
        <v>1187</v>
      </c>
      <c r="D8" s="832" t="s">
        <v>1185</v>
      </c>
      <c r="E8" s="832"/>
      <c r="F8" s="398"/>
      <c r="G8" s="398"/>
      <c r="H8" s="398" t="s">
        <v>163</v>
      </c>
      <c r="I8" s="398"/>
      <c r="J8" s="398"/>
      <c r="K8" s="398"/>
      <c r="L8" s="398" t="s">
        <v>301</v>
      </c>
      <c r="M8" s="398" t="s">
        <v>301</v>
      </c>
      <c r="N8" s="398"/>
      <c r="O8" s="398"/>
      <c r="P8" s="398"/>
      <c r="Q8" s="398"/>
      <c r="R8" s="398"/>
      <c r="S8" s="398"/>
      <c r="T8" s="398"/>
      <c r="U8" s="409"/>
    </row>
    <row r="9" spans="1:21" ht="12.75">
      <c r="A9" s="395" t="s">
        <v>521</v>
      </c>
      <c r="B9" s="545" t="s">
        <v>1188</v>
      </c>
      <c r="C9" s="546" t="s">
        <v>1179</v>
      </c>
      <c r="D9" s="832" t="s">
        <v>1189</v>
      </c>
      <c r="E9" s="832"/>
      <c r="F9" s="398"/>
      <c r="G9" s="398"/>
      <c r="H9" s="398" t="s">
        <v>163</v>
      </c>
      <c r="I9" s="398"/>
      <c r="J9" s="398"/>
      <c r="K9" s="398" t="s">
        <v>163</v>
      </c>
      <c r="L9" s="398" t="s">
        <v>163</v>
      </c>
      <c r="M9" s="398" t="s">
        <v>163</v>
      </c>
      <c r="N9" s="398"/>
      <c r="O9" s="398"/>
      <c r="P9" s="398" t="s">
        <v>163</v>
      </c>
      <c r="Q9" s="398" t="s">
        <v>163</v>
      </c>
      <c r="R9" s="398"/>
      <c r="S9" s="398"/>
      <c r="T9" s="398"/>
      <c r="U9" s="409"/>
    </row>
    <row r="10" spans="1:21" ht="12.75">
      <c r="A10" s="395" t="s">
        <v>521</v>
      </c>
      <c r="B10" s="545" t="s">
        <v>1188</v>
      </c>
      <c r="C10" s="546" t="s">
        <v>1184</v>
      </c>
      <c r="D10" s="832" t="s">
        <v>1190</v>
      </c>
      <c r="E10" s="832"/>
      <c r="F10" s="398"/>
      <c r="G10" s="398" t="s">
        <v>163</v>
      </c>
      <c r="H10" s="398" t="s">
        <v>163</v>
      </c>
      <c r="I10" s="398" t="s">
        <v>163</v>
      </c>
      <c r="J10" s="398" t="s">
        <v>163</v>
      </c>
      <c r="K10" s="398" t="s">
        <v>163</v>
      </c>
      <c r="L10" s="398" t="s">
        <v>163</v>
      </c>
      <c r="M10" s="398" t="s">
        <v>163</v>
      </c>
      <c r="N10" s="398" t="s">
        <v>163</v>
      </c>
      <c r="O10" s="398" t="s">
        <v>163</v>
      </c>
      <c r="P10" s="398" t="s">
        <v>163</v>
      </c>
      <c r="Q10" s="398" t="s">
        <v>163</v>
      </c>
      <c r="R10" s="398"/>
      <c r="S10" s="398" t="s">
        <v>163</v>
      </c>
      <c r="T10" s="398"/>
      <c r="U10" s="409"/>
    </row>
    <row r="11" spans="1:21" ht="12.75">
      <c r="A11" s="395" t="s">
        <v>521</v>
      </c>
      <c r="B11" s="545" t="s">
        <v>1188</v>
      </c>
      <c r="C11" s="546" t="s">
        <v>1191</v>
      </c>
      <c r="D11" s="832" t="s">
        <v>1189</v>
      </c>
      <c r="E11" s="832"/>
      <c r="F11" s="398"/>
      <c r="G11" s="398"/>
      <c r="H11" s="398" t="s">
        <v>163</v>
      </c>
      <c r="I11" s="398"/>
      <c r="J11" s="398"/>
      <c r="K11" s="398" t="s">
        <v>163</v>
      </c>
      <c r="L11" s="398"/>
      <c r="M11" s="398"/>
      <c r="N11" s="398"/>
      <c r="O11" s="398"/>
      <c r="P11" s="398"/>
      <c r="Q11" s="398"/>
      <c r="R11" s="398"/>
      <c r="S11" s="398"/>
      <c r="T11" s="398"/>
      <c r="U11" s="409"/>
    </row>
    <row r="12" spans="1:21" ht="12.75">
      <c r="A12" s="395" t="s">
        <v>521</v>
      </c>
      <c r="B12" s="545" t="s">
        <v>1188</v>
      </c>
      <c r="C12" s="546" t="s">
        <v>1192</v>
      </c>
      <c r="D12" s="832" t="s">
        <v>1189</v>
      </c>
      <c r="E12" s="832"/>
      <c r="F12" s="398"/>
      <c r="G12" s="398"/>
      <c r="H12" s="398" t="s">
        <v>163</v>
      </c>
      <c r="I12" s="398"/>
      <c r="J12" s="398"/>
      <c r="K12" s="398" t="s">
        <v>163</v>
      </c>
      <c r="L12" s="398"/>
      <c r="M12" s="398"/>
      <c r="N12" s="398"/>
      <c r="O12" s="398"/>
      <c r="P12" s="398"/>
      <c r="Q12" s="398"/>
      <c r="R12" s="398"/>
      <c r="S12" s="398"/>
      <c r="T12" s="398"/>
      <c r="U12" s="409"/>
    </row>
    <row r="13" spans="1:21" ht="12.75">
      <c r="A13" s="395" t="s">
        <v>521</v>
      </c>
      <c r="B13" s="545" t="s">
        <v>1188</v>
      </c>
      <c r="C13" s="546" t="s">
        <v>1193</v>
      </c>
      <c r="D13" s="832" t="s">
        <v>1189</v>
      </c>
      <c r="E13" s="832"/>
      <c r="F13" s="398"/>
      <c r="G13" s="398"/>
      <c r="H13" s="398" t="s">
        <v>163</v>
      </c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409"/>
    </row>
    <row r="14" spans="1:21" ht="12.75">
      <c r="A14" s="395" t="s">
        <v>521</v>
      </c>
      <c r="B14" s="545" t="s">
        <v>1188</v>
      </c>
      <c r="C14" s="546" t="s">
        <v>1194</v>
      </c>
      <c r="D14" s="832" t="s">
        <v>1195</v>
      </c>
      <c r="E14" s="832"/>
      <c r="F14" s="398"/>
      <c r="G14" s="398" t="s">
        <v>163</v>
      </c>
      <c r="H14" s="398" t="s">
        <v>163</v>
      </c>
      <c r="I14" s="398" t="s">
        <v>163</v>
      </c>
      <c r="J14" s="398" t="s">
        <v>163</v>
      </c>
      <c r="K14" s="398" t="s">
        <v>163</v>
      </c>
      <c r="L14" s="398" t="s">
        <v>163</v>
      </c>
      <c r="M14" s="398" t="s">
        <v>163</v>
      </c>
      <c r="N14" s="398" t="s">
        <v>163</v>
      </c>
      <c r="O14" s="398" t="s">
        <v>163</v>
      </c>
      <c r="P14" s="398" t="s">
        <v>163</v>
      </c>
      <c r="Q14" s="398"/>
      <c r="R14" s="398"/>
      <c r="S14" s="398"/>
      <c r="T14" s="398"/>
      <c r="U14" s="409"/>
    </row>
    <row r="15" spans="1:21" ht="12.75">
      <c r="A15" s="395" t="s">
        <v>521</v>
      </c>
      <c r="B15" s="545" t="s">
        <v>1188</v>
      </c>
      <c r="C15" s="546" t="s">
        <v>1181</v>
      </c>
      <c r="D15" s="832" t="s">
        <v>1189</v>
      </c>
      <c r="E15" s="832"/>
      <c r="F15" s="398"/>
      <c r="G15" s="398"/>
      <c r="H15" s="398" t="s">
        <v>163</v>
      </c>
      <c r="I15" s="398"/>
      <c r="J15" s="398"/>
      <c r="K15" s="398" t="s">
        <v>163</v>
      </c>
      <c r="L15" s="398" t="s">
        <v>163</v>
      </c>
      <c r="M15" s="398" t="s">
        <v>163</v>
      </c>
      <c r="N15" s="398"/>
      <c r="O15" s="398"/>
      <c r="P15" s="398" t="s">
        <v>163</v>
      </c>
      <c r="Q15" s="398"/>
      <c r="R15" s="398"/>
      <c r="S15" s="398"/>
      <c r="T15" s="398"/>
      <c r="U15" s="409"/>
    </row>
    <row r="16" spans="1:21" ht="12.75">
      <c r="A16" s="395" t="s">
        <v>521</v>
      </c>
      <c r="B16" s="545" t="s">
        <v>1196</v>
      </c>
      <c r="C16" s="546" t="s">
        <v>1197</v>
      </c>
      <c r="D16" s="832" t="s">
        <v>1198</v>
      </c>
      <c r="E16" s="832"/>
      <c r="F16" s="398"/>
      <c r="G16" s="398"/>
      <c r="H16" s="398" t="s">
        <v>163</v>
      </c>
      <c r="I16" s="398"/>
      <c r="J16" s="398" t="s">
        <v>301</v>
      </c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409"/>
    </row>
    <row r="17" spans="1:21" ht="12.75">
      <c r="A17" s="395" t="s">
        <v>521</v>
      </c>
      <c r="B17" s="545" t="s">
        <v>1196</v>
      </c>
      <c r="C17" s="546" t="s">
        <v>1199</v>
      </c>
      <c r="D17" s="832" t="s">
        <v>570</v>
      </c>
      <c r="E17" s="832"/>
      <c r="F17" s="398"/>
      <c r="G17" s="398"/>
      <c r="H17" s="398" t="s">
        <v>163</v>
      </c>
      <c r="I17" s="398"/>
      <c r="J17" s="398" t="s">
        <v>163</v>
      </c>
      <c r="K17" s="398"/>
      <c r="L17" s="398" t="s">
        <v>163</v>
      </c>
      <c r="M17" s="398"/>
      <c r="N17" s="398"/>
      <c r="O17" s="398"/>
      <c r="P17" s="398" t="s">
        <v>163</v>
      </c>
      <c r="Q17" s="398"/>
      <c r="R17" s="398"/>
      <c r="S17" s="398"/>
      <c r="T17" s="398"/>
      <c r="U17" s="409"/>
    </row>
    <row r="18" spans="1:21" ht="12.75">
      <c r="A18" s="395" t="s">
        <v>521</v>
      </c>
      <c r="B18" s="545" t="s">
        <v>1196</v>
      </c>
      <c r="C18" s="546" t="s">
        <v>1200</v>
      </c>
      <c r="D18" s="832" t="s">
        <v>402</v>
      </c>
      <c r="E18" s="832"/>
      <c r="F18" s="398"/>
      <c r="G18" s="398"/>
      <c r="H18" s="398" t="s">
        <v>163</v>
      </c>
      <c r="I18" s="398"/>
      <c r="J18" s="398" t="s">
        <v>163</v>
      </c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409"/>
    </row>
    <row r="19" spans="1:21" ht="12.75">
      <c r="A19" s="395" t="s">
        <v>521</v>
      </c>
      <c r="B19" s="545" t="s">
        <v>1196</v>
      </c>
      <c r="C19" s="546" t="s">
        <v>1201</v>
      </c>
      <c r="D19" s="832" t="s">
        <v>402</v>
      </c>
      <c r="E19" s="832"/>
      <c r="F19" s="398"/>
      <c r="G19" s="398"/>
      <c r="H19" s="398" t="s">
        <v>163</v>
      </c>
      <c r="I19" s="398"/>
      <c r="J19" s="398" t="s">
        <v>163</v>
      </c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409"/>
    </row>
    <row r="20" spans="1:21" ht="12.75">
      <c r="A20" s="395" t="s">
        <v>521</v>
      </c>
      <c r="B20" s="545" t="s">
        <v>1202</v>
      </c>
      <c r="C20" s="546" t="s">
        <v>1203</v>
      </c>
      <c r="D20" s="832" t="s">
        <v>343</v>
      </c>
      <c r="E20" s="832"/>
      <c r="F20" s="398"/>
      <c r="G20" s="398"/>
      <c r="H20" s="398" t="s">
        <v>163</v>
      </c>
      <c r="I20" s="398" t="s">
        <v>163</v>
      </c>
      <c r="J20" s="398"/>
      <c r="K20" s="398"/>
      <c r="L20" s="398" t="s">
        <v>163</v>
      </c>
      <c r="M20" s="398"/>
      <c r="N20" s="398" t="s">
        <v>163</v>
      </c>
      <c r="O20" s="398"/>
      <c r="P20" s="398"/>
      <c r="Q20" s="398"/>
      <c r="R20" s="398"/>
      <c r="S20" s="398"/>
      <c r="T20" s="398"/>
      <c r="U20" s="409"/>
    </row>
    <row r="21" spans="1:21" ht="12.75">
      <c r="A21" s="395" t="s">
        <v>521</v>
      </c>
      <c r="B21" s="545" t="s">
        <v>1204</v>
      </c>
      <c r="C21" s="546" t="s">
        <v>1205</v>
      </c>
      <c r="D21" s="832" t="s">
        <v>1206</v>
      </c>
      <c r="E21" s="832"/>
      <c r="F21" s="398"/>
      <c r="G21" s="398"/>
      <c r="H21" s="398" t="s">
        <v>163</v>
      </c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409"/>
    </row>
    <row r="22" spans="1:21" ht="12.75">
      <c r="A22" s="395" t="s">
        <v>521</v>
      </c>
      <c r="B22" s="545" t="s">
        <v>1204</v>
      </c>
      <c r="C22" s="546" t="s">
        <v>1207</v>
      </c>
      <c r="D22" s="832" t="s">
        <v>1206</v>
      </c>
      <c r="E22" s="832"/>
      <c r="F22" s="398"/>
      <c r="G22" s="398"/>
      <c r="H22" s="398" t="s">
        <v>163</v>
      </c>
      <c r="I22" s="398"/>
      <c r="J22" s="398"/>
      <c r="K22" s="398"/>
      <c r="L22" s="398" t="s">
        <v>163</v>
      </c>
      <c r="M22" s="398" t="s">
        <v>163</v>
      </c>
      <c r="N22" s="398"/>
      <c r="O22" s="398"/>
      <c r="P22" s="398" t="s">
        <v>163</v>
      </c>
      <c r="Q22" s="398"/>
      <c r="R22" s="398"/>
      <c r="S22" s="398"/>
      <c r="T22" s="398"/>
      <c r="U22" s="409"/>
    </row>
    <row r="23" spans="1:21" ht="12.75">
      <c r="A23" s="395" t="s">
        <v>521</v>
      </c>
      <c r="B23" s="545" t="s">
        <v>1204</v>
      </c>
      <c r="C23" s="546" t="s">
        <v>1208</v>
      </c>
      <c r="D23" s="832" t="s">
        <v>1206</v>
      </c>
      <c r="E23" s="832"/>
      <c r="F23" s="398"/>
      <c r="G23" s="398"/>
      <c r="H23" s="398" t="s">
        <v>163</v>
      </c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409"/>
    </row>
    <row r="24" spans="1:21" ht="12.75">
      <c r="A24" s="395" t="s">
        <v>521</v>
      </c>
      <c r="B24" s="545" t="s">
        <v>1204</v>
      </c>
      <c r="C24" s="546" t="s">
        <v>1209</v>
      </c>
      <c r="D24" s="832" t="s">
        <v>1206</v>
      </c>
      <c r="E24" s="832"/>
      <c r="F24" s="398"/>
      <c r="G24" s="398"/>
      <c r="H24" s="398" t="s">
        <v>163</v>
      </c>
      <c r="I24" s="398"/>
      <c r="J24" s="398"/>
      <c r="K24" s="398"/>
      <c r="L24" s="398" t="s">
        <v>163</v>
      </c>
      <c r="M24" s="398" t="s">
        <v>163</v>
      </c>
      <c r="N24" s="398"/>
      <c r="O24" s="398"/>
      <c r="P24" s="398" t="s">
        <v>163</v>
      </c>
      <c r="Q24" s="398"/>
      <c r="R24" s="398"/>
      <c r="S24" s="398"/>
      <c r="T24" s="398"/>
      <c r="U24" s="409"/>
    </row>
    <row r="25" spans="1:21" ht="12.75">
      <c r="A25" s="395" t="s">
        <v>521</v>
      </c>
      <c r="B25" s="545" t="s">
        <v>1210</v>
      </c>
      <c r="C25" s="546" t="s">
        <v>1179</v>
      </c>
      <c r="D25" s="832" t="s">
        <v>1211</v>
      </c>
      <c r="E25" s="832"/>
      <c r="F25" s="398"/>
      <c r="G25" s="398"/>
      <c r="H25" s="398" t="s">
        <v>163</v>
      </c>
      <c r="I25" s="398"/>
      <c r="J25" s="398"/>
      <c r="K25" s="398" t="s">
        <v>163</v>
      </c>
      <c r="L25" s="398" t="s">
        <v>163</v>
      </c>
      <c r="M25" s="398" t="s">
        <v>163</v>
      </c>
      <c r="N25" s="398"/>
      <c r="O25" s="398"/>
      <c r="P25" s="398" t="s">
        <v>163</v>
      </c>
      <c r="Q25" s="398"/>
      <c r="R25" s="398"/>
      <c r="S25" s="398"/>
      <c r="T25" s="398"/>
      <c r="U25" s="409"/>
    </row>
    <row r="26" spans="1:21" ht="12.75">
      <c r="A26" s="395" t="s">
        <v>521</v>
      </c>
      <c r="B26" s="545" t="s">
        <v>1210</v>
      </c>
      <c r="C26" s="546" t="s">
        <v>1212</v>
      </c>
      <c r="D26" s="832" t="s">
        <v>1213</v>
      </c>
      <c r="E26" s="832"/>
      <c r="F26" s="398"/>
      <c r="G26" s="398"/>
      <c r="H26" s="398" t="s">
        <v>163</v>
      </c>
      <c r="I26" s="398"/>
      <c r="J26" s="398"/>
      <c r="K26" s="398" t="s">
        <v>163</v>
      </c>
      <c r="L26" s="398" t="s">
        <v>163</v>
      </c>
      <c r="M26" s="398" t="s">
        <v>163</v>
      </c>
      <c r="N26" s="398"/>
      <c r="O26" s="398"/>
      <c r="P26" s="398" t="s">
        <v>163</v>
      </c>
      <c r="Q26" s="398"/>
      <c r="R26" s="398"/>
      <c r="S26" s="398"/>
      <c r="T26" s="398"/>
      <c r="U26" s="409"/>
    </row>
    <row r="27" spans="1:21" ht="12.75">
      <c r="A27" s="395" t="s">
        <v>521</v>
      </c>
      <c r="B27" s="545" t="s">
        <v>492</v>
      </c>
      <c r="C27" s="546" t="s">
        <v>1214</v>
      </c>
      <c r="D27" s="832" t="s">
        <v>402</v>
      </c>
      <c r="E27" s="832"/>
      <c r="F27" s="398"/>
      <c r="G27" s="398" t="s">
        <v>163</v>
      </c>
      <c r="H27" s="398" t="s">
        <v>163</v>
      </c>
      <c r="I27" s="398" t="s">
        <v>163</v>
      </c>
      <c r="J27" s="398" t="s">
        <v>163</v>
      </c>
      <c r="K27" s="398"/>
      <c r="L27" s="398" t="s">
        <v>163</v>
      </c>
      <c r="M27" s="398"/>
      <c r="N27" s="398" t="s">
        <v>163</v>
      </c>
      <c r="O27" s="398"/>
      <c r="P27" s="398"/>
      <c r="Q27" s="398" t="s">
        <v>163</v>
      </c>
      <c r="R27" s="398"/>
      <c r="S27" s="398" t="s">
        <v>163</v>
      </c>
      <c r="T27" s="398"/>
      <c r="U27" s="409"/>
    </row>
    <row r="28" spans="1:21" ht="12.75">
      <c r="A28" s="395" t="s">
        <v>521</v>
      </c>
      <c r="B28" s="545" t="s">
        <v>1215</v>
      </c>
      <c r="C28" s="546" t="s">
        <v>1216</v>
      </c>
      <c r="D28" s="832" t="s">
        <v>1217</v>
      </c>
      <c r="E28" s="832"/>
      <c r="F28" s="398"/>
      <c r="G28" s="398"/>
      <c r="H28" s="398" t="s">
        <v>163</v>
      </c>
      <c r="I28" s="398"/>
      <c r="J28" s="398"/>
      <c r="K28" s="398"/>
      <c r="L28" s="398" t="s">
        <v>163</v>
      </c>
      <c r="M28" s="398"/>
      <c r="N28" s="398"/>
      <c r="O28" s="398"/>
      <c r="P28" s="398"/>
      <c r="Q28" s="398"/>
      <c r="R28" s="398"/>
      <c r="S28" s="398"/>
      <c r="T28" s="398"/>
      <c r="U28" s="409"/>
    </row>
    <row r="29" spans="1:21" ht="12.75">
      <c r="A29" s="395" t="s">
        <v>521</v>
      </c>
      <c r="B29" s="545" t="s">
        <v>493</v>
      </c>
      <c r="C29" s="546" t="s">
        <v>1218</v>
      </c>
      <c r="D29" s="832" t="s">
        <v>402</v>
      </c>
      <c r="E29" s="832"/>
      <c r="F29" s="398" t="s">
        <v>163</v>
      </c>
      <c r="G29" s="398"/>
      <c r="H29" s="398" t="s">
        <v>163</v>
      </c>
      <c r="I29" s="398"/>
      <c r="J29" s="398" t="s">
        <v>163</v>
      </c>
      <c r="K29" s="398" t="s">
        <v>163</v>
      </c>
      <c r="L29" s="398" t="s">
        <v>163</v>
      </c>
      <c r="M29" s="398" t="s">
        <v>163</v>
      </c>
      <c r="N29" s="398"/>
      <c r="O29" s="398"/>
      <c r="P29" s="398"/>
      <c r="Q29" s="398"/>
      <c r="R29" s="398"/>
      <c r="S29" s="398"/>
      <c r="T29" s="398"/>
      <c r="U29" s="409"/>
    </row>
    <row r="30" spans="1:21" ht="12.75">
      <c r="A30" s="395" t="s">
        <v>521</v>
      </c>
      <c r="B30" s="545" t="s">
        <v>493</v>
      </c>
      <c r="C30" s="546" t="s">
        <v>1184</v>
      </c>
      <c r="D30" s="832" t="s">
        <v>1219</v>
      </c>
      <c r="E30" s="832"/>
      <c r="F30" s="398"/>
      <c r="G30" s="398"/>
      <c r="H30" s="398" t="s">
        <v>163</v>
      </c>
      <c r="I30" s="398" t="s">
        <v>163</v>
      </c>
      <c r="J30" s="398"/>
      <c r="K30" s="398" t="s">
        <v>163</v>
      </c>
      <c r="L30" s="398" t="s">
        <v>163</v>
      </c>
      <c r="M30" s="398" t="s">
        <v>163</v>
      </c>
      <c r="N30" s="398" t="s">
        <v>163</v>
      </c>
      <c r="O30" s="398" t="s">
        <v>163</v>
      </c>
      <c r="P30" s="398" t="s">
        <v>163</v>
      </c>
      <c r="Q30" s="398"/>
      <c r="R30" s="398"/>
      <c r="S30" s="398"/>
      <c r="T30" s="398"/>
      <c r="U30" s="409"/>
    </row>
    <row r="31" spans="1:21" ht="12.75">
      <c r="A31" s="395" t="s">
        <v>521</v>
      </c>
      <c r="B31" s="545" t="s">
        <v>493</v>
      </c>
      <c r="C31" s="546" t="s">
        <v>1220</v>
      </c>
      <c r="D31" s="832" t="s">
        <v>402</v>
      </c>
      <c r="E31" s="832"/>
      <c r="F31" s="398"/>
      <c r="G31" s="398"/>
      <c r="H31" s="398" t="s">
        <v>163</v>
      </c>
      <c r="I31" s="398" t="s">
        <v>163</v>
      </c>
      <c r="J31" s="398"/>
      <c r="K31" s="398" t="s">
        <v>163</v>
      </c>
      <c r="L31" s="398" t="s">
        <v>163</v>
      </c>
      <c r="M31" s="398" t="s">
        <v>163</v>
      </c>
      <c r="N31" s="398" t="s">
        <v>163</v>
      </c>
      <c r="O31" s="398" t="s">
        <v>163</v>
      </c>
      <c r="P31" s="398" t="s">
        <v>163</v>
      </c>
      <c r="Q31" s="398"/>
      <c r="R31" s="398"/>
      <c r="S31" s="398"/>
      <c r="T31" s="398"/>
      <c r="U31" s="409"/>
    </row>
    <row r="32" spans="1:21" ht="12.75">
      <c r="A32" s="395" t="s">
        <v>521</v>
      </c>
      <c r="B32" s="545" t="s">
        <v>493</v>
      </c>
      <c r="C32" s="546" t="s">
        <v>1221</v>
      </c>
      <c r="D32" s="832" t="s">
        <v>402</v>
      </c>
      <c r="E32" s="832"/>
      <c r="F32" s="398"/>
      <c r="G32" s="398"/>
      <c r="H32" s="398" t="s">
        <v>163</v>
      </c>
      <c r="I32" s="398" t="s">
        <v>163</v>
      </c>
      <c r="J32" s="398"/>
      <c r="K32" s="398" t="s">
        <v>163</v>
      </c>
      <c r="L32" s="398"/>
      <c r="M32" s="398"/>
      <c r="N32" s="398" t="s">
        <v>163</v>
      </c>
      <c r="O32" s="398"/>
      <c r="P32" s="398" t="s">
        <v>163</v>
      </c>
      <c r="Q32" s="398"/>
      <c r="R32" s="398"/>
      <c r="S32" s="398"/>
      <c r="T32" s="398"/>
      <c r="U32" s="409"/>
    </row>
    <row r="33" spans="1:21" ht="12.75">
      <c r="A33" s="395" t="s">
        <v>521</v>
      </c>
      <c r="B33" s="545" t="s">
        <v>493</v>
      </c>
      <c r="C33" s="546" t="s">
        <v>1222</v>
      </c>
      <c r="D33" s="832" t="s">
        <v>1217</v>
      </c>
      <c r="E33" s="832"/>
      <c r="F33" s="398"/>
      <c r="G33" s="398"/>
      <c r="H33" s="398" t="s">
        <v>163</v>
      </c>
      <c r="I33" s="398" t="s">
        <v>163</v>
      </c>
      <c r="J33" s="398"/>
      <c r="K33" s="398" t="s">
        <v>163</v>
      </c>
      <c r="L33" s="398" t="s">
        <v>163</v>
      </c>
      <c r="M33" s="398" t="s">
        <v>163</v>
      </c>
      <c r="N33" s="398" t="s">
        <v>163</v>
      </c>
      <c r="O33" s="398"/>
      <c r="P33" s="398" t="s">
        <v>163</v>
      </c>
      <c r="Q33" s="398"/>
      <c r="R33" s="398"/>
      <c r="S33" s="398"/>
      <c r="T33" s="398"/>
      <c r="U33" s="409"/>
    </row>
    <row r="34" spans="1:21" ht="12.75">
      <c r="A34" s="395" t="s">
        <v>521</v>
      </c>
      <c r="B34" s="545" t="s">
        <v>493</v>
      </c>
      <c r="C34" s="546" t="s">
        <v>1192</v>
      </c>
      <c r="D34" s="832" t="s">
        <v>402</v>
      </c>
      <c r="E34" s="832"/>
      <c r="F34" s="398" t="s">
        <v>163</v>
      </c>
      <c r="G34" s="398" t="s">
        <v>163</v>
      </c>
      <c r="H34" s="398" t="s">
        <v>163</v>
      </c>
      <c r="I34" s="398" t="s">
        <v>163</v>
      </c>
      <c r="J34" s="398" t="s">
        <v>163</v>
      </c>
      <c r="K34" s="398" t="s">
        <v>163</v>
      </c>
      <c r="L34" s="398" t="s">
        <v>163</v>
      </c>
      <c r="M34" s="398" t="s">
        <v>163</v>
      </c>
      <c r="N34" s="398" t="s">
        <v>163</v>
      </c>
      <c r="O34" s="398" t="s">
        <v>163</v>
      </c>
      <c r="P34" s="398" t="s">
        <v>163</v>
      </c>
      <c r="Q34" s="398"/>
      <c r="R34" s="398"/>
      <c r="S34" s="398"/>
      <c r="T34" s="398"/>
      <c r="U34" s="409"/>
    </row>
    <row r="35" spans="1:21" ht="12.75">
      <c r="A35" s="395" t="s">
        <v>521</v>
      </c>
      <c r="B35" s="545" t="s">
        <v>493</v>
      </c>
      <c r="C35" s="546" t="s">
        <v>1194</v>
      </c>
      <c r="D35" s="832" t="s">
        <v>343</v>
      </c>
      <c r="E35" s="832"/>
      <c r="F35" s="398"/>
      <c r="G35" s="398"/>
      <c r="H35" s="398" t="s">
        <v>163</v>
      </c>
      <c r="I35" s="398"/>
      <c r="J35" s="398"/>
      <c r="K35" s="398" t="s">
        <v>163</v>
      </c>
      <c r="L35" s="398" t="s">
        <v>163</v>
      </c>
      <c r="M35" s="398"/>
      <c r="N35" s="398"/>
      <c r="O35" s="398"/>
      <c r="P35" s="398" t="s">
        <v>163</v>
      </c>
      <c r="Q35" s="398"/>
      <c r="R35" s="398"/>
      <c r="S35" s="398"/>
      <c r="T35" s="398"/>
      <c r="U35" s="409"/>
    </row>
    <row r="36" spans="1:21" ht="12.75">
      <c r="A36" s="395" t="s">
        <v>521</v>
      </c>
      <c r="B36" s="545" t="s">
        <v>493</v>
      </c>
      <c r="C36" s="546" t="s">
        <v>1223</v>
      </c>
      <c r="D36" s="832" t="s">
        <v>1217</v>
      </c>
      <c r="E36" s="832"/>
      <c r="F36" s="398" t="s">
        <v>163</v>
      </c>
      <c r="G36" s="398"/>
      <c r="H36" s="398" t="s">
        <v>163</v>
      </c>
      <c r="I36" s="398"/>
      <c r="J36" s="398" t="s">
        <v>163</v>
      </c>
      <c r="K36" s="398" t="s">
        <v>163</v>
      </c>
      <c r="L36" s="398" t="s">
        <v>163</v>
      </c>
      <c r="M36" s="398" t="s">
        <v>163</v>
      </c>
      <c r="N36" s="398"/>
      <c r="O36" s="398"/>
      <c r="P36" s="398" t="s">
        <v>163</v>
      </c>
      <c r="Q36" s="398"/>
      <c r="R36" s="398"/>
      <c r="S36" s="398"/>
      <c r="T36" s="398"/>
      <c r="U36" s="409"/>
    </row>
    <row r="37" spans="1:21" ht="12.75">
      <c r="A37" s="395" t="s">
        <v>521</v>
      </c>
      <c r="B37" s="545" t="s">
        <v>1224</v>
      </c>
      <c r="C37" s="546" t="s">
        <v>1225</v>
      </c>
      <c r="D37" s="832" t="s">
        <v>1226</v>
      </c>
      <c r="E37" s="832"/>
      <c r="F37" s="398"/>
      <c r="G37" s="398" t="s">
        <v>163</v>
      </c>
      <c r="H37" s="398" t="s">
        <v>163</v>
      </c>
      <c r="I37" s="398" t="s">
        <v>163</v>
      </c>
      <c r="J37" s="398" t="s">
        <v>163</v>
      </c>
      <c r="K37" s="398"/>
      <c r="L37" s="398" t="s">
        <v>163</v>
      </c>
      <c r="M37" s="398" t="s">
        <v>163</v>
      </c>
      <c r="N37" s="398"/>
      <c r="O37" s="398"/>
      <c r="P37" s="398"/>
      <c r="Q37" s="398" t="s">
        <v>163</v>
      </c>
      <c r="R37" s="398"/>
      <c r="S37" s="398" t="s">
        <v>163</v>
      </c>
      <c r="T37" s="398"/>
      <c r="U37" s="409"/>
    </row>
    <row r="38" spans="1:21" ht="12.75">
      <c r="A38" s="395" t="s">
        <v>521</v>
      </c>
      <c r="B38" s="545" t="s">
        <v>1227</v>
      </c>
      <c r="C38" s="546" t="s">
        <v>1203</v>
      </c>
      <c r="D38" s="832" t="s">
        <v>1226</v>
      </c>
      <c r="E38" s="832"/>
      <c r="F38" s="398" t="s">
        <v>163</v>
      </c>
      <c r="G38" s="398"/>
      <c r="H38" s="398" t="s">
        <v>163</v>
      </c>
      <c r="I38" s="398" t="s">
        <v>163</v>
      </c>
      <c r="J38" s="398"/>
      <c r="K38" s="398"/>
      <c r="L38" s="398"/>
      <c r="M38" s="398" t="s">
        <v>163</v>
      </c>
      <c r="N38" s="398"/>
      <c r="O38" s="398"/>
      <c r="P38" s="398" t="s">
        <v>163</v>
      </c>
      <c r="Q38" s="398"/>
      <c r="R38" s="398"/>
      <c r="S38" s="398"/>
      <c r="T38" s="398"/>
      <c r="U38" s="409"/>
    </row>
    <row r="39" spans="1:21" ht="12.75">
      <c r="A39" s="395" t="s">
        <v>521</v>
      </c>
      <c r="B39" s="545" t="s">
        <v>1227</v>
      </c>
      <c r="C39" s="546" t="s">
        <v>1222</v>
      </c>
      <c r="D39" s="832" t="s">
        <v>343</v>
      </c>
      <c r="E39" s="832"/>
      <c r="F39" s="398" t="s">
        <v>163</v>
      </c>
      <c r="G39" s="398"/>
      <c r="H39" s="398" t="s">
        <v>163</v>
      </c>
      <c r="I39" s="398" t="s">
        <v>163</v>
      </c>
      <c r="J39" s="398"/>
      <c r="K39" s="398"/>
      <c r="L39" s="398"/>
      <c r="M39" s="398" t="s">
        <v>163</v>
      </c>
      <c r="N39" s="398"/>
      <c r="O39" s="398"/>
      <c r="P39" s="398" t="s">
        <v>163</v>
      </c>
      <c r="Q39" s="398"/>
      <c r="R39" s="398"/>
      <c r="S39" s="398"/>
      <c r="T39" s="398"/>
      <c r="U39" s="409"/>
    </row>
    <row r="40" spans="1:21" ht="12.75">
      <c r="A40" s="395" t="s">
        <v>521</v>
      </c>
      <c r="B40" s="545" t="s">
        <v>1227</v>
      </c>
      <c r="C40" s="546" t="s">
        <v>1192</v>
      </c>
      <c r="D40" s="832" t="s">
        <v>402</v>
      </c>
      <c r="E40" s="832"/>
      <c r="F40" s="398" t="s">
        <v>163</v>
      </c>
      <c r="G40" s="398"/>
      <c r="H40" s="398" t="s">
        <v>163</v>
      </c>
      <c r="I40" s="398" t="s">
        <v>163</v>
      </c>
      <c r="J40" s="398"/>
      <c r="K40" s="398"/>
      <c r="L40" s="398"/>
      <c r="M40" s="398" t="s">
        <v>163</v>
      </c>
      <c r="N40" s="398"/>
      <c r="O40" s="398"/>
      <c r="P40" s="398" t="s">
        <v>163</v>
      </c>
      <c r="Q40" s="398"/>
      <c r="R40" s="398"/>
      <c r="S40" s="398"/>
      <c r="T40" s="398"/>
      <c r="U40" s="409"/>
    </row>
    <row r="41" spans="1:21" ht="12.75">
      <c r="A41" s="395" t="s">
        <v>521</v>
      </c>
      <c r="B41" s="545" t="s">
        <v>1227</v>
      </c>
      <c r="C41" s="546" t="s">
        <v>1194</v>
      </c>
      <c r="D41" s="832"/>
      <c r="E41" s="832"/>
      <c r="F41" s="398" t="s">
        <v>163</v>
      </c>
      <c r="G41" s="398"/>
      <c r="H41" s="398" t="s">
        <v>163</v>
      </c>
      <c r="I41" s="398" t="s">
        <v>163</v>
      </c>
      <c r="J41" s="398"/>
      <c r="K41" s="398"/>
      <c r="L41" s="398"/>
      <c r="M41" s="398" t="s">
        <v>163</v>
      </c>
      <c r="N41" s="398"/>
      <c r="O41" s="398"/>
      <c r="P41" s="398" t="s">
        <v>163</v>
      </c>
      <c r="Q41" s="398"/>
      <c r="R41" s="398"/>
      <c r="S41" s="398"/>
      <c r="T41" s="398"/>
      <c r="U41" s="409"/>
    </row>
    <row r="42" spans="1:21" ht="12.75">
      <c r="A42" s="395" t="s">
        <v>521</v>
      </c>
      <c r="B42" s="545" t="s">
        <v>1227</v>
      </c>
      <c r="C42" s="546" t="s">
        <v>1184</v>
      </c>
      <c r="D42" s="832" t="s">
        <v>1226</v>
      </c>
      <c r="E42" s="832"/>
      <c r="F42" s="398" t="s">
        <v>163</v>
      </c>
      <c r="G42" s="398"/>
      <c r="H42" s="398" t="s">
        <v>163</v>
      </c>
      <c r="I42" s="398" t="s">
        <v>163</v>
      </c>
      <c r="J42" s="398"/>
      <c r="K42" s="398"/>
      <c r="L42" s="398"/>
      <c r="M42" s="398" t="s">
        <v>163</v>
      </c>
      <c r="N42" s="398"/>
      <c r="O42" s="398"/>
      <c r="P42" s="398" t="s">
        <v>163</v>
      </c>
      <c r="Q42" s="398"/>
      <c r="R42" s="398"/>
      <c r="S42" s="398"/>
      <c r="T42" s="398"/>
      <c r="U42" s="409"/>
    </row>
    <row r="43" spans="1:21" ht="13.5" thickBot="1">
      <c r="A43" s="399" t="s">
        <v>521</v>
      </c>
      <c r="B43" s="547" t="s">
        <v>1227</v>
      </c>
      <c r="C43" s="548" t="s">
        <v>1228</v>
      </c>
      <c r="D43" s="834"/>
      <c r="E43" s="834"/>
      <c r="F43" s="525" t="s">
        <v>163</v>
      </c>
      <c r="G43" s="525"/>
      <c r="H43" s="525" t="s">
        <v>163</v>
      </c>
      <c r="I43" s="525" t="s">
        <v>163</v>
      </c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49"/>
    </row>
  </sheetData>
  <sheetProtection/>
  <mergeCells count="45">
    <mergeCell ref="D37:E37"/>
    <mergeCell ref="D31:E31"/>
    <mergeCell ref="D32:E32"/>
    <mergeCell ref="D42:E42"/>
    <mergeCell ref="D43:E43"/>
    <mergeCell ref="D35:E35"/>
    <mergeCell ref="D36:E36"/>
    <mergeCell ref="D38:E38"/>
    <mergeCell ref="D39:E39"/>
    <mergeCell ref="D40:E40"/>
    <mergeCell ref="D41:E41"/>
    <mergeCell ref="D21:E21"/>
    <mergeCell ref="D22:E22"/>
    <mergeCell ref="D23:E23"/>
    <mergeCell ref="D24:E24"/>
    <mergeCell ref="D33:E33"/>
    <mergeCell ref="D34:E34"/>
    <mergeCell ref="D29:E29"/>
    <mergeCell ref="D30:E30"/>
    <mergeCell ref="D27:E27"/>
    <mergeCell ref="D28:E28"/>
    <mergeCell ref="D25:E25"/>
    <mergeCell ref="D26:E26"/>
    <mergeCell ref="D13:E13"/>
    <mergeCell ref="D14:E14"/>
    <mergeCell ref="D17:E17"/>
    <mergeCell ref="D18:E18"/>
    <mergeCell ref="D19:E19"/>
    <mergeCell ref="D20:E20"/>
    <mergeCell ref="D15:E15"/>
    <mergeCell ref="D16:E16"/>
    <mergeCell ref="D12:E12"/>
    <mergeCell ref="D5:E5"/>
    <mergeCell ref="D6:E6"/>
    <mergeCell ref="D7:E7"/>
    <mergeCell ref="D8:E8"/>
    <mergeCell ref="D9:E9"/>
    <mergeCell ref="D10:E10"/>
    <mergeCell ref="D11:E11"/>
    <mergeCell ref="D3:E4"/>
    <mergeCell ref="F3:U3"/>
    <mergeCell ref="R1:S1"/>
    <mergeCell ref="T1:U1"/>
    <mergeCell ref="R2:S2"/>
    <mergeCell ref="T2:U2"/>
  </mergeCells>
  <printOptions/>
  <pageMargins left="0.7875" right="0.7875" top="1.0527777777777778" bottom="1.0527777777777778" header="0.7875" footer="0.7875"/>
  <pageSetup horizontalDpi="300" verticalDpi="300" orientation="portrait" paperSize="9" scale="56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50" zoomScaleSheetLayoutView="50" zoomScalePageLayoutView="0" workbookViewId="0" topLeftCell="A1">
      <selection activeCell="G30" sqref="G30"/>
    </sheetView>
  </sheetViews>
  <sheetFormatPr defaultColWidth="9.140625" defaultRowHeight="12.75"/>
  <cols>
    <col min="1" max="1" width="11.57421875" style="1" customWidth="1"/>
    <col min="2" max="2" width="30.7109375" style="1" customWidth="1"/>
    <col min="3" max="3" width="34.7109375" style="1" customWidth="1"/>
    <col min="4" max="7" width="11.57421875" style="1" customWidth="1"/>
    <col min="8" max="8" width="13.140625" style="1" customWidth="1"/>
    <col min="9" max="9" width="13.7109375" style="1" customWidth="1"/>
    <col min="10" max="11" width="11.57421875" style="1" customWidth="1"/>
    <col min="12" max="12" width="12.57421875" style="1" customWidth="1"/>
    <col min="13" max="16384" width="9.140625" style="1" customWidth="1"/>
  </cols>
  <sheetData>
    <row r="1" spans="1:12" ht="25.5" customHeight="1" thickBot="1">
      <c r="A1" s="20" t="s">
        <v>192</v>
      </c>
      <c r="B1" s="20"/>
      <c r="C1" s="20"/>
      <c r="D1" s="20"/>
      <c r="E1" s="20"/>
      <c r="F1" s="20"/>
      <c r="G1" s="21"/>
      <c r="H1"/>
      <c r="I1"/>
      <c r="K1" s="22" t="s">
        <v>152</v>
      </c>
      <c r="L1" s="45" t="s">
        <v>522</v>
      </c>
    </row>
    <row r="2" spans="1:12" ht="25.5" customHeight="1" thickBot="1">
      <c r="A2" s="23"/>
      <c r="B2" s="23"/>
      <c r="C2" s="23"/>
      <c r="D2" s="23"/>
      <c r="E2" s="23"/>
      <c r="F2" s="23"/>
      <c r="G2" s="24"/>
      <c r="H2"/>
      <c r="I2"/>
      <c r="K2" s="601" t="s">
        <v>193</v>
      </c>
      <c r="L2" s="47" t="s">
        <v>522</v>
      </c>
    </row>
    <row r="3" spans="1:12" ht="87.75" customHeight="1" thickBot="1">
      <c r="A3" s="26" t="s">
        <v>154</v>
      </c>
      <c r="B3" s="27" t="s">
        <v>194</v>
      </c>
      <c r="C3" s="27" t="s">
        <v>195</v>
      </c>
      <c r="D3" s="28" t="s">
        <v>196</v>
      </c>
      <c r="E3" s="28" t="s">
        <v>197</v>
      </c>
      <c r="F3" s="28" t="s">
        <v>198</v>
      </c>
      <c r="G3" s="28" t="s">
        <v>199</v>
      </c>
      <c r="H3" s="28" t="s">
        <v>200</v>
      </c>
      <c r="I3" s="28" t="s">
        <v>201</v>
      </c>
      <c r="J3" s="6" t="s">
        <v>202</v>
      </c>
      <c r="K3" s="6" t="s">
        <v>203</v>
      </c>
      <c r="L3" s="6" t="s">
        <v>204</v>
      </c>
    </row>
    <row r="4" spans="1:12" ht="25.5">
      <c r="A4" s="580" t="s">
        <v>521</v>
      </c>
      <c r="B4" s="602" t="s">
        <v>205</v>
      </c>
      <c r="C4" s="603" t="s">
        <v>1233</v>
      </c>
      <c r="D4" s="30">
        <v>2008</v>
      </c>
      <c r="E4" s="604">
        <v>30</v>
      </c>
      <c r="F4" s="604">
        <v>30</v>
      </c>
      <c r="G4" s="605">
        <v>9</v>
      </c>
      <c r="H4" s="606">
        <f>G4/F4</f>
        <v>0.3</v>
      </c>
      <c r="I4" s="607" t="s">
        <v>207</v>
      </c>
      <c r="J4" s="608">
        <v>9</v>
      </c>
      <c r="K4" s="609">
        <f>J4/F4</f>
        <v>0.3</v>
      </c>
      <c r="L4" s="610">
        <f>J4/G4</f>
        <v>1</v>
      </c>
    </row>
    <row r="5" spans="1:12" ht="25.5">
      <c r="A5" s="580" t="s">
        <v>521</v>
      </c>
      <c r="B5" s="602" t="s">
        <v>205</v>
      </c>
      <c r="C5" s="603" t="s">
        <v>1234</v>
      </c>
      <c r="D5" s="30">
        <v>2008</v>
      </c>
      <c r="E5" s="604">
        <v>22</v>
      </c>
      <c r="F5" s="604">
        <v>22</v>
      </c>
      <c r="G5" s="605">
        <v>4</v>
      </c>
      <c r="H5" s="606">
        <f>G5/F5</f>
        <v>0.18181818181818182</v>
      </c>
      <c r="I5" s="607" t="s">
        <v>207</v>
      </c>
      <c r="J5" s="608">
        <v>4</v>
      </c>
      <c r="K5" s="609">
        <f>J5/F5</f>
        <v>0.18181818181818182</v>
      </c>
      <c r="L5" s="610">
        <f>J5/G5</f>
        <v>1</v>
      </c>
    </row>
    <row r="6" spans="1:12" ht="25.5">
      <c r="A6" s="580" t="s">
        <v>521</v>
      </c>
      <c r="B6" s="602" t="s">
        <v>205</v>
      </c>
      <c r="C6" s="603" t="s">
        <v>1235</v>
      </c>
      <c r="D6" s="30">
        <v>2008</v>
      </c>
      <c r="E6" s="604">
        <v>1107</v>
      </c>
      <c r="F6" s="604">
        <v>1107</v>
      </c>
      <c r="G6" s="604">
        <v>44</v>
      </c>
      <c r="H6" s="606">
        <f>G6/F6</f>
        <v>0.03974706413730804</v>
      </c>
      <c r="I6" s="607" t="s">
        <v>207</v>
      </c>
      <c r="J6" s="608">
        <v>44</v>
      </c>
      <c r="K6" s="609">
        <f aca="true" t="shared" si="0" ref="K6:K18">J6/F6</f>
        <v>0.03974706413730804</v>
      </c>
      <c r="L6" s="610">
        <f aca="true" t="shared" si="1" ref="L6:L18">J6/G6</f>
        <v>1</v>
      </c>
    </row>
    <row r="7" spans="1:12" ht="25.5">
      <c r="A7" s="580" t="s">
        <v>521</v>
      </c>
      <c r="B7" s="602" t="s">
        <v>205</v>
      </c>
      <c r="C7" s="603" t="s">
        <v>1236</v>
      </c>
      <c r="D7" s="30">
        <v>2008</v>
      </c>
      <c r="E7" s="604">
        <v>121</v>
      </c>
      <c r="F7" s="604">
        <v>121</v>
      </c>
      <c r="G7" s="605">
        <v>8</v>
      </c>
      <c r="H7" s="606">
        <f>G7/F7</f>
        <v>0.06611570247933884</v>
      </c>
      <c r="I7" s="607" t="s">
        <v>207</v>
      </c>
      <c r="J7" s="608">
        <v>8</v>
      </c>
      <c r="K7" s="609">
        <f t="shared" si="0"/>
        <v>0.06611570247933884</v>
      </c>
      <c r="L7" s="610">
        <f t="shared" si="1"/>
        <v>1</v>
      </c>
    </row>
    <row r="8" spans="1:12" ht="25.5">
      <c r="A8" s="580" t="s">
        <v>521</v>
      </c>
      <c r="B8" s="602" t="s">
        <v>205</v>
      </c>
      <c r="C8" s="611" t="s">
        <v>129</v>
      </c>
      <c r="D8" s="30">
        <v>2008</v>
      </c>
      <c r="E8" s="604">
        <v>33</v>
      </c>
      <c r="F8" s="604">
        <v>33</v>
      </c>
      <c r="G8" s="605">
        <v>6</v>
      </c>
      <c r="H8" s="606">
        <f aca="true" t="shared" si="2" ref="H8:H18">G8/F8</f>
        <v>0.18181818181818182</v>
      </c>
      <c r="I8" s="607" t="s">
        <v>207</v>
      </c>
      <c r="J8" s="608">
        <v>6</v>
      </c>
      <c r="K8" s="609">
        <f t="shared" si="0"/>
        <v>0.18181818181818182</v>
      </c>
      <c r="L8" s="610">
        <f t="shared" si="1"/>
        <v>1</v>
      </c>
    </row>
    <row r="9" spans="1:12" ht="25.5">
      <c r="A9" s="580" t="s">
        <v>521</v>
      </c>
      <c r="B9" s="602" t="s">
        <v>205</v>
      </c>
      <c r="C9" s="611" t="s">
        <v>1237</v>
      </c>
      <c r="D9" s="30">
        <v>2008</v>
      </c>
      <c r="E9" s="604">
        <v>184</v>
      </c>
      <c r="F9" s="604">
        <v>184</v>
      </c>
      <c r="G9" s="605">
        <v>59</v>
      </c>
      <c r="H9" s="606">
        <f t="shared" si="2"/>
        <v>0.32065217391304346</v>
      </c>
      <c r="I9" s="607" t="s">
        <v>207</v>
      </c>
      <c r="J9" s="608">
        <v>59</v>
      </c>
      <c r="K9" s="609">
        <f t="shared" si="0"/>
        <v>0.32065217391304346</v>
      </c>
      <c r="L9" s="610">
        <f t="shared" si="1"/>
        <v>1</v>
      </c>
    </row>
    <row r="10" spans="1:12" ht="25.5">
      <c r="A10" s="580" t="s">
        <v>521</v>
      </c>
      <c r="B10" s="602" t="s">
        <v>205</v>
      </c>
      <c r="C10" s="603" t="s">
        <v>1238</v>
      </c>
      <c r="D10" s="30">
        <v>2008</v>
      </c>
      <c r="E10" s="604">
        <v>59</v>
      </c>
      <c r="F10" s="604">
        <v>59</v>
      </c>
      <c r="G10" s="604">
        <v>12</v>
      </c>
      <c r="H10" s="606">
        <f t="shared" si="2"/>
        <v>0.2033898305084746</v>
      </c>
      <c r="I10" s="607" t="s">
        <v>207</v>
      </c>
      <c r="J10" s="608">
        <v>12</v>
      </c>
      <c r="K10" s="609">
        <f t="shared" si="0"/>
        <v>0.2033898305084746</v>
      </c>
      <c r="L10" s="610">
        <f t="shared" si="1"/>
        <v>1</v>
      </c>
    </row>
    <row r="11" spans="1:12" ht="25.5">
      <c r="A11" s="580" t="s">
        <v>521</v>
      </c>
      <c r="B11" s="602" t="s">
        <v>205</v>
      </c>
      <c r="C11" s="603" t="s">
        <v>1239</v>
      </c>
      <c r="D11" s="30">
        <v>2008</v>
      </c>
      <c r="E11" s="604">
        <v>47</v>
      </c>
      <c r="F11" s="604">
        <v>47</v>
      </c>
      <c r="G11" s="605">
        <v>10</v>
      </c>
      <c r="H11" s="606">
        <f>G11/F11</f>
        <v>0.2127659574468085</v>
      </c>
      <c r="I11" s="607" t="s">
        <v>207</v>
      </c>
      <c r="J11" s="608">
        <v>10</v>
      </c>
      <c r="K11" s="609">
        <f t="shared" si="0"/>
        <v>0.2127659574468085</v>
      </c>
      <c r="L11" s="610">
        <f t="shared" si="1"/>
        <v>1</v>
      </c>
    </row>
    <row r="12" spans="1:12" ht="25.5">
      <c r="A12" s="580" t="s">
        <v>521</v>
      </c>
      <c r="B12" s="602" t="s">
        <v>205</v>
      </c>
      <c r="C12" s="603" t="s">
        <v>1240</v>
      </c>
      <c r="D12" s="30">
        <v>2008</v>
      </c>
      <c r="E12" s="604">
        <v>16</v>
      </c>
      <c r="F12" s="604">
        <v>16</v>
      </c>
      <c r="G12" s="605">
        <v>3</v>
      </c>
      <c r="H12" s="606">
        <f t="shared" si="2"/>
        <v>0.1875</v>
      </c>
      <c r="I12" s="607" t="s">
        <v>207</v>
      </c>
      <c r="J12" s="608">
        <v>3</v>
      </c>
      <c r="K12" s="609">
        <f t="shared" si="0"/>
        <v>0.1875</v>
      </c>
      <c r="L12" s="610">
        <f t="shared" si="1"/>
        <v>1</v>
      </c>
    </row>
    <row r="13" spans="1:12" ht="25.5">
      <c r="A13" s="580" t="s">
        <v>521</v>
      </c>
      <c r="B13" s="602" t="s">
        <v>205</v>
      </c>
      <c r="C13" s="611" t="s">
        <v>1241</v>
      </c>
      <c r="D13" s="30">
        <v>2008</v>
      </c>
      <c r="E13" s="604">
        <v>79</v>
      </c>
      <c r="F13" s="604">
        <v>79</v>
      </c>
      <c r="G13" s="605">
        <v>42</v>
      </c>
      <c r="H13" s="606">
        <f t="shared" si="2"/>
        <v>0.5316455696202531</v>
      </c>
      <c r="I13" s="607" t="s">
        <v>207</v>
      </c>
      <c r="J13" s="608">
        <v>42</v>
      </c>
      <c r="K13" s="609">
        <f t="shared" si="0"/>
        <v>0.5316455696202531</v>
      </c>
      <c r="L13" s="610">
        <f t="shared" si="1"/>
        <v>1</v>
      </c>
    </row>
    <row r="14" spans="1:12" ht="25.5">
      <c r="A14" s="580" t="s">
        <v>521</v>
      </c>
      <c r="B14" s="602" t="s">
        <v>205</v>
      </c>
      <c r="C14" s="611" t="s">
        <v>1242</v>
      </c>
      <c r="D14" s="30">
        <v>2008</v>
      </c>
      <c r="E14" s="604">
        <v>16</v>
      </c>
      <c r="F14" s="604">
        <v>16</v>
      </c>
      <c r="G14" s="605">
        <v>5</v>
      </c>
      <c r="H14" s="606">
        <f t="shared" si="2"/>
        <v>0.3125</v>
      </c>
      <c r="I14" s="607" t="s">
        <v>207</v>
      </c>
      <c r="J14" s="608">
        <v>5</v>
      </c>
      <c r="K14" s="609">
        <f t="shared" si="0"/>
        <v>0.3125</v>
      </c>
      <c r="L14" s="610">
        <f t="shared" si="1"/>
        <v>1</v>
      </c>
    </row>
    <row r="15" spans="1:12" ht="25.5">
      <c r="A15" s="580" t="s">
        <v>521</v>
      </c>
      <c r="B15" s="602" t="s">
        <v>205</v>
      </c>
      <c r="C15" s="603" t="s">
        <v>146</v>
      </c>
      <c r="D15" s="30">
        <v>2008</v>
      </c>
      <c r="E15" s="604">
        <v>13</v>
      </c>
      <c r="F15" s="604">
        <v>13</v>
      </c>
      <c r="G15" s="605">
        <v>7</v>
      </c>
      <c r="H15" s="606">
        <f>G15/F15</f>
        <v>0.5384615384615384</v>
      </c>
      <c r="I15" s="607" t="s">
        <v>207</v>
      </c>
      <c r="J15" s="608">
        <v>7</v>
      </c>
      <c r="K15" s="609">
        <f t="shared" si="0"/>
        <v>0.5384615384615384</v>
      </c>
      <c r="L15" s="610">
        <f t="shared" si="1"/>
        <v>1</v>
      </c>
    </row>
    <row r="16" spans="1:12" ht="25.5">
      <c r="A16" s="580" t="s">
        <v>521</v>
      </c>
      <c r="B16" s="602" t="s">
        <v>205</v>
      </c>
      <c r="C16" s="611" t="s">
        <v>1243</v>
      </c>
      <c r="D16" s="30">
        <v>2008</v>
      </c>
      <c r="E16" s="604">
        <v>51</v>
      </c>
      <c r="F16" s="604">
        <v>51</v>
      </c>
      <c r="G16" s="605">
        <v>20</v>
      </c>
      <c r="H16" s="606">
        <f t="shared" si="2"/>
        <v>0.39215686274509803</v>
      </c>
      <c r="I16" s="607" t="s">
        <v>207</v>
      </c>
      <c r="J16" s="608">
        <v>20</v>
      </c>
      <c r="K16" s="609">
        <f t="shared" si="0"/>
        <v>0.39215686274509803</v>
      </c>
      <c r="L16" s="610">
        <f t="shared" si="1"/>
        <v>1</v>
      </c>
    </row>
    <row r="17" spans="1:12" ht="25.5">
      <c r="A17" s="580" t="s">
        <v>521</v>
      </c>
      <c r="B17" s="602" t="s">
        <v>205</v>
      </c>
      <c r="C17" s="611" t="s">
        <v>1244</v>
      </c>
      <c r="D17" s="30">
        <v>2008</v>
      </c>
      <c r="E17" s="604">
        <v>2</v>
      </c>
      <c r="F17" s="604">
        <v>2</v>
      </c>
      <c r="G17" s="605">
        <v>2</v>
      </c>
      <c r="H17" s="606">
        <f t="shared" si="2"/>
        <v>1</v>
      </c>
      <c r="I17" s="607" t="s">
        <v>206</v>
      </c>
      <c r="J17" s="608">
        <v>2</v>
      </c>
      <c r="K17" s="609">
        <f t="shared" si="0"/>
        <v>1</v>
      </c>
      <c r="L17" s="610">
        <f t="shared" si="1"/>
        <v>1</v>
      </c>
    </row>
    <row r="18" spans="1:12" ht="25.5">
      <c r="A18" s="580" t="s">
        <v>521</v>
      </c>
      <c r="B18" s="602" t="s">
        <v>205</v>
      </c>
      <c r="C18" s="611" t="s">
        <v>1245</v>
      </c>
      <c r="D18" s="30">
        <v>2008</v>
      </c>
      <c r="E18" s="604">
        <v>30</v>
      </c>
      <c r="F18" s="604">
        <v>30</v>
      </c>
      <c r="G18" s="605">
        <v>19</v>
      </c>
      <c r="H18" s="606">
        <f t="shared" si="2"/>
        <v>0.6333333333333333</v>
      </c>
      <c r="I18" s="607" t="s">
        <v>208</v>
      </c>
      <c r="J18" s="608">
        <v>19</v>
      </c>
      <c r="K18" s="609">
        <f t="shared" si="0"/>
        <v>0.6333333333333333</v>
      </c>
      <c r="L18" s="610">
        <f t="shared" si="1"/>
        <v>1</v>
      </c>
    </row>
    <row r="19" spans="1:12" ht="25.5" customHeight="1">
      <c r="A19" s="602" t="s">
        <v>521</v>
      </c>
      <c r="B19" s="602" t="s">
        <v>205</v>
      </c>
      <c r="C19" s="611" t="s">
        <v>130</v>
      </c>
      <c r="D19" s="30">
        <v>2008</v>
      </c>
      <c r="E19" s="604">
        <v>968</v>
      </c>
      <c r="F19" s="604">
        <v>968</v>
      </c>
      <c r="G19" s="604">
        <v>968</v>
      </c>
      <c r="H19" s="604">
        <f>G19/F19</f>
        <v>1</v>
      </c>
      <c r="I19" s="604" t="s">
        <v>206</v>
      </c>
      <c r="J19" s="608">
        <v>968</v>
      </c>
      <c r="K19" s="608">
        <f>J19/F19</f>
        <v>1</v>
      </c>
      <c r="L19" s="608">
        <f>J19/G19</f>
        <v>1</v>
      </c>
    </row>
    <row r="20" spans="1:12" ht="15" customHeight="1">
      <c r="A20" s="17"/>
      <c r="B20" s="33"/>
      <c r="C20" s="34"/>
      <c r="D20" s="35"/>
      <c r="E20" s="35"/>
      <c r="F20" s="35"/>
      <c r="G20" s="35"/>
      <c r="H20" s="36"/>
      <c r="I20" s="37"/>
      <c r="J20" s="32"/>
      <c r="K20" s="32"/>
      <c r="L20" s="32"/>
    </row>
    <row r="21" spans="1:12" ht="15" customHeight="1">
      <c r="A21" s="38" t="s">
        <v>209</v>
      </c>
      <c r="B21"/>
      <c r="C21" s="39"/>
      <c r="D21" s="39"/>
      <c r="E21" s="39"/>
      <c r="F21" s="39"/>
      <c r="G21" s="39"/>
      <c r="H21" s="39"/>
      <c r="I21" s="40"/>
      <c r="J21" s="40"/>
      <c r="K21" s="40"/>
      <c r="L21" s="40"/>
    </row>
    <row r="22" spans="1:12" ht="15" customHeight="1">
      <c r="A22" s="41" t="s">
        <v>210</v>
      </c>
      <c r="B2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5" customHeight="1">
      <c r="A23" s="41" t="s">
        <v>1246</v>
      </c>
      <c r="B23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5" customHeight="1">
      <c r="A24" s="41" t="s">
        <v>211</v>
      </c>
      <c r="B24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9" ht="15" customHeight="1">
      <c r="A25" s="41"/>
      <c r="B25"/>
      <c r="C25" s="42"/>
      <c r="D25" s="42"/>
      <c r="E25" s="42"/>
      <c r="F25" s="42"/>
      <c r="G25" s="42"/>
      <c r="H25" s="42"/>
      <c r="I25" s="42"/>
    </row>
    <row r="26" spans="1:2" ht="12.75">
      <c r="A26" s="1" t="s">
        <v>212</v>
      </c>
      <c r="B26"/>
    </row>
    <row r="27" spans="1:2" ht="12.75">
      <c r="A27" s="1" t="s">
        <v>213</v>
      </c>
      <c r="B27"/>
    </row>
    <row r="28" spans="1:2" ht="12.75">
      <c r="A28" s="1" t="s">
        <v>214</v>
      </c>
      <c r="B28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scale="4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50" zoomScaleSheetLayoutView="50" zoomScalePageLayoutView="0" workbookViewId="0" topLeftCell="A1">
      <selection activeCell="H25" sqref="H25"/>
    </sheetView>
  </sheetViews>
  <sheetFormatPr defaultColWidth="9.140625" defaultRowHeight="12.75"/>
  <cols>
    <col min="1" max="1" width="6.7109375" style="1" customWidth="1"/>
    <col min="2" max="2" width="35.00390625" style="1" customWidth="1"/>
    <col min="3" max="3" width="10.7109375" style="1" customWidth="1"/>
    <col min="4" max="4" width="20.57421875" style="1" customWidth="1"/>
    <col min="5" max="5" width="19.57421875" style="1" customWidth="1"/>
    <col min="6" max="6" width="22.57421875" style="1" customWidth="1"/>
    <col min="7" max="7" width="27.7109375" style="1" customWidth="1"/>
    <col min="8" max="8" width="20.28125" style="1" customWidth="1"/>
    <col min="9" max="9" width="23.140625" style="1" customWidth="1"/>
    <col min="10" max="10" width="20.57421875" style="1" customWidth="1"/>
    <col min="11" max="16384" width="9.140625" style="1" customWidth="1"/>
  </cols>
  <sheetData>
    <row r="1" spans="1:10" ht="25.5" customHeight="1" thickBot="1">
      <c r="A1" s="20" t="s">
        <v>215</v>
      </c>
      <c r="B1" s="21"/>
      <c r="C1" s="20"/>
      <c r="D1" s="20"/>
      <c r="E1" s="20"/>
      <c r="F1" s="20"/>
      <c r="G1" s="84"/>
      <c r="H1" s="43"/>
      <c r="I1" s="44" t="s">
        <v>152</v>
      </c>
      <c r="J1" s="45" t="s">
        <v>522</v>
      </c>
    </row>
    <row r="2" spans="1:10" ht="25.5" customHeight="1" thickBot="1">
      <c r="A2" s="24"/>
      <c r="B2" s="23"/>
      <c r="C2" s="23"/>
      <c r="D2" s="23"/>
      <c r="E2" s="23"/>
      <c r="F2" s="23"/>
      <c r="G2" s="86"/>
      <c r="H2" s="46"/>
      <c r="I2" s="25" t="s">
        <v>193</v>
      </c>
      <c r="J2" s="47" t="s">
        <v>522</v>
      </c>
    </row>
    <row r="3" spans="1:10" ht="63" customHeight="1" thickBot="1">
      <c r="A3" s="48" t="s">
        <v>154</v>
      </c>
      <c r="B3" s="48" t="s">
        <v>194</v>
      </c>
      <c r="C3" s="49" t="s">
        <v>196</v>
      </c>
      <c r="D3" s="49" t="s">
        <v>216</v>
      </c>
      <c r="E3" s="5" t="s">
        <v>217</v>
      </c>
      <c r="F3" s="50" t="s">
        <v>218</v>
      </c>
      <c r="G3" s="49" t="s">
        <v>219</v>
      </c>
      <c r="H3" s="49" t="s">
        <v>508</v>
      </c>
      <c r="I3" s="5" t="s">
        <v>220</v>
      </c>
      <c r="J3" s="6" t="s">
        <v>221</v>
      </c>
    </row>
    <row r="4" spans="1:10" ht="21" customHeight="1">
      <c r="A4" s="768" t="s">
        <v>521</v>
      </c>
      <c r="B4" s="753" t="s">
        <v>205</v>
      </c>
      <c r="C4" s="770">
        <v>2008</v>
      </c>
      <c r="D4" s="746" t="s">
        <v>1247</v>
      </c>
      <c r="E4" s="766">
        <v>184</v>
      </c>
      <c r="F4" s="767">
        <v>157</v>
      </c>
      <c r="G4" s="612" t="s">
        <v>1248</v>
      </c>
      <c r="H4" s="580" t="s">
        <v>207</v>
      </c>
      <c r="I4" s="580">
        <v>22</v>
      </c>
      <c r="J4" s="581">
        <v>17</v>
      </c>
    </row>
    <row r="5" spans="1:10" ht="22.5" customHeight="1">
      <c r="A5" s="769"/>
      <c r="B5" s="753"/>
      <c r="C5" s="770"/>
      <c r="D5" s="748"/>
      <c r="E5" s="766"/>
      <c r="F5" s="767"/>
      <c r="G5" s="612" t="s">
        <v>1249</v>
      </c>
      <c r="H5" s="580" t="s">
        <v>207</v>
      </c>
      <c r="I5" s="580">
        <v>162</v>
      </c>
      <c r="J5" s="581">
        <v>140</v>
      </c>
    </row>
    <row r="6" spans="1:10" ht="21" customHeight="1">
      <c r="A6" s="758" t="s">
        <v>521</v>
      </c>
      <c r="B6" s="753" t="s">
        <v>205</v>
      </c>
      <c r="C6" s="754">
        <v>2008</v>
      </c>
      <c r="D6" s="746" t="s">
        <v>1250</v>
      </c>
      <c r="E6" s="754">
        <v>79</v>
      </c>
      <c r="F6" s="756">
        <v>72</v>
      </c>
      <c r="G6" s="612" t="s">
        <v>1251</v>
      </c>
      <c r="H6" s="580" t="s">
        <v>207</v>
      </c>
      <c r="I6" s="613">
        <v>17</v>
      </c>
      <c r="J6" s="581">
        <v>16</v>
      </c>
    </row>
    <row r="7" spans="1:10" ht="21" customHeight="1">
      <c r="A7" s="755"/>
      <c r="B7" s="753"/>
      <c r="C7" s="755"/>
      <c r="D7" s="748"/>
      <c r="E7" s="755"/>
      <c r="F7" s="757"/>
      <c r="G7" s="612" t="s">
        <v>1252</v>
      </c>
      <c r="H7" s="580" t="s">
        <v>207</v>
      </c>
      <c r="I7" s="613">
        <v>62</v>
      </c>
      <c r="J7" s="581">
        <v>56</v>
      </c>
    </row>
    <row r="8" spans="1:10" ht="21" customHeight="1">
      <c r="A8" s="758" t="s">
        <v>521</v>
      </c>
      <c r="B8" s="740" t="s">
        <v>205</v>
      </c>
      <c r="C8" s="754">
        <v>2008</v>
      </c>
      <c r="D8" s="762" t="s">
        <v>1253</v>
      </c>
      <c r="E8" s="754">
        <v>32</v>
      </c>
      <c r="F8" s="756">
        <v>25</v>
      </c>
      <c r="G8" s="612" t="s">
        <v>1254</v>
      </c>
      <c r="H8" s="580" t="s">
        <v>507</v>
      </c>
      <c r="I8" s="613">
        <v>23</v>
      </c>
      <c r="J8" s="581">
        <v>18</v>
      </c>
    </row>
    <row r="9" spans="1:10" ht="21" customHeight="1">
      <c r="A9" s="759"/>
      <c r="B9" s="741"/>
      <c r="C9" s="761"/>
      <c r="D9" s="763"/>
      <c r="E9" s="761"/>
      <c r="F9" s="765"/>
      <c r="G9" s="612" t="s">
        <v>138</v>
      </c>
      <c r="H9" s="580" t="s">
        <v>507</v>
      </c>
      <c r="I9" s="613">
        <v>7</v>
      </c>
      <c r="J9" s="581">
        <v>6</v>
      </c>
    </row>
    <row r="10" spans="1:10" ht="21" customHeight="1">
      <c r="A10" s="760"/>
      <c r="B10" s="742"/>
      <c r="C10" s="755"/>
      <c r="D10" s="764"/>
      <c r="E10" s="755"/>
      <c r="F10" s="757"/>
      <c r="G10" s="612" t="s">
        <v>139</v>
      </c>
      <c r="H10" s="580" t="s">
        <v>507</v>
      </c>
      <c r="I10" s="613">
        <v>2</v>
      </c>
      <c r="J10" s="718">
        <v>1</v>
      </c>
    </row>
    <row r="11" spans="1:10" ht="21" customHeight="1">
      <c r="A11" s="737" t="s">
        <v>521</v>
      </c>
      <c r="B11" s="753" t="s">
        <v>205</v>
      </c>
      <c r="C11" s="743">
        <v>2008</v>
      </c>
      <c r="D11" s="746" t="s">
        <v>1255</v>
      </c>
      <c r="E11" s="743">
        <v>29</v>
      </c>
      <c r="F11" s="749">
        <v>25</v>
      </c>
      <c r="G11" s="612" t="s">
        <v>1256</v>
      </c>
      <c r="H11" s="580" t="s">
        <v>507</v>
      </c>
      <c r="I11" s="613">
        <v>16</v>
      </c>
      <c r="J11" s="718">
        <v>12</v>
      </c>
    </row>
    <row r="12" spans="1:10" ht="21" customHeight="1">
      <c r="A12" s="745"/>
      <c r="B12" s="753"/>
      <c r="C12" s="745"/>
      <c r="D12" s="748"/>
      <c r="E12" s="745"/>
      <c r="F12" s="750"/>
      <c r="G12" s="612" t="s">
        <v>1257</v>
      </c>
      <c r="H12" s="580" t="s">
        <v>507</v>
      </c>
      <c r="I12" s="613">
        <v>13</v>
      </c>
      <c r="J12" s="718">
        <v>13</v>
      </c>
    </row>
    <row r="13" spans="1:10" ht="21" customHeight="1">
      <c r="A13" s="737" t="s">
        <v>521</v>
      </c>
      <c r="B13" s="740" t="s">
        <v>205</v>
      </c>
      <c r="C13" s="743">
        <v>2008</v>
      </c>
      <c r="D13" s="746" t="s">
        <v>0</v>
      </c>
      <c r="E13" s="743">
        <v>63</v>
      </c>
      <c r="F13" s="749">
        <v>63</v>
      </c>
      <c r="G13" s="612" t="s">
        <v>1</v>
      </c>
      <c r="H13" s="580" t="s">
        <v>507</v>
      </c>
      <c r="I13" s="613">
        <v>1</v>
      </c>
      <c r="J13" s="718">
        <v>1</v>
      </c>
    </row>
    <row r="14" spans="1:10" ht="21" customHeight="1">
      <c r="A14" s="738"/>
      <c r="B14" s="741"/>
      <c r="C14" s="744"/>
      <c r="D14" s="747"/>
      <c r="E14" s="744"/>
      <c r="F14" s="752"/>
      <c r="G14" s="612" t="s">
        <v>2</v>
      </c>
      <c r="H14" s="580" t="s">
        <v>507</v>
      </c>
      <c r="I14" s="613">
        <v>29</v>
      </c>
      <c r="J14" s="718">
        <v>29</v>
      </c>
    </row>
    <row r="15" spans="1:10" ht="21" customHeight="1">
      <c r="A15" s="738"/>
      <c r="B15" s="741"/>
      <c r="C15" s="744"/>
      <c r="D15" s="747"/>
      <c r="E15" s="744"/>
      <c r="F15" s="752"/>
      <c r="G15" s="614" t="s">
        <v>3</v>
      </c>
      <c r="H15" s="580" t="s">
        <v>507</v>
      </c>
      <c r="I15" s="613">
        <v>30</v>
      </c>
      <c r="J15" s="718">
        <v>30</v>
      </c>
    </row>
    <row r="16" spans="1:10" ht="21" customHeight="1">
      <c r="A16" s="738"/>
      <c r="B16" s="741"/>
      <c r="C16" s="744"/>
      <c r="D16" s="747"/>
      <c r="E16" s="744"/>
      <c r="F16" s="752"/>
      <c r="G16" s="614" t="s">
        <v>4</v>
      </c>
      <c r="H16" s="580" t="s">
        <v>507</v>
      </c>
      <c r="I16" s="613">
        <v>2</v>
      </c>
      <c r="J16" s="718">
        <v>2</v>
      </c>
    </row>
    <row r="17" spans="1:10" ht="21" customHeight="1">
      <c r="A17" s="739"/>
      <c r="B17" s="742"/>
      <c r="C17" s="745"/>
      <c r="D17" s="748"/>
      <c r="E17" s="745"/>
      <c r="F17" s="750"/>
      <c r="G17" s="614" t="s">
        <v>5</v>
      </c>
      <c r="H17" s="580" t="s">
        <v>507</v>
      </c>
      <c r="I17" s="613">
        <v>1</v>
      </c>
      <c r="J17" s="718">
        <v>1</v>
      </c>
    </row>
    <row r="18" spans="1:10" ht="12.75">
      <c r="A18" s="17"/>
      <c r="B18" s="52"/>
      <c r="C18" s="17"/>
      <c r="D18" s="17"/>
      <c r="E18" s="17"/>
      <c r="F18" s="53"/>
      <c r="G18" s="17"/>
      <c r="H18" s="17"/>
      <c r="I18" s="53"/>
      <c r="J18" s="53"/>
    </row>
    <row r="19" spans="1:10" ht="12.75">
      <c r="A19" s="615" t="s">
        <v>509</v>
      </c>
      <c r="B19" s="163"/>
      <c r="C19" s="163"/>
      <c r="D19" s="163"/>
      <c r="E19" s="163"/>
      <c r="F19" s="616"/>
      <c r="G19" s="163"/>
      <c r="H19" s="163"/>
      <c r="I19" s="616"/>
      <c r="J19" s="616"/>
    </row>
    <row r="20" spans="1:10" ht="12.75">
      <c r="A20" s="84" t="s">
        <v>140</v>
      </c>
      <c r="B20" s="21"/>
      <c r="C20" s="21"/>
      <c r="D20" s="21"/>
      <c r="E20" s="21"/>
      <c r="F20" s="121"/>
      <c r="G20" s="21"/>
      <c r="H20" s="21"/>
      <c r="I20" s="121"/>
      <c r="J20" s="121"/>
    </row>
    <row r="21" spans="1:10" ht="12.75">
      <c r="A21" s="84" t="s">
        <v>141</v>
      </c>
      <c r="B21" s="21"/>
      <c r="C21" s="21"/>
      <c r="D21" s="21"/>
      <c r="E21" s="21"/>
      <c r="F21" s="121"/>
      <c r="G21" s="21"/>
      <c r="H21" s="21"/>
      <c r="I21" s="21"/>
      <c r="J21" s="121"/>
    </row>
    <row r="22" spans="1:10" ht="12.75">
      <c r="A22" s="21"/>
      <c r="B22" s="751" t="s">
        <v>142</v>
      </c>
      <c r="C22" s="751"/>
      <c r="D22" s="751"/>
      <c r="E22" s="751"/>
      <c r="F22" s="751"/>
      <c r="G22" s="751"/>
      <c r="H22" s="21"/>
      <c r="I22" s="21"/>
      <c r="J22" s="121"/>
    </row>
    <row r="23" spans="1:10" ht="12.75">
      <c r="A23" s="21"/>
      <c r="B23" s="751" t="s">
        <v>143</v>
      </c>
      <c r="C23" s="751"/>
      <c r="D23" s="751"/>
      <c r="E23" s="751"/>
      <c r="F23" s="751"/>
      <c r="G23" s="751"/>
      <c r="H23" s="21"/>
      <c r="I23" s="21"/>
      <c r="J23" s="121"/>
    </row>
    <row r="24" spans="1:10" ht="12.75">
      <c r="A24" s="21"/>
      <c r="B24" s="751" t="s">
        <v>144</v>
      </c>
      <c r="C24" s="751"/>
      <c r="D24" s="751"/>
      <c r="E24" s="751"/>
      <c r="F24" s="751"/>
      <c r="G24" s="751"/>
      <c r="H24" s="21"/>
      <c r="I24" s="21"/>
      <c r="J24" s="121"/>
    </row>
    <row r="25" spans="2:7" ht="12.75">
      <c r="B25" s="751" t="s">
        <v>145</v>
      </c>
      <c r="C25" s="751"/>
      <c r="D25" s="751"/>
      <c r="E25" s="751"/>
      <c r="F25" s="751"/>
      <c r="G25" s="751"/>
    </row>
  </sheetData>
  <sheetProtection/>
  <mergeCells count="34">
    <mergeCell ref="C6:C7"/>
    <mergeCell ref="D6:D7"/>
    <mergeCell ref="E4:E5"/>
    <mergeCell ref="F4:F5"/>
    <mergeCell ref="A4:A5"/>
    <mergeCell ref="B4:B5"/>
    <mergeCell ref="C4:C5"/>
    <mergeCell ref="D4:D5"/>
    <mergeCell ref="E6:E7"/>
    <mergeCell ref="F6:F7"/>
    <mergeCell ref="A8:A10"/>
    <mergeCell ref="B8:B10"/>
    <mergeCell ref="C8:C10"/>
    <mergeCell ref="D8:D10"/>
    <mergeCell ref="E8:E10"/>
    <mergeCell ref="F8:F10"/>
    <mergeCell ref="A6:A7"/>
    <mergeCell ref="B6:B7"/>
    <mergeCell ref="B24:G24"/>
    <mergeCell ref="B25:G25"/>
    <mergeCell ref="B22:G22"/>
    <mergeCell ref="B23:G23"/>
    <mergeCell ref="E13:E17"/>
    <mergeCell ref="F13:F17"/>
    <mergeCell ref="A13:A17"/>
    <mergeCell ref="B13:B17"/>
    <mergeCell ref="C13:C17"/>
    <mergeCell ref="D13:D17"/>
    <mergeCell ref="E11:E12"/>
    <mergeCell ref="F11:F12"/>
    <mergeCell ref="A11:A12"/>
    <mergeCell ref="B11:B12"/>
    <mergeCell ref="C11:C12"/>
    <mergeCell ref="D11:D12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50" zoomScaleSheetLayoutView="50" zoomScalePageLayoutView="0" workbookViewId="0" topLeftCell="A1">
      <selection activeCell="F21" sqref="F21:F27"/>
    </sheetView>
  </sheetViews>
  <sheetFormatPr defaultColWidth="9.140625" defaultRowHeight="12.75"/>
  <cols>
    <col min="1" max="1" width="11.57421875" style="1" customWidth="1"/>
    <col min="2" max="2" width="30.7109375" style="1" customWidth="1"/>
    <col min="3" max="3" width="12.8515625" style="1" customWidth="1"/>
    <col min="4" max="4" width="29.140625" style="1" customWidth="1"/>
    <col min="5" max="5" width="13.140625" style="1" customWidth="1"/>
    <col min="6" max="6" width="13.7109375" style="1" customWidth="1"/>
    <col min="7" max="7" width="14.28125" style="1" customWidth="1"/>
    <col min="8" max="8" width="18.00390625" style="1" customWidth="1"/>
    <col min="9" max="9" width="22.421875" style="1" customWidth="1"/>
    <col min="10" max="10" width="18.57421875" style="1" customWidth="1"/>
    <col min="11" max="11" width="35.7109375" style="1" customWidth="1"/>
    <col min="12" max="16384" width="9.140625" style="1" customWidth="1"/>
  </cols>
  <sheetData>
    <row r="1" spans="1:11" ht="25.5" customHeight="1" thickBot="1">
      <c r="A1" s="54" t="s">
        <v>222</v>
      </c>
      <c r="B1" s="54"/>
      <c r="C1" s="54"/>
      <c r="D1" s="54"/>
      <c r="E1" s="54"/>
      <c r="F1" s="54"/>
      <c r="G1" s="54"/>
      <c r="H1" s="54"/>
      <c r="I1" s="54"/>
      <c r="J1" s="120" t="s">
        <v>223</v>
      </c>
      <c r="K1" s="617">
        <v>2009</v>
      </c>
    </row>
    <row r="2" spans="1:11" ht="25.5" customHeight="1" thickBot="1">
      <c r="A2" s="55"/>
      <c r="B2" s="55"/>
      <c r="C2" s="55"/>
      <c r="D2" s="55"/>
      <c r="E2" s="55"/>
      <c r="F2" s="55"/>
      <c r="G2" s="55"/>
      <c r="H2" s="55"/>
      <c r="I2" s="55"/>
      <c r="J2" s="25" t="s">
        <v>166</v>
      </c>
      <c r="K2" s="618">
        <v>2009</v>
      </c>
    </row>
    <row r="3" spans="1:11" ht="43.5" customHeight="1" thickBot="1">
      <c r="A3" s="56" t="s">
        <v>154</v>
      </c>
      <c r="B3" s="48" t="s">
        <v>194</v>
      </c>
      <c r="C3" s="56" t="s">
        <v>224</v>
      </c>
      <c r="D3" s="56" t="s">
        <v>225</v>
      </c>
      <c r="E3" s="56" t="s">
        <v>196</v>
      </c>
      <c r="F3" s="56" t="s">
        <v>226</v>
      </c>
      <c r="G3" s="56" t="s">
        <v>510</v>
      </c>
      <c r="H3" s="56" t="s">
        <v>511</v>
      </c>
      <c r="I3" s="56" t="s">
        <v>512</v>
      </c>
      <c r="J3" s="57" t="s">
        <v>503</v>
      </c>
      <c r="K3" s="58" t="s">
        <v>513</v>
      </c>
    </row>
    <row r="4" spans="1:11" ht="25.5" customHeight="1">
      <c r="A4" s="580" t="s">
        <v>521</v>
      </c>
      <c r="B4" s="150" t="s">
        <v>205</v>
      </c>
      <c r="C4" s="59" t="s">
        <v>231</v>
      </c>
      <c r="D4" s="59" t="s">
        <v>232</v>
      </c>
      <c r="E4" s="64" t="s">
        <v>6</v>
      </c>
      <c r="F4" s="150" t="s">
        <v>131</v>
      </c>
      <c r="G4" s="150" t="s">
        <v>206</v>
      </c>
      <c r="H4" s="167" t="s">
        <v>794</v>
      </c>
      <c r="I4" s="167" t="s">
        <v>519</v>
      </c>
      <c r="J4" s="619"/>
      <c r="K4" s="64" t="s">
        <v>233</v>
      </c>
    </row>
    <row r="5" spans="1:11" ht="25.5" customHeight="1">
      <c r="A5" s="580" t="s">
        <v>521</v>
      </c>
      <c r="B5" s="150" t="s">
        <v>205</v>
      </c>
      <c r="C5" s="59" t="s">
        <v>231</v>
      </c>
      <c r="D5" s="620" t="s">
        <v>7</v>
      </c>
      <c r="E5" s="64" t="s">
        <v>6</v>
      </c>
      <c r="F5" s="150" t="s">
        <v>452</v>
      </c>
      <c r="G5" s="150" t="s">
        <v>207</v>
      </c>
      <c r="H5" s="167" t="s">
        <v>8</v>
      </c>
      <c r="I5" s="167" t="s">
        <v>132</v>
      </c>
      <c r="J5" s="619"/>
      <c r="K5" s="64" t="s">
        <v>233</v>
      </c>
    </row>
    <row r="6" spans="1:11" ht="25.5" customHeight="1">
      <c r="A6" s="580" t="s">
        <v>521</v>
      </c>
      <c r="B6" s="150" t="s">
        <v>205</v>
      </c>
      <c r="C6" s="59" t="s">
        <v>231</v>
      </c>
      <c r="D6" s="59" t="s">
        <v>9</v>
      </c>
      <c r="E6" s="64" t="s">
        <v>6</v>
      </c>
      <c r="F6" s="150" t="s">
        <v>452</v>
      </c>
      <c r="G6" s="150" t="s">
        <v>207</v>
      </c>
      <c r="H6" s="167" t="s">
        <v>8</v>
      </c>
      <c r="I6" s="167" t="s">
        <v>132</v>
      </c>
      <c r="J6" s="619"/>
      <c r="K6" s="64" t="s">
        <v>233</v>
      </c>
    </row>
    <row r="7" spans="1:11" ht="25.5" customHeight="1">
      <c r="A7" s="580" t="s">
        <v>521</v>
      </c>
      <c r="B7" s="150" t="s">
        <v>205</v>
      </c>
      <c r="C7" s="59" t="s">
        <v>231</v>
      </c>
      <c r="D7" s="59" t="s">
        <v>234</v>
      </c>
      <c r="E7" s="64" t="s">
        <v>6</v>
      </c>
      <c r="F7" s="150" t="s">
        <v>452</v>
      </c>
      <c r="G7" s="150" t="s">
        <v>207</v>
      </c>
      <c r="H7" s="167" t="s">
        <v>8</v>
      </c>
      <c r="I7" s="167" t="s">
        <v>132</v>
      </c>
      <c r="J7" s="619"/>
      <c r="K7" s="64" t="s">
        <v>233</v>
      </c>
    </row>
    <row r="8" spans="1:11" ht="25.5" customHeight="1">
      <c r="A8" s="580" t="s">
        <v>521</v>
      </c>
      <c r="B8" s="150" t="s">
        <v>205</v>
      </c>
      <c r="C8" s="620" t="s">
        <v>10</v>
      </c>
      <c r="D8" s="59" t="s">
        <v>11</v>
      </c>
      <c r="E8" s="64" t="s">
        <v>6</v>
      </c>
      <c r="F8" s="150" t="s">
        <v>452</v>
      </c>
      <c r="G8" s="150" t="s">
        <v>207</v>
      </c>
      <c r="H8" s="167" t="s">
        <v>8</v>
      </c>
      <c r="I8" s="167" t="s">
        <v>132</v>
      </c>
      <c r="J8" s="619"/>
      <c r="K8" s="64" t="s">
        <v>233</v>
      </c>
    </row>
    <row r="9" spans="1:11" ht="25.5" customHeight="1">
      <c r="A9" s="580" t="s">
        <v>521</v>
      </c>
      <c r="B9" s="150" t="s">
        <v>205</v>
      </c>
      <c r="C9" s="620" t="s">
        <v>10</v>
      </c>
      <c r="D9" s="59" t="s">
        <v>12</v>
      </c>
      <c r="E9" s="64" t="s">
        <v>6</v>
      </c>
      <c r="F9" s="150" t="s">
        <v>452</v>
      </c>
      <c r="G9" s="150" t="s">
        <v>207</v>
      </c>
      <c r="H9" s="167" t="s">
        <v>8</v>
      </c>
      <c r="I9" s="167" t="s">
        <v>132</v>
      </c>
      <c r="J9" s="619"/>
      <c r="K9" s="64" t="s">
        <v>233</v>
      </c>
    </row>
    <row r="10" spans="1:11" ht="25.5" customHeight="1">
      <c r="A10" s="580" t="s">
        <v>521</v>
      </c>
      <c r="B10" s="150" t="s">
        <v>205</v>
      </c>
      <c r="C10" s="620" t="s">
        <v>453</v>
      </c>
      <c r="D10" s="620" t="s">
        <v>453</v>
      </c>
      <c r="E10" s="64" t="s">
        <v>6</v>
      </c>
      <c r="F10" s="150" t="s">
        <v>452</v>
      </c>
      <c r="G10" s="150" t="s">
        <v>207</v>
      </c>
      <c r="H10" s="167" t="s">
        <v>8</v>
      </c>
      <c r="I10" s="167" t="s">
        <v>132</v>
      </c>
      <c r="J10" s="619"/>
      <c r="K10" s="64" t="s">
        <v>233</v>
      </c>
    </row>
    <row r="11" spans="1:11" ht="25.5" customHeight="1">
      <c r="A11" s="580" t="s">
        <v>521</v>
      </c>
      <c r="B11" s="150" t="s">
        <v>205</v>
      </c>
      <c r="C11" s="620" t="s">
        <v>13</v>
      </c>
      <c r="D11" s="620" t="s">
        <v>14</v>
      </c>
      <c r="E11" s="64" t="s">
        <v>6</v>
      </c>
      <c r="F11" s="150" t="s">
        <v>452</v>
      </c>
      <c r="G11" s="150" t="s">
        <v>207</v>
      </c>
      <c r="H11" s="167" t="s">
        <v>8</v>
      </c>
      <c r="I11" s="167" t="s">
        <v>132</v>
      </c>
      <c r="J11" s="619"/>
      <c r="K11" s="64" t="s">
        <v>233</v>
      </c>
    </row>
    <row r="12" spans="1:11" ht="38.25" customHeight="1">
      <c r="A12" s="580" t="s">
        <v>521</v>
      </c>
      <c r="B12" s="150" t="s">
        <v>205</v>
      </c>
      <c r="C12" s="620" t="s">
        <v>465</v>
      </c>
      <c r="D12" s="620" t="s">
        <v>15</v>
      </c>
      <c r="E12" s="64" t="s">
        <v>6</v>
      </c>
      <c r="F12" s="150" t="s">
        <v>452</v>
      </c>
      <c r="G12" s="150" t="s">
        <v>207</v>
      </c>
      <c r="H12" s="167" t="s">
        <v>8</v>
      </c>
      <c r="I12" s="167" t="s">
        <v>132</v>
      </c>
      <c r="J12" s="619"/>
      <c r="K12" s="64" t="s">
        <v>233</v>
      </c>
    </row>
    <row r="13" spans="1:11" ht="38.25" customHeight="1">
      <c r="A13" s="580" t="s">
        <v>521</v>
      </c>
      <c r="B13" s="150" t="s">
        <v>205</v>
      </c>
      <c r="C13" s="620" t="s">
        <v>465</v>
      </c>
      <c r="D13" s="620" t="s">
        <v>16</v>
      </c>
      <c r="E13" s="64" t="s">
        <v>6</v>
      </c>
      <c r="F13" s="150" t="s">
        <v>452</v>
      </c>
      <c r="G13" s="150" t="s">
        <v>207</v>
      </c>
      <c r="H13" s="167" t="s">
        <v>8</v>
      </c>
      <c r="I13" s="167" t="s">
        <v>132</v>
      </c>
      <c r="J13" s="619"/>
      <c r="K13" s="64" t="s">
        <v>233</v>
      </c>
    </row>
    <row r="14" spans="1:11" ht="38.25" customHeight="1">
      <c r="A14" s="580" t="s">
        <v>521</v>
      </c>
      <c r="B14" s="150" t="s">
        <v>205</v>
      </c>
      <c r="C14" s="620" t="s">
        <v>465</v>
      </c>
      <c r="D14" s="620" t="s">
        <v>17</v>
      </c>
      <c r="E14" s="64" t="s">
        <v>6</v>
      </c>
      <c r="F14" s="150" t="s">
        <v>452</v>
      </c>
      <c r="G14" s="150" t="s">
        <v>207</v>
      </c>
      <c r="H14" s="167" t="s">
        <v>8</v>
      </c>
      <c r="I14" s="167" t="s">
        <v>132</v>
      </c>
      <c r="J14" s="619"/>
      <c r="K14" s="64" t="s">
        <v>233</v>
      </c>
    </row>
    <row r="15" spans="1:11" ht="25.5" customHeight="1">
      <c r="A15" s="580" t="s">
        <v>521</v>
      </c>
      <c r="B15" s="150" t="s">
        <v>205</v>
      </c>
      <c r="C15" s="620" t="s">
        <v>18</v>
      </c>
      <c r="D15" s="620" t="s">
        <v>19</v>
      </c>
      <c r="E15" s="64" t="s">
        <v>6</v>
      </c>
      <c r="F15" s="150" t="s">
        <v>452</v>
      </c>
      <c r="G15" s="150" t="s">
        <v>207</v>
      </c>
      <c r="H15" s="167" t="s">
        <v>8</v>
      </c>
      <c r="I15" s="167" t="s">
        <v>132</v>
      </c>
      <c r="J15" s="619"/>
      <c r="K15" s="64" t="s">
        <v>233</v>
      </c>
    </row>
    <row r="16" spans="1:11" ht="25.5" customHeight="1">
      <c r="A16" s="580" t="s">
        <v>521</v>
      </c>
      <c r="B16" s="150" t="s">
        <v>205</v>
      </c>
      <c r="C16" s="620" t="s">
        <v>20</v>
      </c>
      <c r="D16" s="620" t="s">
        <v>21</v>
      </c>
      <c r="E16" s="64" t="s">
        <v>6</v>
      </c>
      <c r="F16" s="150" t="s">
        <v>452</v>
      </c>
      <c r="G16" s="150" t="s">
        <v>207</v>
      </c>
      <c r="H16" s="167" t="s">
        <v>8</v>
      </c>
      <c r="I16" s="167" t="s">
        <v>132</v>
      </c>
      <c r="J16" s="619"/>
      <c r="K16" s="64" t="s">
        <v>233</v>
      </c>
    </row>
    <row r="17" spans="1:11" ht="25.5" customHeight="1">
      <c r="A17" s="580" t="s">
        <v>521</v>
      </c>
      <c r="B17" s="150" t="s">
        <v>205</v>
      </c>
      <c r="C17" s="620" t="s">
        <v>22</v>
      </c>
      <c r="D17" s="620" t="s">
        <v>23</v>
      </c>
      <c r="E17" s="64" t="s">
        <v>6</v>
      </c>
      <c r="F17" s="150" t="s">
        <v>452</v>
      </c>
      <c r="G17" s="150" t="s">
        <v>207</v>
      </c>
      <c r="H17" s="167" t="s">
        <v>8</v>
      </c>
      <c r="I17" s="167" t="s">
        <v>132</v>
      </c>
      <c r="J17" s="619"/>
      <c r="K17" s="64" t="s">
        <v>233</v>
      </c>
    </row>
    <row r="18" spans="1:11" ht="25.5" customHeight="1">
      <c r="A18" s="580" t="s">
        <v>521</v>
      </c>
      <c r="B18" s="150" t="s">
        <v>205</v>
      </c>
      <c r="C18" s="620" t="s">
        <v>24</v>
      </c>
      <c r="D18" s="620" t="s">
        <v>25</v>
      </c>
      <c r="E18" s="64" t="s">
        <v>6</v>
      </c>
      <c r="F18" s="150" t="s">
        <v>452</v>
      </c>
      <c r="G18" s="150" t="s">
        <v>207</v>
      </c>
      <c r="H18" s="167" t="s">
        <v>8</v>
      </c>
      <c r="I18" s="167" t="s">
        <v>132</v>
      </c>
      <c r="J18" s="619"/>
      <c r="K18" s="64" t="s">
        <v>233</v>
      </c>
    </row>
    <row r="19" spans="1:11" ht="25.5" customHeight="1">
      <c r="A19" s="580" t="s">
        <v>521</v>
      </c>
      <c r="B19" s="150" t="s">
        <v>205</v>
      </c>
      <c r="C19" s="620" t="s">
        <v>26</v>
      </c>
      <c r="D19" s="620" t="s">
        <v>27</v>
      </c>
      <c r="E19" s="64" t="s">
        <v>6</v>
      </c>
      <c r="F19" s="150" t="s">
        <v>452</v>
      </c>
      <c r="G19" s="150" t="s">
        <v>207</v>
      </c>
      <c r="H19" s="167" t="s">
        <v>8</v>
      </c>
      <c r="I19" s="167" t="s">
        <v>132</v>
      </c>
      <c r="J19" s="619"/>
      <c r="K19" s="64" t="s">
        <v>233</v>
      </c>
    </row>
    <row r="20" spans="1:11" ht="25.5" customHeight="1">
      <c r="A20" s="580" t="s">
        <v>521</v>
      </c>
      <c r="B20" s="150" t="s">
        <v>205</v>
      </c>
      <c r="C20" s="620" t="s">
        <v>26</v>
      </c>
      <c r="D20" s="620" t="s">
        <v>28</v>
      </c>
      <c r="E20" s="64" t="s">
        <v>6</v>
      </c>
      <c r="F20" s="150" t="s">
        <v>452</v>
      </c>
      <c r="G20" s="150" t="s">
        <v>207</v>
      </c>
      <c r="H20" s="167" t="s">
        <v>8</v>
      </c>
      <c r="I20" s="167" t="s">
        <v>132</v>
      </c>
      <c r="J20" s="619"/>
      <c r="K20" s="64" t="s">
        <v>233</v>
      </c>
    </row>
    <row r="21" spans="1:11" ht="25.5" customHeight="1">
      <c r="A21" s="580" t="s">
        <v>521</v>
      </c>
      <c r="B21" s="150" t="s">
        <v>205</v>
      </c>
      <c r="C21" s="620" t="s">
        <v>29</v>
      </c>
      <c r="D21" s="620" t="s">
        <v>30</v>
      </c>
      <c r="E21" s="64" t="s">
        <v>6</v>
      </c>
      <c r="F21" s="150" t="s">
        <v>38</v>
      </c>
      <c r="G21" s="150" t="s">
        <v>206</v>
      </c>
      <c r="H21" s="167" t="s">
        <v>794</v>
      </c>
      <c r="I21" s="167"/>
      <c r="J21" s="621"/>
      <c r="K21" s="64" t="s">
        <v>233</v>
      </c>
    </row>
    <row r="22" spans="1:11" ht="25.5" customHeight="1">
      <c r="A22" s="580" t="s">
        <v>521</v>
      </c>
      <c r="B22" s="150" t="s">
        <v>205</v>
      </c>
      <c r="C22" s="620" t="s">
        <v>29</v>
      </c>
      <c r="D22" s="620" t="s">
        <v>31</v>
      </c>
      <c r="E22" s="64" t="s">
        <v>6</v>
      </c>
      <c r="F22" s="150" t="s">
        <v>38</v>
      </c>
      <c r="G22" s="150" t="s">
        <v>206</v>
      </c>
      <c r="H22" s="167" t="s">
        <v>794</v>
      </c>
      <c r="I22" s="167"/>
      <c r="J22" s="621"/>
      <c r="K22" s="64" t="s">
        <v>233</v>
      </c>
    </row>
    <row r="23" spans="1:11" ht="25.5" customHeight="1">
      <c r="A23" s="580" t="s">
        <v>521</v>
      </c>
      <c r="B23" s="150" t="s">
        <v>205</v>
      </c>
      <c r="C23" s="620" t="s">
        <v>367</v>
      </c>
      <c r="D23" s="620" t="s">
        <v>368</v>
      </c>
      <c r="E23" s="64" t="s">
        <v>6</v>
      </c>
      <c r="F23" s="150" t="s">
        <v>40</v>
      </c>
      <c r="G23" s="150" t="s">
        <v>207</v>
      </c>
      <c r="H23" s="167" t="s">
        <v>8</v>
      </c>
      <c r="I23" s="167" t="s">
        <v>132</v>
      </c>
      <c r="J23" s="619"/>
      <c r="K23" s="64" t="s">
        <v>233</v>
      </c>
    </row>
    <row r="24" spans="1:11" ht="25.5" customHeight="1">
      <c r="A24" s="580" t="s">
        <v>521</v>
      </c>
      <c r="B24" s="150" t="s">
        <v>205</v>
      </c>
      <c r="C24" s="620" t="s">
        <v>367</v>
      </c>
      <c r="D24" s="620" t="s">
        <v>32</v>
      </c>
      <c r="E24" s="64" t="s">
        <v>6</v>
      </c>
      <c r="F24" s="150" t="s">
        <v>452</v>
      </c>
      <c r="G24" s="150" t="s">
        <v>207</v>
      </c>
      <c r="H24" s="167" t="s">
        <v>8</v>
      </c>
      <c r="I24" s="167" t="s">
        <v>132</v>
      </c>
      <c r="J24" s="619"/>
      <c r="K24" s="64" t="s">
        <v>233</v>
      </c>
    </row>
    <row r="25" spans="1:11" ht="25.5" customHeight="1">
      <c r="A25" s="580" t="s">
        <v>521</v>
      </c>
      <c r="B25" s="150" t="s">
        <v>205</v>
      </c>
      <c r="C25" s="620" t="s">
        <v>33</v>
      </c>
      <c r="D25" s="620" t="s">
        <v>34</v>
      </c>
      <c r="E25" s="64" t="s">
        <v>6</v>
      </c>
      <c r="F25" s="150" t="s">
        <v>38</v>
      </c>
      <c r="G25" s="150" t="s">
        <v>206</v>
      </c>
      <c r="H25" s="167" t="s">
        <v>794</v>
      </c>
      <c r="I25" s="167"/>
      <c r="J25" s="621"/>
      <c r="K25" s="64" t="s">
        <v>233</v>
      </c>
    </row>
    <row r="26" spans="1:11" ht="25.5" customHeight="1">
      <c r="A26" s="580" t="s">
        <v>521</v>
      </c>
      <c r="B26" s="150" t="s">
        <v>205</v>
      </c>
      <c r="C26" s="620" t="s">
        <v>35</v>
      </c>
      <c r="D26" s="620" t="s">
        <v>36</v>
      </c>
      <c r="E26" s="64" t="s">
        <v>6</v>
      </c>
      <c r="F26" s="150" t="s">
        <v>131</v>
      </c>
      <c r="G26" s="150" t="s">
        <v>206</v>
      </c>
      <c r="H26" s="167" t="s">
        <v>794</v>
      </c>
      <c r="I26" s="167"/>
      <c r="J26" s="621"/>
      <c r="K26" s="64" t="s">
        <v>233</v>
      </c>
    </row>
    <row r="27" spans="1:11" ht="25.5" customHeight="1">
      <c r="A27" s="580" t="s">
        <v>521</v>
      </c>
      <c r="B27" s="150" t="s">
        <v>205</v>
      </c>
      <c r="C27" s="620" t="s">
        <v>35</v>
      </c>
      <c r="D27" s="620" t="s">
        <v>37</v>
      </c>
      <c r="E27" s="64" t="s">
        <v>6</v>
      </c>
      <c r="F27" s="150" t="s">
        <v>131</v>
      </c>
      <c r="G27" s="150" t="s">
        <v>206</v>
      </c>
      <c r="H27" s="167" t="s">
        <v>794</v>
      </c>
      <c r="I27" s="167"/>
      <c r="J27" s="621"/>
      <c r="K27" s="64" t="s">
        <v>233</v>
      </c>
    </row>
    <row r="28" spans="1:11" ht="12.75">
      <c r="A28" s="580"/>
      <c r="B28" s="150"/>
      <c r="C28" s="17"/>
      <c r="D28" s="61"/>
      <c r="E28" s="61"/>
      <c r="F28" s="62"/>
      <c r="G28" s="62"/>
      <c r="H28" s="62"/>
      <c r="I28" s="62"/>
      <c r="J28" s="63"/>
      <c r="K28" s="64"/>
    </row>
    <row r="29" spans="1:11" ht="12.75">
      <c r="A29" s="17"/>
      <c r="B29" s="17"/>
      <c r="C29" s="17"/>
      <c r="D29" s="61"/>
      <c r="E29" s="61"/>
      <c r="F29" s="62"/>
      <c r="G29" s="62"/>
      <c r="H29" s="62"/>
      <c r="I29" s="62"/>
      <c r="J29" s="63"/>
      <c r="K29" s="64"/>
    </row>
    <row r="30" spans="1:10" ht="12.75">
      <c r="A30" s="622" t="s">
        <v>506</v>
      </c>
      <c r="D30"/>
      <c r="E30" s="65"/>
      <c r="F30" s="66"/>
      <c r="G30" s="66"/>
      <c r="H30" s="66"/>
      <c r="I30" s="66"/>
      <c r="J30" s="67"/>
    </row>
    <row r="31" s="197" customFormat="1" ht="12.75">
      <c r="A31" s="623" t="s">
        <v>514</v>
      </c>
    </row>
    <row r="32" s="197" customFormat="1" ht="12.75">
      <c r="A32" s="624" t="s">
        <v>515</v>
      </c>
    </row>
    <row r="33" ht="12.75">
      <c r="A33" s="622" t="s">
        <v>516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scale="31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5"/>
  <sheetViews>
    <sheetView zoomScale="50" zoomScaleNormal="50" zoomScaleSheetLayoutView="100" zoomScalePageLayoutView="0" workbookViewId="0" topLeftCell="A249">
      <selection activeCell="A3" sqref="A3:O275"/>
    </sheetView>
  </sheetViews>
  <sheetFormatPr defaultColWidth="11.57421875" defaultRowHeight="12.75"/>
  <cols>
    <col min="1" max="1" width="10.57421875" style="1" customWidth="1"/>
    <col min="2" max="2" width="17.7109375" style="1" customWidth="1"/>
    <col min="3" max="3" width="25.8515625" style="68" customWidth="1"/>
    <col min="4" max="4" width="16.57421875" style="1" customWidth="1"/>
    <col min="5" max="5" width="29.140625" style="1" customWidth="1"/>
    <col min="6" max="6" width="25.57421875" style="1" customWidth="1"/>
    <col min="7" max="7" width="21.7109375" style="1" customWidth="1"/>
    <col min="8" max="8" width="14.00390625" style="1" customWidth="1"/>
    <col min="9" max="9" width="24.140625" style="1" customWidth="1"/>
    <col min="10" max="10" width="20.140625" style="1" customWidth="1"/>
    <col min="11" max="11" width="16.28125" style="1" customWidth="1"/>
    <col min="12" max="12" width="19.8515625" style="1" customWidth="1"/>
    <col min="13" max="13" width="16.8515625" style="1" customWidth="1"/>
    <col min="14" max="14" width="19.28125" style="1" customWidth="1"/>
    <col min="15" max="15" width="19.140625" style="1" customWidth="1"/>
    <col min="16" max="16384" width="11.57421875" style="1" customWidth="1"/>
  </cols>
  <sheetData>
    <row r="1" spans="1:15" s="73" customFormat="1" ht="18.75" thickBot="1">
      <c r="A1" s="69" t="s">
        <v>236</v>
      </c>
      <c r="B1" s="69"/>
      <c r="C1" s="70"/>
      <c r="D1" s="69"/>
      <c r="E1" s="69"/>
      <c r="F1" s="69"/>
      <c r="G1" s="69"/>
      <c r="H1" s="69"/>
      <c r="I1" s="69"/>
      <c r="J1" s="69"/>
      <c r="K1" s="69"/>
      <c r="L1" s="69"/>
      <c r="M1" s="71"/>
      <c r="N1" s="72" t="s">
        <v>152</v>
      </c>
      <c r="O1" s="85">
        <v>2009</v>
      </c>
    </row>
    <row r="2" spans="1:15" s="73" customFormat="1" ht="18.75" thickBot="1">
      <c r="A2" s="74"/>
      <c r="B2" s="74"/>
      <c r="C2" s="75"/>
      <c r="D2" s="74"/>
      <c r="E2" s="74"/>
      <c r="F2" s="74"/>
      <c r="G2" s="74"/>
      <c r="H2" s="74"/>
      <c r="I2" s="74"/>
      <c r="J2" s="74"/>
      <c r="K2" s="74"/>
      <c r="L2" s="74"/>
      <c r="M2" s="76"/>
      <c r="N2" s="25"/>
      <c r="O2" s="77"/>
    </row>
    <row r="3" spans="1:15" s="78" customFormat="1" ht="13.5" thickBot="1">
      <c r="A3" s="338" t="s">
        <v>154</v>
      </c>
      <c r="B3" s="338" t="s">
        <v>237</v>
      </c>
      <c r="C3" s="701" t="s">
        <v>167</v>
      </c>
      <c r="D3" s="338" t="s">
        <v>238</v>
      </c>
      <c r="E3" s="338" t="s">
        <v>239</v>
      </c>
      <c r="F3" s="338" t="s">
        <v>240</v>
      </c>
      <c r="G3" s="338" t="s">
        <v>241</v>
      </c>
      <c r="H3" s="338" t="s">
        <v>242</v>
      </c>
      <c r="I3" s="260" t="s">
        <v>243</v>
      </c>
      <c r="J3" s="260" t="s">
        <v>244</v>
      </c>
      <c r="K3" s="338" t="s">
        <v>245</v>
      </c>
      <c r="L3" s="338" t="s">
        <v>246</v>
      </c>
      <c r="M3" s="338" t="s">
        <v>247</v>
      </c>
      <c r="N3" s="338" t="s">
        <v>248</v>
      </c>
      <c r="O3" s="338" t="s">
        <v>249</v>
      </c>
    </row>
    <row r="4" spans="1:16" s="80" customFormat="1" ht="12.75">
      <c r="A4" s="322" t="s">
        <v>521</v>
      </c>
      <c r="B4" s="273" t="s">
        <v>250</v>
      </c>
      <c r="C4" s="273" t="s">
        <v>176</v>
      </c>
      <c r="D4" s="273" t="s">
        <v>618</v>
      </c>
      <c r="E4" s="273" t="s">
        <v>619</v>
      </c>
      <c r="F4" s="273" t="s">
        <v>252</v>
      </c>
      <c r="G4" s="273" t="s">
        <v>620</v>
      </c>
      <c r="H4" s="323">
        <v>1555.5</v>
      </c>
      <c r="I4" s="323">
        <v>1595.7091231</v>
      </c>
      <c r="J4" s="323">
        <v>2823091.73285</v>
      </c>
      <c r="K4" s="324" t="s">
        <v>253</v>
      </c>
      <c r="L4" s="324" t="s">
        <v>253</v>
      </c>
      <c r="M4" s="324" t="s">
        <v>253</v>
      </c>
      <c r="N4" s="325" t="s">
        <v>254</v>
      </c>
      <c r="O4" s="326" t="s">
        <v>253</v>
      </c>
      <c r="P4" s="79"/>
    </row>
    <row r="5" spans="1:15" s="80" customFormat="1" ht="12.75">
      <c r="A5" s="305" t="s">
        <v>521</v>
      </c>
      <c r="B5" s="306" t="s">
        <v>250</v>
      </c>
      <c r="C5" s="306" t="s">
        <v>176</v>
      </c>
      <c r="D5" s="306" t="s">
        <v>618</v>
      </c>
      <c r="E5" s="306" t="s">
        <v>619</v>
      </c>
      <c r="F5" s="306" t="s">
        <v>252</v>
      </c>
      <c r="G5" s="306" t="s">
        <v>621</v>
      </c>
      <c r="H5" s="307">
        <v>12</v>
      </c>
      <c r="I5" s="307">
        <v>15.724815</v>
      </c>
      <c r="J5" s="307">
        <v>14510.899438</v>
      </c>
      <c r="K5" s="308" t="s">
        <v>254</v>
      </c>
      <c r="L5" s="308" t="s">
        <v>254</v>
      </c>
      <c r="M5" s="308" t="s">
        <v>254</v>
      </c>
      <c r="N5" s="309" t="s">
        <v>254</v>
      </c>
      <c r="O5" s="310" t="s">
        <v>254</v>
      </c>
    </row>
    <row r="6" spans="1:15" s="79" customFormat="1" ht="12.75">
      <c r="A6" s="305" t="s">
        <v>521</v>
      </c>
      <c r="B6" s="306" t="s">
        <v>250</v>
      </c>
      <c r="C6" s="306" t="s">
        <v>176</v>
      </c>
      <c r="D6" s="306" t="s">
        <v>618</v>
      </c>
      <c r="E6" s="306" t="s">
        <v>622</v>
      </c>
      <c r="F6" s="306" t="s">
        <v>255</v>
      </c>
      <c r="G6" s="306" t="s">
        <v>623</v>
      </c>
      <c r="H6" s="307">
        <v>1.5</v>
      </c>
      <c r="I6" s="307">
        <v>0.71195</v>
      </c>
      <c r="J6" s="307">
        <v>1892.18668849</v>
      </c>
      <c r="K6" s="308" t="s">
        <v>254</v>
      </c>
      <c r="L6" s="308" t="s">
        <v>254</v>
      </c>
      <c r="M6" s="308" t="s">
        <v>254</v>
      </c>
      <c r="N6" s="309" t="s">
        <v>254</v>
      </c>
      <c r="O6" s="310" t="s">
        <v>254</v>
      </c>
    </row>
    <row r="7" spans="1:15" s="80" customFormat="1" ht="12.75">
      <c r="A7" s="305" t="s">
        <v>521</v>
      </c>
      <c r="B7" s="306" t="s">
        <v>250</v>
      </c>
      <c r="C7" s="306" t="s">
        <v>176</v>
      </c>
      <c r="D7" s="306" t="s">
        <v>618</v>
      </c>
      <c r="E7" s="306" t="s">
        <v>622</v>
      </c>
      <c r="F7" s="306" t="s">
        <v>255</v>
      </c>
      <c r="G7" s="306" t="s">
        <v>624</v>
      </c>
      <c r="H7" s="307">
        <v>217.5</v>
      </c>
      <c r="I7" s="307">
        <v>58.94074775</v>
      </c>
      <c r="J7" s="307">
        <v>338900.223425</v>
      </c>
      <c r="K7" s="308" t="s">
        <v>254</v>
      </c>
      <c r="L7" s="308" t="s">
        <v>254</v>
      </c>
      <c r="M7" s="308" t="s">
        <v>254</v>
      </c>
      <c r="N7" s="309" t="s">
        <v>254</v>
      </c>
      <c r="O7" s="310" t="s">
        <v>254</v>
      </c>
    </row>
    <row r="8" spans="1:15" s="81" customFormat="1" ht="12.75">
      <c r="A8" s="327" t="s">
        <v>521</v>
      </c>
      <c r="B8" s="262" t="s">
        <v>250</v>
      </c>
      <c r="C8" s="262" t="s">
        <v>176</v>
      </c>
      <c r="D8" s="262" t="s">
        <v>618</v>
      </c>
      <c r="E8" s="262" t="s">
        <v>622</v>
      </c>
      <c r="F8" s="262" t="s">
        <v>252</v>
      </c>
      <c r="G8" s="262" t="s">
        <v>266</v>
      </c>
      <c r="H8" s="328">
        <v>8553.5</v>
      </c>
      <c r="I8" s="328">
        <v>8364.86768015</v>
      </c>
      <c r="J8" s="328">
        <v>14141694.0755</v>
      </c>
      <c r="K8" s="329" t="s">
        <v>253</v>
      </c>
      <c r="L8" s="329" t="s">
        <v>253</v>
      </c>
      <c r="M8" s="329" t="s">
        <v>253</v>
      </c>
      <c r="N8" s="282" t="s">
        <v>254</v>
      </c>
      <c r="O8" s="287" t="s">
        <v>253</v>
      </c>
    </row>
    <row r="9" spans="1:15" s="82" customFormat="1" ht="12.75">
      <c r="A9" s="305" t="s">
        <v>521</v>
      </c>
      <c r="B9" s="306" t="s">
        <v>250</v>
      </c>
      <c r="C9" s="306" t="s">
        <v>176</v>
      </c>
      <c r="D9" s="306" t="s">
        <v>618</v>
      </c>
      <c r="E9" s="306" t="s">
        <v>622</v>
      </c>
      <c r="F9" s="306" t="s">
        <v>252</v>
      </c>
      <c r="G9" s="306" t="s">
        <v>625</v>
      </c>
      <c r="H9" s="307">
        <v>321.5</v>
      </c>
      <c r="I9" s="307">
        <v>142.3715733</v>
      </c>
      <c r="J9" s="307">
        <v>463624.751255</v>
      </c>
      <c r="K9" s="308" t="s">
        <v>254</v>
      </c>
      <c r="L9" s="308" t="s">
        <v>254</v>
      </c>
      <c r="M9" s="308" t="s">
        <v>254</v>
      </c>
      <c r="N9" s="309" t="s">
        <v>254</v>
      </c>
      <c r="O9" s="310" t="s">
        <v>254</v>
      </c>
    </row>
    <row r="10" spans="1:15" s="82" customFormat="1" ht="12.75">
      <c r="A10" s="305" t="s">
        <v>521</v>
      </c>
      <c r="B10" s="306" t="s">
        <v>250</v>
      </c>
      <c r="C10" s="306" t="s">
        <v>176</v>
      </c>
      <c r="D10" s="306" t="s">
        <v>618</v>
      </c>
      <c r="E10" s="306" t="s">
        <v>622</v>
      </c>
      <c r="F10" s="306" t="s">
        <v>252</v>
      </c>
      <c r="G10" s="306" t="s">
        <v>626</v>
      </c>
      <c r="H10" s="307">
        <v>4</v>
      </c>
      <c r="I10" s="307">
        <v>8.22468315</v>
      </c>
      <c r="J10" s="307">
        <v>11688.964714558</v>
      </c>
      <c r="K10" s="308" t="s">
        <v>254</v>
      </c>
      <c r="L10" s="308" t="s">
        <v>254</v>
      </c>
      <c r="M10" s="308" t="s">
        <v>254</v>
      </c>
      <c r="N10" s="309" t="s">
        <v>254</v>
      </c>
      <c r="O10" s="310" t="s">
        <v>254</v>
      </c>
    </row>
    <row r="11" spans="1:15" s="82" customFormat="1" ht="12.75">
      <c r="A11" s="305" t="s">
        <v>521</v>
      </c>
      <c r="B11" s="306" t="s">
        <v>250</v>
      </c>
      <c r="C11" s="306" t="s">
        <v>176</v>
      </c>
      <c r="D11" s="306" t="s">
        <v>618</v>
      </c>
      <c r="E11" s="306" t="s">
        <v>622</v>
      </c>
      <c r="F11" s="306" t="s">
        <v>287</v>
      </c>
      <c r="G11" s="306" t="s">
        <v>627</v>
      </c>
      <c r="H11" s="307">
        <v>17.5</v>
      </c>
      <c r="I11" s="307">
        <v>196.016842</v>
      </c>
      <c r="J11" s="307">
        <v>55003.322759</v>
      </c>
      <c r="K11" s="308" t="s">
        <v>254</v>
      </c>
      <c r="L11" s="308" t="s">
        <v>254</v>
      </c>
      <c r="M11" s="308" t="s">
        <v>254</v>
      </c>
      <c r="N11" s="309" t="s">
        <v>254</v>
      </c>
      <c r="O11" s="310" t="s">
        <v>254</v>
      </c>
    </row>
    <row r="12" spans="1:15" s="82" customFormat="1" ht="12.75">
      <c r="A12" s="305" t="s">
        <v>521</v>
      </c>
      <c r="B12" s="306" t="s">
        <v>250</v>
      </c>
      <c r="C12" s="306" t="s">
        <v>176</v>
      </c>
      <c r="D12" s="306" t="s">
        <v>618</v>
      </c>
      <c r="E12" s="306" t="s">
        <v>622</v>
      </c>
      <c r="F12" s="306" t="s">
        <v>287</v>
      </c>
      <c r="G12" s="306" t="s">
        <v>628</v>
      </c>
      <c r="H12" s="307">
        <v>35.5</v>
      </c>
      <c r="I12" s="307">
        <v>391.3238625</v>
      </c>
      <c r="J12" s="307">
        <v>65964.454704</v>
      </c>
      <c r="K12" s="308" t="s">
        <v>254</v>
      </c>
      <c r="L12" s="308" t="s">
        <v>254</v>
      </c>
      <c r="M12" s="308" t="s">
        <v>254</v>
      </c>
      <c r="N12" s="309" t="s">
        <v>254</v>
      </c>
      <c r="O12" s="310" t="s">
        <v>254</v>
      </c>
    </row>
    <row r="13" spans="1:15" s="83" customFormat="1" ht="12.75">
      <c r="A13" s="305" t="s">
        <v>521</v>
      </c>
      <c r="B13" s="306" t="s">
        <v>250</v>
      </c>
      <c r="C13" s="306" t="s">
        <v>176</v>
      </c>
      <c r="D13" s="306" t="s">
        <v>618</v>
      </c>
      <c r="E13" s="306" t="s">
        <v>629</v>
      </c>
      <c r="F13" s="306" t="s">
        <v>252</v>
      </c>
      <c r="G13" s="306" t="s">
        <v>630</v>
      </c>
      <c r="H13" s="307">
        <v>335.5</v>
      </c>
      <c r="I13" s="307">
        <v>417.9959945</v>
      </c>
      <c r="J13" s="307">
        <v>735991.087855</v>
      </c>
      <c r="K13" s="308" t="s">
        <v>254</v>
      </c>
      <c r="L13" s="308" t="s">
        <v>254</v>
      </c>
      <c r="M13" s="308" t="s">
        <v>254</v>
      </c>
      <c r="N13" s="309" t="s">
        <v>254</v>
      </c>
      <c r="O13" s="310" t="s">
        <v>254</v>
      </c>
    </row>
    <row r="14" spans="1:15" ht="12.75">
      <c r="A14" s="305" t="s">
        <v>521</v>
      </c>
      <c r="B14" s="306" t="s">
        <v>250</v>
      </c>
      <c r="C14" s="306" t="s">
        <v>176</v>
      </c>
      <c r="D14" s="306" t="s">
        <v>618</v>
      </c>
      <c r="E14" s="306" t="s">
        <v>629</v>
      </c>
      <c r="F14" s="306" t="s">
        <v>252</v>
      </c>
      <c r="G14" s="306" t="s">
        <v>631</v>
      </c>
      <c r="H14" s="307">
        <v>3.5</v>
      </c>
      <c r="I14" s="307">
        <v>8.564185</v>
      </c>
      <c r="J14" s="307">
        <v>8744.00131353</v>
      </c>
      <c r="K14" s="308" t="s">
        <v>254</v>
      </c>
      <c r="L14" s="308" t="s">
        <v>254</v>
      </c>
      <c r="M14" s="308" t="s">
        <v>254</v>
      </c>
      <c r="N14" s="309" t="s">
        <v>254</v>
      </c>
      <c r="O14" s="310" t="s">
        <v>254</v>
      </c>
    </row>
    <row r="15" spans="1:15" ht="12.75">
      <c r="A15" s="327" t="s">
        <v>521</v>
      </c>
      <c r="B15" s="262" t="s">
        <v>250</v>
      </c>
      <c r="C15" s="262" t="s">
        <v>176</v>
      </c>
      <c r="D15" s="262" t="s">
        <v>618</v>
      </c>
      <c r="E15" s="262" t="s">
        <v>629</v>
      </c>
      <c r="F15" s="262" t="s">
        <v>287</v>
      </c>
      <c r="G15" s="262" t="s">
        <v>632</v>
      </c>
      <c r="H15" s="328">
        <v>417</v>
      </c>
      <c r="I15" s="328">
        <v>6098.8633187</v>
      </c>
      <c r="J15" s="328">
        <v>1509984.14895</v>
      </c>
      <c r="K15" s="329" t="s">
        <v>254</v>
      </c>
      <c r="L15" s="329" t="s">
        <v>253</v>
      </c>
      <c r="M15" s="329" t="s">
        <v>253</v>
      </c>
      <c r="N15" s="282" t="s">
        <v>254</v>
      </c>
      <c r="O15" s="287" t="s">
        <v>254</v>
      </c>
    </row>
    <row r="16" spans="1:15" ht="12.75">
      <c r="A16" s="327" t="s">
        <v>521</v>
      </c>
      <c r="B16" s="262" t="s">
        <v>250</v>
      </c>
      <c r="C16" s="262" t="s">
        <v>176</v>
      </c>
      <c r="D16" s="262" t="s">
        <v>618</v>
      </c>
      <c r="E16" s="262" t="s">
        <v>629</v>
      </c>
      <c r="F16" s="262" t="s">
        <v>287</v>
      </c>
      <c r="G16" s="262" t="s">
        <v>633</v>
      </c>
      <c r="H16" s="328">
        <v>562.5</v>
      </c>
      <c r="I16" s="328">
        <v>5883.1101856</v>
      </c>
      <c r="J16" s="328">
        <v>1025809.64949</v>
      </c>
      <c r="K16" s="329" t="s">
        <v>253</v>
      </c>
      <c r="L16" s="329" t="s">
        <v>253</v>
      </c>
      <c r="M16" s="329" t="s">
        <v>253</v>
      </c>
      <c r="N16" s="282" t="s">
        <v>254</v>
      </c>
      <c r="O16" s="287" t="s">
        <v>254</v>
      </c>
    </row>
    <row r="17" spans="1:15" ht="12.75">
      <c r="A17" s="305" t="s">
        <v>521</v>
      </c>
      <c r="B17" s="306" t="s">
        <v>250</v>
      </c>
      <c r="C17" s="306" t="s">
        <v>176</v>
      </c>
      <c r="D17" s="306" t="s">
        <v>618</v>
      </c>
      <c r="E17" s="306" t="s">
        <v>634</v>
      </c>
      <c r="F17" s="306" t="s">
        <v>287</v>
      </c>
      <c r="G17" s="306" t="s">
        <v>635</v>
      </c>
      <c r="H17" s="307">
        <v>2</v>
      </c>
      <c r="I17" s="307">
        <v>0.078125</v>
      </c>
      <c r="J17" s="307">
        <v>52.620289311</v>
      </c>
      <c r="K17" s="308" t="s">
        <v>254</v>
      </c>
      <c r="L17" s="308" t="s">
        <v>254</v>
      </c>
      <c r="M17" s="308" t="s">
        <v>254</v>
      </c>
      <c r="N17" s="309" t="s">
        <v>254</v>
      </c>
      <c r="O17" s="310" t="s">
        <v>254</v>
      </c>
    </row>
    <row r="18" spans="1:15" ht="12.75">
      <c r="A18" s="305" t="s">
        <v>521</v>
      </c>
      <c r="B18" s="306" t="s">
        <v>250</v>
      </c>
      <c r="C18" s="306" t="s">
        <v>176</v>
      </c>
      <c r="D18" s="306" t="s">
        <v>618</v>
      </c>
      <c r="E18" s="306" t="s">
        <v>636</v>
      </c>
      <c r="F18" s="306" t="s">
        <v>252</v>
      </c>
      <c r="G18" s="306" t="s">
        <v>637</v>
      </c>
      <c r="H18" s="307">
        <v>121.5</v>
      </c>
      <c r="I18" s="307">
        <v>37.6623635</v>
      </c>
      <c r="J18" s="307">
        <v>59534.838896</v>
      </c>
      <c r="K18" s="308" t="s">
        <v>254</v>
      </c>
      <c r="L18" s="308" t="s">
        <v>254</v>
      </c>
      <c r="M18" s="308" t="s">
        <v>254</v>
      </c>
      <c r="N18" s="309" t="s">
        <v>254</v>
      </c>
      <c r="O18" s="310" t="s">
        <v>254</v>
      </c>
    </row>
    <row r="19" spans="1:15" ht="12.75">
      <c r="A19" s="305" t="s">
        <v>521</v>
      </c>
      <c r="B19" s="306" t="s">
        <v>250</v>
      </c>
      <c r="C19" s="306" t="s">
        <v>176</v>
      </c>
      <c r="D19" s="306" t="s">
        <v>618</v>
      </c>
      <c r="E19" s="306" t="s">
        <v>636</v>
      </c>
      <c r="F19" s="306" t="s">
        <v>252</v>
      </c>
      <c r="G19" s="306" t="s">
        <v>638</v>
      </c>
      <c r="H19" s="307">
        <v>1</v>
      </c>
      <c r="I19" s="307">
        <v>0.15595</v>
      </c>
      <c r="J19" s="307">
        <v>233.27211058</v>
      </c>
      <c r="K19" s="308" t="s">
        <v>254</v>
      </c>
      <c r="L19" s="308" t="s">
        <v>254</v>
      </c>
      <c r="M19" s="308" t="s">
        <v>254</v>
      </c>
      <c r="N19" s="309" t="s">
        <v>254</v>
      </c>
      <c r="O19" s="310" t="s">
        <v>254</v>
      </c>
    </row>
    <row r="20" spans="1:15" ht="12.75">
      <c r="A20" s="327" t="s">
        <v>521</v>
      </c>
      <c r="B20" s="262" t="s">
        <v>250</v>
      </c>
      <c r="C20" s="262" t="s">
        <v>176</v>
      </c>
      <c r="D20" s="262" t="s">
        <v>618</v>
      </c>
      <c r="E20" s="262" t="s">
        <v>639</v>
      </c>
      <c r="F20" s="262" t="s">
        <v>640</v>
      </c>
      <c r="G20" s="262" t="s">
        <v>641</v>
      </c>
      <c r="H20" s="328">
        <v>1004.5</v>
      </c>
      <c r="I20" s="328">
        <v>232.7871685</v>
      </c>
      <c r="J20" s="328">
        <v>579418.284895</v>
      </c>
      <c r="K20" s="329" t="s">
        <v>253</v>
      </c>
      <c r="L20" s="329" t="s">
        <v>254</v>
      </c>
      <c r="M20" s="329" t="s">
        <v>254</v>
      </c>
      <c r="N20" s="282" t="s">
        <v>254</v>
      </c>
      <c r="O20" s="287" t="s">
        <v>254</v>
      </c>
    </row>
    <row r="21" spans="1:15" ht="12.75">
      <c r="A21" s="305" t="s">
        <v>521</v>
      </c>
      <c r="B21" s="306" t="s">
        <v>250</v>
      </c>
      <c r="C21" s="306" t="s">
        <v>176</v>
      </c>
      <c r="D21" s="306" t="s">
        <v>618</v>
      </c>
      <c r="E21" s="306" t="s">
        <v>642</v>
      </c>
      <c r="F21" s="262" t="s">
        <v>252</v>
      </c>
      <c r="G21" s="306" t="s">
        <v>643</v>
      </c>
      <c r="H21" s="307">
        <v>28</v>
      </c>
      <c r="I21" s="307">
        <v>28.6073074</v>
      </c>
      <c r="J21" s="307">
        <v>53589.478677</v>
      </c>
      <c r="K21" s="308" t="s">
        <v>254</v>
      </c>
      <c r="L21" s="308" t="s">
        <v>254</v>
      </c>
      <c r="M21" s="308" t="s">
        <v>254</v>
      </c>
      <c r="N21" s="309" t="s">
        <v>254</v>
      </c>
      <c r="O21" s="310" t="s">
        <v>254</v>
      </c>
    </row>
    <row r="22" spans="1:15" ht="12.75">
      <c r="A22" s="305" t="s">
        <v>521</v>
      </c>
      <c r="B22" s="306" t="s">
        <v>250</v>
      </c>
      <c r="C22" s="306" t="s">
        <v>176</v>
      </c>
      <c r="D22" s="306" t="s">
        <v>618</v>
      </c>
      <c r="E22" s="306" t="s">
        <v>644</v>
      </c>
      <c r="F22" s="306" t="s">
        <v>252</v>
      </c>
      <c r="G22" s="306" t="s">
        <v>645</v>
      </c>
      <c r="H22" s="307">
        <v>2</v>
      </c>
      <c r="I22" s="307">
        <v>0.985725</v>
      </c>
      <c r="J22" s="307">
        <v>1382.326286</v>
      </c>
      <c r="K22" s="308" t="s">
        <v>254</v>
      </c>
      <c r="L22" s="308" t="s">
        <v>254</v>
      </c>
      <c r="M22" s="308" t="s">
        <v>254</v>
      </c>
      <c r="N22" s="309" t="s">
        <v>254</v>
      </c>
      <c r="O22" s="310" t="s">
        <v>254</v>
      </c>
    </row>
    <row r="23" spans="1:15" ht="12.75">
      <c r="A23" s="305" t="s">
        <v>521</v>
      </c>
      <c r="B23" s="306" t="s">
        <v>250</v>
      </c>
      <c r="C23" s="306" t="s">
        <v>176</v>
      </c>
      <c r="D23" s="306" t="s">
        <v>618</v>
      </c>
      <c r="E23" s="306" t="s">
        <v>646</v>
      </c>
      <c r="F23" s="306" t="s">
        <v>252</v>
      </c>
      <c r="G23" s="306" t="s">
        <v>647</v>
      </c>
      <c r="H23" s="307">
        <v>54</v>
      </c>
      <c r="I23" s="307">
        <v>74.49197</v>
      </c>
      <c r="J23" s="307">
        <v>102335.49088</v>
      </c>
      <c r="K23" s="308" t="s">
        <v>254</v>
      </c>
      <c r="L23" s="308" t="s">
        <v>254</v>
      </c>
      <c r="M23" s="308" t="s">
        <v>254</v>
      </c>
      <c r="N23" s="309" t="s">
        <v>254</v>
      </c>
      <c r="O23" s="310" t="s">
        <v>254</v>
      </c>
    </row>
    <row r="24" spans="1:15" ht="12.75">
      <c r="A24" s="305" t="s">
        <v>521</v>
      </c>
      <c r="B24" s="306" t="s">
        <v>250</v>
      </c>
      <c r="C24" s="306" t="s">
        <v>176</v>
      </c>
      <c r="D24" s="306" t="s">
        <v>618</v>
      </c>
      <c r="E24" s="306" t="s">
        <v>646</v>
      </c>
      <c r="F24" s="306" t="s">
        <v>252</v>
      </c>
      <c r="G24" s="306" t="s">
        <v>648</v>
      </c>
      <c r="H24" s="307">
        <v>1.5</v>
      </c>
      <c r="I24" s="307">
        <v>3.2172175</v>
      </c>
      <c r="J24" s="307">
        <v>3031.58926008</v>
      </c>
      <c r="K24" s="308" t="s">
        <v>254</v>
      </c>
      <c r="L24" s="308" t="s">
        <v>254</v>
      </c>
      <c r="M24" s="308" t="s">
        <v>254</v>
      </c>
      <c r="N24" s="309" t="s">
        <v>254</v>
      </c>
      <c r="O24" s="310" t="s">
        <v>254</v>
      </c>
    </row>
    <row r="25" spans="1:15" ht="12.75">
      <c r="A25" s="305" t="s">
        <v>521</v>
      </c>
      <c r="B25" s="306" t="s">
        <v>250</v>
      </c>
      <c r="C25" s="306" t="s">
        <v>176</v>
      </c>
      <c r="D25" s="306" t="s">
        <v>618</v>
      </c>
      <c r="E25" s="306" t="s">
        <v>646</v>
      </c>
      <c r="F25" s="306" t="s">
        <v>287</v>
      </c>
      <c r="G25" s="306" t="s">
        <v>649</v>
      </c>
      <c r="H25" s="307">
        <v>2</v>
      </c>
      <c r="I25" s="307">
        <v>24.86</v>
      </c>
      <c r="J25" s="307">
        <v>4337.6372373</v>
      </c>
      <c r="K25" s="308" t="s">
        <v>254</v>
      </c>
      <c r="L25" s="308" t="s">
        <v>254</v>
      </c>
      <c r="M25" s="308" t="s">
        <v>254</v>
      </c>
      <c r="N25" s="309" t="s">
        <v>254</v>
      </c>
      <c r="O25" s="310" t="s">
        <v>254</v>
      </c>
    </row>
    <row r="26" spans="1:15" ht="12.75">
      <c r="A26" s="327" t="s">
        <v>521</v>
      </c>
      <c r="B26" s="262" t="s">
        <v>250</v>
      </c>
      <c r="C26" s="262" t="s">
        <v>176</v>
      </c>
      <c r="D26" s="262" t="s">
        <v>618</v>
      </c>
      <c r="E26" s="262" t="s">
        <v>646</v>
      </c>
      <c r="F26" s="262" t="s">
        <v>287</v>
      </c>
      <c r="G26" s="262" t="s">
        <v>650</v>
      </c>
      <c r="H26" s="328">
        <v>207.5</v>
      </c>
      <c r="I26" s="328">
        <v>3423.9258275</v>
      </c>
      <c r="J26" s="328">
        <v>760729.672735</v>
      </c>
      <c r="K26" s="329" t="s">
        <v>254</v>
      </c>
      <c r="L26" s="329" t="s">
        <v>253</v>
      </c>
      <c r="M26" s="329" t="s">
        <v>253</v>
      </c>
      <c r="N26" s="282" t="s">
        <v>254</v>
      </c>
      <c r="O26" s="287" t="s">
        <v>254</v>
      </c>
    </row>
    <row r="27" spans="1:15" ht="12.75">
      <c r="A27" s="327" t="s">
        <v>521</v>
      </c>
      <c r="B27" s="262" t="s">
        <v>250</v>
      </c>
      <c r="C27" s="262" t="s">
        <v>176</v>
      </c>
      <c r="D27" s="262" t="s">
        <v>618</v>
      </c>
      <c r="E27" s="262" t="s">
        <v>646</v>
      </c>
      <c r="F27" s="262" t="s">
        <v>287</v>
      </c>
      <c r="G27" s="262" t="s">
        <v>651</v>
      </c>
      <c r="H27" s="328">
        <v>447</v>
      </c>
      <c r="I27" s="328">
        <v>5741.611501</v>
      </c>
      <c r="J27" s="328">
        <v>1027237.22908</v>
      </c>
      <c r="K27" s="329" t="s">
        <v>254</v>
      </c>
      <c r="L27" s="329" t="s">
        <v>253</v>
      </c>
      <c r="M27" s="329" t="s">
        <v>253</v>
      </c>
      <c r="N27" s="282" t="s">
        <v>254</v>
      </c>
      <c r="O27" s="287" t="s">
        <v>254</v>
      </c>
    </row>
    <row r="28" spans="1:15" ht="12.75">
      <c r="A28" s="305" t="s">
        <v>521</v>
      </c>
      <c r="B28" s="306" t="s">
        <v>250</v>
      </c>
      <c r="C28" s="306" t="s">
        <v>176</v>
      </c>
      <c r="D28" s="306" t="s">
        <v>618</v>
      </c>
      <c r="E28" s="306" t="s">
        <v>646</v>
      </c>
      <c r="F28" s="306" t="s">
        <v>287</v>
      </c>
      <c r="G28" s="306" t="s">
        <v>652</v>
      </c>
      <c r="H28" s="307">
        <v>1</v>
      </c>
      <c r="I28" s="307">
        <v>0.4029125</v>
      </c>
      <c r="J28" s="307">
        <v>481.02232699</v>
      </c>
      <c r="K28" s="308" t="s">
        <v>254</v>
      </c>
      <c r="L28" s="308" t="s">
        <v>254</v>
      </c>
      <c r="M28" s="308" t="s">
        <v>254</v>
      </c>
      <c r="N28" s="309" t="s">
        <v>254</v>
      </c>
      <c r="O28" s="310" t="s">
        <v>254</v>
      </c>
    </row>
    <row r="29" spans="1:15" ht="12.75">
      <c r="A29" s="305" t="s">
        <v>521</v>
      </c>
      <c r="B29" s="306" t="s">
        <v>250</v>
      </c>
      <c r="C29" s="306" t="s">
        <v>176</v>
      </c>
      <c r="D29" s="306" t="s">
        <v>618</v>
      </c>
      <c r="E29" s="306" t="s">
        <v>653</v>
      </c>
      <c r="F29" s="306" t="s">
        <v>654</v>
      </c>
      <c r="G29" s="306" t="s">
        <v>655</v>
      </c>
      <c r="H29" s="307">
        <v>10</v>
      </c>
      <c r="I29" s="307">
        <v>2.3164875</v>
      </c>
      <c r="J29" s="307">
        <v>5596.936649685</v>
      </c>
      <c r="K29" s="308" t="s">
        <v>254</v>
      </c>
      <c r="L29" s="308" t="s">
        <v>254</v>
      </c>
      <c r="M29" s="308" t="s">
        <v>254</v>
      </c>
      <c r="N29" s="309" t="s">
        <v>254</v>
      </c>
      <c r="O29" s="310" t="s">
        <v>254</v>
      </c>
    </row>
    <row r="30" spans="1:15" ht="12.75">
      <c r="A30" s="305" t="s">
        <v>521</v>
      </c>
      <c r="B30" s="306" t="s">
        <v>250</v>
      </c>
      <c r="C30" s="306" t="s">
        <v>176</v>
      </c>
      <c r="D30" s="306" t="s">
        <v>618</v>
      </c>
      <c r="E30" s="306" t="s">
        <v>653</v>
      </c>
      <c r="F30" s="306" t="s">
        <v>656</v>
      </c>
      <c r="G30" s="306" t="s">
        <v>657</v>
      </c>
      <c r="H30" s="307">
        <v>92</v>
      </c>
      <c r="I30" s="307">
        <v>21.07265</v>
      </c>
      <c r="J30" s="307">
        <v>141228.22909</v>
      </c>
      <c r="K30" s="308" t="s">
        <v>254</v>
      </c>
      <c r="L30" s="308" t="s">
        <v>254</v>
      </c>
      <c r="M30" s="308" t="s">
        <v>254</v>
      </c>
      <c r="N30" s="309" t="s">
        <v>254</v>
      </c>
      <c r="O30" s="310" t="s">
        <v>254</v>
      </c>
    </row>
    <row r="31" spans="1:15" ht="12.75">
      <c r="A31" s="327" t="s">
        <v>521</v>
      </c>
      <c r="B31" s="262" t="s">
        <v>250</v>
      </c>
      <c r="C31" s="262" t="s">
        <v>176</v>
      </c>
      <c r="D31" s="262" t="s">
        <v>618</v>
      </c>
      <c r="E31" s="262" t="s">
        <v>653</v>
      </c>
      <c r="F31" s="262" t="s">
        <v>252</v>
      </c>
      <c r="G31" s="262" t="s">
        <v>658</v>
      </c>
      <c r="H31" s="328">
        <v>1728</v>
      </c>
      <c r="I31" s="328">
        <v>623.00658555</v>
      </c>
      <c r="J31" s="328">
        <v>1471901.46125</v>
      </c>
      <c r="K31" s="329" t="s">
        <v>253</v>
      </c>
      <c r="L31" s="329" t="s">
        <v>254</v>
      </c>
      <c r="M31" s="329" t="s">
        <v>253</v>
      </c>
      <c r="N31" s="282" t="s">
        <v>254</v>
      </c>
      <c r="O31" s="287" t="s">
        <v>254</v>
      </c>
    </row>
    <row r="32" spans="1:15" ht="12.75">
      <c r="A32" s="327" t="s">
        <v>521</v>
      </c>
      <c r="B32" s="262" t="s">
        <v>250</v>
      </c>
      <c r="C32" s="262" t="s">
        <v>176</v>
      </c>
      <c r="D32" s="262" t="s">
        <v>618</v>
      </c>
      <c r="E32" s="262" t="s">
        <v>653</v>
      </c>
      <c r="F32" s="262" t="s">
        <v>252</v>
      </c>
      <c r="G32" s="262" t="s">
        <v>659</v>
      </c>
      <c r="H32" s="328">
        <v>9131.5</v>
      </c>
      <c r="I32" s="328">
        <v>2599.48827545</v>
      </c>
      <c r="J32" s="328">
        <v>5230767.3535</v>
      </c>
      <c r="K32" s="329" t="s">
        <v>253</v>
      </c>
      <c r="L32" s="329" t="s">
        <v>253</v>
      </c>
      <c r="M32" s="329" t="s">
        <v>253</v>
      </c>
      <c r="N32" s="282" t="s">
        <v>254</v>
      </c>
      <c r="O32" s="287" t="s">
        <v>254</v>
      </c>
    </row>
    <row r="33" spans="1:15" ht="12.75">
      <c r="A33" s="305" t="s">
        <v>521</v>
      </c>
      <c r="B33" s="306" t="s">
        <v>250</v>
      </c>
      <c r="C33" s="306" t="s">
        <v>176</v>
      </c>
      <c r="D33" s="306" t="s">
        <v>618</v>
      </c>
      <c r="E33" s="306" t="s">
        <v>653</v>
      </c>
      <c r="F33" s="306" t="s">
        <v>252</v>
      </c>
      <c r="G33" s="306" t="s">
        <v>660</v>
      </c>
      <c r="H33" s="307">
        <v>1</v>
      </c>
      <c r="I33" s="307">
        <v>0.0097125</v>
      </c>
      <c r="J33" s="307">
        <v>67.7016552435</v>
      </c>
      <c r="K33" s="308" t="s">
        <v>254</v>
      </c>
      <c r="L33" s="308" t="s">
        <v>254</v>
      </c>
      <c r="M33" s="308" t="s">
        <v>254</v>
      </c>
      <c r="N33" s="309" t="s">
        <v>254</v>
      </c>
      <c r="O33" s="310" t="s">
        <v>254</v>
      </c>
    </row>
    <row r="34" spans="1:15" ht="12.75">
      <c r="A34" s="305" t="s">
        <v>521</v>
      </c>
      <c r="B34" s="306" t="s">
        <v>250</v>
      </c>
      <c r="C34" s="306" t="s">
        <v>176</v>
      </c>
      <c r="D34" s="306" t="s">
        <v>618</v>
      </c>
      <c r="E34" s="306" t="s">
        <v>653</v>
      </c>
      <c r="F34" s="306" t="s">
        <v>287</v>
      </c>
      <c r="G34" s="306" t="s">
        <v>661</v>
      </c>
      <c r="H34" s="307">
        <v>4</v>
      </c>
      <c r="I34" s="307">
        <v>0.305878</v>
      </c>
      <c r="J34" s="307">
        <v>606.066837835</v>
      </c>
      <c r="K34" s="308" t="s">
        <v>254</v>
      </c>
      <c r="L34" s="308" t="s">
        <v>254</v>
      </c>
      <c r="M34" s="308" t="s">
        <v>254</v>
      </c>
      <c r="N34" s="309" t="s">
        <v>254</v>
      </c>
      <c r="O34" s="310" t="s">
        <v>254</v>
      </c>
    </row>
    <row r="35" spans="1:15" ht="12.75">
      <c r="A35" s="305" t="s">
        <v>521</v>
      </c>
      <c r="B35" s="306" t="s">
        <v>250</v>
      </c>
      <c r="C35" s="306" t="s">
        <v>176</v>
      </c>
      <c r="D35" s="306" t="s">
        <v>618</v>
      </c>
      <c r="E35" s="306" t="s">
        <v>662</v>
      </c>
      <c r="F35" s="306" t="s">
        <v>654</v>
      </c>
      <c r="G35" s="306" t="s">
        <v>663</v>
      </c>
      <c r="H35" s="307">
        <v>57</v>
      </c>
      <c r="I35" s="307">
        <v>29.5382765</v>
      </c>
      <c r="J35" s="307">
        <v>95434.614477</v>
      </c>
      <c r="K35" s="308" t="s">
        <v>254</v>
      </c>
      <c r="L35" s="308" t="s">
        <v>254</v>
      </c>
      <c r="M35" s="308" t="s">
        <v>254</v>
      </c>
      <c r="N35" s="309" t="s">
        <v>254</v>
      </c>
      <c r="O35" s="310" t="s">
        <v>254</v>
      </c>
    </row>
    <row r="36" spans="1:15" ht="12.75">
      <c r="A36" s="305" t="s">
        <v>521</v>
      </c>
      <c r="B36" s="306" t="s">
        <v>250</v>
      </c>
      <c r="C36" s="306" t="s">
        <v>176</v>
      </c>
      <c r="D36" s="306" t="s">
        <v>618</v>
      </c>
      <c r="E36" s="306" t="s">
        <v>662</v>
      </c>
      <c r="F36" s="306" t="s">
        <v>656</v>
      </c>
      <c r="G36" s="306" t="s">
        <v>664</v>
      </c>
      <c r="H36" s="307">
        <v>12</v>
      </c>
      <c r="I36" s="307">
        <v>0.4337725</v>
      </c>
      <c r="J36" s="307">
        <v>2856.5085782</v>
      </c>
      <c r="K36" s="308" t="s">
        <v>254</v>
      </c>
      <c r="L36" s="308" t="s">
        <v>254</v>
      </c>
      <c r="M36" s="308" t="s">
        <v>254</v>
      </c>
      <c r="N36" s="309" t="s">
        <v>254</v>
      </c>
      <c r="O36" s="310" t="s">
        <v>254</v>
      </c>
    </row>
    <row r="37" spans="1:15" ht="12.75">
      <c r="A37" s="305" t="s">
        <v>521</v>
      </c>
      <c r="B37" s="306" t="s">
        <v>250</v>
      </c>
      <c r="C37" s="306" t="s">
        <v>176</v>
      </c>
      <c r="D37" s="306" t="s">
        <v>618</v>
      </c>
      <c r="E37" s="306" t="s">
        <v>662</v>
      </c>
      <c r="F37" s="306" t="s">
        <v>252</v>
      </c>
      <c r="G37" s="306" t="s">
        <v>665</v>
      </c>
      <c r="H37" s="307">
        <v>32</v>
      </c>
      <c r="I37" s="307">
        <v>10.8725975</v>
      </c>
      <c r="J37" s="307">
        <v>16661.8607835</v>
      </c>
      <c r="K37" s="308" t="s">
        <v>254</v>
      </c>
      <c r="L37" s="308" t="s">
        <v>254</v>
      </c>
      <c r="M37" s="308" t="s">
        <v>254</v>
      </c>
      <c r="N37" s="309" t="s">
        <v>254</v>
      </c>
      <c r="O37" s="310" t="s">
        <v>254</v>
      </c>
    </row>
    <row r="38" spans="1:15" ht="12.75">
      <c r="A38" s="327" t="s">
        <v>521</v>
      </c>
      <c r="B38" s="262" t="s">
        <v>250</v>
      </c>
      <c r="C38" s="262" t="s">
        <v>176</v>
      </c>
      <c r="D38" s="262" t="s">
        <v>618</v>
      </c>
      <c r="E38" s="262" t="s">
        <v>666</v>
      </c>
      <c r="F38" s="262" t="s">
        <v>656</v>
      </c>
      <c r="G38" s="262" t="s">
        <v>667</v>
      </c>
      <c r="H38" s="328">
        <v>492.5</v>
      </c>
      <c r="I38" s="328">
        <v>310.8527415</v>
      </c>
      <c r="J38" s="328">
        <v>2558649.917</v>
      </c>
      <c r="K38" s="329" t="s">
        <v>253</v>
      </c>
      <c r="L38" s="329" t="s">
        <v>254</v>
      </c>
      <c r="M38" s="329" t="s">
        <v>253</v>
      </c>
      <c r="N38" s="282" t="s">
        <v>254</v>
      </c>
      <c r="O38" s="288" t="s">
        <v>254</v>
      </c>
    </row>
    <row r="39" spans="1:15" ht="12.75">
      <c r="A39" s="305" t="s">
        <v>521</v>
      </c>
      <c r="B39" s="306" t="s">
        <v>250</v>
      </c>
      <c r="C39" s="306" t="s">
        <v>176</v>
      </c>
      <c r="D39" s="306" t="s">
        <v>618</v>
      </c>
      <c r="E39" s="306" t="s">
        <v>666</v>
      </c>
      <c r="F39" s="306" t="s">
        <v>287</v>
      </c>
      <c r="G39" s="306" t="s">
        <v>668</v>
      </c>
      <c r="H39" s="307">
        <v>206.5</v>
      </c>
      <c r="I39" s="307">
        <v>307.980688</v>
      </c>
      <c r="J39" s="307">
        <v>157796.28774</v>
      </c>
      <c r="K39" s="308" t="s">
        <v>254</v>
      </c>
      <c r="L39" s="308" t="s">
        <v>254</v>
      </c>
      <c r="M39" s="308" t="s">
        <v>254</v>
      </c>
      <c r="N39" s="309" t="s">
        <v>254</v>
      </c>
      <c r="O39" s="310" t="s">
        <v>254</v>
      </c>
    </row>
    <row r="40" spans="1:15" ht="12.75">
      <c r="A40" s="327" t="s">
        <v>521</v>
      </c>
      <c r="B40" s="262" t="s">
        <v>250</v>
      </c>
      <c r="C40" s="262" t="s">
        <v>176</v>
      </c>
      <c r="D40" s="262" t="s">
        <v>618</v>
      </c>
      <c r="E40" s="262" t="s">
        <v>669</v>
      </c>
      <c r="F40" s="262" t="s">
        <v>252</v>
      </c>
      <c r="G40" s="262" t="s">
        <v>670</v>
      </c>
      <c r="H40" s="328">
        <v>604</v>
      </c>
      <c r="I40" s="328">
        <v>240.346599</v>
      </c>
      <c r="J40" s="328">
        <v>577189.634625</v>
      </c>
      <c r="K40" s="329" t="s">
        <v>253</v>
      </c>
      <c r="L40" s="329" t="s">
        <v>254</v>
      </c>
      <c r="M40" s="329" t="s">
        <v>254</v>
      </c>
      <c r="N40" s="282" t="s">
        <v>254</v>
      </c>
      <c r="O40" s="287" t="s">
        <v>254</v>
      </c>
    </row>
    <row r="41" spans="1:15" ht="12.75">
      <c r="A41" s="327" t="s">
        <v>521</v>
      </c>
      <c r="B41" s="262" t="s">
        <v>250</v>
      </c>
      <c r="C41" s="262" t="s">
        <v>176</v>
      </c>
      <c r="D41" s="262" t="s">
        <v>618</v>
      </c>
      <c r="E41" s="262" t="s">
        <v>669</v>
      </c>
      <c r="F41" s="262" t="s">
        <v>252</v>
      </c>
      <c r="G41" s="262" t="s">
        <v>671</v>
      </c>
      <c r="H41" s="328">
        <v>2774</v>
      </c>
      <c r="I41" s="328">
        <v>672.605248</v>
      </c>
      <c r="J41" s="328">
        <v>1652170.05345</v>
      </c>
      <c r="K41" s="329" t="s">
        <v>253</v>
      </c>
      <c r="L41" s="329" t="s">
        <v>253</v>
      </c>
      <c r="M41" s="329" t="s">
        <v>253</v>
      </c>
      <c r="N41" s="282" t="s">
        <v>254</v>
      </c>
      <c r="O41" s="287" t="s">
        <v>254</v>
      </c>
    </row>
    <row r="42" spans="1:15" ht="12.75">
      <c r="A42" s="305" t="s">
        <v>521</v>
      </c>
      <c r="B42" s="306" t="s">
        <v>250</v>
      </c>
      <c r="C42" s="306" t="s">
        <v>176</v>
      </c>
      <c r="D42" s="306" t="s">
        <v>618</v>
      </c>
      <c r="E42" s="306" t="s">
        <v>669</v>
      </c>
      <c r="F42" s="306" t="s">
        <v>252</v>
      </c>
      <c r="G42" s="306" t="s">
        <v>672</v>
      </c>
      <c r="H42" s="307">
        <v>1</v>
      </c>
      <c r="I42" s="307">
        <v>0.0412</v>
      </c>
      <c r="J42" s="307">
        <v>63.588630463</v>
      </c>
      <c r="K42" s="308" t="s">
        <v>254</v>
      </c>
      <c r="L42" s="308" t="s">
        <v>254</v>
      </c>
      <c r="M42" s="308" t="s">
        <v>254</v>
      </c>
      <c r="N42" s="309" t="s">
        <v>254</v>
      </c>
      <c r="O42" s="310" t="s">
        <v>254</v>
      </c>
    </row>
    <row r="43" spans="1:15" ht="12.75">
      <c r="A43" s="305" t="s">
        <v>521</v>
      </c>
      <c r="B43" s="306" t="s">
        <v>250</v>
      </c>
      <c r="C43" s="306" t="s">
        <v>176</v>
      </c>
      <c r="D43" s="306" t="s">
        <v>673</v>
      </c>
      <c r="E43" s="306" t="s">
        <v>619</v>
      </c>
      <c r="F43" s="306" t="s">
        <v>252</v>
      </c>
      <c r="G43" s="306" t="s">
        <v>620</v>
      </c>
      <c r="H43" s="307">
        <v>51</v>
      </c>
      <c r="I43" s="307">
        <v>66.1836095</v>
      </c>
      <c r="J43" s="307">
        <v>109407.5263495</v>
      </c>
      <c r="K43" s="308" t="s">
        <v>254</v>
      </c>
      <c r="L43" s="308" t="s">
        <v>254</v>
      </c>
      <c r="M43" s="308" t="s">
        <v>254</v>
      </c>
      <c r="N43" s="309" t="s">
        <v>254</v>
      </c>
      <c r="O43" s="310" t="s">
        <v>254</v>
      </c>
    </row>
    <row r="44" spans="1:15" ht="12.75">
      <c r="A44" s="327" t="s">
        <v>521</v>
      </c>
      <c r="B44" s="262" t="s">
        <v>250</v>
      </c>
      <c r="C44" s="262" t="s">
        <v>176</v>
      </c>
      <c r="D44" s="262" t="s">
        <v>673</v>
      </c>
      <c r="E44" s="262" t="s">
        <v>622</v>
      </c>
      <c r="F44" s="262" t="s">
        <v>252</v>
      </c>
      <c r="G44" s="262" t="s">
        <v>266</v>
      </c>
      <c r="H44" s="328">
        <v>3938</v>
      </c>
      <c r="I44" s="328">
        <v>6606.7867621</v>
      </c>
      <c r="J44" s="328">
        <v>8589245.10225</v>
      </c>
      <c r="K44" s="329" t="s">
        <v>253</v>
      </c>
      <c r="L44" s="329" t="s">
        <v>253</v>
      </c>
      <c r="M44" s="329" t="s">
        <v>253</v>
      </c>
      <c r="N44" s="282" t="s">
        <v>254</v>
      </c>
      <c r="O44" s="287" t="s">
        <v>253</v>
      </c>
    </row>
    <row r="45" spans="1:15" ht="12.75">
      <c r="A45" s="305" t="s">
        <v>521</v>
      </c>
      <c r="B45" s="306" t="s">
        <v>250</v>
      </c>
      <c r="C45" s="306" t="s">
        <v>176</v>
      </c>
      <c r="D45" s="306" t="s">
        <v>673</v>
      </c>
      <c r="E45" s="306" t="s">
        <v>622</v>
      </c>
      <c r="F45" s="306" t="s">
        <v>252</v>
      </c>
      <c r="G45" s="306" t="s">
        <v>269</v>
      </c>
      <c r="H45" s="307">
        <v>5</v>
      </c>
      <c r="I45" s="307">
        <v>8.1939514</v>
      </c>
      <c r="J45" s="307">
        <v>12782.544024</v>
      </c>
      <c r="K45" s="308" t="s">
        <v>254</v>
      </c>
      <c r="L45" s="308" t="s">
        <v>254</v>
      </c>
      <c r="M45" s="308" t="s">
        <v>254</v>
      </c>
      <c r="N45" s="309" t="s">
        <v>254</v>
      </c>
      <c r="O45" s="310" t="s">
        <v>254</v>
      </c>
    </row>
    <row r="46" spans="1:15" ht="12.75">
      <c r="A46" s="305" t="s">
        <v>521</v>
      </c>
      <c r="B46" s="306" t="s">
        <v>250</v>
      </c>
      <c r="C46" s="306" t="s">
        <v>176</v>
      </c>
      <c r="D46" s="306" t="s">
        <v>673</v>
      </c>
      <c r="E46" s="306" t="s">
        <v>622</v>
      </c>
      <c r="F46" s="306" t="s">
        <v>287</v>
      </c>
      <c r="G46" s="306" t="s">
        <v>627</v>
      </c>
      <c r="H46" s="307">
        <v>1</v>
      </c>
      <c r="I46" s="307">
        <v>0.3095</v>
      </c>
      <c r="J46" s="307">
        <v>141.43797509</v>
      </c>
      <c r="K46" s="308" t="s">
        <v>254</v>
      </c>
      <c r="L46" s="308" t="s">
        <v>254</v>
      </c>
      <c r="M46" s="308" t="s">
        <v>254</v>
      </c>
      <c r="N46" s="309" t="s">
        <v>254</v>
      </c>
      <c r="O46" s="310" t="s">
        <v>254</v>
      </c>
    </row>
    <row r="47" spans="1:15" ht="12.75">
      <c r="A47" s="327" t="s">
        <v>521</v>
      </c>
      <c r="B47" s="262" t="s">
        <v>250</v>
      </c>
      <c r="C47" s="262" t="s">
        <v>176</v>
      </c>
      <c r="D47" s="262" t="s">
        <v>673</v>
      </c>
      <c r="E47" s="262" t="s">
        <v>622</v>
      </c>
      <c r="F47" s="262" t="s">
        <v>287</v>
      </c>
      <c r="G47" s="262" t="s">
        <v>628</v>
      </c>
      <c r="H47" s="328">
        <v>154.5</v>
      </c>
      <c r="I47" s="328">
        <v>1770.806705</v>
      </c>
      <c r="J47" s="328">
        <v>272060.413245</v>
      </c>
      <c r="K47" s="329" t="s">
        <v>254</v>
      </c>
      <c r="L47" s="329" t="s">
        <v>253</v>
      </c>
      <c r="M47" s="329" t="s">
        <v>254</v>
      </c>
      <c r="N47" s="282" t="s">
        <v>254</v>
      </c>
      <c r="O47" s="287" t="s">
        <v>254</v>
      </c>
    </row>
    <row r="48" spans="1:15" ht="12.75">
      <c r="A48" s="327" t="s">
        <v>521</v>
      </c>
      <c r="B48" s="262" t="s">
        <v>250</v>
      </c>
      <c r="C48" s="262" t="s">
        <v>176</v>
      </c>
      <c r="D48" s="262" t="s">
        <v>673</v>
      </c>
      <c r="E48" s="262" t="s">
        <v>629</v>
      </c>
      <c r="F48" s="262" t="s">
        <v>252</v>
      </c>
      <c r="G48" s="262" t="s">
        <v>630</v>
      </c>
      <c r="H48" s="328">
        <v>157</v>
      </c>
      <c r="I48" s="328">
        <v>218.3416865</v>
      </c>
      <c r="J48" s="328">
        <v>331016.05539</v>
      </c>
      <c r="K48" s="329" t="s">
        <v>254</v>
      </c>
      <c r="L48" s="329" t="s">
        <v>254</v>
      </c>
      <c r="M48" s="329" t="s">
        <v>253</v>
      </c>
      <c r="N48" s="282" t="s">
        <v>254</v>
      </c>
      <c r="O48" s="287" t="s">
        <v>253</v>
      </c>
    </row>
    <row r="49" spans="1:15" ht="12.75">
      <c r="A49" s="327" t="s">
        <v>521</v>
      </c>
      <c r="B49" s="262" t="s">
        <v>250</v>
      </c>
      <c r="C49" s="262" t="s">
        <v>176</v>
      </c>
      <c r="D49" s="262" t="s">
        <v>673</v>
      </c>
      <c r="E49" s="262" t="s">
        <v>629</v>
      </c>
      <c r="F49" s="262" t="s">
        <v>287</v>
      </c>
      <c r="G49" s="262" t="s">
        <v>633</v>
      </c>
      <c r="H49" s="328">
        <v>130.5</v>
      </c>
      <c r="I49" s="328">
        <v>3244.5203244</v>
      </c>
      <c r="J49" s="328">
        <v>546693.43147</v>
      </c>
      <c r="K49" s="329" t="s">
        <v>254</v>
      </c>
      <c r="L49" s="329" t="s">
        <v>253</v>
      </c>
      <c r="M49" s="329" t="s">
        <v>253</v>
      </c>
      <c r="N49" s="282" t="s">
        <v>254</v>
      </c>
      <c r="O49" s="287" t="s">
        <v>254</v>
      </c>
    </row>
    <row r="50" spans="1:15" ht="12.75">
      <c r="A50" s="327" t="s">
        <v>521</v>
      </c>
      <c r="B50" s="262" t="s">
        <v>250</v>
      </c>
      <c r="C50" s="262" t="s">
        <v>176</v>
      </c>
      <c r="D50" s="262" t="s">
        <v>673</v>
      </c>
      <c r="E50" s="262" t="s">
        <v>639</v>
      </c>
      <c r="F50" s="262" t="s">
        <v>640</v>
      </c>
      <c r="G50" s="262" t="s">
        <v>641</v>
      </c>
      <c r="H50" s="328">
        <v>331</v>
      </c>
      <c r="I50" s="328">
        <v>67.9174675</v>
      </c>
      <c r="J50" s="328">
        <v>130082.0932435</v>
      </c>
      <c r="K50" s="329" t="s">
        <v>253</v>
      </c>
      <c r="L50" s="329" t="s">
        <v>254</v>
      </c>
      <c r="M50" s="329" t="s">
        <v>254</v>
      </c>
      <c r="N50" s="282" t="s">
        <v>254</v>
      </c>
      <c r="O50" s="287" t="s">
        <v>254</v>
      </c>
    </row>
    <row r="51" spans="1:15" ht="12.75">
      <c r="A51" s="327" t="s">
        <v>521</v>
      </c>
      <c r="B51" s="262" t="s">
        <v>250</v>
      </c>
      <c r="C51" s="262" t="s">
        <v>176</v>
      </c>
      <c r="D51" s="262" t="s">
        <v>673</v>
      </c>
      <c r="E51" s="262" t="s">
        <v>642</v>
      </c>
      <c r="F51" s="262" t="s">
        <v>252</v>
      </c>
      <c r="G51" s="262" t="s">
        <v>643</v>
      </c>
      <c r="H51" s="328">
        <v>222.5</v>
      </c>
      <c r="I51" s="328">
        <v>465.1688291</v>
      </c>
      <c r="J51" s="328">
        <v>637758.56342</v>
      </c>
      <c r="K51" s="329" t="s">
        <v>253</v>
      </c>
      <c r="L51" s="329" t="s">
        <v>254</v>
      </c>
      <c r="M51" s="329" t="s">
        <v>253</v>
      </c>
      <c r="N51" s="282" t="s">
        <v>254</v>
      </c>
      <c r="O51" s="287" t="s">
        <v>253</v>
      </c>
    </row>
    <row r="52" spans="1:15" ht="12.75">
      <c r="A52" s="305" t="s">
        <v>521</v>
      </c>
      <c r="B52" s="306" t="s">
        <v>250</v>
      </c>
      <c r="C52" s="306" t="s">
        <v>176</v>
      </c>
      <c r="D52" s="306" t="s">
        <v>673</v>
      </c>
      <c r="E52" s="306" t="s">
        <v>642</v>
      </c>
      <c r="F52" s="306" t="s">
        <v>287</v>
      </c>
      <c r="G52" s="306" t="s">
        <v>674</v>
      </c>
      <c r="H52" s="307">
        <v>1</v>
      </c>
      <c r="I52" s="307">
        <v>6.5</v>
      </c>
      <c r="J52" s="307">
        <v>0</v>
      </c>
      <c r="K52" s="308" t="s">
        <v>254</v>
      </c>
      <c r="L52" s="308" t="s">
        <v>254</v>
      </c>
      <c r="M52" s="308" t="s">
        <v>254</v>
      </c>
      <c r="N52" s="309" t="s">
        <v>254</v>
      </c>
      <c r="O52" s="310" t="s">
        <v>254</v>
      </c>
    </row>
    <row r="53" spans="1:15" ht="12.75">
      <c r="A53" s="305" t="s">
        <v>521</v>
      </c>
      <c r="B53" s="306" t="s">
        <v>250</v>
      </c>
      <c r="C53" s="306" t="s">
        <v>176</v>
      </c>
      <c r="D53" s="306" t="s">
        <v>673</v>
      </c>
      <c r="E53" s="306" t="s">
        <v>646</v>
      </c>
      <c r="F53" s="306" t="s">
        <v>252</v>
      </c>
      <c r="G53" s="306" t="s">
        <v>647</v>
      </c>
      <c r="H53" s="307">
        <v>11</v>
      </c>
      <c r="I53" s="307">
        <v>11.41909</v>
      </c>
      <c r="J53" s="307">
        <v>16581.007092</v>
      </c>
      <c r="K53" s="308" t="s">
        <v>254</v>
      </c>
      <c r="L53" s="308" t="s">
        <v>254</v>
      </c>
      <c r="M53" s="308" t="s">
        <v>254</v>
      </c>
      <c r="N53" s="309" t="s">
        <v>254</v>
      </c>
      <c r="O53" s="310" t="s">
        <v>254</v>
      </c>
    </row>
    <row r="54" spans="1:15" ht="12.75">
      <c r="A54" s="305" t="s">
        <v>521</v>
      </c>
      <c r="B54" s="306" t="s">
        <v>250</v>
      </c>
      <c r="C54" s="306" t="s">
        <v>176</v>
      </c>
      <c r="D54" s="306" t="s">
        <v>673</v>
      </c>
      <c r="E54" s="306" t="s">
        <v>646</v>
      </c>
      <c r="F54" s="306" t="s">
        <v>287</v>
      </c>
      <c r="G54" s="306" t="s">
        <v>650</v>
      </c>
      <c r="H54" s="307">
        <v>16</v>
      </c>
      <c r="I54" s="307">
        <v>109.55778</v>
      </c>
      <c r="J54" s="307">
        <v>32710.900779</v>
      </c>
      <c r="K54" s="308" t="s">
        <v>254</v>
      </c>
      <c r="L54" s="308" t="s">
        <v>254</v>
      </c>
      <c r="M54" s="308" t="s">
        <v>254</v>
      </c>
      <c r="N54" s="309" t="s">
        <v>254</v>
      </c>
      <c r="O54" s="310" t="s">
        <v>254</v>
      </c>
    </row>
    <row r="55" spans="1:15" ht="12.75">
      <c r="A55" s="327" t="s">
        <v>521</v>
      </c>
      <c r="B55" s="262" t="s">
        <v>250</v>
      </c>
      <c r="C55" s="262" t="s">
        <v>176</v>
      </c>
      <c r="D55" s="262" t="s">
        <v>673</v>
      </c>
      <c r="E55" s="262" t="s">
        <v>646</v>
      </c>
      <c r="F55" s="262" t="s">
        <v>287</v>
      </c>
      <c r="G55" s="262" t="s">
        <v>651</v>
      </c>
      <c r="H55" s="328">
        <v>630.5</v>
      </c>
      <c r="I55" s="328">
        <v>16162.21369</v>
      </c>
      <c r="J55" s="328">
        <v>2797963.70695</v>
      </c>
      <c r="K55" s="329" t="s">
        <v>253</v>
      </c>
      <c r="L55" s="329" t="s">
        <v>253</v>
      </c>
      <c r="M55" s="329" t="s">
        <v>253</v>
      </c>
      <c r="N55" s="282" t="s">
        <v>254</v>
      </c>
      <c r="O55" s="287" t="s">
        <v>254</v>
      </c>
    </row>
    <row r="56" spans="1:15" ht="12.75">
      <c r="A56" s="305" t="s">
        <v>521</v>
      </c>
      <c r="B56" s="306" t="s">
        <v>250</v>
      </c>
      <c r="C56" s="306" t="s">
        <v>176</v>
      </c>
      <c r="D56" s="306" t="s">
        <v>673</v>
      </c>
      <c r="E56" s="306" t="s">
        <v>653</v>
      </c>
      <c r="F56" s="306" t="s">
        <v>654</v>
      </c>
      <c r="G56" s="306" t="s">
        <v>655</v>
      </c>
      <c r="H56" s="307">
        <v>5</v>
      </c>
      <c r="I56" s="307">
        <v>0.64813</v>
      </c>
      <c r="J56" s="307">
        <v>2754.3821974</v>
      </c>
      <c r="K56" s="308" t="s">
        <v>254</v>
      </c>
      <c r="L56" s="308" t="s">
        <v>254</v>
      </c>
      <c r="M56" s="308" t="s">
        <v>254</v>
      </c>
      <c r="N56" s="309" t="s">
        <v>254</v>
      </c>
      <c r="O56" s="310" t="s">
        <v>254</v>
      </c>
    </row>
    <row r="57" spans="1:15" ht="12.75">
      <c r="A57" s="327" t="s">
        <v>521</v>
      </c>
      <c r="B57" s="262" t="s">
        <v>250</v>
      </c>
      <c r="C57" s="262" t="s">
        <v>176</v>
      </c>
      <c r="D57" s="262" t="s">
        <v>673</v>
      </c>
      <c r="E57" s="262" t="s">
        <v>653</v>
      </c>
      <c r="F57" s="262" t="s">
        <v>252</v>
      </c>
      <c r="G57" s="262" t="s">
        <v>658</v>
      </c>
      <c r="H57" s="328">
        <v>393.5</v>
      </c>
      <c r="I57" s="328">
        <v>136.46201045</v>
      </c>
      <c r="J57" s="328">
        <v>224181.957475</v>
      </c>
      <c r="K57" s="329" t="s">
        <v>253</v>
      </c>
      <c r="L57" s="329" t="s">
        <v>254</v>
      </c>
      <c r="M57" s="329" t="s">
        <v>254</v>
      </c>
      <c r="N57" s="282" t="s">
        <v>254</v>
      </c>
      <c r="O57" s="287" t="s">
        <v>254</v>
      </c>
    </row>
    <row r="58" spans="1:15" ht="12.75">
      <c r="A58" s="327" t="s">
        <v>521</v>
      </c>
      <c r="B58" s="262" t="s">
        <v>250</v>
      </c>
      <c r="C58" s="262" t="s">
        <v>176</v>
      </c>
      <c r="D58" s="262" t="s">
        <v>673</v>
      </c>
      <c r="E58" s="262" t="s">
        <v>653</v>
      </c>
      <c r="F58" s="262" t="s">
        <v>252</v>
      </c>
      <c r="G58" s="262" t="s">
        <v>659</v>
      </c>
      <c r="H58" s="328">
        <v>2144</v>
      </c>
      <c r="I58" s="328">
        <v>725.7026025</v>
      </c>
      <c r="J58" s="328">
        <v>1111993.0588</v>
      </c>
      <c r="K58" s="329" t="s">
        <v>253</v>
      </c>
      <c r="L58" s="329" t="s">
        <v>254</v>
      </c>
      <c r="M58" s="329" t="s">
        <v>253</v>
      </c>
      <c r="N58" s="282" t="s">
        <v>254</v>
      </c>
      <c r="O58" s="287" t="s">
        <v>254</v>
      </c>
    </row>
    <row r="59" spans="1:15" ht="12.75">
      <c r="A59" s="327" t="s">
        <v>521</v>
      </c>
      <c r="B59" s="262" t="s">
        <v>250</v>
      </c>
      <c r="C59" s="262" t="s">
        <v>176</v>
      </c>
      <c r="D59" s="262" t="s">
        <v>673</v>
      </c>
      <c r="E59" s="262" t="s">
        <v>662</v>
      </c>
      <c r="F59" s="262" t="s">
        <v>654</v>
      </c>
      <c r="G59" s="262" t="s">
        <v>663</v>
      </c>
      <c r="H59" s="328">
        <v>223.5</v>
      </c>
      <c r="I59" s="328">
        <v>64.2973485</v>
      </c>
      <c r="J59" s="328">
        <v>221609.80846</v>
      </c>
      <c r="K59" s="329" t="s">
        <v>253</v>
      </c>
      <c r="L59" s="329" t="s">
        <v>254</v>
      </c>
      <c r="M59" s="329" t="s">
        <v>254</v>
      </c>
      <c r="N59" s="282" t="s">
        <v>254</v>
      </c>
      <c r="O59" s="287" t="s">
        <v>254</v>
      </c>
    </row>
    <row r="60" spans="1:15" ht="12.75">
      <c r="A60" s="305" t="s">
        <v>521</v>
      </c>
      <c r="B60" s="306" t="s">
        <v>250</v>
      </c>
      <c r="C60" s="306" t="s">
        <v>176</v>
      </c>
      <c r="D60" s="306" t="s">
        <v>673</v>
      </c>
      <c r="E60" s="306" t="s">
        <v>662</v>
      </c>
      <c r="F60" s="306" t="s">
        <v>252</v>
      </c>
      <c r="G60" s="306" t="s">
        <v>665</v>
      </c>
      <c r="H60" s="307">
        <v>195.5</v>
      </c>
      <c r="I60" s="307">
        <v>65.98314</v>
      </c>
      <c r="J60" s="307">
        <v>99457.3454085</v>
      </c>
      <c r="K60" s="308" t="s">
        <v>254</v>
      </c>
      <c r="L60" s="308" t="s">
        <v>254</v>
      </c>
      <c r="M60" s="308" t="s">
        <v>254</v>
      </c>
      <c r="N60" s="309" t="s">
        <v>254</v>
      </c>
      <c r="O60" s="310" t="s">
        <v>254</v>
      </c>
    </row>
    <row r="61" spans="1:15" ht="12.75">
      <c r="A61" s="305" t="s">
        <v>521</v>
      </c>
      <c r="B61" s="306" t="s">
        <v>250</v>
      </c>
      <c r="C61" s="306" t="s">
        <v>176</v>
      </c>
      <c r="D61" s="306" t="s">
        <v>673</v>
      </c>
      <c r="E61" s="306" t="s">
        <v>666</v>
      </c>
      <c r="F61" s="306" t="s">
        <v>656</v>
      </c>
      <c r="G61" s="306" t="s">
        <v>667</v>
      </c>
      <c r="H61" s="307">
        <v>1</v>
      </c>
      <c r="I61" s="307">
        <v>0.178</v>
      </c>
      <c r="J61" s="307">
        <v>1124.003436</v>
      </c>
      <c r="K61" s="308" t="s">
        <v>254</v>
      </c>
      <c r="L61" s="308" t="s">
        <v>254</v>
      </c>
      <c r="M61" s="308" t="s">
        <v>254</v>
      </c>
      <c r="N61" s="309" t="s">
        <v>254</v>
      </c>
      <c r="O61" s="310" t="s">
        <v>254</v>
      </c>
    </row>
    <row r="62" spans="1:15" ht="12.75">
      <c r="A62" s="305" t="s">
        <v>521</v>
      </c>
      <c r="B62" s="306" t="s">
        <v>250</v>
      </c>
      <c r="C62" s="306" t="s">
        <v>176</v>
      </c>
      <c r="D62" s="306" t="s">
        <v>673</v>
      </c>
      <c r="E62" s="306" t="s">
        <v>666</v>
      </c>
      <c r="F62" s="306" t="s">
        <v>287</v>
      </c>
      <c r="G62" s="306" t="s">
        <v>668</v>
      </c>
      <c r="H62" s="307">
        <v>1</v>
      </c>
      <c r="I62" s="307">
        <v>1.204</v>
      </c>
      <c r="J62" s="307">
        <v>1000.1879043</v>
      </c>
      <c r="K62" s="308" t="s">
        <v>254</v>
      </c>
      <c r="L62" s="308" t="s">
        <v>254</v>
      </c>
      <c r="M62" s="308" t="s">
        <v>254</v>
      </c>
      <c r="N62" s="309" t="s">
        <v>254</v>
      </c>
      <c r="O62" s="310" t="s">
        <v>254</v>
      </c>
    </row>
    <row r="63" spans="1:15" ht="12.75">
      <c r="A63" s="305" t="s">
        <v>521</v>
      </c>
      <c r="B63" s="306" t="s">
        <v>250</v>
      </c>
      <c r="C63" s="306" t="s">
        <v>176</v>
      </c>
      <c r="D63" s="306" t="s">
        <v>673</v>
      </c>
      <c r="E63" s="306" t="s">
        <v>669</v>
      </c>
      <c r="F63" s="306" t="s">
        <v>252</v>
      </c>
      <c r="G63" s="306" t="s">
        <v>670</v>
      </c>
      <c r="H63" s="307">
        <v>58</v>
      </c>
      <c r="I63" s="307">
        <v>26.02535</v>
      </c>
      <c r="J63" s="307">
        <v>45530.4910368</v>
      </c>
      <c r="K63" s="308" t="s">
        <v>254</v>
      </c>
      <c r="L63" s="308" t="s">
        <v>254</v>
      </c>
      <c r="M63" s="308" t="s">
        <v>254</v>
      </c>
      <c r="N63" s="309" t="s">
        <v>254</v>
      </c>
      <c r="O63" s="310" t="s">
        <v>254</v>
      </c>
    </row>
    <row r="64" spans="1:15" ht="12.75">
      <c r="A64" s="305" t="s">
        <v>521</v>
      </c>
      <c r="B64" s="306" t="s">
        <v>250</v>
      </c>
      <c r="C64" s="306" t="s">
        <v>176</v>
      </c>
      <c r="D64" s="306" t="s">
        <v>673</v>
      </c>
      <c r="E64" s="306" t="s">
        <v>669</v>
      </c>
      <c r="F64" s="306" t="s">
        <v>252</v>
      </c>
      <c r="G64" s="306" t="s">
        <v>671</v>
      </c>
      <c r="H64" s="307">
        <v>64.5</v>
      </c>
      <c r="I64" s="307">
        <v>15.6161425</v>
      </c>
      <c r="J64" s="307">
        <v>22568.839745</v>
      </c>
      <c r="K64" s="308" t="s">
        <v>254</v>
      </c>
      <c r="L64" s="308" t="s">
        <v>254</v>
      </c>
      <c r="M64" s="308" t="s">
        <v>254</v>
      </c>
      <c r="N64" s="309" t="s">
        <v>254</v>
      </c>
      <c r="O64" s="310" t="s">
        <v>254</v>
      </c>
    </row>
    <row r="65" spans="1:15" ht="12.75">
      <c r="A65" s="311" t="s">
        <v>521</v>
      </c>
      <c r="B65" s="312" t="s">
        <v>250</v>
      </c>
      <c r="C65" s="312" t="s">
        <v>178</v>
      </c>
      <c r="D65" s="312" t="s">
        <v>675</v>
      </c>
      <c r="E65" s="312" t="s">
        <v>622</v>
      </c>
      <c r="F65" s="312" t="s">
        <v>287</v>
      </c>
      <c r="G65" s="312" t="s">
        <v>628</v>
      </c>
      <c r="H65" s="313">
        <v>9</v>
      </c>
      <c r="I65" s="313">
        <v>65.3730277</v>
      </c>
      <c r="J65" s="313">
        <v>11878.495692</v>
      </c>
      <c r="K65" s="314" t="s">
        <v>254</v>
      </c>
      <c r="L65" s="314" t="s">
        <v>254</v>
      </c>
      <c r="M65" s="314" t="s">
        <v>254</v>
      </c>
      <c r="N65" s="315" t="s">
        <v>254</v>
      </c>
      <c r="O65" s="316" t="s">
        <v>254</v>
      </c>
    </row>
    <row r="66" spans="1:15" ht="12.75">
      <c r="A66" s="289" t="s">
        <v>521</v>
      </c>
      <c r="B66" s="266" t="s">
        <v>250</v>
      </c>
      <c r="C66" s="266" t="s">
        <v>178</v>
      </c>
      <c r="D66" s="266" t="s">
        <v>675</v>
      </c>
      <c r="E66" s="266" t="s">
        <v>642</v>
      </c>
      <c r="F66" s="266" t="s">
        <v>287</v>
      </c>
      <c r="G66" s="266" t="s">
        <v>674</v>
      </c>
      <c r="H66" s="284">
        <v>59</v>
      </c>
      <c r="I66" s="284">
        <v>5126.8341</v>
      </c>
      <c r="J66" s="284">
        <v>1892578.2915</v>
      </c>
      <c r="K66" s="285" t="s">
        <v>253</v>
      </c>
      <c r="L66" s="285" t="s">
        <v>253</v>
      </c>
      <c r="M66" s="285" t="s">
        <v>253</v>
      </c>
      <c r="N66" s="283" t="s">
        <v>254</v>
      </c>
      <c r="O66" s="287" t="s">
        <v>254</v>
      </c>
    </row>
    <row r="67" spans="1:15" ht="12.75">
      <c r="A67" s="289" t="s">
        <v>521</v>
      </c>
      <c r="B67" s="266" t="s">
        <v>250</v>
      </c>
      <c r="C67" s="266" t="s">
        <v>178</v>
      </c>
      <c r="D67" s="266" t="s">
        <v>675</v>
      </c>
      <c r="E67" s="266" t="s">
        <v>646</v>
      </c>
      <c r="F67" s="266" t="s">
        <v>287</v>
      </c>
      <c r="G67" s="266" t="s">
        <v>652</v>
      </c>
      <c r="H67" s="284">
        <v>75</v>
      </c>
      <c r="I67" s="284">
        <v>3831.1535</v>
      </c>
      <c r="J67" s="284">
        <v>1339406.95885</v>
      </c>
      <c r="K67" s="285" t="s">
        <v>253</v>
      </c>
      <c r="L67" s="285" t="s">
        <v>253</v>
      </c>
      <c r="M67" s="285" t="s">
        <v>253</v>
      </c>
      <c r="N67" s="283" t="s">
        <v>254</v>
      </c>
      <c r="O67" s="287" t="s">
        <v>254</v>
      </c>
    </row>
    <row r="68" spans="1:15" ht="12.75">
      <c r="A68" s="289" t="s">
        <v>521</v>
      </c>
      <c r="B68" s="266" t="s">
        <v>250</v>
      </c>
      <c r="C68" s="266" t="s">
        <v>178</v>
      </c>
      <c r="D68" s="266" t="s">
        <v>675</v>
      </c>
      <c r="E68" s="266" t="s">
        <v>676</v>
      </c>
      <c r="F68" s="266" t="s">
        <v>287</v>
      </c>
      <c r="G68" s="266" t="s">
        <v>677</v>
      </c>
      <c r="H68" s="284">
        <v>137</v>
      </c>
      <c r="I68" s="284">
        <v>11744.82828</v>
      </c>
      <c r="J68" s="284">
        <v>4496697.25965</v>
      </c>
      <c r="K68" s="285" t="s">
        <v>253</v>
      </c>
      <c r="L68" s="285" t="s">
        <v>253</v>
      </c>
      <c r="M68" s="285" t="s">
        <v>253</v>
      </c>
      <c r="N68" s="283" t="s">
        <v>254</v>
      </c>
      <c r="O68" s="287" t="s">
        <v>254</v>
      </c>
    </row>
    <row r="69" spans="1:15" ht="12.75">
      <c r="A69" s="311" t="s">
        <v>521</v>
      </c>
      <c r="B69" s="312" t="s">
        <v>250</v>
      </c>
      <c r="C69" s="312" t="s">
        <v>178</v>
      </c>
      <c r="D69" s="312" t="s">
        <v>678</v>
      </c>
      <c r="E69" s="312" t="s">
        <v>619</v>
      </c>
      <c r="F69" s="312" t="s">
        <v>252</v>
      </c>
      <c r="G69" s="312" t="s">
        <v>620</v>
      </c>
      <c r="H69" s="313">
        <v>1</v>
      </c>
      <c r="I69" s="313">
        <v>1.746225</v>
      </c>
      <c r="J69" s="313">
        <v>8047.3864139</v>
      </c>
      <c r="K69" s="314" t="s">
        <v>254</v>
      </c>
      <c r="L69" s="314" t="s">
        <v>254</v>
      </c>
      <c r="M69" s="314" t="s">
        <v>254</v>
      </c>
      <c r="N69" s="309" t="s">
        <v>254</v>
      </c>
      <c r="O69" s="310" t="s">
        <v>254</v>
      </c>
    </row>
    <row r="70" spans="1:15" s="91" customFormat="1" ht="12.75">
      <c r="A70" s="311" t="s">
        <v>521</v>
      </c>
      <c r="B70" s="312" t="s">
        <v>250</v>
      </c>
      <c r="C70" s="312" t="s">
        <v>178</v>
      </c>
      <c r="D70" s="312" t="s">
        <v>678</v>
      </c>
      <c r="E70" s="312" t="s">
        <v>619</v>
      </c>
      <c r="F70" s="312" t="s">
        <v>252</v>
      </c>
      <c r="G70" s="312" t="s">
        <v>679</v>
      </c>
      <c r="H70" s="313">
        <v>343</v>
      </c>
      <c r="I70" s="313">
        <v>427.3963259</v>
      </c>
      <c r="J70" s="313">
        <v>875509.301415</v>
      </c>
      <c r="K70" s="314" t="s">
        <v>254</v>
      </c>
      <c r="L70" s="314" t="s">
        <v>254</v>
      </c>
      <c r="M70" s="314" t="s">
        <v>254</v>
      </c>
      <c r="N70" s="309" t="s">
        <v>254</v>
      </c>
      <c r="O70" s="310" t="s">
        <v>254</v>
      </c>
    </row>
    <row r="71" spans="1:15" ht="12.75">
      <c r="A71" s="311" t="s">
        <v>521</v>
      </c>
      <c r="B71" s="312" t="s">
        <v>250</v>
      </c>
      <c r="C71" s="312" t="s">
        <v>178</v>
      </c>
      <c r="D71" s="312" t="s">
        <v>678</v>
      </c>
      <c r="E71" s="312" t="s">
        <v>619</v>
      </c>
      <c r="F71" s="312" t="s">
        <v>252</v>
      </c>
      <c r="G71" s="312" t="s">
        <v>680</v>
      </c>
      <c r="H71" s="313">
        <v>1</v>
      </c>
      <c r="I71" s="313">
        <v>1.125709</v>
      </c>
      <c r="J71" s="313">
        <v>2153.1136464</v>
      </c>
      <c r="K71" s="314" t="s">
        <v>254</v>
      </c>
      <c r="L71" s="314" t="s">
        <v>254</v>
      </c>
      <c r="M71" s="314" t="s">
        <v>254</v>
      </c>
      <c r="N71" s="309" t="s">
        <v>254</v>
      </c>
      <c r="O71" s="310" t="s">
        <v>254</v>
      </c>
    </row>
    <row r="72" spans="1:15" ht="12.75">
      <c r="A72" s="311" t="s">
        <v>521</v>
      </c>
      <c r="B72" s="312" t="s">
        <v>250</v>
      </c>
      <c r="C72" s="312" t="s">
        <v>178</v>
      </c>
      <c r="D72" s="312" t="s">
        <v>678</v>
      </c>
      <c r="E72" s="312" t="s">
        <v>619</v>
      </c>
      <c r="F72" s="312" t="s">
        <v>252</v>
      </c>
      <c r="G72" s="312" t="s">
        <v>681</v>
      </c>
      <c r="H72" s="313">
        <v>1</v>
      </c>
      <c r="I72" s="313">
        <v>1.096295</v>
      </c>
      <c r="J72" s="313">
        <v>2494.7205427</v>
      </c>
      <c r="K72" s="314" t="s">
        <v>254</v>
      </c>
      <c r="L72" s="314" t="s">
        <v>254</v>
      </c>
      <c r="M72" s="314" t="s">
        <v>254</v>
      </c>
      <c r="N72" s="309" t="s">
        <v>254</v>
      </c>
      <c r="O72" s="310" t="s">
        <v>254</v>
      </c>
    </row>
    <row r="73" spans="1:15" ht="12.75">
      <c r="A73" s="289" t="s">
        <v>521</v>
      </c>
      <c r="B73" s="266" t="s">
        <v>250</v>
      </c>
      <c r="C73" s="266" t="s">
        <v>178</v>
      </c>
      <c r="D73" s="266" t="s">
        <v>678</v>
      </c>
      <c r="E73" s="266" t="s">
        <v>619</v>
      </c>
      <c r="F73" s="266" t="s">
        <v>252</v>
      </c>
      <c r="G73" s="266" t="s">
        <v>682</v>
      </c>
      <c r="H73" s="284">
        <v>1854</v>
      </c>
      <c r="I73" s="284">
        <v>2451.92550485</v>
      </c>
      <c r="J73" s="284">
        <v>5074976.4583</v>
      </c>
      <c r="K73" s="285" t="s">
        <v>253</v>
      </c>
      <c r="L73" s="285" t="s">
        <v>253</v>
      </c>
      <c r="M73" s="285" t="s">
        <v>253</v>
      </c>
      <c r="N73" s="282" t="s">
        <v>254</v>
      </c>
      <c r="O73" s="287" t="s">
        <v>253</v>
      </c>
    </row>
    <row r="74" spans="1:15" ht="12.75">
      <c r="A74" s="311" t="s">
        <v>521</v>
      </c>
      <c r="B74" s="312" t="s">
        <v>250</v>
      </c>
      <c r="C74" s="312" t="s">
        <v>178</v>
      </c>
      <c r="D74" s="312" t="s">
        <v>678</v>
      </c>
      <c r="E74" s="312" t="s">
        <v>683</v>
      </c>
      <c r="F74" s="312" t="s">
        <v>255</v>
      </c>
      <c r="G74" s="312" t="s">
        <v>684</v>
      </c>
      <c r="H74" s="313">
        <v>7</v>
      </c>
      <c r="I74" s="313">
        <v>0.212575</v>
      </c>
      <c r="J74" s="313">
        <v>724.92962694</v>
      </c>
      <c r="K74" s="314" t="s">
        <v>254</v>
      </c>
      <c r="L74" s="314" t="s">
        <v>254</v>
      </c>
      <c r="M74" s="314" t="s">
        <v>254</v>
      </c>
      <c r="N74" s="309" t="s">
        <v>254</v>
      </c>
      <c r="O74" s="310" t="s">
        <v>254</v>
      </c>
    </row>
    <row r="75" spans="1:15" ht="12.75">
      <c r="A75" s="311" t="s">
        <v>521</v>
      </c>
      <c r="B75" s="312" t="s">
        <v>250</v>
      </c>
      <c r="C75" s="312" t="s">
        <v>178</v>
      </c>
      <c r="D75" s="312" t="s">
        <v>678</v>
      </c>
      <c r="E75" s="312" t="s">
        <v>683</v>
      </c>
      <c r="F75" s="312" t="s">
        <v>255</v>
      </c>
      <c r="G75" s="312" t="s">
        <v>685</v>
      </c>
      <c r="H75" s="313">
        <v>6</v>
      </c>
      <c r="I75" s="313">
        <v>0.01615</v>
      </c>
      <c r="J75" s="313">
        <v>52.613212359</v>
      </c>
      <c r="K75" s="314" t="s">
        <v>254</v>
      </c>
      <c r="L75" s="314" t="s">
        <v>254</v>
      </c>
      <c r="M75" s="314" t="s">
        <v>254</v>
      </c>
      <c r="N75" s="309" t="s">
        <v>254</v>
      </c>
      <c r="O75" s="310" t="s">
        <v>254</v>
      </c>
    </row>
    <row r="76" spans="1:15" ht="12.75">
      <c r="A76" s="289" t="s">
        <v>521</v>
      </c>
      <c r="B76" s="266" t="s">
        <v>250</v>
      </c>
      <c r="C76" s="266" t="s">
        <v>178</v>
      </c>
      <c r="D76" s="266" t="s">
        <v>678</v>
      </c>
      <c r="E76" s="266" t="s">
        <v>683</v>
      </c>
      <c r="F76" s="266" t="s">
        <v>252</v>
      </c>
      <c r="G76" s="266" t="s">
        <v>686</v>
      </c>
      <c r="H76" s="284">
        <v>293</v>
      </c>
      <c r="I76" s="284">
        <v>1143.8736415</v>
      </c>
      <c r="J76" s="284">
        <v>2381762.41005</v>
      </c>
      <c r="K76" s="285" t="s">
        <v>254</v>
      </c>
      <c r="L76" s="285" t="s">
        <v>254</v>
      </c>
      <c r="M76" s="285" t="s">
        <v>253</v>
      </c>
      <c r="N76" s="282" t="s">
        <v>254</v>
      </c>
      <c r="O76" s="287" t="s">
        <v>253</v>
      </c>
    </row>
    <row r="77" spans="1:15" ht="12.75">
      <c r="A77" s="311" t="s">
        <v>521</v>
      </c>
      <c r="B77" s="312" t="s">
        <v>250</v>
      </c>
      <c r="C77" s="312" t="s">
        <v>178</v>
      </c>
      <c r="D77" s="312" t="s">
        <v>678</v>
      </c>
      <c r="E77" s="312" t="s">
        <v>683</v>
      </c>
      <c r="F77" s="312" t="s">
        <v>252</v>
      </c>
      <c r="G77" s="312" t="s">
        <v>687</v>
      </c>
      <c r="H77" s="313">
        <v>68.5</v>
      </c>
      <c r="I77" s="313">
        <v>422.67959265</v>
      </c>
      <c r="J77" s="313">
        <v>793938.492255</v>
      </c>
      <c r="K77" s="314" t="s">
        <v>254</v>
      </c>
      <c r="L77" s="314" t="s">
        <v>254</v>
      </c>
      <c r="M77" s="314" t="s">
        <v>254</v>
      </c>
      <c r="N77" s="309" t="s">
        <v>254</v>
      </c>
      <c r="O77" s="310" t="s">
        <v>254</v>
      </c>
    </row>
    <row r="78" spans="1:15" ht="12.75">
      <c r="A78" s="289" t="s">
        <v>521</v>
      </c>
      <c r="B78" s="266" t="s">
        <v>250</v>
      </c>
      <c r="C78" s="266" t="s">
        <v>178</v>
      </c>
      <c r="D78" s="266" t="s">
        <v>678</v>
      </c>
      <c r="E78" s="266" t="s">
        <v>622</v>
      </c>
      <c r="F78" s="266" t="s">
        <v>255</v>
      </c>
      <c r="G78" s="266" t="s">
        <v>688</v>
      </c>
      <c r="H78" s="284">
        <v>443</v>
      </c>
      <c r="I78" s="284">
        <v>114.8330401</v>
      </c>
      <c r="J78" s="284">
        <v>712468.279385</v>
      </c>
      <c r="K78" s="285" t="s">
        <v>253</v>
      </c>
      <c r="L78" s="285" t="s">
        <v>254</v>
      </c>
      <c r="M78" s="285" t="s">
        <v>254</v>
      </c>
      <c r="N78" s="282" t="s">
        <v>254</v>
      </c>
      <c r="O78" s="287" t="s">
        <v>253</v>
      </c>
    </row>
    <row r="79" spans="1:15" ht="12.75">
      <c r="A79" s="289" t="s">
        <v>521</v>
      </c>
      <c r="B79" s="266" t="s">
        <v>250</v>
      </c>
      <c r="C79" s="266" t="s">
        <v>178</v>
      </c>
      <c r="D79" s="266" t="s">
        <v>678</v>
      </c>
      <c r="E79" s="266" t="s">
        <v>622</v>
      </c>
      <c r="F79" s="266" t="s">
        <v>255</v>
      </c>
      <c r="G79" s="266" t="s">
        <v>689</v>
      </c>
      <c r="H79" s="284">
        <v>2329</v>
      </c>
      <c r="I79" s="284">
        <v>2739.03161065</v>
      </c>
      <c r="J79" s="284">
        <v>5773531.0379</v>
      </c>
      <c r="K79" s="285" t="s">
        <v>253</v>
      </c>
      <c r="L79" s="285" t="s">
        <v>253</v>
      </c>
      <c r="M79" s="285" t="s">
        <v>253</v>
      </c>
      <c r="N79" s="282" t="s">
        <v>254</v>
      </c>
      <c r="O79" s="287" t="s">
        <v>253</v>
      </c>
    </row>
    <row r="80" spans="1:15" ht="12.75">
      <c r="A80" s="311" t="s">
        <v>521</v>
      </c>
      <c r="B80" s="312" t="s">
        <v>250</v>
      </c>
      <c r="C80" s="312" t="s">
        <v>178</v>
      </c>
      <c r="D80" s="312" t="s">
        <v>678</v>
      </c>
      <c r="E80" s="312" t="s">
        <v>622</v>
      </c>
      <c r="F80" s="312" t="s">
        <v>255</v>
      </c>
      <c r="G80" s="312" t="s">
        <v>690</v>
      </c>
      <c r="H80" s="313">
        <v>10</v>
      </c>
      <c r="I80" s="313">
        <v>2.7600395</v>
      </c>
      <c r="J80" s="313">
        <v>14152.103235</v>
      </c>
      <c r="K80" s="314" t="s">
        <v>254</v>
      </c>
      <c r="L80" s="314" t="s">
        <v>254</v>
      </c>
      <c r="M80" s="314" t="s">
        <v>254</v>
      </c>
      <c r="N80" s="309" t="s">
        <v>254</v>
      </c>
      <c r="O80" s="310" t="s">
        <v>254</v>
      </c>
    </row>
    <row r="81" spans="1:15" ht="12.75">
      <c r="A81" s="289" t="s">
        <v>521</v>
      </c>
      <c r="B81" s="266" t="s">
        <v>250</v>
      </c>
      <c r="C81" s="266" t="s">
        <v>178</v>
      </c>
      <c r="D81" s="266" t="s">
        <v>678</v>
      </c>
      <c r="E81" s="266" t="s">
        <v>622</v>
      </c>
      <c r="F81" s="266" t="s">
        <v>255</v>
      </c>
      <c r="G81" s="266" t="s">
        <v>623</v>
      </c>
      <c r="H81" s="284">
        <v>7736</v>
      </c>
      <c r="I81" s="284">
        <v>2927.47783075</v>
      </c>
      <c r="J81" s="284">
        <v>17193696.606</v>
      </c>
      <c r="K81" s="285" t="s">
        <v>253</v>
      </c>
      <c r="L81" s="285" t="s">
        <v>253</v>
      </c>
      <c r="M81" s="285" t="s">
        <v>253</v>
      </c>
      <c r="N81" s="282" t="s">
        <v>254</v>
      </c>
      <c r="O81" s="287" t="s">
        <v>253</v>
      </c>
    </row>
    <row r="82" spans="1:15" ht="12.75">
      <c r="A82" s="289" t="s">
        <v>521</v>
      </c>
      <c r="B82" s="266" t="s">
        <v>250</v>
      </c>
      <c r="C82" s="266" t="s">
        <v>178</v>
      </c>
      <c r="D82" s="266" t="s">
        <v>678</v>
      </c>
      <c r="E82" s="266" t="s">
        <v>622</v>
      </c>
      <c r="F82" s="266" t="s">
        <v>252</v>
      </c>
      <c r="G82" s="266" t="s">
        <v>691</v>
      </c>
      <c r="H82" s="284">
        <v>397</v>
      </c>
      <c r="I82" s="284">
        <v>12028.04318685</v>
      </c>
      <c r="J82" s="284">
        <v>2039912.20508</v>
      </c>
      <c r="K82" s="285" t="s">
        <v>254</v>
      </c>
      <c r="L82" s="285" t="s">
        <v>253</v>
      </c>
      <c r="M82" s="285" t="s">
        <v>253</v>
      </c>
      <c r="N82" s="282" t="s">
        <v>254</v>
      </c>
      <c r="O82" s="287" t="s">
        <v>254</v>
      </c>
    </row>
    <row r="83" spans="1:15" ht="12.75">
      <c r="A83" s="289" t="s">
        <v>521</v>
      </c>
      <c r="B83" s="266" t="s">
        <v>250</v>
      </c>
      <c r="C83" s="266" t="s">
        <v>178</v>
      </c>
      <c r="D83" s="266" t="s">
        <v>678</v>
      </c>
      <c r="E83" s="266" t="s">
        <v>622</v>
      </c>
      <c r="F83" s="266" t="s">
        <v>252</v>
      </c>
      <c r="G83" s="266" t="s">
        <v>269</v>
      </c>
      <c r="H83" s="284">
        <v>1316</v>
      </c>
      <c r="I83" s="284">
        <v>1588.7006519</v>
      </c>
      <c r="J83" s="284">
        <v>3997693.049</v>
      </c>
      <c r="K83" s="285" t="s">
        <v>253</v>
      </c>
      <c r="L83" s="285" t="s">
        <v>253</v>
      </c>
      <c r="M83" s="285" t="s">
        <v>253</v>
      </c>
      <c r="N83" s="282" t="s">
        <v>254</v>
      </c>
      <c r="O83" s="287" t="s">
        <v>253</v>
      </c>
    </row>
    <row r="84" spans="1:15" ht="12.75">
      <c r="A84" s="311" t="s">
        <v>521</v>
      </c>
      <c r="B84" s="312" t="s">
        <v>250</v>
      </c>
      <c r="C84" s="312" t="s">
        <v>178</v>
      </c>
      <c r="D84" s="312" t="s">
        <v>678</v>
      </c>
      <c r="E84" s="312" t="s">
        <v>622</v>
      </c>
      <c r="F84" s="312" t="s">
        <v>252</v>
      </c>
      <c r="G84" s="312" t="s">
        <v>692</v>
      </c>
      <c r="H84" s="313">
        <v>28.5</v>
      </c>
      <c r="I84" s="313">
        <v>137.62945175</v>
      </c>
      <c r="J84" s="313">
        <v>33211.969268</v>
      </c>
      <c r="K84" s="314" t="s">
        <v>254</v>
      </c>
      <c r="L84" s="314" t="s">
        <v>254</v>
      </c>
      <c r="M84" s="314" t="s">
        <v>254</v>
      </c>
      <c r="N84" s="309" t="s">
        <v>254</v>
      </c>
      <c r="O84" s="310" t="s">
        <v>254</v>
      </c>
    </row>
    <row r="85" spans="1:15" ht="12.75">
      <c r="A85" s="289" t="s">
        <v>521</v>
      </c>
      <c r="B85" s="266" t="s">
        <v>250</v>
      </c>
      <c r="C85" s="266" t="s">
        <v>178</v>
      </c>
      <c r="D85" s="266" t="s">
        <v>678</v>
      </c>
      <c r="E85" s="266" t="s">
        <v>622</v>
      </c>
      <c r="F85" s="266" t="s">
        <v>252</v>
      </c>
      <c r="G85" s="266" t="s">
        <v>693</v>
      </c>
      <c r="H85" s="284">
        <v>717.5</v>
      </c>
      <c r="I85" s="284">
        <v>257.79129025</v>
      </c>
      <c r="J85" s="284">
        <v>422130.787015</v>
      </c>
      <c r="K85" s="285" t="s">
        <v>253</v>
      </c>
      <c r="L85" s="285" t="s">
        <v>254</v>
      </c>
      <c r="M85" s="285" t="s">
        <v>254</v>
      </c>
      <c r="N85" s="282" t="s">
        <v>254</v>
      </c>
      <c r="O85" s="287" t="s">
        <v>253</v>
      </c>
    </row>
    <row r="86" spans="1:15" ht="12.75">
      <c r="A86" s="311" t="s">
        <v>521</v>
      </c>
      <c r="B86" s="312" t="s">
        <v>250</v>
      </c>
      <c r="C86" s="312" t="s">
        <v>178</v>
      </c>
      <c r="D86" s="312" t="s">
        <v>678</v>
      </c>
      <c r="E86" s="312" t="s">
        <v>622</v>
      </c>
      <c r="F86" s="312" t="s">
        <v>252</v>
      </c>
      <c r="G86" s="312" t="s">
        <v>694</v>
      </c>
      <c r="H86" s="313">
        <v>14</v>
      </c>
      <c r="I86" s="313">
        <v>3.844775</v>
      </c>
      <c r="J86" s="313">
        <v>12058.2262792</v>
      </c>
      <c r="K86" s="314" t="s">
        <v>254</v>
      </c>
      <c r="L86" s="314" t="s">
        <v>254</v>
      </c>
      <c r="M86" s="314" t="s">
        <v>254</v>
      </c>
      <c r="N86" s="309" t="s">
        <v>254</v>
      </c>
      <c r="O86" s="310" t="s">
        <v>254</v>
      </c>
    </row>
    <row r="87" spans="1:15" ht="12.75">
      <c r="A87" s="289" t="s">
        <v>521</v>
      </c>
      <c r="B87" s="266" t="s">
        <v>250</v>
      </c>
      <c r="C87" s="266" t="s">
        <v>178</v>
      </c>
      <c r="D87" s="266" t="s">
        <v>678</v>
      </c>
      <c r="E87" s="266" t="s">
        <v>622</v>
      </c>
      <c r="F87" s="266" t="s">
        <v>252</v>
      </c>
      <c r="G87" s="266" t="s">
        <v>626</v>
      </c>
      <c r="H87" s="284">
        <v>6342.5</v>
      </c>
      <c r="I87" s="284">
        <v>4735.62843825</v>
      </c>
      <c r="J87" s="284">
        <v>10071432.91105</v>
      </c>
      <c r="K87" s="285" t="s">
        <v>253</v>
      </c>
      <c r="L87" s="285" t="s">
        <v>253</v>
      </c>
      <c r="M87" s="285" t="s">
        <v>253</v>
      </c>
      <c r="N87" s="282" t="s">
        <v>254</v>
      </c>
      <c r="O87" s="287" t="s">
        <v>253</v>
      </c>
    </row>
    <row r="88" spans="1:15" ht="12.75">
      <c r="A88" s="311" t="s">
        <v>521</v>
      </c>
      <c r="B88" s="312" t="s">
        <v>250</v>
      </c>
      <c r="C88" s="312" t="s">
        <v>178</v>
      </c>
      <c r="D88" s="312" t="s">
        <v>678</v>
      </c>
      <c r="E88" s="312" t="s">
        <v>622</v>
      </c>
      <c r="F88" s="312" t="s">
        <v>695</v>
      </c>
      <c r="G88" s="312" t="s">
        <v>696</v>
      </c>
      <c r="H88" s="313">
        <v>44</v>
      </c>
      <c r="I88" s="313">
        <v>15.73521235</v>
      </c>
      <c r="J88" s="313">
        <v>59113.492152</v>
      </c>
      <c r="K88" s="314" t="s">
        <v>254</v>
      </c>
      <c r="L88" s="314" t="s">
        <v>254</v>
      </c>
      <c r="M88" s="314" t="s">
        <v>254</v>
      </c>
      <c r="N88" s="309" t="s">
        <v>254</v>
      </c>
      <c r="O88" s="310" t="s">
        <v>254</v>
      </c>
    </row>
    <row r="89" spans="1:15" ht="12.75">
      <c r="A89" s="311" t="s">
        <v>521</v>
      </c>
      <c r="B89" s="312" t="s">
        <v>250</v>
      </c>
      <c r="C89" s="312" t="s">
        <v>178</v>
      </c>
      <c r="D89" s="312" t="s">
        <v>678</v>
      </c>
      <c r="E89" s="312" t="s">
        <v>622</v>
      </c>
      <c r="F89" s="312" t="s">
        <v>287</v>
      </c>
      <c r="G89" s="312" t="s">
        <v>697</v>
      </c>
      <c r="H89" s="313">
        <v>2</v>
      </c>
      <c r="I89" s="313">
        <v>0.56519</v>
      </c>
      <c r="J89" s="313">
        <v>521.57096701</v>
      </c>
      <c r="K89" s="314" t="s">
        <v>254</v>
      </c>
      <c r="L89" s="314" t="s">
        <v>254</v>
      </c>
      <c r="M89" s="314" t="s">
        <v>254</v>
      </c>
      <c r="N89" s="309" t="s">
        <v>254</v>
      </c>
      <c r="O89" s="310" t="s">
        <v>254</v>
      </c>
    </row>
    <row r="90" spans="1:15" ht="12.75">
      <c r="A90" s="289" t="s">
        <v>521</v>
      </c>
      <c r="B90" s="266" t="s">
        <v>250</v>
      </c>
      <c r="C90" s="266" t="s">
        <v>178</v>
      </c>
      <c r="D90" s="266" t="s">
        <v>678</v>
      </c>
      <c r="E90" s="266" t="s">
        <v>622</v>
      </c>
      <c r="F90" s="266" t="s">
        <v>287</v>
      </c>
      <c r="G90" s="266" t="s">
        <v>628</v>
      </c>
      <c r="H90" s="284">
        <v>81</v>
      </c>
      <c r="I90" s="284">
        <v>1256.74128115</v>
      </c>
      <c r="J90" s="284">
        <v>200024.939055</v>
      </c>
      <c r="K90" s="285" t="s">
        <v>254</v>
      </c>
      <c r="L90" s="285" t="s">
        <v>253</v>
      </c>
      <c r="M90" s="285" t="s">
        <v>254</v>
      </c>
      <c r="N90" s="282" t="s">
        <v>254</v>
      </c>
      <c r="O90" s="287" t="s">
        <v>254</v>
      </c>
    </row>
    <row r="91" spans="1:15" ht="12.75">
      <c r="A91" s="289" t="s">
        <v>521</v>
      </c>
      <c r="B91" s="266" t="s">
        <v>250</v>
      </c>
      <c r="C91" s="266" t="s">
        <v>178</v>
      </c>
      <c r="D91" s="266" t="s">
        <v>678</v>
      </c>
      <c r="E91" s="266" t="s">
        <v>622</v>
      </c>
      <c r="F91" s="266" t="s">
        <v>287</v>
      </c>
      <c r="G91" s="266" t="s">
        <v>698</v>
      </c>
      <c r="H91" s="284">
        <v>53.5</v>
      </c>
      <c r="I91" s="284">
        <v>2665.049118</v>
      </c>
      <c r="J91" s="284">
        <v>826634.0758</v>
      </c>
      <c r="K91" s="285" t="s">
        <v>254</v>
      </c>
      <c r="L91" s="285" t="s">
        <v>253</v>
      </c>
      <c r="M91" s="285" t="s">
        <v>254</v>
      </c>
      <c r="N91" s="282" t="s">
        <v>254</v>
      </c>
      <c r="O91" s="287" t="s">
        <v>254</v>
      </c>
    </row>
    <row r="92" spans="1:15" ht="12.75">
      <c r="A92" s="311" t="s">
        <v>521</v>
      </c>
      <c r="B92" s="312" t="s">
        <v>250</v>
      </c>
      <c r="C92" s="312" t="s">
        <v>178</v>
      </c>
      <c r="D92" s="312" t="s">
        <v>678</v>
      </c>
      <c r="E92" s="312" t="s">
        <v>622</v>
      </c>
      <c r="F92" s="312" t="s">
        <v>287</v>
      </c>
      <c r="G92" s="312" t="s">
        <v>699</v>
      </c>
      <c r="H92" s="313">
        <v>1</v>
      </c>
      <c r="I92" s="313">
        <v>0.017505</v>
      </c>
      <c r="J92" s="313">
        <v>17.797053264</v>
      </c>
      <c r="K92" s="314" t="s">
        <v>254</v>
      </c>
      <c r="L92" s="314" t="s">
        <v>254</v>
      </c>
      <c r="M92" s="314" t="s">
        <v>254</v>
      </c>
      <c r="N92" s="309" t="s">
        <v>254</v>
      </c>
      <c r="O92" s="310" t="s">
        <v>254</v>
      </c>
    </row>
    <row r="93" spans="1:15" ht="12.75">
      <c r="A93" s="311" t="s">
        <v>521</v>
      </c>
      <c r="B93" s="312" t="s">
        <v>250</v>
      </c>
      <c r="C93" s="312" t="s">
        <v>178</v>
      </c>
      <c r="D93" s="312" t="s">
        <v>678</v>
      </c>
      <c r="E93" s="312" t="s">
        <v>629</v>
      </c>
      <c r="F93" s="312" t="s">
        <v>252</v>
      </c>
      <c r="G93" s="312" t="s">
        <v>700</v>
      </c>
      <c r="H93" s="313">
        <v>25</v>
      </c>
      <c r="I93" s="313">
        <v>492.04691</v>
      </c>
      <c r="J93" s="313">
        <v>84732.251094</v>
      </c>
      <c r="K93" s="314" t="s">
        <v>254</v>
      </c>
      <c r="L93" s="314" t="s">
        <v>254</v>
      </c>
      <c r="M93" s="314" t="s">
        <v>254</v>
      </c>
      <c r="N93" s="309" t="s">
        <v>254</v>
      </c>
      <c r="O93" s="310" t="s">
        <v>254</v>
      </c>
    </row>
    <row r="94" spans="1:15" ht="12.75">
      <c r="A94" s="311" t="s">
        <v>521</v>
      </c>
      <c r="B94" s="312" t="s">
        <v>250</v>
      </c>
      <c r="C94" s="312" t="s">
        <v>178</v>
      </c>
      <c r="D94" s="312" t="s">
        <v>678</v>
      </c>
      <c r="E94" s="312" t="s">
        <v>629</v>
      </c>
      <c r="F94" s="312" t="s">
        <v>252</v>
      </c>
      <c r="G94" s="312" t="s">
        <v>268</v>
      </c>
      <c r="H94" s="313">
        <v>9.5</v>
      </c>
      <c r="I94" s="313">
        <v>6.917514</v>
      </c>
      <c r="J94" s="313">
        <v>14580.7767232</v>
      </c>
      <c r="K94" s="314" t="s">
        <v>254</v>
      </c>
      <c r="L94" s="314" t="s">
        <v>254</v>
      </c>
      <c r="M94" s="314" t="s">
        <v>254</v>
      </c>
      <c r="N94" s="309" t="s">
        <v>254</v>
      </c>
      <c r="O94" s="310" t="s">
        <v>254</v>
      </c>
    </row>
    <row r="95" spans="1:15" ht="12.75">
      <c r="A95" s="311" t="s">
        <v>521</v>
      </c>
      <c r="B95" s="312" t="s">
        <v>250</v>
      </c>
      <c r="C95" s="312" t="s">
        <v>178</v>
      </c>
      <c r="D95" s="312" t="s">
        <v>678</v>
      </c>
      <c r="E95" s="312" t="s">
        <v>629</v>
      </c>
      <c r="F95" s="312" t="s">
        <v>252</v>
      </c>
      <c r="G95" s="312" t="s">
        <v>701</v>
      </c>
      <c r="H95" s="313">
        <v>1</v>
      </c>
      <c r="I95" s="313">
        <v>12.28</v>
      </c>
      <c r="J95" s="313">
        <v>2070.2909833</v>
      </c>
      <c r="K95" s="314" t="s">
        <v>254</v>
      </c>
      <c r="L95" s="314" t="s">
        <v>254</v>
      </c>
      <c r="M95" s="314" t="s">
        <v>254</v>
      </c>
      <c r="N95" s="309" t="s">
        <v>254</v>
      </c>
      <c r="O95" s="310" t="s">
        <v>254</v>
      </c>
    </row>
    <row r="96" spans="1:15" ht="12.75">
      <c r="A96" s="311" t="s">
        <v>521</v>
      </c>
      <c r="B96" s="312" t="s">
        <v>250</v>
      </c>
      <c r="C96" s="312" t="s">
        <v>178</v>
      </c>
      <c r="D96" s="312" t="s">
        <v>678</v>
      </c>
      <c r="E96" s="312" t="s">
        <v>629</v>
      </c>
      <c r="F96" s="312" t="s">
        <v>252</v>
      </c>
      <c r="G96" s="312" t="s">
        <v>702</v>
      </c>
      <c r="H96" s="313">
        <v>25</v>
      </c>
      <c r="I96" s="313">
        <v>12.6399635</v>
      </c>
      <c r="J96" s="313">
        <v>27333.5434295</v>
      </c>
      <c r="K96" s="314" t="s">
        <v>254</v>
      </c>
      <c r="L96" s="314" t="s">
        <v>254</v>
      </c>
      <c r="M96" s="314" t="s">
        <v>254</v>
      </c>
      <c r="N96" s="309" t="s">
        <v>254</v>
      </c>
      <c r="O96" s="310" t="s">
        <v>254</v>
      </c>
    </row>
    <row r="97" spans="1:15" ht="12.75">
      <c r="A97" s="311" t="s">
        <v>521</v>
      </c>
      <c r="B97" s="312" t="s">
        <v>250</v>
      </c>
      <c r="C97" s="312" t="s">
        <v>178</v>
      </c>
      <c r="D97" s="312" t="s">
        <v>678</v>
      </c>
      <c r="E97" s="312" t="s">
        <v>629</v>
      </c>
      <c r="F97" s="312" t="s">
        <v>287</v>
      </c>
      <c r="G97" s="312" t="s">
        <v>633</v>
      </c>
      <c r="H97" s="313">
        <v>12</v>
      </c>
      <c r="I97" s="313">
        <v>336.80742</v>
      </c>
      <c r="J97" s="313">
        <v>54527.410164</v>
      </c>
      <c r="K97" s="314" t="s">
        <v>254</v>
      </c>
      <c r="L97" s="314" t="s">
        <v>254</v>
      </c>
      <c r="M97" s="314" t="s">
        <v>254</v>
      </c>
      <c r="N97" s="309" t="s">
        <v>254</v>
      </c>
      <c r="O97" s="310" t="s">
        <v>254</v>
      </c>
    </row>
    <row r="98" spans="1:15" ht="12.75">
      <c r="A98" s="311" t="s">
        <v>521</v>
      </c>
      <c r="B98" s="312" t="s">
        <v>250</v>
      </c>
      <c r="C98" s="312" t="s">
        <v>178</v>
      </c>
      <c r="D98" s="312" t="s">
        <v>678</v>
      </c>
      <c r="E98" s="312" t="s">
        <v>629</v>
      </c>
      <c r="F98" s="312" t="s">
        <v>287</v>
      </c>
      <c r="G98" s="312" t="s">
        <v>703</v>
      </c>
      <c r="H98" s="313">
        <v>15</v>
      </c>
      <c r="I98" s="313">
        <v>695.6319</v>
      </c>
      <c r="J98" s="313">
        <v>252999.64143</v>
      </c>
      <c r="K98" s="314" t="s">
        <v>254</v>
      </c>
      <c r="L98" s="314" t="s">
        <v>254</v>
      </c>
      <c r="M98" s="314" t="s">
        <v>254</v>
      </c>
      <c r="N98" s="309" t="s">
        <v>254</v>
      </c>
      <c r="O98" s="310" t="s">
        <v>254</v>
      </c>
    </row>
    <row r="99" spans="1:15" ht="12.75">
      <c r="A99" s="311" t="s">
        <v>521</v>
      </c>
      <c r="B99" s="312" t="s">
        <v>250</v>
      </c>
      <c r="C99" s="312" t="s">
        <v>178</v>
      </c>
      <c r="D99" s="312" t="s">
        <v>678</v>
      </c>
      <c r="E99" s="312" t="s">
        <v>636</v>
      </c>
      <c r="F99" s="312" t="s">
        <v>252</v>
      </c>
      <c r="G99" s="312" t="s">
        <v>704</v>
      </c>
      <c r="H99" s="313">
        <v>16.5</v>
      </c>
      <c r="I99" s="313">
        <v>45.4319406</v>
      </c>
      <c r="J99" s="313">
        <v>86838.4540325</v>
      </c>
      <c r="K99" s="314" t="s">
        <v>254</v>
      </c>
      <c r="L99" s="314" t="s">
        <v>254</v>
      </c>
      <c r="M99" s="314" t="s">
        <v>254</v>
      </c>
      <c r="N99" s="309" t="s">
        <v>254</v>
      </c>
      <c r="O99" s="310" t="s">
        <v>254</v>
      </c>
    </row>
    <row r="100" spans="1:15" ht="12.75">
      <c r="A100" s="311" t="s">
        <v>521</v>
      </c>
      <c r="B100" s="312" t="s">
        <v>250</v>
      </c>
      <c r="C100" s="312" t="s">
        <v>178</v>
      </c>
      <c r="D100" s="312" t="s">
        <v>678</v>
      </c>
      <c r="E100" s="312" t="s">
        <v>636</v>
      </c>
      <c r="F100" s="312" t="s">
        <v>252</v>
      </c>
      <c r="G100" s="312" t="s">
        <v>705</v>
      </c>
      <c r="H100" s="313">
        <v>2.5</v>
      </c>
      <c r="I100" s="313">
        <v>5.649475</v>
      </c>
      <c r="J100" s="313">
        <v>10274.9941299</v>
      </c>
      <c r="K100" s="314" t="s">
        <v>254</v>
      </c>
      <c r="L100" s="314" t="s">
        <v>254</v>
      </c>
      <c r="M100" s="314" t="s">
        <v>254</v>
      </c>
      <c r="N100" s="309" t="s">
        <v>254</v>
      </c>
      <c r="O100" s="310" t="s">
        <v>254</v>
      </c>
    </row>
    <row r="101" spans="1:15" ht="12.75">
      <c r="A101" s="311" t="s">
        <v>521</v>
      </c>
      <c r="B101" s="312" t="s">
        <v>250</v>
      </c>
      <c r="C101" s="312" t="s">
        <v>178</v>
      </c>
      <c r="D101" s="312" t="s">
        <v>678</v>
      </c>
      <c r="E101" s="312" t="s">
        <v>639</v>
      </c>
      <c r="F101" s="312" t="s">
        <v>640</v>
      </c>
      <c r="G101" s="312" t="s">
        <v>641</v>
      </c>
      <c r="H101" s="313">
        <v>60.5</v>
      </c>
      <c r="I101" s="313">
        <v>15.832724</v>
      </c>
      <c r="J101" s="313">
        <v>50086.5943105</v>
      </c>
      <c r="K101" s="314" t="s">
        <v>254</v>
      </c>
      <c r="L101" s="314" t="s">
        <v>254</v>
      </c>
      <c r="M101" s="314" t="s">
        <v>254</v>
      </c>
      <c r="N101" s="309" t="s">
        <v>254</v>
      </c>
      <c r="O101" s="310" t="s">
        <v>254</v>
      </c>
    </row>
    <row r="102" spans="1:15" ht="12.75">
      <c r="A102" s="311" t="s">
        <v>521</v>
      </c>
      <c r="B102" s="312" t="s">
        <v>250</v>
      </c>
      <c r="C102" s="312" t="s">
        <v>178</v>
      </c>
      <c r="D102" s="312" t="s">
        <v>678</v>
      </c>
      <c r="E102" s="312" t="s">
        <v>642</v>
      </c>
      <c r="F102" s="312" t="s">
        <v>252</v>
      </c>
      <c r="G102" s="312" t="s">
        <v>706</v>
      </c>
      <c r="H102" s="313">
        <v>1.5</v>
      </c>
      <c r="I102" s="313">
        <v>0.458175</v>
      </c>
      <c r="J102" s="313">
        <v>1265.098404795</v>
      </c>
      <c r="K102" s="314" t="s">
        <v>254</v>
      </c>
      <c r="L102" s="314" t="s">
        <v>254</v>
      </c>
      <c r="M102" s="314" t="s">
        <v>254</v>
      </c>
      <c r="N102" s="309" t="s">
        <v>254</v>
      </c>
      <c r="O102" s="310" t="s">
        <v>254</v>
      </c>
    </row>
    <row r="103" spans="1:15" ht="12.75">
      <c r="A103" s="311" t="s">
        <v>521</v>
      </c>
      <c r="B103" s="312" t="s">
        <v>250</v>
      </c>
      <c r="C103" s="312" t="s">
        <v>178</v>
      </c>
      <c r="D103" s="312" t="s">
        <v>678</v>
      </c>
      <c r="E103" s="312" t="s">
        <v>642</v>
      </c>
      <c r="F103" s="312" t="s">
        <v>287</v>
      </c>
      <c r="G103" s="312" t="s">
        <v>707</v>
      </c>
      <c r="H103" s="313">
        <v>4</v>
      </c>
      <c r="I103" s="313">
        <v>326.234</v>
      </c>
      <c r="J103" s="313">
        <v>102985.37031</v>
      </c>
      <c r="K103" s="314" t="s">
        <v>254</v>
      </c>
      <c r="L103" s="314" t="s">
        <v>254</v>
      </c>
      <c r="M103" s="314" t="s">
        <v>254</v>
      </c>
      <c r="N103" s="309" t="s">
        <v>254</v>
      </c>
      <c r="O103" s="310" t="s">
        <v>254</v>
      </c>
    </row>
    <row r="104" spans="1:15" ht="12.75">
      <c r="A104" s="311" t="s">
        <v>521</v>
      </c>
      <c r="B104" s="312" t="s">
        <v>250</v>
      </c>
      <c r="C104" s="312" t="s">
        <v>178</v>
      </c>
      <c r="D104" s="312" t="s">
        <v>678</v>
      </c>
      <c r="E104" s="312" t="s">
        <v>642</v>
      </c>
      <c r="F104" s="312" t="s">
        <v>287</v>
      </c>
      <c r="G104" s="312" t="s">
        <v>708</v>
      </c>
      <c r="H104" s="313">
        <v>3.5</v>
      </c>
      <c r="I104" s="313">
        <v>63.9817219</v>
      </c>
      <c r="J104" s="313">
        <v>9710.08306495</v>
      </c>
      <c r="K104" s="314" t="s">
        <v>254</v>
      </c>
      <c r="L104" s="314" t="s">
        <v>254</v>
      </c>
      <c r="M104" s="314" t="s">
        <v>254</v>
      </c>
      <c r="N104" s="309" t="s">
        <v>254</v>
      </c>
      <c r="O104" s="310" t="s">
        <v>254</v>
      </c>
    </row>
    <row r="105" spans="1:15" ht="12.75">
      <c r="A105" s="289" t="s">
        <v>521</v>
      </c>
      <c r="B105" s="266" t="s">
        <v>250</v>
      </c>
      <c r="C105" s="266" t="s">
        <v>178</v>
      </c>
      <c r="D105" s="266" t="s">
        <v>678</v>
      </c>
      <c r="E105" s="266" t="s">
        <v>642</v>
      </c>
      <c r="F105" s="266" t="s">
        <v>287</v>
      </c>
      <c r="G105" s="266" t="s">
        <v>674</v>
      </c>
      <c r="H105" s="284">
        <v>133</v>
      </c>
      <c r="I105" s="284">
        <v>11564.240363</v>
      </c>
      <c r="J105" s="284">
        <v>4193126.75625</v>
      </c>
      <c r="K105" s="285" t="s">
        <v>254</v>
      </c>
      <c r="L105" s="285" t="s">
        <v>253</v>
      </c>
      <c r="M105" s="285" t="s">
        <v>253</v>
      </c>
      <c r="N105" s="282" t="s">
        <v>254</v>
      </c>
      <c r="O105" s="287" t="s">
        <v>254</v>
      </c>
    </row>
    <row r="106" spans="1:15" ht="12.75">
      <c r="A106" s="311" t="s">
        <v>521</v>
      </c>
      <c r="B106" s="312" t="s">
        <v>250</v>
      </c>
      <c r="C106" s="312" t="s">
        <v>178</v>
      </c>
      <c r="D106" s="312" t="s">
        <v>678</v>
      </c>
      <c r="E106" s="312" t="s">
        <v>646</v>
      </c>
      <c r="F106" s="312" t="s">
        <v>252</v>
      </c>
      <c r="G106" s="312" t="s">
        <v>709</v>
      </c>
      <c r="H106" s="313">
        <v>2</v>
      </c>
      <c r="I106" s="313">
        <v>41.45</v>
      </c>
      <c r="J106" s="313">
        <v>7097.4149733</v>
      </c>
      <c r="K106" s="314" t="s">
        <v>254</v>
      </c>
      <c r="L106" s="314" t="s">
        <v>254</v>
      </c>
      <c r="M106" s="314" t="s">
        <v>254</v>
      </c>
      <c r="N106" s="309" t="s">
        <v>254</v>
      </c>
      <c r="O106" s="310" t="s">
        <v>254</v>
      </c>
    </row>
    <row r="107" spans="1:15" ht="12.75">
      <c r="A107" s="311" t="s">
        <v>521</v>
      </c>
      <c r="B107" s="312" t="s">
        <v>250</v>
      </c>
      <c r="C107" s="312" t="s">
        <v>178</v>
      </c>
      <c r="D107" s="312" t="s">
        <v>678</v>
      </c>
      <c r="E107" s="312" t="s">
        <v>646</v>
      </c>
      <c r="F107" s="312" t="s">
        <v>252</v>
      </c>
      <c r="G107" s="312" t="s">
        <v>710</v>
      </c>
      <c r="H107" s="313">
        <v>1</v>
      </c>
      <c r="I107" s="313">
        <v>0.586605</v>
      </c>
      <c r="J107" s="313">
        <v>1750.3116998</v>
      </c>
      <c r="K107" s="314" t="s">
        <v>254</v>
      </c>
      <c r="L107" s="314" t="s">
        <v>254</v>
      </c>
      <c r="M107" s="314" t="s">
        <v>254</v>
      </c>
      <c r="N107" s="309" t="s">
        <v>254</v>
      </c>
      <c r="O107" s="310" t="s">
        <v>254</v>
      </c>
    </row>
    <row r="108" spans="1:15" ht="12.75">
      <c r="A108" s="311" t="s">
        <v>521</v>
      </c>
      <c r="B108" s="312" t="s">
        <v>250</v>
      </c>
      <c r="C108" s="312" t="s">
        <v>178</v>
      </c>
      <c r="D108" s="312" t="s">
        <v>678</v>
      </c>
      <c r="E108" s="312" t="s">
        <v>646</v>
      </c>
      <c r="F108" s="312" t="s">
        <v>252</v>
      </c>
      <c r="G108" s="312" t="s">
        <v>711</v>
      </c>
      <c r="H108" s="313">
        <v>2</v>
      </c>
      <c r="I108" s="313">
        <v>0.328606</v>
      </c>
      <c r="J108" s="313">
        <v>817.292971</v>
      </c>
      <c r="K108" s="314" t="s">
        <v>254</v>
      </c>
      <c r="L108" s="314" t="s">
        <v>254</v>
      </c>
      <c r="M108" s="314" t="s">
        <v>254</v>
      </c>
      <c r="N108" s="309" t="s">
        <v>254</v>
      </c>
      <c r="O108" s="310" t="s">
        <v>254</v>
      </c>
    </row>
    <row r="109" spans="1:15" ht="12.75">
      <c r="A109" s="311" t="s">
        <v>521</v>
      </c>
      <c r="B109" s="312" t="s">
        <v>250</v>
      </c>
      <c r="C109" s="312" t="s">
        <v>178</v>
      </c>
      <c r="D109" s="312" t="s">
        <v>678</v>
      </c>
      <c r="E109" s="312" t="s">
        <v>646</v>
      </c>
      <c r="F109" s="312" t="s">
        <v>287</v>
      </c>
      <c r="G109" s="312" t="s">
        <v>651</v>
      </c>
      <c r="H109" s="313">
        <v>10</v>
      </c>
      <c r="I109" s="313">
        <v>294.631842</v>
      </c>
      <c r="J109" s="313">
        <v>46997.7460125</v>
      </c>
      <c r="K109" s="314" t="s">
        <v>254</v>
      </c>
      <c r="L109" s="314" t="s">
        <v>254</v>
      </c>
      <c r="M109" s="314" t="s">
        <v>254</v>
      </c>
      <c r="N109" s="309" t="s">
        <v>254</v>
      </c>
      <c r="O109" s="310" t="s">
        <v>254</v>
      </c>
    </row>
    <row r="110" spans="1:15" ht="12.75">
      <c r="A110" s="289" t="s">
        <v>521</v>
      </c>
      <c r="B110" s="266" t="s">
        <v>250</v>
      </c>
      <c r="C110" s="266" t="s">
        <v>178</v>
      </c>
      <c r="D110" s="266" t="s">
        <v>678</v>
      </c>
      <c r="E110" s="266" t="s">
        <v>646</v>
      </c>
      <c r="F110" s="266" t="s">
        <v>287</v>
      </c>
      <c r="G110" s="266" t="s">
        <v>652</v>
      </c>
      <c r="H110" s="284">
        <v>144</v>
      </c>
      <c r="I110" s="284">
        <v>5204.913765</v>
      </c>
      <c r="J110" s="284">
        <v>1904792.94815</v>
      </c>
      <c r="K110" s="285" t="s">
        <v>254</v>
      </c>
      <c r="L110" s="285" t="s">
        <v>253</v>
      </c>
      <c r="M110" s="285" t="s">
        <v>253</v>
      </c>
      <c r="N110" s="282" t="s">
        <v>254</v>
      </c>
      <c r="O110" s="287" t="s">
        <v>254</v>
      </c>
    </row>
    <row r="111" spans="1:15" ht="12.75">
      <c r="A111" s="311" t="s">
        <v>521</v>
      </c>
      <c r="B111" s="312" t="s">
        <v>250</v>
      </c>
      <c r="C111" s="312" t="s">
        <v>178</v>
      </c>
      <c r="D111" s="312" t="s">
        <v>678</v>
      </c>
      <c r="E111" s="312" t="s">
        <v>712</v>
      </c>
      <c r="F111" s="312" t="s">
        <v>255</v>
      </c>
      <c r="G111" s="312" t="s">
        <v>713</v>
      </c>
      <c r="H111" s="313">
        <v>43</v>
      </c>
      <c r="I111" s="313">
        <v>4.7377325</v>
      </c>
      <c r="J111" s="313">
        <v>10785.8876809</v>
      </c>
      <c r="K111" s="314" t="s">
        <v>254</v>
      </c>
      <c r="L111" s="314" t="s">
        <v>254</v>
      </c>
      <c r="M111" s="314" t="s">
        <v>254</v>
      </c>
      <c r="N111" s="315" t="s">
        <v>254</v>
      </c>
      <c r="O111" s="310" t="s">
        <v>254</v>
      </c>
    </row>
    <row r="112" spans="1:15" ht="12.75">
      <c r="A112" s="311" t="s">
        <v>521</v>
      </c>
      <c r="B112" s="312" t="s">
        <v>250</v>
      </c>
      <c r="C112" s="312" t="s">
        <v>178</v>
      </c>
      <c r="D112" s="312" t="s">
        <v>678</v>
      </c>
      <c r="E112" s="312" t="s">
        <v>712</v>
      </c>
      <c r="F112" s="312" t="s">
        <v>640</v>
      </c>
      <c r="G112" s="312" t="s">
        <v>714</v>
      </c>
      <c r="H112" s="313">
        <v>2</v>
      </c>
      <c r="I112" s="313">
        <v>0.00139</v>
      </c>
      <c r="J112" s="313">
        <v>5.42238209</v>
      </c>
      <c r="K112" s="314" t="s">
        <v>254</v>
      </c>
      <c r="L112" s="314" t="s">
        <v>254</v>
      </c>
      <c r="M112" s="314" t="s">
        <v>254</v>
      </c>
      <c r="N112" s="315" t="s">
        <v>254</v>
      </c>
      <c r="O112" s="310" t="s">
        <v>254</v>
      </c>
    </row>
    <row r="113" spans="1:15" ht="12.75">
      <c r="A113" s="289" t="s">
        <v>521</v>
      </c>
      <c r="B113" s="266" t="s">
        <v>250</v>
      </c>
      <c r="C113" s="266" t="s">
        <v>178</v>
      </c>
      <c r="D113" s="266" t="s">
        <v>678</v>
      </c>
      <c r="E113" s="266" t="s">
        <v>676</v>
      </c>
      <c r="F113" s="266" t="s">
        <v>287</v>
      </c>
      <c r="G113" s="266" t="s">
        <v>677</v>
      </c>
      <c r="H113" s="284">
        <v>78</v>
      </c>
      <c r="I113" s="284">
        <v>4134.32573445</v>
      </c>
      <c r="J113" s="284">
        <v>1533728.62295</v>
      </c>
      <c r="K113" s="285" t="s">
        <v>254</v>
      </c>
      <c r="L113" s="285" t="s">
        <v>253</v>
      </c>
      <c r="M113" s="285" t="s">
        <v>253</v>
      </c>
      <c r="N113" s="282" t="s">
        <v>254</v>
      </c>
      <c r="O113" s="287" t="s">
        <v>254</v>
      </c>
    </row>
    <row r="114" spans="1:15" ht="12.75">
      <c r="A114" s="311" t="s">
        <v>521</v>
      </c>
      <c r="B114" s="312" t="s">
        <v>250</v>
      </c>
      <c r="C114" s="312" t="s">
        <v>178</v>
      </c>
      <c r="D114" s="312" t="s">
        <v>678</v>
      </c>
      <c r="E114" s="312" t="s">
        <v>653</v>
      </c>
      <c r="F114" s="312" t="s">
        <v>255</v>
      </c>
      <c r="G114" s="312" t="s">
        <v>715</v>
      </c>
      <c r="H114" s="313">
        <v>18.5</v>
      </c>
      <c r="I114" s="313">
        <v>1.213425</v>
      </c>
      <c r="J114" s="313">
        <v>5390.76724085</v>
      </c>
      <c r="K114" s="314" t="s">
        <v>254</v>
      </c>
      <c r="L114" s="314" t="s">
        <v>254</v>
      </c>
      <c r="M114" s="314" t="s">
        <v>254</v>
      </c>
      <c r="N114" s="315" t="s">
        <v>254</v>
      </c>
      <c r="O114" s="310" t="s">
        <v>254</v>
      </c>
    </row>
    <row r="115" spans="1:15" ht="12.75">
      <c r="A115" s="311" t="s">
        <v>521</v>
      </c>
      <c r="B115" s="312" t="s">
        <v>250</v>
      </c>
      <c r="C115" s="312" t="s">
        <v>178</v>
      </c>
      <c r="D115" s="312" t="s">
        <v>678</v>
      </c>
      <c r="E115" s="312" t="s">
        <v>653</v>
      </c>
      <c r="F115" s="312" t="s">
        <v>255</v>
      </c>
      <c r="G115" s="312" t="s">
        <v>716</v>
      </c>
      <c r="H115" s="313">
        <v>3</v>
      </c>
      <c r="I115" s="313">
        <v>0.080065</v>
      </c>
      <c r="J115" s="313">
        <v>262.80702225</v>
      </c>
      <c r="K115" s="314" t="s">
        <v>254</v>
      </c>
      <c r="L115" s="314" t="s">
        <v>254</v>
      </c>
      <c r="M115" s="314" t="s">
        <v>254</v>
      </c>
      <c r="N115" s="315" t="s">
        <v>254</v>
      </c>
      <c r="O115" s="310" t="s">
        <v>254</v>
      </c>
    </row>
    <row r="116" spans="1:15" ht="12.75">
      <c r="A116" s="311" t="s">
        <v>521</v>
      </c>
      <c r="B116" s="312" t="s">
        <v>250</v>
      </c>
      <c r="C116" s="312" t="s">
        <v>178</v>
      </c>
      <c r="D116" s="312" t="s">
        <v>678</v>
      </c>
      <c r="E116" s="312" t="s">
        <v>653</v>
      </c>
      <c r="F116" s="312" t="s">
        <v>255</v>
      </c>
      <c r="G116" s="312" t="s">
        <v>717</v>
      </c>
      <c r="H116" s="313">
        <v>51.5</v>
      </c>
      <c r="I116" s="313">
        <v>4.2828905</v>
      </c>
      <c r="J116" s="313">
        <v>16710.3406315</v>
      </c>
      <c r="K116" s="314" t="s">
        <v>254</v>
      </c>
      <c r="L116" s="314" t="s">
        <v>254</v>
      </c>
      <c r="M116" s="314" t="s">
        <v>254</v>
      </c>
      <c r="N116" s="315" t="s">
        <v>254</v>
      </c>
      <c r="O116" s="310" t="s">
        <v>254</v>
      </c>
    </row>
    <row r="117" spans="1:15" ht="12.75">
      <c r="A117" s="311" t="s">
        <v>521</v>
      </c>
      <c r="B117" s="312" t="s">
        <v>250</v>
      </c>
      <c r="C117" s="312" t="s">
        <v>178</v>
      </c>
      <c r="D117" s="312" t="s">
        <v>678</v>
      </c>
      <c r="E117" s="312" t="s">
        <v>653</v>
      </c>
      <c r="F117" s="312" t="s">
        <v>252</v>
      </c>
      <c r="G117" s="312" t="s">
        <v>718</v>
      </c>
      <c r="H117" s="313">
        <v>52.5</v>
      </c>
      <c r="I117" s="313">
        <v>8.177262</v>
      </c>
      <c r="J117" s="313">
        <v>43267.5933445</v>
      </c>
      <c r="K117" s="314" t="s">
        <v>254</v>
      </c>
      <c r="L117" s="314" t="s">
        <v>254</v>
      </c>
      <c r="M117" s="314" t="s">
        <v>254</v>
      </c>
      <c r="N117" s="315" t="s">
        <v>254</v>
      </c>
      <c r="O117" s="310" t="s">
        <v>254</v>
      </c>
    </row>
    <row r="118" spans="1:15" ht="12.75">
      <c r="A118" s="311" t="s">
        <v>521</v>
      </c>
      <c r="B118" s="312" t="s">
        <v>250</v>
      </c>
      <c r="C118" s="312" t="s">
        <v>178</v>
      </c>
      <c r="D118" s="312" t="s">
        <v>678</v>
      </c>
      <c r="E118" s="312" t="s">
        <v>653</v>
      </c>
      <c r="F118" s="312" t="s">
        <v>252</v>
      </c>
      <c r="G118" s="312" t="s">
        <v>719</v>
      </c>
      <c r="H118" s="313">
        <v>188</v>
      </c>
      <c r="I118" s="313">
        <v>28.0918965</v>
      </c>
      <c r="J118" s="313">
        <v>177450.739135</v>
      </c>
      <c r="K118" s="314" t="s">
        <v>254</v>
      </c>
      <c r="L118" s="314" t="s">
        <v>254</v>
      </c>
      <c r="M118" s="314" t="s">
        <v>254</v>
      </c>
      <c r="N118" s="315" t="s">
        <v>254</v>
      </c>
      <c r="O118" s="310" t="s">
        <v>254</v>
      </c>
    </row>
    <row r="119" spans="1:15" ht="12.75">
      <c r="A119" s="289" t="s">
        <v>521</v>
      </c>
      <c r="B119" s="266" t="s">
        <v>250</v>
      </c>
      <c r="C119" s="266" t="s">
        <v>178</v>
      </c>
      <c r="D119" s="266" t="s">
        <v>678</v>
      </c>
      <c r="E119" s="266" t="s">
        <v>653</v>
      </c>
      <c r="F119" s="266" t="s">
        <v>252</v>
      </c>
      <c r="G119" s="266" t="s">
        <v>660</v>
      </c>
      <c r="H119" s="284">
        <v>3062</v>
      </c>
      <c r="I119" s="284">
        <v>1459.7569138</v>
      </c>
      <c r="J119" s="284">
        <v>4549402.0479</v>
      </c>
      <c r="K119" s="285" t="s">
        <v>253</v>
      </c>
      <c r="L119" s="285" t="s">
        <v>253</v>
      </c>
      <c r="M119" s="285" t="s">
        <v>253</v>
      </c>
      <c r="N119" s="283" t="s">
        <v>254</v>
      </c>
      <c r="O119" s="287" t="s">
        <v>254</v>
      </c>
    </row>
    <row r="120" spans="1:15" ht="12.75">
      <c r="A120" s="311" t="s">
        <v>521</v>
      </c>
      <c r="B120" s="312" t="s">
        <v>250</v>
      </c>
      <c r="C120" s="312" t="s">
        <v>178</v>
      </c>
      <c r="D120" s="312" t="s">
        <v>678</v>
      </c>
      <c r="E120" s="312" t="s">
        <v>653</v>
      </c>
      <c r="F120" s="312" t="s">
        <v>252</v>
      </c>
      <c r="G120" s="312" t="s">
        <v>720</v>
      </c>
      <c r="H120" s="313">
        <v>4.5</v>
      </c>
      <c r="I120" s="313">
        <v>1.755611</v>
      </c>
      <c r="J120" s="313">
        <v>9972.1710051075</v>
      </c>
      <c r="K120" s="314" t="s">
        <v>254</v>
      </c>
      <c r="L120" s="314" t="s">
        <v>254</v>
      </c>
      <c r="M120" s="314" t="s">
        <v>254</v>
      </c>
      <c r="N120" s="315" t="s">
        <v>254</v>
      </c>
      <c r="O120" s="310" t="s">
        <v>254</v>
      </c>
    </row>
    <row r="121" spans="1:15" ht="12.75">
      <c r="A121" s="311" t="s">
        <v>521</v>
      </c>
      <c r="B121" s="312" t="s">
        <v>250</v>
      </c>
      <c r="C121" s="312" t="s">
        <v>178</v>
      </c>
      <c r="D121" s="312" t="s">
        <v>678</v>
      </c>
      <c r="E121" s="312" t="s">
        <v>653</v>
      </c>
      <c r="F121" s="312" t="s">
        <v>287</v>
      </c>
      <c r="G121" s="312" t="s">
        <v>721</v>
      </c>
      <c r="H121" s="313">
        <v>2</v>
      </c>
      <c r="I121" s="313">
        <v>0.227925</v>
      </c>
      <c r="J121" s="313">
        <v>493.67836147</v>
      </c>
      <c r="K121" s="314" t="s">
        <v>254</v>
      </c>
      <c r="L121" s="314" t="s">
        <v>254</v>
      </c>
      <c r="M121" s="314" t="s">
        <v>254</v>
      </c>
      <c r="N121" s="315" t="s">
        <v>254</v>
      </c>
      <c r="O121" s="310" t="s">
        <v>254</v>
      </c>
    </row>
    <row r="122" spans="1:15" ht="12.75">
      <c r="A122" s="311" t="s">
        <v>521</v>
      </c>
      <c r="B122" s="312" t="s">
        <v>250</v>
      </c>
      <c r="C122" s="312" t="s">
        <v>178</v>
      </c>
      <c r="D122" s="312" t="s">
        <v>678</v>
      </c>
      <c r="E122" s="312" t="s">
        <v>653</v>
      </c>
      <c r="F122" s="312" t="s">
        <v>287</v>
      </c>
      <c r="G122" s="312" t="s">
        <v>722</v>
      </c>
      <c r="H122" s="313">
        <v>2</v>
      </c>
      <c r="I122" s="313">
        <v>0.079355</v>
      </c>
      <c r="J122" s="313">
        <v>309.57640995</v>
      </c>
      <c r="K122" s="314" t="s">
        <v>254</v>
      </c>
      <c r="L122" s="314" t="s">
        <v>254</v>
      </c>
      <c r="M122" s="314" t="s">
        <v>254</v>
      </c>
      <c r="N122" s="315" t="s">
        <v>254</v>
      </c>
      <c r="O122" s="310" t="s">
        <v>254</v>
      </c>
    </row>
    <row r="123" spans="1:15" ht="12.75">
      <c r="A123" s="311" t="s">
        <v>521</v>
      </c>
      <c r="B123" s="312" t="s">
        <v>250</v>
      </c>
      <c r="C123" s="312" t="s">
        <v>178</v>
      </c>
      <c r="D123" s="312" t="s">
        <v>678</v>
      </c>
      <c r="E123" s="312" t="s">
        <v>653</v>
      </c>
      <c r="F123" s="312" t="s">
        <v>287</v>
      </c>
      <c r="G123" s="312" t="s">
        <v>723</v>
      </c>
      <c r="H123" s="313">
        <v>6</v>
      </c>
      <c r="I123" s="313">
        <v>0.2485025</v>
      </c>
      <c r="J123" s="313">
        <v>1115.278808325</v>
      </c>
      <c r="K123" s="314" t="s">
        <v>254</v>
      </c>
      <c r="L123" s="314" t="s">
        <v>254</v>
      </c>
      <c r="M123" s="314" t="s">
        <v>254</v>
      </c>
      <c r="N123" s="315" t="s">
        <v>254</v>
      </c>
      <c r="O123" s="310" t="s">
        <v>254</v>
      </c>
    </row>
    <row r="124" spans="1:15" ht="12.75">
      <c r="A124" s="311" t="s">
        <v>521</v>
      </c>
      <c r="B124" s="312" t="s">
        <v>250</v>
      </c>
      <c r="C124" s="312" t="s">
        <v>178</v>
      </c>
      <c r="D124" s="312" t="s">
        <v>678</v>
      </c>
      <c r="E124" s="312" t="s">
        <v>653</v>
      </c>
      <c r="F124" s="312" t="s">
        <v>287</v>
      </c>
      <c r="G124" s="312" t="s">
        <v>724</v>
      </c>
      <c r="H124" s="313">
        <v>1.5</v>
      </c>
      <c r="I124" s="313">
        <v>0.1575</v>
      </c>
      <c r="J124" s="313">
        <v>36.0132769495</v>
      </c>
      <c r="K124" s="314" t="s">
        <v>254</v>
      </c>
      <c r="L124" s="314" t="s">
        <v>254</v>
      </c>
      <c r="M124" s="314" t="s">
        <v>254</v>
      </c>
      <c r="N124" s="309" t="s">
        <v>254</v>
      </c>
      <c r="O124" s="310" t="s">
        <v>254</v>
      </c>
    </row>
    <row r="125" spans="1:15" ht="12.75">
      <c r="A125" s="311" t="s">
        <v>521</v>
      </c>
      <c r="B125" s="312" t="s">
        <v>250</v>
      </c>
      <c r="C125" s="312" t="s">
        <v>178</v>
      </c>
      <c r="D125" s="312" t="s">
        <v>678</v>
      </c>
      <c r="E125" s="312" t="s">
        <v>669</v>
      </c>
      <c r="F125" s="312" t="s">
        <v>252</v>
      </c>
      <c r="G125" s="312" t="s">
        <v>672</v>
      </c>
      <c r="H125" s="313">
        <v>43</v>
      </c>
      <c r="I125" s="313">
        <v>7.114171</v>
      </c>
      <c r="J125" s="313">
        <v>22907.5189106</v>
      </c>
      <c r="K125" s="314" t="s">
        <v>254</v>
      </c>
      <c r="L125" s="314" t="s">
        <v>254</v>
      </c>
      <c r="M125" s="314" t="s">
        <v>254</v>
      </c>
      <c r="N125" s="309" t="s">
        <v>254</v>
      </c>
      <c r="O125" s="310" t="s">
        <v>254</v>
      </c>
    </row>
    <row r="126" spans="1:15" ht="12.75">
      <c r="A126" s="311" t="s">
        <v>521</v>
      </c>
      <c r="B126" s="312" t="s">
        <v>250</v>
      </c>
      <c r="C126" s="312" t="s">
        <v>178</v>
      </c>
      <c r="D126" s="312" t="s">
        <v>725</v>
      </c>
      <c r="E126" s="312" t="s">
        <v>619</v>
      </c>
      <c r="F126" s="312" t="s">
        <v>252</v>
      </c>
      <c r="G126" s="312" t="s">
        <v>620</v>
      </c>
      <c r="H126" s="313">
        <v>3.5</v>
      </c>
      <c r="I126" s="313">
        <v>1.6756825</v>
      </c>
      <c r="J126" s="313">
        <v>5444.2137145</v>
      </c>
      <c r="K126" s="314" t="s">
        <v>254</v>
      </c>
      <c r="L126" s="314" t="s">
        <v>254</v>
      </c>
      <c r="M126" s="314" t="s">
        <v>254</v>
      </c>
      <c r="N126" s="309" t="s">
        <v>254</v>
      </c>
      <c r="O126" s="310" t="s">
        <v>254</v>
      </c>
    </row>
    <row r="127" spans="1:15" ht="12.75">
      <c r="A127" s="311" t="s">
        <v>521</v>
      </c>
      <c r="B127" s="312" t="s">
        <v>250</v>
      </c>
      <c r="C127" s="312" t="s">
        <v>178</v>
      </c>
      <c r="D127" s="312" t="s">
        <v>725</v>
      </c>
      <c r="E127" s="312" t="s">
        <v>619</v>
      </c>
      <c r="F127" s="312" t="s">
        <v>252</v>
      </c>
      <c r="G127" s="312" t="s">
        <v>679</v>
      </c>
      <c r="H127" s="313">
        <v>17</v>
      </c>
      <c r="I127" s="313">
        <v>27.7019239</v>
      </c>
      <c r="J127" s="313">
        <v>54390.809883</v>
      </c>
      <c r="K127" s="314" t="s">
        <v>254</v>
      </c>
      <c r="L127" s="314" t="s">
        <v>254</v>
      </c>
      <c r="M127" s="314" t="s">
        <v>254</v>
      </c>
      <c r="N127" s="309" t="s">
        <v>254</v>
      </c>
      <c r="O127" s="310" t="s">
        <v>254</v>
      </c>
    </row>
    <row r="128" spans="1:15" ht="12.75">
      <c r="A128" s="289" t="s">
        <v>521</v>
      </c>
      <c r="B128" s="266" t="s">
        <v>250</v>
      </c>
      <c r="C128" s="266" t="s">
        <v>178</v>
      </c>
      <c r="D128" s="266" t="s">
        <v>725</v>
      </c>
      <c r="E128" s="266" t="s">
        <v>619</v>
      </c>
      <c r="F128" s="266" t="s">
        <v>252</v>
      </c>
      <c r="G128" s="266" t="s">
        <v>682</v>
      </c>
      <c r="H128" s="284">
        <v>634</v>
      </c>
      <c r="I128" s="284">
        <v>513.9363269</v>
      </c>
      <c r="J128" s="284">
        <v>855576.376565</v>
      </c>
      <c r="K128" s="285" t="s">
        <v>253</v>
      </c>
      <c r="L128" s="285" t="s">
        <v>254</v>
      </c>
      <c r="M128" s="285" t="s">
        <v>253</v>
      </c>
      <c r="N128" s="282" t="s">
        <v>254</v>
      </c>
      <c r="O128" s="287" t="s">
        <v>253</v>
      </c>
    </row>
    <row r="129" spans="1:15" ht="12.75">
      <c r="A129" s="311" t="s">
        <v>521</v>
      </c>
      <c r="B129" s="312" t="s">
        <v>250</v>
      </c>
      <c r="C129" s="312" t="s">
        <v>178</v>
      </c>
      <c r="D129" s="312" t="s">
        <v>725</v>
      </c>
      <c r="E129" s="312" t="s">
        <v>622</v>
      </c>
      <c r="F129" s="312" t="s">
        <v>255</v>
      </c>
      <c r="G129" s="312" t="s">
        <v>688</v>
      </c>
      <c r="H129" s="313">
        <v>38</v>
      </c>
      <c r="I129" s="313">
        <v>12.91378075</v>
      </c>
      <c r="J129" s="313">
        <v>73775.0753116</v>
      </c>
      <c r="K129" s="314" t="s">
        <v>254</v>
      </c>
      <c r="L129" s="314" t="s">
        <v>254</v>
      </c>
      <c r="M129" s="314" t="s">
        <v>254</v>
      </c>
      <c r="N129" s="309" t="s">
        <v>254</v>
      </c>
      <c r="O129" s="310" t="s">
        <v>254</v>
      </c>
    </row>
    <row r="130" spans="1:15" ht="12.75">
      <c r="A130" s="311" t="s">
        <v>521</v>
      </c>
      <c r="B130" s="312" t="s">
        <v>250</v>
      </c>
      <c r="C130" s="312" t="s">
        <v>178</v>
      </c>
      <c r="D130" s="312" t="s">
        <v>725</v>
      </c>
      <c r="E130" s="312" t="s">
        <v>622</v>
      </c>
      <c r="F130" s="312" t="s">
        <v>255</v>
      </c>
      <c r="G130" s="312" t="s">
        <v>689</v>
      </c>
      <c r="H130" s="313">
        <v>76.5</v>
      </c>
      <c r="I130" s="313">
        <v>50.11405325</v>
      </c>
      <c r="J130" s="313">
        <v>205449.081565</v>
      </c>
      <c r="K130" s="314" t="s">
        <v>254</v>
      </c>
      <c r="L130" s="314" t="s">
        <v>254</v>
      </c>
      <c r="M130" s="314" t="s">
        <v>254</v>
      </c>
      <c r="N130" s="309" t="s">
        <v>254</v>
      </c>
      <c r="O130" s="310" t="s">
        <v>254</v>
      </c>
    </row>
    <row r="131" spans="1:15" ht="12.75">
      <c r="A131" s="311" t="s">
        <v>521</v>
      </c>
      <c r="B131" s="312" t="s">
        <v>250</v>
      </c>
      <c r="C131" s="312" t="s">
        <v>178</v>
      </c>
      <c r="D131" s="312" t="s">
        <v>725</v>
      </c>
      <c r="E131" s="312" t="s">
        <v>622</v>
      </c>
      <c r="F131" s="312" t="s">
        <v>255</v>
      </c>
      <c r="G131" s="312" t="s">
        <v>690</v>
      </c>
      <c r="H131" s="313">
        <v>10</v>
      </c>
      <c r="I131" s="313">
        <v>2.872452</v>
      </c>
      <c r="J131" s="313">
        <v>19030.023051</v>
      </c>
      <c r="K131" s="314" t="s">
        <v>254</v>
      </c>
      <c r="L131" s="314" t="s">
        <v>254</v>
      </c>
      <c r="M131" s="314" t="s">
        <v>254</v>
      </c>
      <c r="N131" s="309" t="s">
        <v>254</v>
      </c>
      <c r="O131" s="310" t="s">
        <v>254</v>
      </c>
    </row>
    <row r="132" spans="1:15" ht="12.75">
      <c r="A132" s="289" t="s">
        <v>521</v>
      </c>
      <c r="B132" s="266" t="s">
        <v>250</v>
      </c>
      <c r="C132" s="266" t="s">
        <v>178</v>
      </c>
      <c r="D132" s="266" t="s">
        <v>725</v>
      </c>
      <c r="E132" s="266" t="s">
        <v>622</v>
      </c>
      <c r="F132" s="266" t="s">
        <v>255</v>
      </c>
      <c r="G132" s="266" t="s">
        <v>623</v>
      </c>
      <c r="H132" s="284">
        <v>6616.5</v>
      </c>
      <c r="I132" s="284">
        <v>1662.94659995</v>
      </c>
      <c r="J132" s="284">
        <v>11707461.3045</v>
      </c>
      <c r="K132" s="285" t="s">
        <v>253</v>
      </c>
      <c r="L132" s="285" t="s">
        <v>253</v>
      </c>
      <c r="M132" s="285" t="s">
        <v>253</v>
      </c>
      <c r="N132" s="282" t="s">
        <v>254</v>
      </c>
      <c r="O132" s="287" t="s">
        <v>253</v>
      </c>
    </row>
    <row r="133" spans="1:15" ht="12.75">
      <c r="A133" s="311" t="s">
        <v>521</v>
      </c>
      <c r="B133" s="312" t="s">
        <v>250</v>
      </c>
      <c r="C133" s="312" t="s">
        <v>178</v>
      </c>
      <c r="D133" s="312" t="s">
        <v>725</v>
      </c>
      <c r="E133" s="312" t="s">
        <v>622</v>
      </c>
      <c r="F133" s="312" t="s">
        <v>255</v>
      </c>
      <c r="G133" s="312" t="s">
        <v>624</v>
      </c>
      <c r="H133" s="313">
        <v>5.5</v>
      </c>
      <c r="I133" s="313">
        <v>1.27000025</v>
      </c>
      <c r="J133" s="313">
        <v>7255.283779</v>
      </c>
      <c r="K133" s="314" t="s">
        <v>254</v>
      </c>
      <c r="L133" s="314" t="s">
        <v>254</v>
      </c>
      <c r="M133" s="314" t="s">
        <v>254</v>
      </c>
      <c r="N133" s="309" t="s">
        <v>254</v>
      </c>
      <c r="O133" s="310" t="s">
        <v>254</v>
      </c>
    </row>
    <row r="134" spans="1:15" ht="12.75">
      <c r="A134" s="311" t="s">
        <v>521</v>
      </c>
      <c r="B134" s="312" t="s">
        <v>250</v>
      </c>
      <c r="C134" s="312" t="s">
        <v>178</v>
      </c>
      <c r="D134" s="312" t="s">
        <v>725</v>
      </c>
      <c r="E134" s="312" t="s">
        <v>622</v>
      </c>
      <c r="F134" s="312" t="s">
        <v>252</v>
      </c>
      <c r="G134" s="312" t="s">
        <v>691</v>
      </c>
      <c r="H134" s="313">
        <v>18.5</v>
      </c>
      <c r="I134" s="313">
        <v>394.6514275</v>
      </c>
      <c r="J134" s="313">
        <v>69852.94932385</v>
      </c>
      <c r="K134" s="314" t="s">
        <v>254</v>
      </c>
      <c r="L134" s="314" t="s">
        <v>254</v>
      </c>
      <c r="M134" s="314" t="s">
        <v>254</v>
      </c>
      <c r="N134" s="309" t="s">
        <v>254</v>
      </c>
      <c r="O134" s="310" t="s">
        <v>254</v>
      </c>
    </row>
    <row r="135" spans="1:15" ht="12.75">
      <c r="A135" s="311" t="s">
        <v>521</v>
      </c>
      <c r="B135" s="312" t="s">
        <v>250</v>
      </c>
      <c r="C135" s="312" t="s">
        <v>178</v>
      </c>
      <c r="D135" s="312" t="s">
        <v>725</v>
      </c>
      <c r="E135" s="312" t="s">
        <v>622</v>
      </c>
      <c r="F135" s="312" t="s">
        <v>252</v>
      </c>
      <c r="G135" s="312" t="s">
        <v>266</v>
      </c>
      <c r="H135" s="313">
        <v>12.5</v>
      </c>
      <c r="I135" s="313">
        <v>7.8561907</v>
      </c>
      <c r="J135" s="313">
        <v>28712.526808</v>
      </c>
      <c r="K135" s="314" t="s">
        <v>254</v>
      </c>
      <c r="L135" s="314" t="s">
        <v>254</v>
      </c>
      <c r="M135" s="314" t="s">
        <v>254</v>
      </c>
      <c r="N135" s="309" t="s">
        <v>254</v>
      </c>
      <c r="O135" s="310" t="s">
        <v>254</v>
      </c>
    </row>
    <row r="136" spans="1:15" ht="12.75">
      <c r="A136" s="311" t="s">
        <v>521</v>
      </c>
      <c r="B136" s="312" t="s">
        <v>250</v>
      </c>
      <c r="C136" s="312" t="s">
        <v>178</v>
      </c>
      <c r="D136" s="312" t="s">
        <v>725</v>
      </c>
      <c r="E136" s="312" t="s">
        <v>622</v>
      </c>
      <c r="F136" s="312" t="s">
        <v>252</v>
      </c>
      <c r="G136" s="312" t="s">
        <v>269</v>
      </c>
      <c r="H136" s="313">
        <v>49.5</v>
      </c>
      <c r="I136" s="313">
        <v>36.5166977</v>
      </c>
      <c r="J136" s="313">
        <v>93700.455945</v>
      </c>
      <c r="K136" s="314" t="s">
        <v>254</v>
      </c>
      <c r="L136" s="314" t="s">
        <v>254</v>
      </c>
      <c r="M136" s="314" t="s">
        <v>254</v>
      </c>
      <c r="N136" s="309" t="s">
        <v>254</v>
      </c>
      <c r="O136" s="310" t="s">
        <v>254</v>
      </c>
    </row>
    <row r="137" spans="1:15" ht="12.75">
      <c r="A137" s="289" t="s">
        <v>521</v>
      </c>
      <c r="B137" s="266" t="s">
        <v>250</v>
      </c>
      <c r="C137" s="266" t="s">
        <v>178</v>
      </c>
      <c r="D137" s="266" t="s">
        <v>725</v>
      </c>
      <c r="E137" s="266" t="s">
        <v>622</v>
      </c>
      <c r="F137" s="266" t="s">
        <v>252</v>
      </c>
      <c r="G137" s="266" t="s">
        <v>692</v>
      </c>
      <c r="H137" s="284">
        <v>41</v>
      </c>
      <c r="I137" s="284">
        <v>542.43887025</v>
      </c>
      <c r="J137" s="284">
        <v>85652.8406025</v>
      </c>
      <c r="K137" s="285" t="s">
        <v>254</v>
      </c>
      <c r="L137" s="285" t="s">
        <v>253</v>
      </c>
      <c r="M137" s="285" t="s">
        <v>254</v>
      </c>
      <c r="N137" s="282" t="s">
        <v>254</v>
      </c>
      <c r="O137" s="287" t="s">
        <v>254</v>
      </c>
    </row>
    <row r="138" spans="1:15" ht="12.75">
      <c r="A138" s="289" t="s">
        <v>521</v>
      </c>
      <c r="B138" s="266" t="s">
        <v>250</v>
      </c>
      <c r="C138" s="266" t="s">
        <v>178</v>
      </c>
      <c r="D138" s="266" t="s">
        <v>725</v>
      </c>
      <c r="E138" s="266" t="s">
        <v>622</v>
      </c>
      <c r="F138" s="266" t="s">
        <v>252</v>
      </c>
      <c r="G138" s="266" t="s">
        <v>693</v>
      </c>
      <c r="H138" s="284">
        <v>88</v>
      </c>
      <c r="I138" s="284">
        <v>902.50961765</v>
      </c>
      <c r="J138" s="284">
        <v>137749.2039215</v>
      </c>
      <c r="K138" s="285" t="s">
        <v>254</v>
      </c>
      <c r="L138" s="285" t="s">
        <v>253</v>
      </c>
      <c r="M138" s="285" t="s">
        <v>254</v>
      </c>
      <c r="N138" s="282" t="s">
        <v>254</v>
      </c>
      <c r="O138" s="287" t="s">
        <v>254</v>
      </c>
    </row>
    <row r="139" spans="1:15" ht="12.75">
      <c r="A139" s="311" t="s">
        <v>521</v>
      </c>
      <c r="B139" s="312" t="s">
        <v>250</v>
      </c>
      <c r="C139" s="312" t="s">
        <v>178</v>
      </c>
      <c r="D139" s="312" t="s">
        <v>725</v>
      </c>
      <c r="E139" s="312" t="s">
        <v>622</v>
      </c>
      <c r="F139" s="312" t="s">
        <v>252</v>
      </c>
      <c r="G139" s="312" t="s">
        <v>694</v>
      </c>
      <c r="H139" s="313">
        <v>6</v>
      </c>
      <c r="I139" s="313">
        <v>1.383618</v>
      </c>
      <c r="J139" s="313">
        <v>6617.554486495</v>
      </c>
      <c r="K139" s="314" t="s">
        <v>254</v>
      </c>
      <c r="L139" s="314" t="s">
        <v>254</v>
      </c>
      <c r="M139" s="314" t="s">
        <v>254</v>
      </c>
      <c r="N139" s="309" t="s">
        <v>254</v>
      </c>
      <c r="O139" s="310" t="s">
        <v>254</v>
      </c>
    </row>
    <row r="140" spans="1:15" ht="12.75">
      <c r="A140" s="311" t="s">
        <v>521</v>
      </c>
      <c r="B140" s="312" t="s">
        <v>250</v>
      </c>
      <c r="C140" s="312" t="s">
        <v>178</v>
      </c>
      <c r="D140" s="312" t="s">
        <v>725</v>
      </c>
      <c r="E140" s="312" t="s">
        <v>622</v>
      </c>
      <c r="F140" s="312" t="s">
        <v>252</v>
      </c>
      <c r="G140" s="312" t="s">
        <v>625</v>
      </c>
      <c r="H140" s="313">
        <v>6</v>
      </c>
      <c r="I140" s="313">
        <v>4.3797392</v>
      </c>
      <c r="J140" s="313">
        <v>13172.8426505</v>
      </c>
      <c r="K140" s="314" t="s">
        <v>254</v>
      </c>
      <c r="L140" s="314" t="s">
        <v>254</v>
      </c>
      <c r="M140" s="314" t="s">
        <v>254</v>
      </c>
      <c r="N140" s="309" t="s">
        <v>254</v>
      </c>
      <c r="O140" s="310" t="s">
        <v>254</v>
      </c>
    </row>
    <row r="141" spans="1:15" ht="12.75">
      <c r="A141" s="289" t="s">
        <v>521</v>
      </c>
      <c r="B141" s="266" t="s">
        <v>250</v>
      </c>
      <c r="C141" s="266" t="s">
        <v>178</v>
      </c>
      <c r="D141" s="266" t="s">
        <v>725</v>
      </c>
      <c r="E141" s="266" t="s">
        <v>622</v>
      </c>
      <c r="F141" s="266" t="s">
        <v>252</v>
      </c>
      <c r="G141" s="266" t="s">
        <v>626</v>
      </c>
      <c r="H141" s="284">
        <v>2726</v>
      </c>
      <c r="I141" s="284">
        <v>1025.7074206</v>
      </c>
      <c r="J141" s="284">
        <v>3914209.2568</v>
      </c>
      <c r="K141" s="285" t="s">
        <v>253</v>
      </c>
      <c r="L141" s="285" t="s">
        <v>253</v>
      </c>
      <c r="M141" s="285" t="s">
        <v>253</v>
      </c>
      <c r="N141" s="282" t="s">
        <v>254</v>
      </c>
      <c r="O141" s="287" t="s">
        <v>253</v>
      </c>
    </row>
    <row r="142" spans="1:15" ht="12.75">
      <c r="A142" s="311" t="s">
        <v>521</v>
      </c>
      <c r="B142" s="312" t="s">
        <v>250</v>
      </c>
      <c r="C142" s="312" t="s">
        <v>178</v>
      </c>
      <c r="D142" s="312" t="s">
        <v>725</v>
      </c>
      <c r="E142" s="312" t="s">
        <v>622</v>
      </c>
      <c r="F142" s="312" t="s">
        <v>695</v>
      </c>
      <c r="G142" s="312" t="s">
        <v>696</v>
      </c>
      <c r="H142" s="313">
        <v>8</v>
      </c>
      <c r="I142" s="313">
        <v>0.14119</v>
      </c>
      <c r="J142" s="313">
        <v>414.7669154875</v>
      </c>
      <c r="K142" s="314" t="s">
        <v>254</v>
      </c>
      <c r="L142" s="314" t="s">
        <v>254</v>
      </c>
      <c r="M142" s="314" t="s">
        <v>254</v>
      </c>
      <c r="N142" s="309" t="s">
        <v>254</v>
      </c>
      <c r="O142" s="310" t="s">
        <v>254</v>
      </c>
    </row>
    <row r="143" spans="1:15" ht="12.75">
      <c r="A143" s="311" t="s">
        <v>521</v>
      </c>
      <c r="B143" s="312" t="s">
        <v>250</v>
      </c>
      <c r="C143" s="312" t="s">
        <v>178</v>
      </c>
      <c r="D143" s="312" t="s">
        <v>725</v>
      </c>
      <c r="E143" s="312" t="s">
        <v>622</v>
      </c>
      <c r="F143" s="312" t="s">
        <v>287</v>
      </c>
      <c r="G143" s="312" t="s">
        <v>697</v>
      </c>
      <c r="H143" s="313">
        <v>1</v>
      </c>
      <c r="I143" s="313">
        <v>13.000486</v>
      </c>
      <c r="J143" s="313">
        <v>2112.49808739735</v>
      </c>
      <c r="K143" s="314" t="s">
        <v>254</v>
      </c>
      <c r="L143" s="314" t="s">
        <v>254</v>
      </c>
      <c r="M143" s="314" t="s">
        <v>254</v>
      </c>
      <c r="N143" s="309" t="s">
        <v>254</v>
      </c>
      <c r="O143" s="310" t="s">
        <v>254</v>
      </c>
    </row>
    <row r="144" spans="1:15" ht="12.75">
      <c r="A144" s="289" t="s">
        <v>521</v>
      </c>
      <c r="B144" s="266" t="s">
        <v>250</v>
      </c>
      <c r="C144" s="266" t="s">
        <v>178</v>
      </c>
      <c r="D144" s="266" t="s">
        <v>725</v>
      </c>
      <c r="E144" s="266" t="s">
        <v>622</v>
      </c>
      <c r="F144" s="266" t="s">
        <v>287</v>
      </c>
      <c r="G144" s="266" t="s">
        <v>628</v>
      </c>
      <c r="H144" s="284">
        <v>468.5</v>
      </c>
      <c r="I144" s="284">
        <v>6910.59313485</v>
      </c>
      <c r="J144" s="284">
        <v>1080284.431755</v>
      </c>
      <c r="K144" s="285" t="s">
        <v>253</v>
      </c>
      <c r="L144" s="285" t="s">
        <v>253</v>
      </c>
      <c r="M144" s="285" t="s">
        <v>253</v>
      </c>
      <c r="N144" s="282" t="s">
        <v>254</v>
      </c>
      <c r="O144" s="287" t="s">
        <v>254</v>
      </c>
    </row>
    <row r="145" spans="1:15" ht="12.75">
      <c r="A145" s="311" t="s">
        <v>521</v>
      </c>
      <c r="B145" s="312" t="s">
        <v>250</v>
      </c>
      <c r="C145" s="312" t="s">
        <v>178</v>
      </c>
      <c r="D145" s="312" t="s">
        <v>725</v>
      </c>
      <c r="E145" s="312" t="s">
        <v>622</v>
      </c>
      <c r="F145" s="312" t="s">
        <v>287</v>
      </c>
      <c r="G145" s="312" t="s">
        <v>698</v>
      </c>
      <c r="H145" s="313">
        <v>11</v>
      </c>
      <c r="I145" s="313">
        <v>265.98594</v>
      </c>
      <c r="J145" s="313">
        <v>81385.7075395</v>
      </c>
      <c r="K145" s="314" t="s">
        <v>254</v>
      </c>
      <c r="L145" s="314" t="s">
        <v>254</v>
      </c>
      <c r="M145" s="314" t="s">
        <v>254</v>
      </c>
      <c r="N145" s="309" t="s">
        <v>254</v>
      </c>
      <c r="O145" s="310" t="s">
        <v>254</v>
      </c>
    </row>
    <row r="146" spans="1:15" ht="12.75">
      <c r="A146" s="311" t="s">
        <v>521</v>
      </c>
      <c r="B146" s="312" t="s">
        <v>250</v>
      </c>
      <c r="C146" s="312" t="s">
        <v>178</v>
      </c>
      <c r="D146" s="312" t="s">
        <v>725</v>
      </c>
      <c r="E146" s="312" t="s">
        <v>629</v>
      </c>
      <c r="F146" s="312" t="s">
        <v>252</v>
      </c>
      <c r="G146" s="312" t="s">
        <v>700</v>
      </c>
      <c r="H146" s="313">
        <v>10</v>
      </c>
      <c r="I146" s="313">
        <v>227.176367</v>
      </c>
      <c r="J146" s="313">
        <v>36533.5197755</v>
      </c>
      <c r="K146" s="314" t="s">
        <v>254</v>
      </c>
      <c r="L146" s="314" t="s">
        <v>254</v>
      </c>
      <c r="M146" s="314" t="s">
        <v>254</v>
      </c>
      <c r="N146" s="309" t="s">
        <v>254</v>
      </c>
      <c r="O146" s="310" t="s">
        <v>254</v>
      </c>
    </row>
    <row r="147" spans="1:15" ht="12.75">
      <c r="A147" s="311" t="s">
        <v>521</v>
      </c>
      <c r="B147" s="312" t="s">
        <v>250</v>
      </c>
      <c r="C147" s="312" t="s">
        <v>178</v>
      </c>
      <c r="D147" s="312" t="s">
        <v>725</v>
      </c>
      <c r="E147" s="312" t="s">
        <v>629</v>
      </c>
      <c r="F147" s="312" t="s">
        <v>252</v>
      </c>
      <c r="G147" s="312" t="s">
        <v>630</v>
      </c>
      <c r="H147" s="313">
        <v>1</v>
      </c>
      <c r="I147" s="313">
        <v>0.1778015</v>
      </c>
      <c r="J147" s="313">
        <v>862.052965235</v>
      </c>
      <c r="K147" s="314" t="s">
        <v>254</v>
      </c>
      <c r="L147" s="314" t="s">
        <v>254</v>
      </c>
      <c r="M147" s="314" t="s">
        <v>254</v>
      </c>
      <c r="N147" s="309" t="s">
        <v>254</v>
      </c>
      <c r="O147" s="310" t="s">
        <v>254</v>
      </c>
    </row>
    <row r="148" spans="1:15" ht="12.75">
      <c r="A148" s="289" t="s">
        <v>521</v>
      </c>
      <c r="B148" s="266" t="s">
        <v>250</v>
      </c>
      <c r="C148" s="266" t="s">
        <v>178</v>
      </c>
      <c r="D148" s="266" t="s">
        <v>725</v>
      </c>
      <c r="E148" s="266" t="s">
        <v>629</v>
      </c>
      <c r="F148" s="266" t="s">
        <v>252</v>
      </c>
      <c r="G148" s="266" t="s">
        <v>726</v>
      </c>
      <c r="H148" s="284">
        <v>44.5</v>
      </c>
      <c r="I148" s="284">
        <v>595.1748155</v>
      </c>
      <c r="J148" s="284">
        <v>91800.478329</v>
      </c>
      <c r="K148" s="285" t="s">
        <v>254</v>
      </c>
      <c r="L148" s="285" t="s">
        <v>253</v>
      </c>
      <c r="M148" s="285" t="s">
        <v>254</v>
      </c>
      <c r="N148" s="282" t="s">
        <v>254</v>
      </c>
      <c r="O148" s="287" t="s">
        <v>254</v>
      </c>
    </row>
    <row r="149" spans="1:15" ht="12.75">
      <c r="A149" s="311" t="s">
        <v>521</v>
      </c>
      <c r="B149" s="312" t="s">
        <v>250</v>
      </c>
      <c r="C149" s="312" t="s">
        <v>178</v>
      </c>
      <c r="D149" s="312" t="s">
        <v>725</v>
      </c>
      <c r="E149" s="312" t="s">
        <v>629</v>
      </c>
      <c r="F149" s="312" t="s">
        <v>252</v>
      </c>
      <c r="G149" s="312" t="s">
        <v>701</v>
      </c>
      <c r="H149" s="313">
        <v>14</v>
      </c>
      <c r="I149" s="313">
        <v>4.635253</v>
      </c>
      <c r="J149" s="313">
        <v>13668.466705</v>
      </c>
      <c r="K149" s="314" t="s">
        <v>254</v>
      </c>
      <c r="L149" s="314" t="s">
        <v>254</v>
      </c>
      <c r="M149" s="314" t="s">
        <v>254</v>
      </c>
      <c r="N149" s="309" t="s">
        <v>254</v>
      </c>
      <c r="O149" s="310" t="s">
        <v>254</v>
      </c>
    </row>
    <row r="150" spans="1:15" ht="12.75">
      <c r="A150" s="311" t="s">
        <v>521</v>
      </c>
      <c r="B150" s="312" t="s">
        <v>250</v>
      </c>
      <c r="C150" s="312" t="s">
        <v>178</v>
      </c>
      <c r="D150" s="312" t="s">
        <v>725</v>
      </c>
      <c r="E150" s="312" t="s">
        <v>629</v>
      </c>
      <c r="F150" s="312" t="s">
        <v>252</v>
      </c>
      <c r="G150" s="312" t="s">
        <v>702</v>
      </c>
      <c r="H150" s="313">
        <v>12</v>
      </c>
      <c r="I150" s="313">
        <v>2.7010715</v>
      </c>
      <c r="J150" s="313">
        <v>8941.4398278</v>
      </c>
      <c r="K150" s="314" t="s">
        <v>254</v>
      </c>
      <c r="L150" s="314" t="s">
        <v>254</v>
      </c>
      <c r="M150" s="314" t="s">
        <v>254</v>
      </c>
      <c r="N150" s="309" t="s">
        <v>254</v>
      </c>
      <c r="O150" s="310" t="s">
        <v>254</v>
      </c>
    </row>
    <row r="151" spans="1:15" ht="12.75">
      <c r="A151" s="311" t="s">
        <v>521</v>
      </c>
      <c r="B151" s="312" t="s">
        <v>250</v>
      </c>
      <c r="C151" s="312" t="s">
        <v>178</v>
      </c>
      <c r="D151" s="312" t="s">
        <v>725</v>
      </c>
      <c r="E151" s="312" t="s">
        <v>629</v>
      </c>
      <c r="F151" s="312" t="s">
        <v>287</v>
      </c>
      <c r="G151" s="312" t="s">
        <v>632</v>
      </c>
      <c r="H151" s="313">
        <v>23.5</v>
      </c>
      <c r="I151" s="313">
        <v>444.7364663</v>
      </c>
      <c r="J151" s="313">
        <v>122461.2207565</v>
      </c>
      <c r="K151" s="314" t="s">
        <v>254</v>
      </c>
      <c r="L151" s="314" t="s">
        <v>254</v>
      </c>
      <c r="M151" s="314" t="s">
        <v>254</v>
      </c>
      <c r="N151" s="309" t="s">
        <v>254</v>
      </c>
      <c r="O151" s="310" t="s">
        <v>254</v>
      </c>
    </row>
    <row r="152" spans="1:15" ht="12.75">
      <c r="A152" s="289" t="s">
        <v>521</v>
      </c>
      <c r="B152" s="266" t="s">
        <v>250</v>
      </c>
      <c r="C152" s="266" t="s">
        <v>178</v>
      </c>
      <c r="D152" s="266" t="s">
        <v>725</v>
      </c>
      <c r="E152" s="266" t="s">
        <v>629</v>
      </c>
      <c r="F152" s="266" t="s">
        <v>287</v>
      </c>
      <c r="G152" s="266" t="s">
        <v>633</v>
      </c>
      <c r="H152" s="284">
        <v>230.5</v>
      </c>
      <c r="I152" s="284">
        <v>3414.1897525</v>
      </c>
      <c r="J152" s="284">
        <v>534115.516255</v>
      </c>
      <c r="K152" s="285" t="s">
        <v>253</v>
      </c>
      <c r="L152" s="285" t="s">
        <v>253</v>
      </c>
      <c r="M152" s="285" t="s">
        <v>253</v>
      </c>
      <c r="N152" s="282" t="s">
        <v>254</v>
      </c>
      <c r="O152" s="287" t="s">
        <v>254</v>
      </c>
    </row>
    <row r="153" spans="1:15" ht="12.75">
      <c r="A153" s="289" t="s">
        <v>521</v>
      </c>
      <c r="B153" s="266" t="s">
        <v>250</v>
      </c>
      <c r="C153" s="266" t="s">
        <v>178</v>
      </c>
      <c r="D153" s="266" t="s">
        <v>725</v>
      </c>
      <c r="E153" s="266" t="s">
        <v>629</v>
      </c>
      <c r="F153" s="266" t="s">
        <v>287</v>
      </c>
      <c r="G153" s="266" t="s">
        <v>703</v>
      </c>
      <c r="H153" s="284">
        <v>160.5</v>
      </c>
      <c r="I153" s="284">
        <v>4215.8237225</v>
      </c>
      <c r="J153" s="284">
        <v>1171519.42445</v>
      </c>
      <c r="K153" s="285" t="s">
        <v>253</v>
      </c>
      <c r="L153" s="285" t="s">
        <v>253</v>
      </c>
      <c r="M153" s="285" t="s">
        <v>253</v>
      </c>
      <c r="N153" s="282" t="s">
        <v>254</v>
      </c>
      <c r="O153" s="287" t="s">
        <v>254</v>
      </c>
    </row>
    <row r="154" spans="1:15" ht="12.75">
      <c r="A154" s="311" t="s">
        <v>521</v>
      </c>
      <c r="B154" s="312" t="s">
        <v>250</v>
      </c>
      <c r="C154" s="312" t="s">
        <v>178</v>
      </c>
      <c r="D154" s="312" t="s">
        <v>725</v>
      </c>
      <c r="E154" s="312" t="s">
        <v>636</v>
      </c>
      <c r="F154" s="312" t="s">
        <v>252</v>
      </c>
      <c r="G154" s="312" t="s">
        <v>705</v>
      </c>
      <c r="H154" s="313">
        <v>3</v>
      </c>
      <c r="I154" s="313">
        <v>2.198056</v>
      </c>
      <c r="J154" s="313">
        <v>2883.5758194</v>
      </c>
      <c r="K154" s="314" t="s">
        <v>254</v>
      </c>
      <c r="L154" s="314" t="s">
        <v>254</v>
      </c>
      <c r="M154" s="314" t="s">
        <v>254</v>
      </c>
      <c r="N154" s="309" t="s">
        <v>254</v>
      </c>
      <c r="O154" s="310" t="s">
        <v>254</v>
      </c>
    </row>
    <row r="155" spans="1:15" ht="12.75">
      <c r="A155" s="311" t="s">
        <v>521</v>
      </c>
      <c r="B155" s="312" t="s">
        <v>250</v>
      </c>
      <c r="C155" s="312" t="s">
        <v>178</v>
      </c>
      <c r="D155" s="312" t="s">
        <v>725</v>
      </c>
      <c r="E155" s="312" t="s">
        <v>639</v>
      </c>
      <c r="F155" s="312" t="s">
        <v>640</v>
      </c>
      <c r="G155" s="312" t="s">
        <v>641</v>
      </c>
      <c r="H155" s="313">
        <v>8.5</v>
      </c>
      <c r="I155" s="313">
        <v>12.802593</v>
      </c>
      <c r="J155" s="313">
        <v>14163.51134205</v>
      </c>
      <c r="K155" s="314" t="s">
        <v>254</v>
      </c>
      <c r="L155" s="314" t="s">
        <v>254</v>
      </c>
      <c r="M155" s="314" t="s">
        <v>254</v>
      </c>
      <c r="N155" s="309" t="s">
        <v>254</v>
      </c>
      <c r="O155" s="310" t="s">
        <v>254</v>
      </c>
    </row>
    <row r="156" spans="1:15" ht="12.75">
      <c r="A156" s="311" t="s">
        <v>521</v>
      </c>
      <c r="B156" s="312" t="s">
        <v>250</v>
      </c>
      <c r="C156" s="312" t="s">
        <v>178</v>
      </c>
      <c r="D156" s="312" t="s">
        <v>725</v>
      </c>
      <c r="E156" s="312" t="s">
        <v>642</v>
      </c>
      <c r="F156" s="312" t="s">
        <v>252</v>
      </c>
      <c r="G156" s="312" t="s">
        <v>706</v>
      </c>
      <c r="H156" s="313">
        <v>1</v>
      </c>
      <c r="I156" s="313">
        <v>0.27778</v>
      </c>
      <c r="J156" s="313">
        <v>793.71594234</v>
      </c>
      <c r="K156" s="314" t="s">
        <v>254</v>
      </c>
      <c r="L156" s="314" t="s">
        <v>254</v>
      </c>
      <c r="M156" s="314" t="s">
        <v>254</v>
      </c>
      <c r="N156" s="309" t="s">
        <v>254</v>
      </c>
      <c r="O156" s="310" t="s">
        <v>254</v>
      </c>
    </row>
    <row r="157" spans="1:15" ht="12.75">
      <c r="A157" s="311" t="s">
        <v>521</v>
      </c>
      <c r="B157" s="312" t="s">
        <v>250</v>
      </c>
      <c r="C157" s="312" t="s">
        <v>178</v>
      </c>
      <c r="D157" s="312" t="s">
        <v>725</v>
      </c>
      <c r="E157" s="312" t="s">
        <v>642</v>
      </c>
      <c r="F157" s="312" t="s">
        <v>287</v>
      </c>
      <c r="G157" s="312" t="s">
        <v>707</v>
      </c>
      <c r="H157" s="313">
        <v>3</v>
      </c>
      <c r="I157" s="313">
        <v>16.7</v>
      </c>
      <c r="J157" s="313">
        <v>2686.6512046</v>
      </c>
      <c r="K157" s="314" t="s">
        <v>254</v>
      </c>
      <c r="L157" s="314" t="s">
        <v>254</v>
      </c>
      <c r="M157" s="314" t="s">
        <v>254</v>
      </c>
      <c r="N157" s="309" t="s">
        <v>254</v>
      </c>
      <c r="O157" s="310" t="s">
        <v>254</v>
      </c>
    </row>
    <row r="158" spans="1:15" ht="12.75">
      <c r="A158" s="289" t="s">
        <v>521</v>
      </c>
      <c r="B158" s="266" t="s">
        <v>250</v>
      </c>
      <c r="C158" s="266" t="s">
        <v>178</v>
      </c>
      <c r="D158" s="266" t="s">
        <v>725</v>
      </c>
      <c r="E158" s="266" t="s">
        <v>642</v>
      </c>
      <c r="F158" s="266" t="s">
        <v>287</v>
      </c>
      <c r="G158" s="266" t="s">
        <v>708</v>
      </c>
      <c r="H158" s="284">
        <v>59.5</v>
      </c>
      <c r="I158" s="284">
        <v>798.8565799</v>
      </c>
      <c r="J158" s="284">
        <v>128465.1346</v>
      </c>
      <c r="K158" s="285" t="s">
        <v>254</v>
      </c>
      <c r="L158" s="285" t="s">
        <v>253</v>
      </c>
      <c r="M158" s="285" t="s">
        <v>254</v>
      </c>
      <c r="N158" s="282" t="s">
        <v>254</v>
      </c>
      <c r="O158" s="287" t="s">
        <v>254</v>
      </c>
    </row>
    <row r="159" spans="1:15" ht="12.75">
      <c r="A159" s="311" t="s">
        <v>521</v>
      </c>
      <c r="B159" s="312" t="s">
        <v>250</v>
      </c>
      <c r="C159" s="312" t="s">
        <v>178</v>
      </c>
      <c r="D159" s="312" t="s">
        <v>725</v>
      </c>
      <c r="E159" s="312" t="s">
        <v>646</v>
      </c>
      <c r="F159" s="312" t="s">
        <v>252</v>
      </c>
      <c r="G159" s="312" t="s">
        <v>709</v>
      </c>
      <c r="H159" s="313">
        <v>14</v>
      </c>
      <c r="I159" s="313">
        <v>245.206</v>
      </c>
      <c r="J159" s="313">
        <v>33698.703597</v>
      </c>
      <c r="K159" s="314" t="s">
        <v>254</v>
      </c>
      <c r="L159" s="314" t="s">
        <v>254</v>
      </c>
      <c r="M159" s="314" t="s">
        <v>254</v>
      </c>
      <c r="N159" s="309" t="s">
        <v>254</v>
      </c>
      <c r="O159" s="310" t="s">
        <v>254</v>
      </c>
    </row>
    <row r="160" spans="1:15" ht="12.75">
      <c r="A160" s="289" t="s">
        <v>521</v>
      </c>
      <c r="B160" s="266" t="s">
        <v>250</v>
      </c>
      <c r="C160" s="266" t="s">
        <v>178</v>
      </c>
      <c r="D160" s="266" t="s">
        <v>725</v>
      </c>
      <c r="E160" s="266" t="s">
        <v>646</v>
      </c>
      <c r="F160" s="266" t="s">
        <v>252</v>
      </c>
      <c r="G160" s="266" t="s">
        <v>727</v>
      </c>
      <c r="H160" s="284">
        <v>44.5</v>
      </c>
      <c r="I160" s="284">
        <v>524.17575</v>
      </c>
      <c r="J160" s="284">
        <v>74016.97087265</v>
      </c>
      <c r="K160" s="285" t="s">
        <v>254</v>
      </c>
      <c r="L160" s="285" t="s">
        <v>253</v>
      </c>
      <c r="M160" s="285" t="s">
        <v>254</v>
      </c>
      <c r="N160" s="282" t="s">
        <v>254</v>
      </c>
      <c r="O160" s="287" t="s">
        <v>254</v>
      </c>
    </row>
    <row r="161" spans="1:15" ht="12.75">
      <c r="A161" s="311" t="s">
        <v>521</v>
      </c>
      <c r="B161" s="312" t="s">
        <v>250</v>
      </c>
      <c r="C161" s="312" t="s">
        <v>178</v>
      </c>
      <c r="D161" s="312" t="s">
        <v>725</v>
      </c>
      <c r="E161" s="312" t="s">
        <v>646</v>
      </c>
      <c r="F161" s="312" t="s">
        <v>252</v>
      </c>
      <c r="G161" s="312" t="s">
        <v>728</v>
      </c>
      <c r="H161" s="313">
        <v>2</v>
      </c>
      <c r="I161" s="313">
        <v>0.1884</v>
      </c>
      <c r="J161" s="313">
        <v>304.264434715</v>
      </c>
      <c r="K161" s="314" t="s">
        <v>254</v>
      </c>
      <c r="L161" s="314" t="s">
        <v>254</v>
      </c>
      <c r="M161" s="314" t="s">
        <v>254</v>
      </c>
      <c r="N161" s="309" t="s">
        <v>254</v>
      </c>
      <c r="O161" s="310" t="s">
        <v>254</v>
      </c>
    </row>
    <row r="162" spans="1:15" ht="12.75">
      <c r="A162" s="311" t="s">
        <v>521</v>
      </c>
      <c r="B162" s="312" t="s">
        <v>250</v>
      </c>
      <c r="C162" s="312" t="s">
        <v>178</v>
      </c>
      <c r="D162" s="312" t="s">
        <v>725</v>
      </c>
      <c r="E162" s="312" t="s">
        <v>646</v>
      </c>
      <c r="F162" s="312" t="s">
        <v>252</v>
      </c>
      <c r="G162" s="312" t="s">
        <v>711</v>
      </c>
      <c r="H162" s="313">
        <v>2</v>
      </c>
      <c r="I162" s="313">
        <v>1.163295</v>
      </c>
      <c r="J162" s="313">
        <v>3664.9501951</v>
      </c>
      <c r="K162" s="314" t="s">
        <v>254</v>
      </c>
      <c r="L162" s="314" t="s">
        <v>254</v>
      </c>
      <c r="M162" s="314" t="s">
        <v>254</v>
      </c>
      <c r="N162" s="309" t="s">
        <v>254</v>
      </c>
      <c r="O162" s="310" t="s">
        <v>254</v>
      </c>
    </row>
    <row r="163" spans="1:15" ht="12.75">
      <c r="A163" s="311" t="s">
        <v>521</v>
      </c>
      <c r="B163" s="312" t="s">
        <v>250</v>
      </c>
      <c r="C163" s="312" t="s">
        <v>178</v>
      </c>
      <c r="D163" s="312" t="s">
        <v>725</v>
      </c>
      <c r="E163" s="312" t="s">
        <v>646</v>
      </c>
      <c r="F163" s="312" t="s">
        <v>287</v>
      </c>
      <c r="G163" s="312" t="s">
        <v>650</v>
      </c>
      <c r="H163" s="313">
        <v>5</v>
      </c>
      <c r="I163" s="313">
        <v>59.83933</v>
      </c>
      <c r="J163" s="313">
        <v>14324.416825</v>
      </c>
      <c r="K163" s="314" t="s">
        <v>254</v>
      </c>
      <c r="L163" s="314" t="s">
        <v>254</v>
      </c>
      <c r="M163" s="314" t="s">
        <v>254</v>
      </c>
      <c r="N163" s="309" t="s">
        <v>254</v>
      </c>
      <c r="O163" s="310" t="s">
        <v>254</v>
      </c>
    </row>
    <row r="164" spans="1:15" ht="12.75">
      <c r="A164" s="289" t="s">
        <v>521</v>
      </c>
      <c r="B164" s="266" t="s">
        <v>250</v>
      </c>
      <c r="C164" s="266" t="s">
        <v>178</v>
      </c>
      <c r="D164" s="266" t="s">
        <v>725</v>
      </c>
      <c r="E164" s="266" t="s">
        <v>646</v>
      </c>
      <c r="F164" s="266" t="s">
        <v>287</v>
      </c>
      <c r="G164" s="266" t="s">
        <v>651</v>
      </c>
      <c r="H164" s="284">
        <v>90.5</v>
      </c>
      <c r="I164" s="284">
        <v>1466.223583</v>
      </c>
      <c r="J164" s="284">
        <v>231820.92147</v>
      </c>
      <c r="K164" s="285" t="s">
        <v>254</v>
      </c>
      <c r="L164" s="285" t="s">
        <v>253</v>
      </c>
      <c r="M164" s="285" t="s">
        <v>254</v>
      </c>
      <c r="N164" s="282" t="s">
        <v>254</v>
      </c>
      <c r="O164" s="287" t="s">
        <v>254</v>
      </c>
    </row>
    <row r="165" spans="1:15" ht="12.75">
      <c r="A165" s="289" t="s">
        <v>521</v>
      </c>
      <c r="B165" s="266" t="s">
        <v>250</v>
      </c>
      <c r="C165" s="266" t="s">
        <v>178</v>
      </c>
      <c r="D165" s="266" t="s">
        <v>725</v>
      </c>
      <c r="E165" s="266" t="s">
        <v>646</v>
      </c>
      <c r="F165" s="266" t="s">
        <v>287</v>
      </c>
      <c r="G165" s="266" t="s">
        <v>652</v>
      </c>
      <c r="H165" s="284">
        <v>87.5</v>
      </c>
      <c r="I165" s="284">
        <v>2557.33697</v>
      </c>
      <c r="J165" s="284">
        <v>758846.354535</v>
      </c>
      <c r="K165" s="285" t="s">
        <v>254</v>
      </c>
      <c r="L165" s="285" t="s">
        <v>253</v>
      </c>
      <c r="M165" s="285" t="s">
        <v>253</v>
      </c>
      <c r="N165" s="282" t="s">
        <v>254</v>
      </c>
      <c r="O165" s="287" t="s">
        <v>254</v>
      </c>
    </row>
    <row r="166" spans="1:15" ht="12.75">
      <c r="A166" s="311" t="s">
        <v>521</v>
      </c>
      <c r="B166" s="312" t="s">
        <v>250</v>
      </c>
      <c r="C166" s="312" t="s">
        <v>178</v>
      </c>
      <c r="D166" s="312" t="s">
        <v>725</v>
      </c>
      <c r="E166" s="312" t="s">
        <v>712</v>
      </c>
      <c r="F166" s="312" t="s">
        <v>255</v>
      </c>
      <c r="G166" s="312" t="s">
        <v>713</v>
      </c>
      <c r="H166" s="313">
        <v>39</v>
      </c>
      <c r="I166" s="313">
        <v>18.00011</v>
      </c>
      <c r="J166" s="313">
        <v>23424.2888955</v>
      </c>
      <c r="K166" s="314" t="s">
        <v>254</v>
      </c>
      <c r="L166" s="314" t="s">
        <v>254</v>
      </c>
      <c r="M166" s="314" t="s">
        <v>254</v>
      </c>
      <c r="N166" s="309" t="s">
        <v>254</v>
      </c>
      <c r="O166" s="310" t="s">
        <v>254</v>
      </c>
    </row>
    <row r="167" spans="1:15" ht="12.75">
      <c r="A167" s="311" t="s">
        <v>521</v>
      </c>
      <c r="B167" s="312" t="s">
        <v>250</v>
      </c>
      <c r="C167" s="312" t="s">
        <v>178</v>
      </c>
      <c r="D167" s="312" t="s">
        <v>725</v>
      </c>
      <c r="E167" s="312" t="s">
        <v>712</v>
      </c>
      <c r="F167" s="312" t="s">
        <v>640</v>
      </c>
      <c r="G167" s="312" t="s">
        <v>714</v>
      </c>
      <c r="H167" s="313">
        <v>1</v>
      </c>
      <c r="I167" s="313">
        <v>0.301</v>
      </c>
      <c r="J167" s="313">
        <v>475.50642839</v>
      </c>
      <c r="K167" s="314" t="s">
        <v>254</v>
      </c>
      <c r="L167" s="314" t="s">
        <v>254</v>
      </c>
      <c r="M167" s="314" t="s">
        <v>254</v>
      </c>
      <c r="N167" s="309" t="s">
        <v>254</v>
      </c>
      <c r="O167" s="310" t="s">
        <v>254</v>
      </c>
    </row>
    <row r="168" spans="1:15" ht="12.75">
      <c r="A168" s="311" t="s">
        <v>521</v>
      </c>
      <c r="B168" s="312" t="s">
        <v>250</v>
      </c>
      <c r="C168" s="312" t="s">
        <v>178</v>
      </c>
      <c r="D168" s="312" t="s">
        <v>725</v>
      </c>
      <c r="E168" s="312" t="s">
        <v>653</v>
      </c>
      <c r="F168" s="312" t="s">
        <v>255</v>
      </c>
      <c r="G168" s="312" t="s">
        <v>715</v>
      </c>
      <c r="H168" s="313">
        <v>5</v>
      </c>
      <c r="I168" s="313">
        <v>0.204005</v>
      </c>
      <c r="J168" s="313">
        <v>1000.4362065</v>
      </c>
      <c r="K168" s="314" t="s">
        <v>254</v>
      </c>
      <c r="L168" s="314" t="s">
        <v>254</v>
      </c>
      <c r="M168" s="314" t="s">
        <v>254</v>
      </c>
      <c r="N168" s="309" t="s">
        <v>254</v>
      </c>
      <c r="O168" s="310" t="s">
        <v>254</v>
      </c>
    </row>
    <row r="169" spans="1:15" ht="12.75">
      <c r="A169" s="311" t="s">
        <v>521</v>
      </c>
      <c r="B169" s="312" t="s">
        <v>250</v>
      </c>
      <c r="C169" s="312" t="s">
        <v>178</v>
      </c>
      <c r="D169" s="312" t="s">
        <v>725</v>
      </c>
      <c r="E169" s="312" t="s">
        <v>653</v>
      </c>
      <c r="F169" s="312" t="s">
        <v>255</v>
      </c>
      <c r="G169" s="312" t="s">
        <v>716</v>
      </c>
      <c r="H169" s="313">
        <v>15.5</v>
      </c>
      <c r="I169" s="313">
        <v>0.4993985</v>
      </c>
      <c r="J169" s="313">
        <v>2635.99635735</v>
      </c>
      <c r="K169" s="314" t="s">
        <v>254</v>
      </c>
      <c r="L169" s="314" t="s">
        <v>254</v>
      </c>
      <c r="M169" s="314" t="s">
        <v>254</v>
      </c>
      <c r="N169" s="309" t="s">
        <v>254</v>
      </c>
      <c r="O169" s="310" t="s">
        <v>254</v>
      </c>
    </row>
    <row r="170" spans="1:15" ht="12.75">
      <c r="A170" s="311" t="s">
        <v>521</v>
      </c>
      <c r="B170" s="312" t="s">
        <v>250</v>
      </c>
      <c r="C170" s="312" t="s">
        <v>178</v>
      </c>
      <c r="D170" s="312" t="s">
        <v>725</v>
      </c>
      <c r="E170" s="312" t="s">
        <v>653</v>
      </c>
      <c r="F170" s="312" t="s">
        <v>255</v>
      </c>
      <c r="G170" s="312" t="s">
        <v>717</v>
      </c>
      <c r="H170" s="313">
        <v>77.5</v>
      </c>
      <c r="I170" s="313">
        <v>3.5258625</v>
      </c>
      <c r="J170" s="313">
        <v>15376.806662</v>
      </c>
      <c r="K170" s="314" t="s">
        <v>254</v>
      </c>
      <c r="L170" s="314" t="s">
        <v>254</v>
      </c>
      <c r="M170" s="314" t="s">
        <v>254</v>
      </c>
      <c r="N170" s="309" t="s">
        <v>254</v>
      </c>
      <c r="O170" s="310" t="s">
        <v>254</v>
      </c>
    </row>
    <row r="171" spans="1:15" ht="12.75">
      <c r="A171" s="311" t="s">
        <v>521</v>
      </c>
      <c r="B171" s="312" t="s">
        <v>250</v>
      </c>
      <c r="C171" s="312" t="s">
        <v>178</v>
      </c>
      <c r="D171" s="312" t="s">
        <v>725</v>
      </c>
      <c r="E171" s="312" t="s">
        <v>653</v>
      </c>
      <c r="F171" s="312" t="s">
        <v>255</v>
      </c>
      <c r="G171" s="312" t="s">
        <v>729</v>
      </c>
      <c r="H171" s="313">
        <v>1</v>
      </c>
      <c r="I171" s="313">
        <v>0.143179</v>
      </c>
      <c r="J171" s="313">
        <v>1356.7994524</v>
      </c>
      <c r="K171" s="314" t="s">
        <v>254</v>
      </c>
      <c r="L171" s="314" t="s">
        <v>254</v>
      </c>
      <c r="M171" s="314" t="s">
        <v>254</v>
      </c>
      <c r="N171" s="309" t="s">
        <v>254</v>
      </c>
      <c r="O171" s="310" t="s">
        <v>254</v>
      </c>
    </row>
    <row r="172" spans="1:15" ht="12.75">
      <c r="A172" s="311" t="s">
        <v>521</v>
      </c>
      <c r="B172" s="312" t="s">
        <v>250</v>
      </c>
      <c r="C172" s="312" t="s">
        <v>178</v>
      </c>
      <c r="D172" s="312" t="s">
        <v>725</v>
      </c>
      <c r="E172" s="312" t="s">
        <v>653</v>
      </c>
      <c r="F172" s="312" t="s">
        <v>252</v>
      </c>
      <c r="G172" s="312" t="s">
        <v>658</v>
      </c>
      <c r="H172" s="313">
        <v>1</v>
      </c>
      <c r="I172" s="313">
        <v>0.1209</v>
      </c>
      <c r="J172" s="313">
        <v>519.56670376</v>
      </c>
      <c r="K172" s="314" t="s">
        <v>254</v>
      </c>
      <c r="L172" s="314" t="s">
        <v>254</v>
      </c>
      <c r="M172" s="314" t="s">
        <v>254</v>
      </c>
      <c r="N172" s="309" t="s">
        <v>254</v>
      </c>
      <c r="O172" s="310" t="s">
        <v>254</v>
      </c>
    </row>
    <row r="173" spans="1:15" ht="12.75">
      <c r="A173" s="311" t="s">
        <v>521</v>
      </c>
      <c r="B173" s="312" t="s">
        <v>250</v>
      </c>
      <c r="C173" s="312" t="s">
        <v>178</v>
      </c>
      <c r="D173" s="312" t="s">
        <v>725</v>
      </c>
      <c r="E173" s="312" t="s">
        <v>653</v>
      </c>
      <c r="F173" s="312" t="s">
        <v>252</v>
      </c>
      <c r="G173" s="312" t="s">
        <v>718</v>
      </c>
      <c r="H173" s="313">
        <v>78</v>
      </c>
      <c r="I173" s="313">
        <v>15.2913775</v>
      </c>
      <c r="J173" s="313">
        <v>66538.5676875</v>
      </c>
      <c r="K173" s="314" t="s">
        <v>254</v>
      </c>
      <c r="L173" s="314" t="s">
        <v>254</v>
      </c>
      <c r="M173" s="314" t="s">
        <v>254</v>
      </c>
      <c r="N173" s="309" t="s">
        <v>254</v>
      </c>
      <c r="O173" s="310" t="s">
        <v>254</v>
      </c>
    </row>
    <row r="174" spans="1:15" ht="12.75">
      <c r="A174" s="289" t="s">
        <v>521</v>
      </c>
      <c r="B174" s="266" t="s">
        <v>250</v>
      </c>
      <c r="C174" s="266" t="s">
        <v>178</v>
      </c>
      <c r="D174" s="266" t="s">
        <v>725</v>
      </c>
      <c r="E174" s="266" t="s">
        <v>653</v>
      </c>
      <c r="F174" s="266" t="s">
        <v>252</v>
      </c>
      <c r="G174" s="266" t="s">
        <v>719</v>
      </c>
      <c r="H174" s="284">
        <v>468.5</v>
      </c>
      <c r="I174" s="284">
        <v>58.1227775</v>
      </c>
      <c r="J174" s="284">
        <v>399927.56345</v>
      </c>
      <c r="K174" s="285" t="s">
        <v>253</v>
      </c>
      <c r="L174" s="285" t="s">
        <v>254</v>
      </c>
      <c r="M174" s="285" t="s">
        <v>253</v>
      </c>
      <c r="N174" s="282" t="s">
        <v>254</v>
      </c>
      <c r="O174" s="287" t="s">
        <v>254</v>
      </c>
    </row>
    <row r="175" spans="1:15" ht="12.75">
      <c r="A175" s="311" t="s">
        <v>521</v>
      </c>
      <c r="B175" s="312" t="s">
        <v>250</v>
      </c>
      <c r="C175" s="312" t="s">
        <v>178</v>
      </c>
      <c r="D175" s="312" t="s">
        <v>725</v>
      </c>
      <c r="E175" s="312" t="s">
        <v>653</v>
      </c>
      <c r="F175" s="312" t="s">
        <v>252</v>
      </c>
      <c r="G175" s="312" t="s">
        <v>659</v>
      </c>
      <c r="H175" s="313">
        <v>1</v>
      </c>
      <c r="I175" s="313">
        <v>0.68678755</v>
      </c>
      <c r="J175" s="313">
        <v>1621.63882019</v>
      </c>
      <c r="K175" s="314" t="s">
        <v>254</v>
      </c>
      <c r="L175" s="314" t="s">
        <v>254</v>
      </c>
      <c r="M175" s="314" t="s">
        <v>254</v>
      </c>
      <c r="N175" s="309" t="s">
        <v>254</v>
      </c>
      <c r="O175" s="310" t="s">
        <v>254</v>
      </c>
    </row>
    <row r="176" spans="1:15" ht="12.75">
      <c r="A176" s="289" t="s">
        <v>521</v>
      </c>
      <c r="B176" s="266" t="s">
        <v>250</v>
      </c>
      <c r="C176" s="266" t="s">
        <v>178</v>
      </c>
      <c r="D176" s="266" t="s">
        <v>725</v>
      </c>
      <c r="E176" s="266" t="s">
        <v>653</v>
      </c>
      <c r="F176" s="266" t="s">
        <v>252</v>
      </c>
      <c r="G176" s="266" t="s">
        <v>660</v>
      </c>
      <c r="H176" s="284">
        <v>624</v>
      </c>
      <c r="I176" s="284">
        <v>165.37530165</v>
      </c>
      <c r="J176" s="284">
        <v>554232.513825</v>
      </c>
      <c r="K176" s="285" t="s">
        <v>253</v>
      </c>
      <c r="L176" s="285" t="s">
        <v>254</v>
      </c>
      <c r="M176" s="285" t="s">
        <v>253</v>
      </c>
      <c r="N176" s="282" t="s">
        <v>254</v>
      </c>
      <c r="O176" s="287" t="s">
        <v>254</v>
      </c>
    </row>
    <row r="177" spans="1:15" ht="12.75">
      <c r="A177" s="311" t="s">
        <v>521</v>
      </c>
      <c r="B177" s="312" t="s">
        <v>250</v>
      </c>
      <c r="C177" s="312" t="s">
        <v>178</v>
      </c>
      <c r="D177" s="312" t="s">
        <v>725</v>
      </c>
      <c r="E177" s="312" t="s">
        <v>653</v>
      </c>
      <c r="F177" s="312" t="s">
        <v>252</v>
      </c>
      <c r="G177" s="312" t="s">
        <v>720</v>
      </c>
      <c r="H177" s="313">
        <v>110.5</v>
      </c>
      <c r="I177" s="313">
        <v>21.176756</v>
      </c>
      <c r="J177" s="313">
        <v>165139.3069515</v>
      </c>
      <c r="K177" s="314" t="s">
        <v>254</v>
      </c>
      <c r="L177" s="314" t="s">
        <v>254</v>
      </c>
      <c r="M177" s="314" t="s">
        <v>254</v>
      </c>
      <c r="N177" s="309" t="s">
        <v>254</v>
      </c>
      <c r="O177" s="310" t="s">
        <v>254</v>
      </c>
    </row>
    <row r="178" spans="1:15" ht="12.75">
      <c r="A178" s="311" t="s">
        <v>521</v>
      </c>
      <c r="B178" s="312" t="s">
        <v>250</v>
      </c>
      <c r="C178" s="312" t="s">
        <v>178</v>
      </c>
      <c r="D178" s="312" t="s">
        <v>725</v>
      </c>
      <c r="E178" s="312" t="s">
        <v>653</v>
      </c>
      <c r="F178" s="312" t="s">
        <v>287</v>
      </c>
      <c r="G178" s="312" t="s">
        <v>730</v>
      </c>
      <c r="H178" s="313">
        <v>2.5</v>
      </c>
      <c r="I178" s="313">
        <v>0.137</v>
      </c>
      <c r="J178" s="313">
        <v>282.286791475</v>
      </c>
      <c r="K178" s="314" t="s">
        <v>254</v>
      </c>
      <c r="L178" s="314" t="s">
        <v>254</v>
      </c>
      <c r="M178" s="314" t="s">
        <v>254</v>
      </c>
      <c r="N178" s="309" t="s">
        <v>254</v>
      </c>
      <c r="O178" s="310" t="s">
        <v>254</v>
      </c>
    </row>
    <row r="179" spans="1:15" ht="12.75">
      <c r="A179" s="311" t="s">
        <v>521</v>
      </c>
      <c r="B179" s="312" t="s">
        <v>250</v>
      </c>
      <c r="C179" s="312" t="s">
        <v>178</v>
      </c>
      <c r="D179" s="312" t="s">
        <v>725</v>
      </c>
      <c r="E179" s="312" t="s">
        <v>653</v>
      </c>
      <c r="F179" s="312" t="s">
        <v>287</v>
      </c>
      <c r="G179" s="312" t="s">
        <v>722</v>
      </c>
      <c r="H179" s="313">
        <v>3.5</v>
      </c>
      <c r="I179" s="313">
        <v>0.24687</v>
      </c>
      <c r="J179" s="313">
        <v>1203.60447517845</v>
      </c>
      <c r="K179" s="314" t="s">
        <v>254</v>
      </c>
      <c r="L179" s="314" t="s">
        <v>254</v>
      </c>
      <c r="M179" s="314" t="s">
        <v>254</v>
      </c>
      <c r="N179" s="309" t="s">
        <v>254</v>
      </c>
      <c r="O179" s="310" t="s">
        <v>254</v>
      </c>
    </row>
    <row r="180" spans="1:15" ht="12.75">
      <c r="A180" s="311" t="s">
        <v>521</v>
      </c>
      <c r="B180" s="312" t="s">
        <v>250</v>
      </c>
      <c r="C180" s="312" t="s">
        <v>178</v>
      </c>
      <c r="D180" s="312" t="s">
        <v>725</v>
      </c>
      <c r="E180" s="312" t="s">
        <v>653</v>
      </c>
      <c r="F180" s="312" t="s">
        <v>287</v>
      </c>
      <c r="G180" s="312" t="s">
        <v>723</v>
      </c>
      <c r="H180" s="313">
        <v>3</v>
      </c>
      <c r="I180" s="313">
        <v>0.30775</v>
      </c>
      <c r="J180" s="313">
        <v>1418.1394443323</v>
      </c>
      <c r="K180" s="314" t="s">
        <v>254</v>
      </c>
      <c r="L180" s="314" t="s">
        <v>254</v>
      </c>
      <c r="M180" s="314" t="s">
        <v>254</v>
      </c>
      <c r="N180" s="309" t="s">
        <v>254</v>
      </c>
      <c r="O180" s="310" t="s">
        <v>254</v>
      </c>
    </row>
    <row r="181" spans="1:15" ht="12.75">
      <c r="A181" s="311" t="s">
        <v>521</v>
      </c>
      <c r="B181" s="312" t="s">
        <v>250</v>
      </c>
      <c r="C181" s="312" t="s">
        <v>178</v>
      </c>
      <c r="D181" s="312" t="s">
        <v>725</v>
      </c>
      <c r="E181" s="312" t="s">
        <v>653</v>
      </c>
      <c r="F181" s="312" t="s">
        <v>287</v>
      </c>
      <c r="G181" s="312" t="s">
        <v>724</v>
      </c>
      <c r="H181" s="313">
        <v>3</v>
      </c>
      <c r="I181" s="313">
        <v>0.156</v>
      </c>
      <c r="J181" s="313">
        <v>94.086382305</v>
      </c>
      <c r="K181" s="314" t="s">
        <v>254</v>
      </c>
      <c r="L181" s="314" t="s">
        <v>254</v>
      </c>
      <c r="M181" s="314" t="s">
        <v>254</v>
      </c>
      <c r="N181" s="309" t="s">
        <v>254</v>
      </c>
      <c r="O181" s="310" t="s">
        <v>254</v>
      </c>
    </row>
    <row r="182" spans="1:15" ht="12.75">
      <c r="A182" s="311" t="s">
        <v>521</v>
      </c>
      <c r="B182" s="312" t="s">
        <v>250</v>
      </c>
      <c r="C182" s="312" t="s">
        <v>178</v>
      </c>
      <c r="D182" s="312" t="s">
        <v>725</v>
      </c>
      <c r="E182" s="312" t="s">
        <v>669</v>
      </c>
      <c r="F182" s="312" t="s">
        <v>252</v>
      </c>
      <c r="G182" s="312" t="s">
        <v>731</v>
      </c>
      <c r="H182" s="313">
        <v>23</v>
      </c>
      <c r="I182" s="313">
        <v>4.40123</v>
      </c>
      <c r="J182" s="313">
        <v>33381.205123</v>
      </c>
      <c r="K182" s="314" t="s">
        <v>254</v>
      </c>
      <c r="L182" s="314" t="s">
        <v>254</v>
      </c>
      <c r="M182" s="314" t="s">
        <v>254</v>
      </c>
      <c r="N182" s="309" t="s">
        <v>254</v>
      </c>
      <c r="O182" s="310" t="s">
        <v>254</v>
      </c>
    </row>
    <row r="183" spans="1:15" ht="12.75">
      <c r="A183" s="311" t="s">
        <v>521</v>
      </c>
      <c r="B183" s="312" t="s">
        <v>250</v>
      </c>
      <c r="C183" s="312" t="s">
        <v>178</v>
      </c>
      <c r="D183" s="312" t="s">
        <v>725</v>
      </c>
      <c r="E183" s="312" t="s">
        <v>669</v>
      </c>
      <c r="F183" s="312" t="s">
        <v>252</v>
      </c>
      <c r="G183" s="312" t="s">
        <v>732</v>
      </c>
      <c r="H183" s="313">
        <v>20</v>
      </c>
      <c r="I183" s="313">
        <v>2.0069075</v>
      </c>
      <c r="J183" s="313">
        <v>12120.67242265</v>
      </c>
      <c r="K183" s="314" t="s">
        <v>254</v>
      </c>
      <c r="L183" s="314" t="s">
        <v>254</v>
      </c>
      <c r="M183" s="314" t="s">
        <v>254</v>
      </c>
      <c r="N183" s="309" t="s">
        <v>254</v>
      </c>
      <c r="O183" s="310" t="s">
        <v>254</v>
      </c>
    </row>
    <row r="184" spans="1:15" ht="12.75">
      <c r="A184" s="311" t="s">
        <v>521</v>
      </c>
      <c r="B184" s="312" t="s">
        <v>250</v>
      </c>
      <c r="C184" s="312" t="s">
        <v>178</v>
      </c>
      <c r="D184" s="312" t="s">
        <v>725</v>
      </c>
      <c r="E184" s="312" t="s">
        <v>669</v>
      </c>
      <c r="F184" s="312" t="s">
        <v>252</v>
      </c>
      <c r="G184" s="312" t="s">
        <v>671</v>
      </c>
      <c r="H184" s="313">
        <v>1</v>
      </c>
      <c r="I184" s="313">
        <v>0.60627</v>
      </c>
      <c r="J184" s="313">
        <v>2492.2959225</v>
      </c>
      <c r="K184" s="314" t="s">
        <v>254</v>
      </c>
      <c r="L184" s="314" t="s">
        <v>254</v>
      </c>
      <c r="M184" s="314" t="s">
        <v>254</v>
      </c>
      <c r="N184" s="309" t="s">
        <v>254</v>
      </c>
      <c r="O184" s="310" t="s">
        <v>254</v>
      </c>
    </row>
    <row r="185" spans="1:15" ht="12.75">
      <c r="A185" s="289" t="s">
        <v>521</v>
      </c>
      <c r="B185" s="266" t="s">
        <v>250</v>
      </c>
      <c r="C185" s="266" t="s">
        <v>178</v>
      </c>
      <c r="D185" s="266" t="s">
        <v>725</v>
      </c>
      <c r="E185" s="266" t="s">
        <v>669</v>
      </c>
      <c r="F185" s="266" t="s">
        <v>252</v>
      </c>
      <c r="G185" s="266" t="s">
        <v>672</v>
      </c>
      <c r="H185" s="284">
        <v>195.5</v>
      </c>
      <c r="I185" s="284">
        <v>49.7635825</v>
      </c>
      <c r="J185" s="284">
        <v>197859.722535</v>
      </c>
      <c r="K185" s="285" t="s">
        <v>253</v>
      </c>
      <c r="L185" s="285" t="s">
        <v>254</v>
      </c>
      <c r="M185" s="285" t="s">
        <v>254</v>
      </c>
      <c r="N185" s="282" t="s">
        <v>254</v>
      </c>
      <c r="O185" s="287" t="s">
        <v>254</v>
      </c>
    </row>
    <row r="186" spans="1:15" ht="12.75">
      <c r="A186" s="311" t="s">
        <v>521</v>
      </c>
      <c r="B186" s="312" t="s">
        <v>250</v>
      </c>
      <c r="C186" s="312" t="s">
        <v>178</v>
      </c>
      <c r="D186" s="312" t="s">
        <v>725</v>
      </c>
      <c r="E186" s="312" t="s">
        <v>669</v>
      </c>
      <c r="F186" s="312" t="s">
        <v>252</v>
      </c>
      <c r="G186" s="312" t="s">
        <v>733</v>
      </c>
      <c r="H186" s="313">
        <v>17.5</v>
      </c>
      <c r="I186" s="313">
        <v>1.32665</v>
      </c>
      <c r="J186" s="313">
        <v>9970.00506545</v>
      </c>
      <c r="K186" s="314" t="s">
        <v>254</v>
      </c>
      <c r="L186" s="314" t="s">
        <v>254</v>
      </c>
      <c r="M186" s="314" t="s">
        <v>254</v>
      </c>
      <c r="N186" s="309" t="s">
        <v>254</v>
      </c>
      <c r="O186" s="310" t="s">
        <v>254</v>
      </c>
    </row>
    <row r="187" spans="1:15" ht="12.75">
      <c r="A187" s="289" t="s">
        <v>521</v>
      </c>
      <c r="B187" s="266" t="s">
        <v>250</v>
      </c>
      <c r="C187" s="266" t="s">
        <v>178</v>
      </c>
      <c r="D187" s="266" t="s">
        <v>734</v>
      </c>
      <c r="E187" s="266" t="s">
        <v>619</v>
      </c>
      <c r="F187" s="266" t="s">
        <v>252</v>
      </c>
      <c r="G187" s="266" t="s">
        <v>679</v>
      </c>
      <c r="H187" s="284">
        <v>1512.5</v>
      </c>
      <c r="I187" s="284">
        <v>1760.95920165</v>
      </c>
      <c r="J187" s="284">
        <v>4174309.484</v>
      </c>
      <c r="K187" s="285" t="s">
        <v>253</v>
      </c>
      <c r="L187" s="285" t="s">
        <v>254</v>
      </c>
      <c r="M187" s="285" t="s">
        <v>253</v>
      </c>
      <c r="N187" s="282" t="s">
        <v>254</v>
      </c>
      <c r="O187" s="287" t="s">
        <v>253</v>
      </c>
    </row>
    <row r="188" spans="1:15" ht="12.75">
      <c r="A188" s="311" t="s">
        <v>521</v>
      </c>
      <c r="B188" s="312" t="s">
        <v>250</v>
      </c>
      <c r="C188" s="312" t="s">
        <v>178</v>
      </c>
      <c r="D188" s="312" t="s">
        <v>734</v>
      </c>
      <c r="E188" s="312" t="s">
        <v>619</v>
      </c>
      <c r="F188" s="312" t="s">
        <v>252</v>
      </c>
      <c r="G188" s="312" t="s">
        <v>735</v>
      </c>
      <c r="H188" s="313">
        <v>1</v>
      </c>
      <c r="I188" s="313">
        <v>0.01829</v>
      </c>
      <c r="J188" s="313">
        <v>55.744503798</v>
      </c>
      <c r="K188" s="314" t="s">
        <v>254</v>
      </c>
      <c r="L188" s="314" t="s">
        <v>254</v>
      </c>
      <c r="M188" s="314" t="s">
        <v>254</v>
      </c>
      <c r="N188" s="309" t="s">
        <v>254</v>
      </c>
      <c r="O188" s="310" t="s">
        <v>254</v>
      </c>
    </row>
    <row r="189" spans="1:15" ht="12.75">
      <c r="A189" s="289" t="s">
        <v>521</v>
      </c>
      <c r="B189" s="266" t="s">
        <v>250</v>
      </c>
      <c r="C189" s="266" t="s">
        <v>178</v>
      </c>
      <c r="D189" s="266" t="s">
        <v>734</v>
      </c>
      <c r="E189" s="266" t="s">
        <v>619</v>
      </c>
      <c r="F189" s="266" t="s">
        <v>252</v>
      </c>
      <c r="G189" s="266" t="s">
        <v>682</v>
      </c>
      <c r="H189" s="284">
        <v>563.5</v>
      </c>
      <c r="I189" s="284">
        <v>681.12759685</v>
      </c>
      <c r="J189" s="284">
        <v>1421697.41445</v>
      </c>
      <c r="K189" s="285" t="s">
        <v>253</v>
      </c>
      <c r="L189" s="285" t="s">
        <v>254</v>
      </c>
      <c r="M189" s="285" t="s">
        <v>254</v>
      </c>
      <c r="N189" s="282" t="s">
        <v>254</v>
      </c>
      <c r="O189" s="287" t="s">
        <v>253</v>
      </c>
    </row>
    <row r="190" spans="1:15" ht="12.75">
      <c r="A190" s="311" t="s">
        <v>521</v>
      </c>
      <c r="B190" s="312" t="s">
        <v>250</v>
      </c>
      <c r="C190" s="312" t="s">
        <v>178</v>
      </c>
      <c r="D190" s="312" t="s">
        <v>734</v>
      </c>
      <c r="E190" s="312" t="s">
        <v>683</v>
      </c>
      <c r="F190" s="312" t="s">
        <v>255</v>
      </c>
      <c r="G190" s="312" t="s">
        <v>736</v>
      </c>
      <c r="H190" s="313">
        <v>27</v>
      </c>
      <c r="I190" s="313">
        <v>28.4135</v>
      </c>
      <c r="J190" s="313">
        <v>62821.3542335</v>
      </c>
      <c r="K190" s="314" t="s">
        <v>254</v>
      </c>
      <c r="L190" s="314" t="s">
        <v>254</v>
      </c>
      <c r="M190" s="314" t="s">
        <v>254</v>
      </c>
      <c r="N190" s="309" t="s">
        <v>254</v>
      </c>
      <c r="O190" s="310" t="s">
        <v>254</v>
      </c>
    </row>
    <row r="191" spans="1:15" ht="12.75">
      <c r="A191" s="311" t="s">
        <v>521</v>
      </c>
      <c r="B191" s="312" t="s">
        <v>250</v>
      </c>
      <c r="C191" s="312" t="s">
        <v>178</v>
      </c>
      <c r="D191" s="312" t="s">
        <v>734</v>
      </c>
      <c r="E191" s="312" t="s">
        <v>683</v>
      </c>
      <c r="F191" s="312" t="s">
        <v>255</v>
      </c>
      <c r="G191" s="312" t="s">
        <v>684</v>
      </c>
      <c r="H191" s="313">
        <v>21</v>
      </c>
      <c r="I191" s="313">
        <v>16.529065</v>
      </c>
      <c r="J191" s="313">
        <v>45690.134017</v>
      </c>
      <c r="K191" s="314" t="s">
        <v>254</v>
      </c>
      <c r="L191" s="314" t="s">
        <v>254</v>
      </c>
      <c r="M191" s="314" t="s">
        <v>254</v>
      </c>
      <c r="N191" s="309" t="s">
        <v>254</v>
      </c>
      <c r="O191" s="310" t="s">
        <v>254</v>
      </c>
    </row>
    <row r="192" spans="1:15" ht="12.75">
      <c r="A192" s="289" t="s">
        <v>521</v>
      </c>
      <c r="B192" s="266" t="s">
        <v>250</v>
      </c>
      <c r="C192" s="266" t="s">
        <v>178</v>
      </c>
      <c r="D192" s="266" t="s">
        <v>734</v>
      </c>
      <c r="E192" s="266" t="s">
        <v>683</v>
      </c>
      <c r="F192" s="266" t="s">
        <v>255</v>
      </c>
      <c r="G192" s="266" t="s">
        <v>737</v>
      </c>
      <c r="H192" s="284">
        <v>3648.5</v>
      </c>
      <c r="I192" s="284">
        <v>4028.4165</v>
      </c>
      <c r="J192" s="284">
        <v>10822966.76115</v>
      </c>
      <c r="K192" s="285" t="s">
        <v>253</v>
      </c>
      <c r="L192" s="285" t="s">
        <v>254</v>
      </c>
      <c r="M192" s="285" t="s">
        <v>253</v>
      </c>
      <c r="N192" s="282" t="s">
        <v>254</v>
      </c>
      <c r="O192" s="287" t="s">
        <v>254</v>
      </c>
    </row>
    <row r="193" spans="1:15" ht="12.75">
      <c r="A193" s="311" t="s">
        <v>521</v>
      </c>
      <c r="B193" s="312" t="s">
        <v>250</v>
      </c>
      <c r="C193" s="312" t="s">
        <v>178</v>
      </c>
      <c r="D193" s="312" t="s">
        <v>734</v>
      </c>
      <c r="E193" s="312" t="s">
        <v>683</v>
      </c>
      <c r="F193" s="312" t="s">
        <v>255</v>
      </c>
      <c r="G193" s="312" t="s">
        <v>738</v>
      </c>
      <c r="H193" s="313">
        <v>2</v>
      </c>
      <c r="I193" s="313">
        <v>1.3155</v>
      </c>
      <c r="J193" s="313">
        <v>4312.14288625</v>
      </c>
      <c r="K193" s="314" t="s">
        <v>254</v>
      </c>
      <c r="L193" s="314" t="s">
        <v>254</v>
      </c>
      <c r="M193" s="314" t="s">
        <v>254</v>
      </c>
      <c r="N193" s="309" t="s">
        <v>254</v>
      </c>
      <c r="O193" s="310" t="s">
        <v>254</v>
      </c>
    </row>
    <row r="194" spans="1:15" ht="12.75">
      <c r="A194" s="311" t="s">
        <v>521</v>
      </c>
      <c r="B194" s="312" t="s">
        <v>250</v>
      </c>
      <c r="C194" s="312" t="s">
        <v>178</v>
      </c>
      <c r="D194" s="312" t="s">
        <v>734</v>
      </c>
      <c r="E194" s="312" t="s">
        <v>683</v>
      </c>
      <c r="F194" s="312" t="s">
        <v>255</v>
      </c>
      <c r="G194" s="312" t="s">
        <v>685</v>
      </c>
      <c r="H194" s="313">
        <v>7</v>
      </c>
      <c r="I194" s="313">
        <v>8.153</v>
      </c>
      <c r="J194" s="313">
        <v>22969.521792</v>
      </c>
      <c r="K194" s="314" t="s">
        <v>254</v>
      </c>
      <c r="L194" s="314" t="s">
        <v>254</v>
      </c>
      <c r="M194" s="314" t="s">
        <v>254</v>
      </c>
      <c r="N194" s="309" t="s">
        <v>254</v>
      </c>
      <c r="O194" s="310" t="s">
        <v>254</v>
      </c>
    </row>
    <row r="195" spans="1:15" ht="12.75">
      <c r="A195" s="311" t="s">
        <v>521</v>
      </c>
      <c r="B195" s="312" t="s">
        <v>250</v>
      </c>
      <c r="C195" s="312" t="s">
        <v>178</v>
      </c>
      <c r="D195" s="312" t="s">
        <v>734</v>
      </c>
      <c r="E195" s="312" t="s">
        <v>683</v>
      </c>
      <c r="F195" s="312" t="s">
        <v>252</v>
      </c>
      <c r="G195" s="312" t="s">
        <v>739</v>
      </c>
      <c r="H195" s="313">
        <v>14</v>
      </c>
      <c r="I195" s="313">
        <v>610.5</v>
      </c>
      <c r="J195" s="313">
        <v>89150.403994</v>
      </c>
      <c r="K195" s="314" t="s">
        <v>254</v>
      </c>
      <c r="L195" s="314" t="s">
        <v>254</v>
      </c>
      <c r="M195" s="314" t="s">
        <v>254</v>
      </c>
      <c r="N195" s="309" t="s">
        <v>254</v>
      </c>
      <c r="O195" s="310" t="s">
        <v>254</v>
      </c>
    </row>
    <row r="196" spans="1:15" ht="12.75">
      <c r="A196" s="289" t="s">
        <v>521</v>
      </c>
      <c r="B196" s="266" t="s">
        <v>250</v>
      </c>
      <c r="C196" s="266" t="s">
        <v>178</v>
      </c>
      <c r="D196" s="266" t="s">
        <v>734</v>
      </c>
      <c r="E196" s="266" t="s">
        <v>683</v>
      </c>
      <c r="F196" s="266" t="s">
        <v>252</v>
      </c>
      <c r="G196" s="266" t="s">
        <v>686</v>
      </c>
      <c r="H196" s="284">
        <v>512</v>
      </c>
      <c r="I196" s="284">
        <v>1507.77488485</v>
      </c>
      <c r="J196" s="284">
        <v>3657665.6924</v>
      </c>
      <c r="K196" s="285" t="s">
        <v>253</v>
      </c>
      <c r="L196" s="285" t="s">
        <v>254</v>
      </c>
      <c r="M196" s="285" t="s">
        <v>253</v>
      </c>
      <c r="N196" s="282" t="s">
        <v>254</v>
      </c>
      <c r="O196" s="287" t="s">
        <v>253</v>
      </c>
    </row>
    <row r="197" spans="1:15" ht="12.75">
      <c r="A197" s="311" t="s">
        <v>521</v>
      </c>
      <c r="B197" s="312" t="s">
        <v>250</v>
      </c>
      <c r="C197" s="312" t="s">
        <v>178</v>
      </c>
      <c r="D197" s="312" t="s">
        <v>734</v>
      </c>
      <c r="E197" s="312" t="s">
        <v>683</v>
      </c>
      <c r="F197" s="312" t="s">
        <v>252</v>
      </c>
      <c r="G197" s="312" t="s">
        <v>740</v>
      </c>
      <c r="H197" s="313">
        <v>2.5</v>
      </c>
      <c r="I197" s="313">
        <v>0.95362</v>
      </c>
      <c r="J197" s="313">
        <v>2401.9569120895</v>
      </c>
      <c r="K197" s="314" t="s">
        <v>254</v>
      </c>
      <c r="L197" s="314" t="s">
        <v>254</v>
      </c>
      <c r="M197" s="314" t="s">
        <v>254</v>
      </c>
      <c r="N197" s="309" t="s">
        <v>254</v>
      </c>
      <c r="O197" s="310" t="s">
        <v>254</v>
      </c>
    </row>
    <row r="198" spans="1:15" ht="12.75">
      <c r="A198" s="311" t="s">
        <v>521</v>
      </c>
      <c r="B198" s="312" t="s">
        <v>250</v>
      </c>
      <c r="C198" s="312" t="s">
        <v>178</v>
      </c>
      <c r="D198" s="312" t="s">
        <v>734</v>
      </c>
      <c r="E198" s="312" t="s">
        <v>683</v>
      </c>
      <c r="F198" s="312" t="s">
        <v>252</v>
      </c>
      <c r="G198" s="312" t="s">
        <v>741</v>
      </c>
      <c r="H198" s="313">
        <v>9</v>
      </c>
      <c r="I198" s="313">
        <v>6.77136</v>
      </c>
      <c r="J198" s="313">
        <v>15534.99752</v>
      </c>
      <c r="K198" s="314" t="s">
        <v>254</v>
      </c>
      <c r="L198" s="314" t="s">
        <v>254</v>
      </c>
      <c r="M198" s="314" t="s">
        <v>254</v>
      </c>
      <c r="N198" s="309" t="s">
        <v>254</v>
      </c>
      <c r="O198" s="310" t="s">
        <v>254</v>
      </c>
    </row>
    <row r="199" spans="1:15" ht="12.75">
      <c r="A199" s="311" t="s">
        <v>521</v>
      </c>
      <c r="B199" s="312" t="s">
        <v>250</v>
      </c>
      <c r="C199" s="312" t="s">
        <v>178</v>
      </c>
      <c r="D199" s="312" t="s">
        <v>734</v>
      </c>
      <c r="E199" s="312" t="s">
        <v>683</v>
      </c>
      <c r="F199" s="312" t="s">
        <v>252</v>
      </c>
      <c r="G199" s="312" t="s">
        <v>687</v>
      </c>
      <c r="H199" s="313">
        <v>16.5</v>
      </c>
      <c r="I199" s="313">
        <v>43.8208408</v>
      </c>
      <c r="J199" s="313">
        <v>91068.760267</v>
      </c>
      <c r="K199" s="314" t="s">
        <v>254</v>
      </c>
      <c r="L199" s="314" t="s">
        <v>254</v>
      </c>
      <c r="M199" s="314" t="s">
        <v>254</v>
      </c>
      <c r="N199" s="309" t="s">
        <v>254</v>
      </c>
      <c r="O199" s="310" t="s">
        <v>254</v>
      </c>
    </row>
    <row r="200" spans="1:15" ht="12.75">
      <c r="A200" s="289" t="s">
        <v>521</v>
      </c>
      <c r="B200" s="266" t="s">
        <v>250</v>
      </c>
      <c r="C200" s="266" t="s">
        <v>178</v>
      </c>
      <c r="D200" s="266" t="s">
        <v>734</v>
      </c>
      <c r="E200" s="266" t="s">
        <v>622</v>
      </c>
      <c r="F200" s="266" t="s">
        <v>255</v>
      </c>
      <c r="G200" s="266" t="s">
        <v>688</v>
      </c>
      <c r="H200" s="284">
        <v>3863.5</v>
      </c>
      <c r="I200" s="284">
        <v>2614.23062025</v>
      </c>
      <c r="J200" s="284">
        <v>12872516.0875</v>
      </c>
      <c r="K200" s="285" t="s">
        <v>253</v>
      </c>
      <c r="L200" s="285" t="s">
        <v>254</v>
      </c>
      <c r="M200" s="285" t="s">
        <v>253</v>
      </c>
      <c r="N200" s="282" t="s">
        <v>254</v>
      </c>
      <c r="O200" s="287" t="s">
        <v>253</v>
      </c>
    </row>
    <row r="201" spans="1:15" ht="12.75">
      <c r="A201" s="311" t="s">
        <v>521</v>
      </c>
      <c r="B201" s="312" t="s">
        <v>250</v>
      </c>
      <c r="C201" s="312" t="s">
        <v>178</v>
      </c>
      <c r="D201" s="312" t="s">
        <v>734</v>
      </c>
      <c r="E201" s="312" t="s">
        <v>622</v>
      </c>
      <c r="F201" s="312" t="s">
        <v>255</v>
      </c>
      <c r="G201" s="312" t="s">
        <v>689</v>
      </c>
      <c r="H201" s="313">
        <v>371</v>
      </c>
      <c r="I201" s="313">
        <v>201.6175903</v>
      </c>
      <c r="J201" s="313">
        <v>646784.316365</v>
      </c>
      <c r="K201" s="314" t="s">
        <v>254</v>
      </c>
      <c r="L201" s="314" t="s">
        <v>254</v>
      </c>
      <c r="M201" s="314" t="s">
        <v>254</v>
      </c>
      <c r="N201" s="309" t="s">
        <v>254</v>
      </c>
      <c r="O201" s="310" t="s">
        <v>254</v>
      </c>
    </row>
    <row r="202" spans="1:15" ht="12.75">
      <c r="A202" s="289" t="s">
        <v>521</v>
      </c>
      <c r="B202" s="266" t="s">
        <v>250</v>
      </c>
      <c r="C202" s="266" t="s">
        <v>178</v>
      </c>
      <c r="D202" s="266" t="s">
        <v>734</v>
      </c>
      <c r="E202" s="266" t="s">
        <v>622</v>
      </c>
      <c r="F202" s="266" t="s">
        <v>255</v>
      </c>
      <c r="G202" s="266" t="s">
        <v>690</v>
      </c>
      <c r="H202" s="284">
        <v>1325.5</v>
      </c>
      <c r="I202" s="284">
        <v>759.626215</v>
      </c>
      <c r="J202" s="284">
        <v>4715387.1988</v>
      </c>
      <c r="K202" s="285" t="s">
        <v>253</v>
      </c>
      <c r="L202" s="285" t="s">
        <v>254</v>
      </c>
      <c r="M202" s="285" t="s">
        <v>253</v>
      </c>
      <c r="N202" s="282" t="s">
        <v>254</v>
      </c>
      <c r="O202" s="287" t="s">
        <v>253</v>
      </c>
    </row>
    <row r="203" spans="1:15" ht="12.75">
      <c r="A203" s="289" t="s">
        <v>521</v>
      </c>
      <c r="B203" s="266" t="s">
        <v>250</v>
      </c>
      <c r="C203" s="266" t="s">
        <v>178</v>
      </c>
      <c r="D203" s="266" t="s">
        <v>734</v>
      </c>
      <c r="E203" s="266" t="s">
        <v>622</v>
      </c>
      <c r="F203" s="266" t="s">
        <v>255</v>
      </c>
      <c r="G203" s="266" t="s">
        <v>623</v>
      </c>
      <c r="H203" s="284">
        <v>1216</v>
      </c>
      <c r="I203" s="284">
        <v>488.4029832</v>
      </c>
      <c r="J203" s="284">
        <v>3348937.23955</v>
      </c>
      <c r="K203" s="285" t="s">
        <v>253</v>
      </c>
      <c r="L203" s="285" t="s">
        <v>254</v>
      </c>
      <c r="M203" s="285" t="s">
        <v>253</v>
      </c>
      <c r="N203" s="282" t="s">
        <v>254</v>
      </c>
      <c r="O203" s="287" t="s">
        <v>253</v>
      </c>
    </row>
    <row r="204" spans="1:15" ht="12.75">
      <c r="A204" s="289" t="s">
        <v>521</v>
      </c>
      <c r="B204" s="266" t="s">
        <v>250</v>
      </c>
      <c r="C204" s="266" t="s">
        <v>178</v>
      </c>
      <c r="D204" s="266" t="s">
        <v>734</v>
      </c>
      <c r="E204" s="266" t="s">
        <v>622</v>
      </c>
      <c r="F204" s="266" t="s">
        <v>252</v>
      </c>
      <c r="G204" s="266" t="s">
        <v>691</v>
      </c>
      <c r="H204" s="284">
        <v>3622.5</v>
      </c>
      <c r="I204" s="284">
        <v>192970.77825</v>
      </c>
      <c r="J204" s="284">
        <v>28626366.959</v>
      </c>
      <c r="K204" s="285" t="s">
        <v>253</v>
      </c>
      <c r="L204" s="285" t="s">
        <v>253</v>
      </c>
      <c r="M204" s="285" t="s">
        <v>253</v>
      </c>
      <c r="N204" s="282" t="s">
        <v>254</v>
      </c>
      <c r="O204" s="287" t="s">
        <v>254</v>
      </c>
    </row>
    <row r="205" spans="1:15" ht="12.75">
      <c r="A205" s="289" t="s">
        <v>521</v>
      </c>
      <c r="B205" s="266" t="s">
        <v>250</v>
      </c>
      <c r="C205" s="266" t="s">
        <v>178</v>
      </c>
      <c r="D205" s="266" t="s">
        <v>734</v>
      </c>
      <c r="E205" s="266" t="s">
        <v>622</v>
      </c>
      <c r="F205" s="266" t="s">
        <v>252</v>
      </c>
      <c r="G205" s="266" t="s">
        <v>269</v>
      </c>
      <c r="H205" s="284">
        <v>6974</v>
      </c>
      <c r="I205" s="284">
        <v>9346.4789641</v>
      </c>
      <c r="J205" s="284">
        <v>23421445.9445</v>
      </c>
      <c r="K205" s="285" t="s">
        <v>253</v>
      </c>
      <c r="L205" s="285" t="s">
        <v>253</v>
      </c>
      <c r="M205" s="285" t="s">
        <v>253</v>
      </c>
      <c r="N205" s="282" t="s">
        <v>254</v>
      </c>
      <c r="O205" s="287" t="s">
        <v>253</v>
      </c>
    </row>
    <row r="206" spans="1:15" ht="12.75">
      <c r="A206" s="289" t="s">
        <v>521</v>
      </c>
      <c r="B206" s="266" t="s">
        <v>250</v>
      </c>
      <c r="C206" s="266" t="s">
        <v>178</v>
      </c>
      <c r="D206" s="266" t="s">
        <v>734</v>
      </c>
      <c r="E206" s="266" t="s">
        <v>622</v>
      </c>
      <c r="F206" s="266" t="s">
        <v>252</v>
      </c>
      <c r="G206" s="266" t="s">
        <v>692</v>
      </c>
      <c r="H206" s="284">
        <v>739</v>
      </c>
      <c r="I206" s="284">
        <v>20308.2476293</v>
      </c>
      <c r="J206" s="284">
        <v>3433437.561975</v>
      </c>
      <c r="K206" s="285" t="s">
        <v>253</v>
      </c>
      <c r="L206" s="285" t="s">
        <v>253</v>
      </c>
      <c r="M206" s="285" t="s">
        <v>253</v>
      </c>
      <c r="N206" s="282" t="s">
        <v>254</v>
      </c>
      <c r="O206" s="287" t="s">
        <v>254</v>
      </c>
    </row>
    <row r="207" spans="1:15" ht="12.75">
      <c r="A207" s="311" t="s">
        <v>521</v>
      </c>
      <c r="B207" s="312" t="s">
        <v>250</v>
      </c>
      <c r="C207" s="312" t="s">
        <v>178</v>
      </c>
      <c r="D207" s="312" t="s">
        <v>734</v>
      </c>
      <c r="E207" s="312" t="s">
        <v>622</v>
      </c>
      <c r="F207" s="312" t="s">
        <v>252</v>
      </c>
      <c r="G207" s="312" t="s">
        <v>693</v>
      </c>
      <c r="H207" s="313">
        <v>103.5</v>
      </c>
      <c r="I207" s="313">
        <v>87.4023095</v>
      </c>
      <c r="J207" s="313">
        <v>67891.2731705</v>
      </c>
      <c r="K207" s="314" t="s">
        <v>254</v>
      </c>
      <c r="L207" s="314" t="s">
        <v>254</v>
      </c>
      <c r="M207" s="314" t="s">
        <v>254</v>
      </c>
      <c r="N207" s="309" t="s">
        <v>254</v>
      </c>
      <c r="O207" s="310" t="s">
        <v>254</v>
      </c>
    </row>
    <row r="208" spans="1:15" ht="12.75">
      <c r="A208" s="289" t="s">
        <v>521</v>
      </c>
      <c r="B208" s="266" t="s">
        <v>250</v>
      </c>
      <c r="C208" s="266" t="s">
        <v>178</v>
      </c>
      <c r="D208" s="266" t="s">
        <v>734</v>
      </c>
      <c r="E208" s="266" t="s">
        <v>622</v>
      </c>
      <c r="F208" s="266" t="s">
        <v>252</v>
      </c>
      <c r="G208" s="266" t="s">
        <v>694</v>
      </c>
      <c r="H208" s="284">
        <v>870</v>
      </c>
      <c r="I208" s="284">
        <v>481.8659235</v>
      </c>
      <c r="J208" s="284">
        <v>924671.80089</v>
      </c>
      <c r="K208" s="285" t="s">
        <v>253</v>
      </c>
      <c r="L208" s="285" t="s">
        <v>254</v>
      </c>
      <c r="M208" s="285" t="s">
        <v>254</v>
      </c>
      <c r="N208" s="282" t="s">
        <v>254</v>
      </c>
      <c r="O208" s="287" t="s">
        <v>253</v>
      </c>
    </row>
    <row r="209" spans="1:15" ht="12.75">
      <c r="A209" s="289" t="s">
        <v>521</v>
      </c>
      <c r="B209" s="266" t="s">
        <v>250</v>
      </c>
      <c r="C209" s="266" t="s">
        <v>178</v>
      </c>
      <c r="D209" s="266" t="s">
        <v>734</v>
      </c>
      <c r="E209" s="266" t="s">
        <v>622</v>
      </c>
      <c r="F209" s="266" t="s">
        <v>252</v>
      </c>
      <c r="G209" s="266" t="s">
        <v>626</v>
      </c>
      <c r="H209" s="284">
        <v>1852</v>
      </c>
      <c r="I209" s="284">
        <v>1406.950533</v>
      </c>
      <c r="J209" s="284">
        <v>3086052.6587</v>
      </c>
      <c r="K209" s="285" t="s">
        <v>253</v>
      </c>
      <c r="L209" s="285" t="s">
        <v>254</v>
      </c>
      <c r="M209" s="285" t="s">
        <v>253</v>
      </c>
      <c r="N209" s="282" t="s">
        <v>254</v>
      </c>
      <c r="O209" s="287" t="s">
        <v>253</v>
      </c>
    </row>
    <row r="210" spans="1:15" ht="12.75">
      <c r="A210" s="311" t="s">
        <v>521</v>
      </c>
      <c r="B210" s="312" t="s">
        <v>250</v>
      </c>
      <c r="C210" s="312" t="s">
        <v>178</v>
      </c>
      <c r="D210" s="312" t="s">
        <v>734</v>
      </c>
      <c r="E210" s="312" t="s">
        <v>622</v>
      </c>
      <c r="F210" s="312" t="s">
        <v>695</v>
      </c>
      <c r="G210" s="312" t="s">
        <v>696</v>
      </c>
      <c r="H210" s="313">
        <v>23</v>
      </c>
      <c r="I210" s="313">
        <v>7.6617033</v>
      </c>
      <c r="J210" s="313">
        <v>17386.17134805</v>
      </c>
      <c r="K210" s="314" t="s">
        <v>254</v>
      </c>
      <c r="L210" s="314" t="s">
        <v>254</v>
      </c>
      <c r="M210" s="314" t="s">
        <v>254</v>
      </c>
      <c r="N210" s="309" t="s">
        <v>254</v>
      </c>
      <c r="O210" s="310" t="s">
        <v>254</v>
      </c>
    </row>
    <row r="211" spans="1:15" ht="12.75">
      <c r="A211" s="311" t="s">
        <v>521</v>
      </c>
      <c r="B211" s="312" t="s">
        <v>250</v>
      </c>
      <c r="C211" s="312" t="s">
        <v>178</v>
      </c>
      <c r="D211" s="312" t="s">
        <v>734</v>
      </c>
      <c r="E211" s="312" t="s">
        <v>622</v>
      </c>
      <c r="F211" s="312" t="s">
        <v>287</v>
      </c>
      <c r="G211" s="312" t="s">
        <v>742</v>
      </c>
      <c r="H211" s="313">
        <v>26</v>
      </c>
      <c r="I211" s="313">
        <v>892.875966</v>
      </c>
      <c r="J211" s="313">
        <v>146189.66631</v>
      </c>
      <c r="K211" s="314" t="s">
        <v>254</v>
      </c>
      <c r="L211" s="314" t="s">
        <v>254</v>
      </c>
      <c r="M211" s="314" t="s">
        <v>254</v>
      </c>
      <c r="N211" s="309" t="s">
        <v>254</v>
      </c>
      <c r="O211" s="310" t="s">
        <v>254</v>
      </c>
    </row>
    <row r="212" spans="1:15" ht="12.75">
      <c r="A212" s="311" t="s">
        <v>521</v>
      </c>
      <c r="B212" s="312" t="s">
        <v>250</v>
      </c>
      <c r="C212" s="312" t="s">
        <v>178</v>
      </c>
      <c r="D212" s="312" t="s">
        <v>734</v>
      </c>
      <c r="E212" s="312" t="s">
        <v>622</v>
      </c>
      <c r="F212" s="312" t="s">
        <v>287</v>
      </c>
      <c r="G212" s="312" t="s">
        <v>697</v>
      </c>
      <c r="H212" s="313">
        <v>1</v>
      </c>
      <c r="I212" s="313">
        <v>64.53</v>
      </c>
      <c r="J212" s="313">
        <v>16005.282139</v>
      </c>
      <c r="K212" s="314" t="s">
        <v>254</v>
      </c>
      <c r="L212" s="314" t="s">
        <v>254</v>
      </c>
      <c r="M212" s="314" t="s">
        <v>254</v>
      </c>
      <c r="N212" s="309" t="s">
        <v>254</v>
      </c>
      <c r="O212" s="310" t="s">
        <v>254</v>
      </c>
    </row>
    <row r="213" spans="1:15" ht="12.75">
      <c r="A213" s="289" t="s">
        <v>521</v>
      </c>
      <c r="B213" s="266" t="s">
        <v>250</v>
      </c>
      <c r="C213" s="266" t="s">
        <v>178</v>
      </c>
      <c r="D213" s="266" t="s">
        <v>734</v>
      </c>
      <c r="E213" s="266" t="s">
        <v>622</v>
      </c>
      <c r="F213" s="266" t="s">
        <v>287</v>
      </c>
      <c r="G213" s="266" t="s">
        <v>628</v>
      </c>
      <c r="H213" s="284">
        <v>373.5</v>
      </c>
      <c r="I213" s="284">
        <v>10757.4565615</v>
      </c>
      <c r="J213" s="284">
        <v>1541418.9916</v>
      </c>
      <c r="K213" s="285" t="s">
        <v>254</v>
      </c>
      <c r="L213" s="285" t="s">
        <v>253</v>
      </c>
      <c r="M213" s="285" t="s">
        <v>254</v>
      </c>
      <c r="N213" s="282" t="s">
        <v>254</v>
      </c>
      <c r="O213" s="287" t="s">
        <v>254</v>
      </c>
    </row>
    <row r="214" spans="1:15" ht="12.75">
      <c r="A214" s="289" t="s">
        <v>521</v>
      </c>
      <c r="B214" s="266" t="s">
        <v>250</v>
      </c>
      <c r="C214" s="266" t="s">
        <v>178</v>
      </c>
      <c r="D214" s="266" t="s">
        <v>734</v>
      </c>
      <c r="E214" s="266" t="s">
        <v>622</v>
      </c>
      <c r="F214" s="266" t="s">
        <v>287</v>
      </c>
      <c r="G214" s="266" t="s">
        <v>698</v>
      </c>
      <c r="H214" s="284">
        <v>113.5</v>
      </c>
      <c r="I214" s="284">
        <v>7346.3151</v>
      </c>
      <c r="J214" s="284">
        <v>3123905.67465</v>
      </c>
      <c r="K214" s="285" t="s">
        <v>254</v>
      </c>
      <c r="L214" s="285" t="s">
        <v>253</v>
      </c>
      <c r="M214" s="285" t="s">
        <v>253</v>
      </c>
      <c r="N214" s="282" t="s">
        <v>254</v>
      </c>
      <c r="O214" s="287" t="s">
        <v>254</v>
      </c>
    </row>
    <row r="215" spans="1:15" ht="12.75">
      <c r="A215" s="311" t="s">
        <v>521</v>
      </c>
      <c r="B215" s="312" t="s">
        <v>250</v>
      </c>
      <c r="C215" s="312" t="s">
        <v>178</v>
      </c>
      <c r="D215" s="312" t="s">
        <v>734</v>
      </c>
      <c r="E215" s="312" t="s">
        <v>629</v>
      </c>
      <c r="F215" s="312" t="s">
        <v>252</v>
      </c>
      <c r="G215" s="312" t="s">
        <v>700</v>
      </c>
      <c r="H215" s="313">
        <v>60</v>
      </c>
      <c r="I215" s="313">
        <v>952.488</v>
      </c>
      <c r="J215" s="313">
        <v>140198.2430865</v>
      </c>
      <c r="K215" s="314" t="s">
        <v>254</v>
      </c>
      <c r="L215" s="314" t="s">
        <v>254</v>
      </c>
      <c r="M215" s="314" t="s">
        <v>254</v>
      </c>
      <c r="N215" s="309" t="s">
        <v>254</v>
      </c>
      <c r="O215" s="310" t="s">
        <v>254</v>
      </c>
    </row>
    <row r="216" spans="1:15" ht="12.75">
      <c r="A216" s="311" t="s">
        <v>521</v>
      </c>
      <c r="B216" s="312" t="s">
        <v>250</v>
      </c>
      <c r="C216" s="312" t="s">
        <v>178</v>
      </c>
      <c r="D216" s="312" t="s">
        <v>734</v>
      </c>
      <c r="E216" s="312" t="s">
        <v>629</v>
      </c>
      <c r="F216" s="312" t="s">
        <v>252</v>
      </c>
      <c r="G216" s="312" t="s">
        <v>268</v>
      </c>
      <c r="H216" s="313">
        <v>40</v>
      </c>
      <c r="I216" s="313">
        <v>114.9911675</v>
      </c>
      <c r="J216" s="313">
        <v>170005.607565</v>
      </c>
      <c r="K216" s="314" t="s">
        <v>254</v>
      </c>
      <c r="L216" s="314" t="s">
        <v>254</v>
      </c>
      <c r="M216" s="314" t="s">
        <v>254</v>
      </c>
      <c r="N216" s="309" t="s">
        <v>254</v>
      </c>
      <c r="O216" s="310" t="s">
        <v>254</v>
      </c>
    </row>
    <row r="217" spans="1:15" ht="12.75">
      <c r="A217" s="311" t="s">
        <v>521</v>
      </c>
      <c r="B217" s="312" t="s">
        <v>250</v>
      </c>
      <c r="C217" s="312" t="s">
        <v>178</v>
      </c>
      <c r="D217" s="312" t="s">
        <v>734</v>
      </c>
      <c r="E217" s="312" t="s">
        <v>629</v>
      </c>
      <c r="F217" s="312" t="s">
        <v>252</v>
      </c>
      <c r="G217" s="312" t="s">
        <v>726</v>
      </c>
      <c r="H217" s="313">
        <v>160</v>
      </c>
      <c r="I217" s="313">
        <v>5537.86802</v>
      </c>
      <c r="J217" s="313">
        <v>825253.54533</v>
      </c>
      <c r="K217" s="314" t="s">
        <v>254</v>
      </c>
      <c r="L217" s="314" t="s">
        <v>254</v>
      </c>
      <c r="M217" s="314" t="s">
        <v>254</v>
      </c>
      <c r="N217" s="309" t="s">
        <v>254</v>
      </c>
      <c r="O217" s="310" t="s">
        <v>254</v>
      </c>
    </row>
    <row r="218" spans="1:15" ht="12.75">
      <c r="A218" s="311" t="s">
        <v>521</v>
      </c>
      <c r="B218" s="312" t="s">
        <v>250</v>
      </c>
      <c r="C218" s="312" t="s">
        <v>178</v>
      </c>
      <c r="D218" s="312" t="s">
        <v>734</v>
      </c>
      <c r="E218" s="312" t="s">
        <v>629</v>
      </c>
      <c r="F218" s="312" t="s">
        <v>252</v>
      </c>
      <c r="G218" s="312" t="s">
        <v>702</v>
      </c>
      <c r="H218" s="313">
        <v>6.5</v>
      </c>
      <c r="I218" s="313">
        <v>8.7833575</v>
      </c>
      <c r="J218" s="313">
        <v>15709.9594105</v>
      </c>
      <c r="K218" s="314" t="s">
        <v>254</v>
      </c>
      <c r="L218" s="314" t="s">
        <v>254</v>
      </c>
      <c r="M218" s="314" t="s">
        <v>254</v>
      </c>
      <c r="N218" s="309" t="s">
        <v>254</v>
      </c>
      <c r="O218" s="310" t="s">
        <v>254</v>
      </c>
    </row>
    <row r="219" spans="1:15" ht="12.75">
      <c r="A219" s="289" t="s">
        <v>521</v>
      </c>
      <c r="B219" s="266" t="s">
        <v>250</v>
      </c>
      <c r="C219" s="266" t="s">
        <v>178</v>
      </c>
      <c r="D219" s="266" t="s">
        <v>734</v>
      </c>
      <c r="E219" s="266" t="s">
        <v>629</v>
      </c>
      <c r="F219" s="266" t="s">
        <v>287</v>
      </c>
      <c r="G219" s="266" t="s">
        <v>633</v>
      </c>
      <c r="H219" s="284">
        <v>689.5</v>
      </c>
      <c r="I219" s="284">
        <v>23469.145055</v>
      </c>
      <c r="J219" s="284">
        <v>3259718.49755</v>
      </c>
      <c r="K219" s="285" t="s">
        <v>253</v>
      </c>
      <c r="L219" s="285" t="s">
        <v>253</v>
      </c>
      <c r="M219" s="285" t="s">
        <v>253</v>
      </c>
      <c r="N219" s="282" t="s">
        <v>254</v>
      </c>
      <c r="O219" s="287" t="s">
        <v>254</v>
      </c>
    </row>
    <row r="220" spans="1:15" ht="12.75">
      <c r="A220" s="311" t="s">
        <v>521</v>
      </c>
      <c r="B220" s="312" t="s">
        <v>250</v>
      </c>
      <c r="C220" s="312" t="s">
        <v>178</v>
      </c>
      <c r="D220" s="312" t="s">
        <v>734</v>
      </c>
      <c r="E220" s="312" t="s">
        <v>629</v>
      </c>
      <c r="F220" s="312" t="s">
        <v>287</v>
      </c>
      <c r="G220" s="312" t="s">
        <v>703</v>
      </c>
      <c r="H220" s="313">
        <v>51</v>
      </c>
      <c r="I220" s="313">
        <v>2170.4856</v>
      </c>
      <c r="J220" s="313">
        <v>1004208.0738745</v>
      </c>
      <c r="K220" s="314" t="s">
        <v>254</v>
      </c>
      <c r="L220" s="314" t="s">
        <v>254</v>
      </c>
      <c r="M220" s="314" t="s">
        <v>254</v>
      </c>
      <c r="N220" s="309" t="s">
        <v>254</v>
      </c>
      <c r="O220" s="310" t="s">
        <v>254</v>
      </c>
    </row>
    <row r="221" spans="1:15" ht="12.75">
      <c r="A221" s="311" t="s">
        <v>521</v>
      </c>
      <c r="B221" s="312" t="s">
        <v>250</v>
      </c>
      <c r="C221" s="312" t="s">
        <v>178</v>
      </c>
      <c r="D221" s="312" t="s">
        <v>734</v>
      </c>
      <c r="E221" s="312" t="s">
        <v>636</v>
      </c>
      <c r="F221" s="312" t="s">
        <v>252</v>
      </c>
      <c r="G221" s="312" t="s">
        <v>704</v>
      </c>
      <c r="H221" s="313">
        <v>66</v>
      </c>
      <c r="I221" s="313">
        <v>216.46992615</v>
      </c>
      <c r="J221" s="313">
        <v>533866.233885</v>
      </c>
      <c r="K221" s="314" t="s">
        <v>254</v>
      </c>
      <c r="L221" s="314" t="s">
        <v>254</v>
      </c>
      <c r="M221" s="314" t="s">
        <v>254</v>
      </c>
      <c r="N221" s="309" t="s">
        <v>254</v>
      </c>
      <c r="O221" s="310" t="s">
        <v>254</v>
      </c>
    </row>
    <row r="222" spans="1:15" ht="12.75">
      <c r="A222" s="311" t="s">
        <v>521</v>
      </c>
      <c r="B222" s="312" t="s">
        <v>250</v>
      </c>
      <c r="C222" s="312" t="s">
        <v>178</v>
      </c>
      <c r="D222" s="312" t="s">
        <v>734</v>
      </c>
      <c r="E222" s="312" t="s">
        <v>636</v>
      </c>
      <c r="F222" s="312" t="s">
        <v>252</v>
      </c>
      <c r="G222" s="312" t="s">
        <v>743</v>
      </c>
      <c r="H222" s="313">
        <v>29.5</v>
      </c>
      <c r="I222" s="313">
        <v>46.806385</v>
      </c>
      <c r="J222" s="313">
        <v>151370.1786785</v>
      </c>
      <c r="K222" s="314" t="s">
        <v>254</v>
      </c>
      <c r="L222" s="314" t="s">
        <v>254</v>
      </c>
      <c r="M222" s="314" t="s">
        <v>254</v>
      </c>
      <c r="N222" s="309" t="s">
        <v>254</v>
      </c>
      <c r="O222" s="310" t="s">
        <v>254</v>
      </c>
    </row>
    <row r="223" spans="1:15" ht="12.75">
      <c r="A223" s="311" t="s">
        <v>521</v>
      </c>
      <c r="B223" s="312" t="s">
        <v>250</v>
      </c>
      <c r="C223" s="312" t="s">
        <v>178</v>
      </c>
      <c r="D223" s="312" t="s">
        <v>734</v>
      </c>
      <c r="E223" s="312" t="s">
        <v>636</v>
      </c>
      <c r="F223" s="312" t="s">
        <v>252</v>
      </c>
      <c r="G223" s="312" t="s">
        <v>705</v>
      </c>
      <c r="H223" s="313">
        <v>13.5</v>
      </c>
      <c r="I223" s="313">
        <v>37.04437</v>
      </c>
      <c r="J223" s="313">
        <v>67963.646214</v>
      </c>
      <c r="K223" s="314" t="s">
        <v>254</v>
      </c>
      <c r="L223" s="314" t="s">
        <v>254</v>
      </c>
      <c r="M223" s="314" t="s">
        <v>254</v>
      </c>
      <c r="N223" s="309" t="s">
        <v>254</v>
      </c>
      <c r="O223" s="310" t="s">
        <v>254</v>
      </c>
    </row>
    <row r="224" spans="1:15" ht="12.75">
      <c r="A224" s="311" t="s">
        <v>521</v>
      </c>
      <c r="B224" s="312" t="s">
        <v>250</v>
      </c>
      <c r="C224" s="312" t="s">
        <v>178</v>
      </c>
      <c r="D224" s="312" t="s">
        <v>734</v>
      </c>
      <c r="E224" s="312" t="s">
        <v>639</v>
      </c>
      <c r="F224" s="312" t="s">
        <v>640</v>
      </c>
      <c r="G224" s="312" t="s">
        <v>641</v>
      </c>
      <c r="H224" s="313">
        <v>56</v>
      </c>
      <c r="I224" s="313">
        <v>56.3573935</v>
      </c>
      <c r="J224" s="313">
        <v>71684.9648645</v>
      </c>
      <c r="K224" s="314" t="s">
        <v>254</v>
      </c>
      <c r="L224" s="314" t="s">
        <v>254</v>
      </c>
      <c r="M224" s="314" t="s">
        <v>254</v>
      </c>
      <c r="N224" s="309" t="s">
        <v>254</v>
      </c>
      <c r="O224" s="310" t="s">
        <v>254</v>
      </c>
    </row>
    <row r="225" spans="1:15" ht="12.75">
      <c r="A225" s="311" t="s">
        <v>521</v>
      </c>
      <c r="B225" s="312" t="s">
        <v>250</v>
      </c>
      <c r="C225" s="312" t="s">
        <v>178</v>
      </c>
      <c r="D225" s="312" t="s">
        <v>734</v>
      </c>
      <c r="E225" s="312" t="s">
        <v>642</v>
      </c>
      <c r="F225" s="312" t="s">
        <v>252</v>
      </c>
      <c r="G225" s="312" t="s">
        <v>744</v>
      </c>
      <c r="H225" s="313">
        <v>1</v>
      </c>
      <c r="I225" s="313">
        <v>0.291175</v>
      </c>
      <c r="J225" s="313">
        <v>1122.3539033</v>
      </c>
      <c r="K225" s="314" t="s">
        <v>254</v>
      </c>
      <c r="L225" s="314" t="s">
        <v>254</v>
      </c>
      <c r="M225" s="314" t="s">
        <v>254</v>
      </c>
      <c r="N225" s="309" t="s">
        <v>254</v>
      </c>
      <c r="O225" s="310" t="s">
        <v>254</v>
      </c>
    </row>
    <row r="226" spans="1:15" ht="12.75">
      <c r="A226" s="311" t="s">
        <v>521</v>
      </c>
      <c r="B226" s="312" t="s">
        <v>250</v>
      </c>
      <c r="C226" s="312" t="s">
        <v>178</v>
      </c>
      <c r="D226" s="312" t="s">
        <v>734</v>
      </c>
      <c r="E226" s="312" t="s">
        <v>642</v>
      </c>
      <c r="F226" s="312" t="s">
        <v>287</v>
      </c>
      <c r="G226" s="312" t="s">
        <v>707</v>
      </c>
      <c r="H226" s="313">
        <v>8</v>
      </c>
      <c r="I226" s="313">
        <v>397.958</v>
      </c>
      <c r="J226" s="313">
        <v>166712.92245</v>
      </c>
      <c r="K226" s="314" t="s">
        <v>254</v>
      </c>
      <c r="L226" s="314" t="s">
        <v>254</v>
      </c>
      <c r="M226" s="314" t="s">
        <v>254</v>
      </c>
      <c r="N226" s="309" t="s">
        <v>254</v>
      </c>
      <c r="O226" s="310" t="s">
        <v>254</v>
      </c>
    </row>
    <row r="227" spans="1:15" ht="12.75">
      <c r="A227" s="311" t="s">
        <v>521</v>
      </c>
      <c r="B227" s="312" t="s">
        <v>250</v>
      </c>
      <c r="C227" s="312" t="s">
        <v>178</v>
      </c>
      <c r="D227" s="312" t="s">
        <v>734</v>
      </c>
      <c r="E227" s="312" t="s">
        <v>642</v>
      </c>
      <c r="F227" s="312" t="s">
        <v>287</v>
      </c>
      <c r="G227" s="312" t="s">
        <v>708</v>
      </c>
      <c r="H227" s="313">
        <v>58</v>
      </c>
      <c r="I227" s="313">
        <v>2061.94301</v>
      </c>
      <c r="J227" s="313">
        <v>271316.48457</v>
      </c>
      <c r="K227" s="314" t="s">
        <v>254</v>
      </c>
      <c r="L227" s="314" t="s">
        <v>254</v>
      </c>
      <c r="M227" s="314" t="s">
        <v>254</v>
      </c>
      <c r="N227" s="309" t="s">
        <v>254</v>
      </c>
      <c r="O227" s="310" t="s">
        <v>254</v>
      </c>
    </row>
    <row r="228" spans="1:15" ht="12.75">
      <c r="A228" s="289" t="s">
        <v>521</v>
      </c>
      <c r="B228" s="266" t="s">
        <v>250</v>
      </c>
      <c r="C228" s="266" t="s">
        <v>178</v>
      </c>
      <c r="D228" s="266" t="s">
        <v>734</v>
      </c>
      <c r="E228" s="266" t="s">
        <v>642</v>
      </c>
      <c r="F228" s="266" t="s">
        <v>287</v>
      </c>
      <c r="G228" s="266" t="s">
        <v>674</v>
      </c>
      <c r="H228" s="284">
        <v>473.5</v>
      </c>
      <c r="I228" s="284">
        <v>44604.147477</v>
      </c>
      <c r="J228" s="284">
        <v>20100920.7005</v>
      </c>
      <c r="K228" s="285" t="s">
        <v>254</v>
      </c>
      <c r="L228" s="285" t="s">
        <v>253</v>
      </c>
      <c r="M228" s="285" t="s">
        <v>253</v>
      </c>
      <c r="N228" s="282" t="s">
        <v>254</v>
      </c>
      <c r="O228" s="287" t="s">
        <v>254</v>
      </c>
    </row>
    <row r="229" spans="1:15" ht="12.75">
      <c r="A229" s="311" t="s">
        <v>521</v>
      </c>
      <c r="B229" s="312" t="s">
        <v>250</v>
      </c>
      <c r="C229" s="312" t="s">
        <v>178</v>
      </c>
      <c r="D229" s="312" t="s">
        <v>734</v>
      </c>
      <c r="E229" s="312" t="s">
        <v>644</v>
      </c>
      <c r="F229" s="312" t="s">
        <v>255</v>
      </c>
      <c r="G229" s="312" t="s">
        <v>745</v>
      </c>
      <c r="H229" s="313">
        <v>11</v>
      </c>
      <c r="I229" s="313">
        <v>4.28551</v>
      </c>
      <c r="J229" s="313">
        <v>39582.35578</v>
      </c>
      <c r="K229" s="314" t="s">
        <v>254</v>
      </c>
      <c r="L229" s="314" t="s">
        <v>254</v>
      </c>
      <c r="M229" s="314" t="s">
        <v>254</v>
      </c>
      <c r="N229" s="309" t="s">
        <v>254</v>
      </c>
      <c r="O229" s="310" t="s">
        <v>254</v>
      </c>
    </row>
    <row r="230" spans="1:15" ht="12.75">
      <c r="A230" s="311" t="s">
        <v>521</v>
      </c>
      <c r="B230" s="312" t="s">
        <v>250</v>
      </c>
      <c r="C230" s="312" t="s">
        <v>178</v>
      </c>
      <c r="D230" s="312" t="s">
        <v>734</v>
      </c>
      <c r="E230" s="312" t="s">
        <v>644</v>
      </c>
      <c r="F230" s="312" t="s">
        <v>255</v>
      </c>
      <c r="G230" s="312" t="s">
        <v>746</v>
      </c>
      <c r="H230" s="313">
        <v>130.5</v>
      </c>
      <c r="I230" s="313">
        <v>111.28111</v>
      </c>
      <c r="J230" s="313">
        <v>561772.036305</v>
      </c>
      <c r="K230" s="314" t="s">
        <v>254</v>
      </c>
      <c r="L230" s="314" t="s">
        <v>254</v>
      </c>
      <c r="M230" s="314" t="s">
        <v>254</v>
      </c>
      <c r="N230" s="309" t="s">
        <v>254</v>
      </c>
      <c r="O230" s="310" t="s">
        <v>254</v>
      </c>
    </row>
    <row r="231" spans="1:15" ht="12.75">
      <c r="A231" s="311" t="s">
        <v>521</v>
      </c>
      <c r="B231" s="312" t="s">
        <v>250</v>
      </c>
      <c r="C231" s="312" t="s">
        <v>178</v>
      </c>
      <c r="D231" s="312" t="s">
        <v>734</v>
      </c>
      <c r="E231" s="312" t="s">
        <v>644</v>
      </c>
      <c r="F231" s="312" t="s">
        <v>255</v>
      </c>
      <c r="G231" s="312" t="s">
        <v>747</v>
      </c>
      <c r="H231" s="313">
        <v>5</v>
      </c>
      <c r="I231" s="313">
        <v>4.20073</v>
      </c>
      <c r="J231" s="313">
        <v>18387.96607</v>
      </c>
      <c r="K231" s="314" t="s">
        <v>254</v>
      </c>
      <c r="L231" s="314" t="s">
        <v>254</v>
      </c>
      <c r="M231" s="314" t="s">
        <v>254</v>
      </c>
      <c r="N231" s="309" t="s">
        <v>254</v>
      </c>
      <c r="O231" s="310" t="s">
        <v>254</v>
      </c>
    </row>
    <row r="232" spans="1:15" ht="12.75">
      <c r="A232" s="311" t="s">
        <v>521</v>
      </c>
      <c r="B232" s="312" t="s">
        <v>250</v>
      </c>
      <c r="C232" s="312" t="s">
        <v>178</v>
      </c>
      <c r="D232" s="312" t="s">
        <v>734</v>
      </c>
      <c r="E232" s="312" t="s">
        <v>644</v>
      </c>
      <c r="F232" s="312" t="s">
        <v>252</v>
      </c>
      <c r="G232" s="312" t="s">
        <v>748</v>
      </c>
      <c r="H232" s="313">
        <v>11</v>
      </c>
      <c r="I232" s="313">
        <v>9.88563</v>
      </c>
      <c r="J232" s="313">
        <v>27132.301484</v>
      </c>
      <c r="K232" s="314" t="s">
        <v>254</v>
      </c>
      <c r="L232" s="314" t="s">
        <v>254</v>
      </c>
      <c r="M232" s="314" t="s">
        <v>254</v>
      </c>
      <c r="N232" s="309" t="s">
        <v>254</v>
      </c>
      <c r="O232" s="310" t="s">
        <v>254</v>
      </c>
    </row>
    <row r="233" spans="1:15" ht="12.75">
      <c r="A233" s="311" t="s">
        <v>521</v>
      </c>
      <c r="B233" s="312" t="s">
        <v>250</v>
      </c>
      <c r="C233" s="312" t="s">
        <v>178</v>
      </c>
      <c r="D233" s="312" t="s">
        <v>734</v>
      </c>
      <c r="E233" s="312" t="s">
        <v>644</v>
      </c>
      <c r="F233" s="312" t="s">
        <v>252</v>
      </c>
      <c r="G233" s="312" t="s">
        <v>749</v>
      </c>
      <c r="H233" s="313">
        <v>4</v>
      </c>
      <c r="I233" s="313">
        <v>13.61674</v>
      </c>
      <c r="J233" s="313">
        <v>8694.6755966</v>
      </c>
      <c r="K233" s="314" t="s">
        <v>254</v>
      </c>
      <c r="L233" s="314" t="s">
        <v>254</v>
      </c>
      <c r="M233" s="314" t="s">
        <v>254</v>
      </c>
      <c r="N233" s="309" t="s">
        <v>254</v>
      </c>
      <c r="O233" s="310" t="s">
        <v>254</v>
      </c>
    </row>
    <row r="234" spans="1:15" ht="12.75">
      <c r="A234" s="311" t="s">
        <v>521</v>
      </c>
      <c r="B234" s="312" t="s">
        <v>250</v>
      </c>
      <c r="C234" s="312" t="s">
        <v>178</v>
      </c>
      <c r="D234" s="312" t="s">
        <v>734</v>
      </c>
      <c r="E234" s="312" t="s">
        <v>644</v>
      </c>
      <c r="F234" s="312" t="s">
        <v>252</v>
      </c>
      <c r="G234" s="312" t="s">
        <v>750</v>
      </c>
      <c r="H234" s="313">
        <v>63</v>
      </c>
      <c r="I234" s="313">
        <v>44.406385</v>
      </c>
      <c r="J234" s="313">
        <v>91540.296829</v>
      </c>
      <c r="K234" s="314" t="s">
        <v>254</v>
      </c>
      <c r="L234" s="314" t="s">
        <v>254</v>
      </c>
      <c r="M234" s="314" t="s">
        <v>254</v>
      </c>
      <c r="N234" s="309" t="s">
        <v>254</v>
      </c>
      <c r="O234" s="310" t="s">
        <v>254</v>
      </c>
    </row>
    <row r="235" spans="1:15" ht="12.75">
      <c r="A235" s="311" t="s">
        <v>521</v>
      </c>
      <c r="B235" s="312" t="s">
        <v>250</v>
      </c>
      <c r="C235" s="312" t="s">
        <v>178</v>
      </c>
      <c r="D235" s="312" t="s">
        <v>734</v>
      </c>
      <c r="E235" s="312" t="s">
        <v>644</v>
      </c>
      <c r="F235" s="312" t="s">
        <v>252</v>
      </c>
      <c r="G235" s="312" t="s">
        <v>751</v>
      </c>
      <c r="H235" s="313">
        <v>103.5</v>
      </c>
      <c r="I235" s="313">
        <v>320.127845</v>
      </c>
      <c r="J235" s="313">
        <v>643419.18262</v>
      </c>
      <c r="K235" s="314" t="s">
        <v>254</v>
      </c>
      <c r="L235" s="314" t="s">
        <v>254</v>
      </c>
      <c r="M235" s="314" t="s">
        <v>254</v>
      </c>
      <c r="N235" s="309" t="s">
        <v>254</v>
      </c>
      <c r="O235" s="310" t="s">
        <v>254</v>
      </c>
    </row>
    <row r="236" spans="1:15" ht="12.75">
      <c r="A236" s="311" t="s">
        <v>521</v>
      </c>
      <c r="B236" s="312" t="s">
        <v>250</v>
      </c>
      <c r="C236" s="312" t="s">
        <v>178</v>
      </c>
      <c r="D236" s="312" t="s">
        <v>734</v>
      </c>
      <c r="E236" s="312" t="s">
        <v>646</v>
      </c>
      <c r="F236" s="312" t="s">
        <v>252</v>
      </c>
      <c r="G236" s="312" t="s">
        <v>709</v>
      </c>
      <c r="H236" s="313">
        <v>21</v>
      </c>
      <c r="I236" s="313">
        <v>695.6341325</v>
      </c>
      <c r="J236" s="313">
        <v>108384.7620645</v>
      </c>
      <c r="K236" s="314" t="s">
        <v>254</v>
      </c>
      <c r="L236" s="314" t="s">
        <v>254</v>
      </c>
      <c r="M236" s="314" t="s">
        <v>254</v>
      </c>
      <c r="N236" s="309" t="s">
        <v>254</v>
      </c>
      <c r="O236" s="310" t="s">
        <v>254</v>
      </c>
    </row>
    <row r="237" spans="1:15" ht="12.75">
      <c r="A237" s="311" t="s">
        <v>521</v>
      </c>
      <c r="B237" s="312" t="s">
        <v>250</v>
      </c>
      <c r="C237" s="312" t="s">
        <v>178</v>
      </c>
      <c r="D237" s="312" t="s">
        <v>734</v>
      </c>
      <c r="E237" s="312" t="s">
        <v>646</v>
      </c>
      <c r="F237" s="312" t="s">
        <v>252</v>
      </c>
      <c r="G237" s="312" t="s">
        <v>727</v>
      </c>
      <c r="H237" s="313">
        <v>105.5</v>
      </c>
      <c r="I237" s="313">
        <v>3318.88797</v>
      </c>
      <c r="J237" s="313">
        <v>487647.702446645</v>
      </c>
      <c r="K237" s="314" t="s">
        <v>254</v>
      </c>
      <c r="L237" s="314" t="s">
        <v>254</v>
      </c>
      <c r="M237" s="314" t="s">
        <v>254</v>
      </c>
      <c r="N237" s="309" t="s">
        <v>254</v>
      </c>
      <c r="O237" s="310" t="s">
        <v>254</v>
      </c>
    </row>
    <row r="238" spans="1:15" ht="12.75">
      <c r="A238" s="311" t="s">
        <v>521</v>
      </c>
      <c r="B238" s="312" t="s">
        <v>250</v>
      </c>
      <c r="C238" s="312" t="s">
        <v>178</v>
      </c>
      <c r="D238" s="312" t="s">
        <v>734</v>
      </c>
      <c r="E238" s="312" t="s">
        <v>646</v>
      </c>
      <c r="F238" s="312" t="s">
        <v>287</v>
      </c>
      <c r="G238" s="312" t="s">
        <v>649</v>
      </c>
      <c r="H238" s="313">
        <v>4.5</v>
      </c>
      <c r="I238" s="313">
        <v>52.5</v>
      </c>
      <c r="J238" s="313">
        <v>8159.53284395</v>
      </c>
      <c r="K238" s="314" t="s">
        <v>254</v>
      </c>
      <c r="L238" s="314" t="s">
        <v>254</v>
      </c>
      <c r="M238" s="314" t="s">
        <v>254</v>
      </c>
      <c r="N238" s="309" t="s">
        <v>254</v>
      </c>
      <c r="O238" s="310" t="s">
        <v>254</v>
      </c>
    </row>
    <row r="239" spans="1:15" ht="12.75">
      <c r="A239" s="289" t="s">
        <v>521</v>
      </c>
      <c r="B239" s="266" t="s">
        <v>250</v>
      </c>
      <c r="C239" s="266" t="s">
        <v>178</v>
      </c>
      <c r="D239" s="266" t="s">
        <v>734</v>
      </c>
      <c r="E239" s="266" t="s">
        <v>646</v>
      </c>
      <c r="F239" s="266" t="s">
        <v>287</v>
      </c>
      <c r="G239" s="266" t="s">
        <v>651</v>
      </c>
      <c r="H239" s="284">
        <v>1691.5</v>
      </c>
      <c r="I239" s="284">
        <v>63523.811195</v>
      </c>
      <c r="J239" s="284">
        <v>9197262.7263</v>
      </c>
      <c r="K239" s="285" t="s">
        <v>253</v>
      </c>
      <c r="L239" s="285" t="s">
        <v>253</v>
      </c>
      <c r="M239" s="285" t="s">
        <v>253</v>
      </c>
      <c r="N239" s="282" t="s">
        <v>254</v>
      </c>
      <c r="O239" s="287" t="s">
        <v>254</v>
      </c>
    </row>
    <row r="240" spans="1:15" ht="12.75">
      <c r="A240" s="289" t="s">
        <v>521</v>
      </c>
      <c r="B240" s="266" t="s">
        <v>250</v>
      </c>
      <c r="C240" s="266" t="s">
        <v>178</v>
      </c>
      <c r="D240" s="266" t="s">
        <v>734</v>
      </c>
      <c r="E240" s="266" t="s">
        <v>646</v>
      </c>
      <c r="F240" s="266" t="s">
        <v>287</v>
      </c>
      <c r="G240" s="266" t="s">
        <v>652</v>
      </c>
      <c r="H240" s="284">
        <v>491</v>
      </c>
      <c r="I240" s="284">
        <v>14793.29508</v>
      </c>
      <c r="J240" s="284">
        <v>7120235.4892</v>
      </c>
      <c r="K240" s="285" t="s">
        <v>253</v>
      </c>
      <c r="L240" s="285" t="s">
        <v>253</v>
      </c>
      <c r="M240" s="285" t="s">
        <v>253</v>
      </c>
      <c r="N240" s="282" t="s">
        <v>254</v>
      </c>
      <c r="O240" s="287" t="s">
        <v>254</v>
      </c>
    </row>
    <row r="241" spans="1:15" ht="12.75">
      <c r="A241" s="311" t="s">
        <v>521</v>
      </c>
      <c r="B241" s="312" t="s">
        <v>250</v>
      </c>
      <c r="C241" s="312" t="s">
        <v>178</v>
      </c>
      <c r="D241" s="312" t="s">
        <v>734</v>
      </c>
      <c r="E241" s="312" t="s">
        <v>712</v>
      </c>
      <c r="F241" s="312" t="s">
        <v>255</v>
      </c>
      <c r="G241" s="312" t="s">
        <v>713</v>
      </c>
      <c r="H241" s="313">
        <v>148.5</v>
      </c>
      <c r="I241" s="313">
        <v>73.44779</v>
      </c>
      <c r="J241" s="313">
        <v>146590.64444035</v>
      </c>
      <c r="K241" s="314" t="s">
        <v>254</v>
      </c>
      <c r="L241" s="314" t="s">
        <v>254</v>
      </c>
      <c r="M241" s="314" t="s">
        <v>254</v>
      </c>
      <c r="N241" s="309" t="s">
        <v>254</v>
      </c>
      <c r="O241" s="310" t="s">
        <v>254</v>
      </c>
    </row>
    <row r="242" spans="1:15" ht="12.75">
      <c r="A242" s="311" t="s">
        <v>521</v>
      </c>
      <c r="B242" s="312" t="s">
        <v>250</v>
      </c>
      <c r="C242" s="312" t="s">
        <v>178</v>
      </c>
      <c r="D242" s="312" t="s">
        <v>734</v>
      </c>
      <c r="E242" s="312" t="s">
        <v>712</v>
      </c>
      <c r="F242" s="312" t="s">
        <v>640</v>
      </c>
      <c r="G242" s="312" t="s">
        <v>714</v>
      </c>
      <c r="H242" s="313">
        <v>3</v>
      </c>
      <c r="I242" s="313">
        <v>0.33182</v>
      </c>
      <c r="J242" s="313">
        <v>1031.9609604</v>
      </c>
      <c r="K242" s="314" t="s">
        <v>254</v>
      </c>
      <c r="L242" s="314" t="s">
        <v>254</v>
      </c>
      <c r="M242" s="314" t="s">
        <v>254</v>
      </c>
      <c r="N242" s="309" t="s">
        <v>254</v>
      </c>
      <c r="O242" s="310" t="s">
        <v>254</v>
      </c>
    </row>
    <row r="243" spans="1:15" ht="12.75">
      <c r="A243" s="289" t="s">
        <v>521</v>
      </c>
      <c r="B243" s="266" t="s">
        <v>250</v>
      </c>
      <c r="C243" s="266" t="s">
        <v>178</v>
      </c>
      <c r="D243" s="266" t="s">
        <v>734</v>
      </c>
      <c r="E243" s="266" t="s">
        <v>676</v>
      </c>
      <c r="F243" s="266" t="s">
        <v>287</v>
      </c>
      <c r="G243" s="266" t="s">
        <v>677</v>
      </c>
      <c r="H243" s="284">
        <v>382</v>
      </c>
      <c r="I243" s="284">
        <v>24811.1331905</v>
      </c>
      <c r="J243" s="284">
        <v>19028207.4355</v>
      </c>
      <c r="K243" s="285" t="s">
        <v>254</v>
      </c>
      <c r="L243" s="285" t="s">
        <v>253</v>
      </c>
      <c r="M243" s="285" t="s">
        <v>253</v>
      </c>
      <c r="N243" s="282" t="s">
        <v>254</v>
      </c>
      <c r="O243" s="287" t="s">
        <v>254</v>
      </c>
    </row>
    <row r="244" spans="1:15" ht="12.75">
      <c r="A244" s="311" t="s">
        <v>521</v>
      </c>
      <c r="B244" s="312" t="s">
        <v>250</v>
      </c>
      <c r="C244" s="312" t="s">
        <v>178</v>
      </c>
      <c r="D244" s="312" t="s">
        <v>734</v>
      </c>
      <c r="E244" s="312" t="s">
        <v>653</v>
      </c>
      <c r="F244" s="312" t="s">
        <v>255</v>
      </c>
      <c r="G244" s="312" t="s">
        <v>715</v>
      </c>
      <c r="H244" s="313">
        <v>30</v>
      </c>
      <c r="I244" s="313">
        <v>2.469855</v>
      </c>
      <c r="J244" s="313">
        <v>13028.6411875</v>
      </c>
      <c r="K244" s="314" t="s">
        <v>254</v>
      </c>
      <c r="L244" s="314" t="s">
        <v>254</v>
      </c>
      <c r="M244" s="314" t="s">
        <v>254</v>
      </c>
      <c r="N244" s="309" t="s">
        <v>254</v>
      </c>
      <c r="O244" s="310" t="s">
        <v>254</v>
      </c>
    </row>
    <row r="245" spans="1:15" ht="12.75">
      <c r="A245" s="311" t="s">
        <v>521</v>
      </c>
      <c r="B245" s="312" t="s">
        <v>250</v>
      </c>
      <c r="C245" s="312" t="s">
        <v>178</v>
      </c>
      <c r="D245" s="312" t="s">
        <v>734</v>
      </c>
      <c r="E245" s="312" t="s">
        <v>653</v>
      </c>
      <c r="F245" s="312" t="s">
        <v>255</v>
      </c>
      <c r="G245" s="312" t="s">
        <v>716</v>
      </c>
      <c r="H245" s="313">
        <v>9</v>
      </c>
      <c r="I245" s="313">
        <v>0.591615</v>
      </c>
      <c r="J245" s="313">
        <v>1997.00937895</v>
      </c>
      <c r="K245" s="314" t="s">
        <v>254</v>
      </c>
      <c r="L245" s="314" t="s">
        <v>254</v>
      </c>
      <c r="M245" s="314" t="s">
        <v>254</v>
      </c>
      <c r="N245" s="309" t="s">
        <v>254</v>
      </c>
      <c r="O245" s="310" t="s">
        <v>254</v>
      </c>
    </row>
    <row r="246" spans="1:15" ht="12.75">
      <c r="A246" s="311" t="s">
        <v>521</v>
      </c>
      <c r="B246" s="312" t="s">
        <v>250</v>
      </c>
      <c r="C246" s="312" t="s">
        <v>178</v>
      </c>
      <c r="D246" s="312" t="s">
        <v>734</v>
      </c>
      <c r="E246" s="312" t="s">
        <v>653</v>
      </c>
      <c r="F246" s="312" t="s">
        <v>255</v>
      </c>
      <c r="G246" s="312" t="s">
        <v>717</v>
      </c>
      <c r="H246" s="313">
        <v>125</v>
      </c>
      <c r="I246" s="313">
        <v>12.833253</v>
      </c>
      <c r="J246" s="313">
        <v>57527.0783095</v>
      </c>
      <c r="K246" s="314" t="s">
        <v>254</v>
      </c>
      <c r="L246" s="314" t="s">
        <v>254</v>
      </c>
      <c r="M246" s="314" t="s">
        <v>254</v>
      </c>
      <c r="N246" s="309" t="s">
        <v>254</v>
      </c>
      <c r="O246" s="310" t="s">
        <v>254</v>
      </c>
    </row>
    <row r="247" spans="1:15" ht="12.75">
      <c r="A247" s="311" t="s">
        <v>521</v>
      </c>
      <c r="B247" s="312" t="s">
        <v>250</v>
      </c>
      <c r="C247" s="312" t="s">
        <v>178</v>
      </c>
      <c r="D247" s="312" t="s">
        <v>734</v>
      </c>
      <c r="E247" s="312" t="s">
        <v>653</v>
      </c>
      <c r="F247" s="312" t="s">
        <v>255</v>
      </c>
      <c r="G247" s="312" t="s">
        <v>729</v>
      </c>
      <c r="H247" s="313">
        <v>5</v>
      </c>
      <c r="I247" s="313">
        <v>0.2763125</v>
      </c>
      <c r="J247" s="313">
        <v>966.481577257</v>
      </c>
      <c r="K247" s="314" t="s">
        <v>254</v>
      </c>
      <c r="L247" s="314" t="s">
        <v>254</v>
      </c>
      <c r="M247" s="314" t="s">
        <v>254</v>
      </c>
      <c r="N247" s="309" t="s">
        <v>254</v>
      </c>
      <c r="O247" s="310" t="s">
        <v>254</v>
      </c>
    </row>
    <row r="248" spans="1:15" ht="12.75">
      <c r="A248" s="311" t="s">
        <v>521</v>
      </c>
      <c r="B248" s="312" t="s">
        <v>250</v>
      </c>
      <c r="C248" s="312" t="s">
        <v>178</v>
      </c>
      <c r="D248" s="312" t="s">
        <v>734</v>
      </c>
      <c r="E248" s="312" t="s">
        <v>653</v>
      </c>
      <c r="F248" s="312" t="s">
        <v>252</v>
      </c>
      <c r="G248" s="312" t="s">
        <v>718</v>
      </c>
      <c r="H248" s="313">
        <v>431</v>
      </c>
      <c r="I248" s="313">
        <v>142.9995339</v>
      </c>
      <c r="J248" s="313">
        <v>1063640.640195</v>
      </c>
      <c r="K248" s="314" t="s">
        <v>254</v>
      </c>
      <c r="L248" s="314" t="s">
        <v>254</v>
      </c>
      <c r="M248" s="314" t="s">
        <v>254</v>
      </c>
      <c r="N248" s="309" t="s">
        <v>254</v>
      </c>
      <c r="O248" s="310" t="s">
        <v>254</v>
      </c>
    </row>
    <row r="249" spans="1:15" ht="12.75">
      <c r="A249" s="289" t="s">
        <v>521</v>
      </c>
      <c r="B249" s="266" t="s">
        <v>250</v>
      </c>
      <c r="C249" s="266" t="s">
        <v>178</v>
      </c>
      <c r="D249" s="266" t="s">
        <v>734</v>
      </c>
      <c r="E249" s="266" t="s">
        <v>653</v>
      </c>
      <c r="F249" s="266" t="s">
        <v>252</v>
      </c>
      <c r="G249" s="266" t="s">
        <v>719</v>
      </c>
      <c r="H249" s="284">
        <v>755.5</v>
      </c>
      <c r="I249" s="284">
        <v>212.831813</v>
      </c>
      <c r="J249" s="284">
        <v>1737754.73205</v>
      </c>
      <c r="K249" s="285" t="s">
        <v>253</v>
      </c>
      <c r="L249" s="285" t="s">
        <v>254</v>
      </c>
      <c r="M249" s="285" t="s">
        <v>254</v>
      </c>
      <c r="N249" s="282" t="s">
        <v>254</v>
      </c>
      <c r="O249" s="287" t="s">
        <v>254</v>
      </c>
    </row>
    <row r="250" spans="1:15" ht="12.75">
      <c r="A250" s="289" t="s">
        <v>521</v>
      </c>
      <c r="B250" s="266" t="s">
        <v>250</v>
      </c>
      <c r="C250" s="266" t="s">
        <v>178</v>
      </c>
      <c r="D250" s="266" t="s">
        <v>734</v>
      </c>
      <c r="E250" s="266" t="s">
        <v>653</v>
      </c>
      <c r="F250" s="266" t="s">
        <v>252</v>
      </c>
      <c r="G250" s="266" t="s">
        <v>660</v>
      </c>
      <c r="H250" s="284">
        <v>6942.5</v>
      </c>
      <c r="I250" s="284">
        <v>4705.8190222</v>
      </c>
      <c r="J250" s="284">
        <v>14314454.576</v>
      </c>
      <c r="K250" s="285" t="s">
        <v>253</v>
      </c>
      <c r="L250" s="285" t="s">
        <v>254</v>
      </c>
      <c r="M250" s="285" t="s">
        <v>253</v>
      </c>
      <c r="N250" s="282" t="s">
        <v>254</v>
      </c>
      <c r="O250" s="287" t="s">
        <v>254</v>
      </c>
    </row>
    <row r="251" spans="1:15" ht="12.75">
      <c r="A251" s="289" t="s">
        <v>521</v>
      </c>
      <c r="B251" s="266" t="s">
        <v>250</v>
      </c>
      <c r="C251" s="266" t="s">
        <v>178</v>
      </c>
      <c r="D251" s="266" t="s">
        <v>734</v>
      </c>
      <c r="E251" s="266" t="s">
        <v>653</v>
      </c>
      <c r="F251" s="266" t="s">
        <v>252</v>
      </c>
      <c r="G251" s="266" t="s">
        <v>720</v>
      </c>
      <c r="H251" s="284">
        <v>1012</v>
      </c>
      <c r="I251" s="284">
        <v>297.617675</v>
      </c>
      <c r="J251" s="284">
        <v>2673177.27595</v>
      </c>
      <c r="K251" s="285" t="s">
        <v>253</v>
      </c>
      <c r="L251" s="285" t="s">
        <v>254</v>
      </c>
      <c r="M251" s="285" t="s">
        <v>254</v>
      </c>
      <c r="N251" s="282" t="s">
        <v>254</v>
      </c>
      <c r="O251" s="287" t="s">
        <v>254</v>
      </c>
    </row>
    <row r="252" spans="1:15" ht="12.75">
      <c r="A252" s="311" t="s">
        <v>521</v>
      </c>
      <c r="B252" s="312" t="s">
        <v>250</v>
      </c>
      <c r="C252" s="312" t="s">
        <v>178</v>
      </c>
      <c r="D252" s="312" t="s">
        <v>734</v>
      </c>
      <c r="E252" s="312" t="s">
        <v>653</v>
      </c>
      <c r="F252" s="312" t="s">
        <v>287</v>
      </c>
      <c r="G252" s="312" t="s">
        <v>730</v>
      </c>
      <c r="H252" s="313">
        <v>1</v>
      </c>
      <c r="I252" s="313">
        <v>0.009</v>
      </c>
      <c r="J252" s="313">
        <v>16.489925058</v>
      </c>
      <c r="K252" s="314" t="s">
        <v>254</v>
      </c>
      <c r="L252" s="314" t="s">
        <v>254</v>
      </c>
      <c r="M252" s="314" t="s">
        <v>254</v>
      </c>
      <c r="N252" s="309" t="s">
        <v>254</v>
      </c>
      <c r="O252" s="310" t="s">
        <v>254</v>
      </c>
    </row>
    <row r="253" spans="1:15" ht="12.75">
      <c r="A253" s="311" t="s">
        <v>521</v>
      </c>
      <c r="B253" s="312" t="s">
        <v>250</v>
      </c>
      <c r="C253" s="312" t="s">
        <v>178</v>
      </c>
      <c r="D253" s="312" t="s">
        <v>734</v>
      </c>
      <c r="E253" s="312" t="s">
        <v>653</v>
      </c>
      <c r="F253" s="312" t="s">
        <v>287</v>
      </c>
      <c r="G253" s="312" t="s">
        <v>722</v>
      </c>
      <c r="H253" s="313">
        <v>2</v>
      </c>
      <c r="I253" s="313">
        <v>0.12635</v>
      </c>
      <c r="J253" s="313">
        <v>965.51150243</v>
      </c>
      <c r="K253" s="314" t="s">
        <v>254</v>
      </c>
      <c r="L253" s="314" t="s">
        <v>254</v>
      </c>
      <c r="M253" s="314" t="s">
        <v>254</v>
      </c>
      <c r="N253" s="309" t="s">
        <v>254</v>
      </c>
      <c r="O253" s="310" t="s">
        <v>254</v>
      </c>
    </row>
    <row r="254" spans="1:15" ht="12.75">
      <c r="A254" s="311" t="s">
        <v>521</v>
      </c>
      <c r="B254" s="312" t="s">
        <v>250</v>
      </c>
      <c r="C254" s="312" t="s">
        <v>178</v>
      </c>
      <c r="D254" s="312" t="s">
        <v>734</v>
      </c>
      <c r="E254" s="312" t="s">
        <v>653</v>
      </c>
      <c r="F254" s="312" t="s">
        <v>287</v>
      </c>
      <c r="G254" s="312" t="s">
        <v>723</v>
      </c>
      <c r="H254" s="313">
        <v>2.5</v>
      </c>
      <c r="I254" s="313">
        <v>0.0631025</v>
      </c>
      <c r="J254" s="313">
        <v>362.34296675</v>
      </c>
      <c r="K254" s="314" t="s">
        <v>254</v>
      </c>
      <c r="L254" s="314" t="s">
        <v>254</v>
      </c>
      <c r="M254" s="314" t="s">
        <v>254</v>
      </c>
      <c r="N254" s="309" t="s">
        <v>254</v>
      </c>
      <c r="O254" s="310" t="s">
        <v>254</v>
      </c>
    </row>
    <row r="255" spans="1:15" ht="12.75">
      <c r="A255" s="311" t="s">
        <v>521</v>
      </c>
      <c r="B255" s="312" t="s">
        <v>250</v>
      </c>
      <c r="C255" s="312" t="s">
        <v>178</v>
      </c>
      <c r="D255" s="312" t="s">
        <v>734</v>
      </c>
      <c r="E255" s="312" t="s">
        <v>653</v>
      </c>
      <c r="F255" s="312" t="s">
        <v>287</v>
      </c>
      <c r="G255" s="312" t="s">
        <v>724</v>
      </c>
      <c r="H255" s="313">
        <v>1</v>
      </c>
      <c r="I255" s="313">
        <v>0.013</v>
      </c>
      <c r="J255" s="313">
        <v>83.472472016</v>
      </c>
      <c r="K255" s="314" t="s">
        <v>254</v>
      </c>
      <c r="L255" s="314" t="s">
        <v>254</v>
      </c>
      <c r="M255" s="314" t="s">
        <v>254</v>
      </c>
      <c r="N255" s="309" t="s">
        <v>254</v>
      </c>
      <c r="O255" s="310" t="s">
        <v>254</v>
      </c>
    </row>
    <row r="256" spans="1:15" ht="12.75">
      <c r="A256" s="311" t="s">
        <v>521</v>
      </c>
      <c r="B256" s="312" t="s">
        <v>250</v>
      </c>
      <c r="C256" s="312" t="s">
        <v>178</v>
      </c>
      <c r="D256" s="312" t="s">
        <v>734</v>
      </c>
      <c r="E256" s="312" t="s">
        <v>662</v>
      </c>
      <c r="F256" s="312" t="s">
        <v>640</v>
      </c>
      <c r="G256" s="312" t="s">
        <v>752</v>
      </c>
      <c r="H256" s="313">
        <v>13</v>
      </c>
      <c r="I256" s="313">
        <v>13.751515</v>
      </c>
      <c r="J256" s="313">
        <v>40086.716896</v>
      </c>
      <c r="K256" s="314" t="s">
        <v>254</v>
      </c>
      <c r="L256" s="314" t="s">
        <v>254</v>
      </c>
      <c r="M256" s="314" t="s">
        <v>254</v>
      </c>
      <c r="N256" s="309" t="s">
        <v>254</v>
      </c>
      <c r="O256" s="310" t="s">
        <v>254</v>
      </c>
    </row>
    <row r="257" spans="1:15" ht="12.75">
      <c r="A257" s="311" t="s">
        <v>521</v>
      </c>
      <c r="B257" s="312" t="s">
        <v>250</v>
      </c>
      <c r="C257" s="312" t="s">
        <v>178</v>
      </c>
      <c r="D257" s="312" t="s">
        <v>734</v>
      </c>
      <c r="E257" s="312" t="s">
        <v>669</v>
      </c>
      <c r="F257" s="312" t="s">
        <v>252</v>
      </c>
      <c r="G257" s="312" t="s">
        <v>731</v>
      </c>
      <c r="H257" s="313">
        <v>36.5</v>
      </c>
      <c r="I257" s="313">
        <v>10.4577475</v>
      </c>
      <c r="J257" s="313">
        <v>48294.95699085</v>
      </c>
      <c r="K257" s="314" t="s">
        <v>254</v>
      </c>
      <c r="L257" s="314" t="s">
        <v>254</v>
      </c>
      <c r="M257" s="314" t="s">
        <v>254</v>
      </c>
      <c r="N257" s="309" t="s">
        <v>254</v>
      </c>
      <c r="O257" s="310" t="s">
        <v>254</v>
      </c>
    </row>
    <row r="258" spans="1:15" ht="12.75">
      <c r="A258" s="311" t="s">
        <v>521</v>
      </c>
      <c r="B258" s="312" t="s">
        <v>250</v>
      </c>
      <c r="C258" s="312" t="s">
        <v>178</v>
      </c>
      <c r="D258" s="312" t="s">
        <v>734</v>
      </c>
      <c r="E258" s="312" t="s">
        <v>669</v>
      </c>
      <c r="F258" s="312" t="s">
        <v>252</v>
      </c>
      <c r="G258" s="312" t="s">
        <v>732</v>
      </c>
      <c r="H258" s="313">
        <v>4.5</v>
      </c>
      <c r="I258" s="313">
        <v>1.069565</v>
      </c>
      <c r="J258" s="313">
        <v>10483.13779025</v>
      </c>
      <c r="K258" s="314" t="s">
        <v>254</v>
      </c>
      <c r="L258" s="314" t="s">
        <v>254</v>
      </c>
      <c r="M258" s="314" t="s">
        <v>254</v>
      </c>
      <c r="N258" s="309" t="s">
        <v>254</v>
      </c>
      <c r="O258" s="310" t="s">
        <v>254</v>
      </c>
    </row>
    <row r="259" spans="1:15" ht="12.75">
      <c r="A259" s="289" t="s">
        <v>521</v>
      </c>
      <c r="B259" s="266" t="s">
        <v>250</v>
      </c>
      <c r="C259" s="266" t="s">
        <v>178</v>
      </c>
      <c r="D259" s="266" t="s">
        <v>734</v>
      </c>
      <c r="E259" s="266" t="s">
        <v>669</v>
      </c>
      <c r="F259" s="266" t="s">
        <v>252</v>
      </c>
      <c r="G259" s="266" t="s">
        <v>672</v>
      </c>
      <c r="H259" s="284">
        <v>871.5</v>
      </c>
      <c r="I259" s="284">
        <v>939.608892</v>
      </c>
      <c r="J259" s="284">
        <v>2014112.17925</v>
      </c>
      <c r="K259" s="285" t="s">
        <v>253</v>
      </c>
      <c r="L259" s="285" t="s">
        <v>254</v>
      </c>
      <c r="M259" s="285" t="s">
        <v>254</v>
      </c>
      <c r="N259" s="282" t="s">
        <v>254</v>
      </c>
      <c r="O259" s="287" t="s">
        <v>254</v>
      </c>
    </row>
    <row r="260" spans="1:15" ht="12.75">
      <c r="A260" s="311" t="s">
        <v>521</v>
      </c>
      <c r="B260" s="312" t="s">
        <v>250</v>
      </c>
      <c r="C260" s="312" t="s">
        <v>178</v>
      </c>
      <c r="D260" s="312" t="s">
        <v>734</v>
      </c>
      <c r="E260" s="312" t="s">
        <v>669</v>
      </c>
      <c r="F260" s="312" t="s">
        <v>252</v>
      </c>
      <c r="G260" s="312" t="s">
        <v>733</v>
      </c>
      <c r="H260" s="313">
        <v>28</v>
      </c>
      <c r="I260" s="313">
        <v>8.51813</v>
      </c>
      <c r="J260" s="313">
        <v>90126.946823</v>
      </c>
      <c r="K260" s="314" t="s">
        <v>254</v>
      </c>
      <c r="L260" s="314" t="s">
        <v>254</v>
      </c>
      <c r="M260" s="314" t="s">
        <v>254</v>
      </c>
      <c r="N260" s="309" t="s">
        <v>254</v>
      </c>
      <c r="O260" s="310" t="s">
        <v>254</v>
      </c>
    </row>
    <row r="261" spans="1:15" ht="12.75">
      <c r="A261" s="330" t="s">
        <v>521</v>
      </c>
      <c r="B261" s="269" t="s">
        <v>250</v>
      </c>
      <c r="C261" s="269" t="s">
        <v>180</v>
      </c>
      <c r="D261" s="269" t="s">
        <v>753</v>
      </c>
      <c r="E261" s="269" t="s">
        <v>642</v>
      </c>
      <c r="F261" s="269" t="s">
        <v>287</v>
      </c>
      <c r="G261" s="269" t="s">
        <v>674</v>
      </c>
      <c r="H261" s="331">
        <v>43</v>
      </c>
      <c r="I261" s="331">
        <v>3919.17483</v>
      </c>
      <c r="J261" s="331">
        <v>671412.647</v>
      </c>
      <c r="K261" s="286" t="s">
        <v>253</v>
      </c>
      <c r="L261" s="286" t="s">
        <v>253</v>
      </c>
      <c r="M261" s="286" t="s">
        <v>253</v>
      </c>
      <c r="N261" s="286" t="s">
        <v>254</v>
      </c>
      <c r="O261" s="290" t="s">
        <v>254</v>
      </c>
    </row>
    <row r="262" spans="1:15" ht="12.75">
      <c r="A262" s="317" t="s">
        <v>521</v>
      </c>
      <c r="B262" s="318" t="s">
        <v>250</v>
      </c>
      <c r="C262" s="318" t="s">
        <v>180</v>
      </c>
      <c r="D262" s="318" t="s">
        <v>754</v>
      </c>
      <c r="E262" s="318" t="s">
        <v>622</v>
      </c>
      <c r="F262" s="318" t="s">
        <v>252</v>
      </c>
      <c r="G262" s="318" t="s">
        <v>692</v>
      </c>
      <c r="H262" s="319">
        <v>8</v>
      </c>
      <c r="I262" s="319">
        <v>32.16</v>
      </c>
      <c r="J262" s="319">
        <v>5332.0467617</v>
      </c>
      <c r="K262" s="320" t="s">
        <v>254</v>
      </c>
      <c r="L262" s="320" t="s">
        <v>254</v>
      </c>
      <c r="M262" s="320" t="s">
        <v>254</v>
      </c>
      <c r="N262" s="320" t="s">
        <v>254</v>
      </c>
      <c r="O262" s="321" t="s">
        <v>254</v>
      </c>
    </row>
    <row r="263" spans="1:15" ht="12.75">
      <c r="A263" s="317" t="s">
        <v>521</v>
      </c>
      <c r="B263" s="318" t="s">
        <v>250</v>
      </c>
      <c r="C263" s="318" t="s">
        <v>180</v>
      </c>
      <c r="D263" s="318" t="s">
        <v>754</v>
      </c>
      <c r="E263" s="318" t="s">
        <v>642</v>
      </c>
      <c r="F263" s="318" t="s">
        <v>287</v>
      </c>
      <c r="G263" s="318" t="s">
        <v>708</v>
      </c>
      <c r="H263" s="319">
        <v>4</v>
      </c>
      <c r="I263" s="319">
        <v>1521.56</v>
      </c>
      <c r="J263" s="319">
        <v>181838.60787</v>
      </c>
      <c r="K263" s="320" t="s">
        <v>254</v>
      </c>
      <c r="L263" s="320" t="s">
        <v>254</v>
      </c>
      <c r="M263" s="320" t="s">
        <v>254</v>
      </c>
      <c r="N263" s="320" t="s">
        <v>254</v>
      </c>
      <c r="O263" s="321" t="s">
        <v>254</v>
      </c>
    </row>
    <row r="264" spans="1:15" ht="12.75">
      <c r="A264" s="330" t="s">
        <v>521</v>
      </c>
      <c r="B264" s="269" t="s">
        <v>250</v>
      </c>
      <c r="C264" s="269" t="s">
        <v>180</v>
      </c>
      <c r="D264" s="269" t="s">
        <v>754</v>
      </c>
      <c r="E264" s="269" t="s">
        <v>642</v>
      </c>
      <c r="F264" s="269" t="s">
        <v>287</v>
      </c>
      <c r="G264" s="269" t="s">
        <v>674</v>
      </c>
      <c r="H264" s="331">
        <v>109</v>
      </c>
      <c r="I264" s="331">
        <v>16155</v>
      </c>
      <c r="J264" s="331">
        <v>2237635</v>
      </c>
      <c r="K264" s="286" t="s">
        <v>253</v>
      </c>
      <c r="L264" s="286" t="s">
        <v>253</v>
      </c>
      <c r="M264" s="286" t="s">
        <v>253</v>
      </c>
      <c r="N264" s="286" t="s">
        <v>254</v>
      </c>
      <c r="O264" s="290" t="s">
        <v>254</v>
      </c>
    </row>
    <row r="265" spans="1:15" ht="12.75">
      <c r="A265" s="330" t="s">
        <v>521</v>
      </c>
      <c r="B265" s="269" t="s">
        <v>250</v>
      </c>
      <c r="C265" s="269" t="s">
        <v>180</v>
      </c>
      <c r="D265" s="269" t="s">
        <v>754</v>
      </c>
      <c r="E265" s="269" t="s">
        <v>646</v>
      </c>
      <c r="F265" s="269" t="s">
        <v>287</v>
      </c>
      <c r="G265" s="269" t="s">
        <v>652</v>
      </c>
      <c r="H265" s="331">
        <v>97</v>
      </c>
      <c r="I265" s="331">
        <v>7772.76346</v>
      </c>
      <c r="J265" s="331">
        <v>1020467.2588</v>
      </c>
      <c r="K265" s="286" t="s">
        <v>253</v>
      </c>
      <c r="L265" s="286" t="s">
        <v>253</v>
      </c>
      <c r="M265" s="286" t="s">
        <v>253</v>
      </c>
      <c r="N265" s="286" t="s">
        <v>254</v>
      </c>
      <c r="O265" s="290" t="s">
        <v>254</v>
      </c>
    </row>
    <row r="266" spans="1:15" ht="12.75">
      <c r="A266" s="317" t="s">
        <v>521</v>
      </c>
      <c r="B266" s="318" t="s">
        <v>250</v>
      </c>
      <c r="C266" s="318" t="s">
        <v>180</v>
      </c>
      <c r="D266" s="318" t="s">
        <v>755</v>
      </c>
      <c r="E266" s="318" t="s">
        <v>622</v>
      </c>
      <c r="F266" s="318" t="s">
        <v>287</v>
      </c>
      <c r="G266" s="318" t="s">
        <v>698</v>
      </c>
      <c r="H266" s="319">
        <v>3</v>
      </c>
      <c r="I266" s="319">
        <v>1171.196</v>
      </c>
      <c r="J266" s="319">
        <v>188785.52734</v>
      </c>
      <c r="K266" s="320" t="s">
        <v>254</v>
      </c>
      <c r="L266" s="320" t="s">
        <v>254</v>
      </c>
      <c r="M266" s="320" t="s">
        <v>254</v>
      </c>
      <c r="N266" s="320" t="s">
        <v>254</v>
      </c>
      <c r="O266" s="321" t="s">
        <v>254</v>
      </c>
    </row>
    <row r="267" spans="1:15" ht="12.75">
      <c r="A267" s="330" t="s">
        <v>521</v>
      </c>
      <c r="B267" s="269" t="s">
        <v>250</v>
      </c>
      <c r="C267" s="269" t="s">
        <v>180</v>
      </c>
      <c r="D267" s="269" t="s">
        <v>755</v>
      </c>
      <c r="E267" s="269" t="s">
        <v>642</v>
      </c>
      <c r="F267" s="269" t="s">
        <v>287</v>
      </c>
      <c r="G267" s="269" t="s">
        <v>674</v>
      </c>
      <c r="H267" s="331">
        <v>131.5</v>
      </c>
      <c r="I267" s="331">
        <v>22962.51983</v>
      </c>
      <c r="J267" s="331">
        <v>3853534.46885</v>
      </c>
      <c r="K267" s="286" t="s">
        <v>253</v>
      </c>
      <c r="L267" s="286" t="s">
        <v>253</v>
      </c>
      <c r="M267" s="286" t="s">
        <v>253</v>
      </c>
      <c r="N267" s="286" t="s">
        <v>254</v>
      </c>
      <c r="O267" s="290" t="s">
        <v>254</v>
      </c>
    </row>
    <row r="268" spans="1:15" ht="12.75">
      <c r="A268" s="317" t="s">
        <v>521</v>
      </c>
      <c r="B268" s="318" t="s">
        <v>250</v>
      </c>
      <c r="C268" s="318" t="s">
        <v>180</v>
      </c>
      <c r="D268" s="318" t="s">
        <v>755</v>
      </c>
      <c r="E268" s="318" t="s">
        <v>646</v>
      </c>
      <c r="F268" s="318" t="s">
        <v>287</v>
      </c>
      <c r="G268" s="318" t="s">
        <v>652</v>
      </c>
      <c r="H268" s="319">
        <v>9</v>
      </c>
      <c r="I268" s="319">
        <v>1237.36054</v>
      </c>
      <c r="J268" s="319">
        <v>182474.64037</v>
      </c>
      <c r="K268" s="320" t="s">
        <v>254</v>
      </c>
      <c r="L268" s="320" t="s">
        <v>254</v>
      </c>
      <c r="M268" s="320" t="s">
        <v>254</v>
      </c>
      <c r="N268" s="320" t="s">
        <v>254</v>
      </c>
      <c r="O268" s="321" t="s">
        <v>254</v>
      </c>
    </row>
    <row r="269" spans="1:15" ht="12.75">
      <c r="A269" s="330" t="s">
        <v>521</v>
      </c>
      <c r="B269" s="269" t="s">
        <v>250</v>
      </c>
      <c r="C269" s="269" t="s">
        <v>180</v>
      </c>
      <c r="D269" s="269" t="s">
        <v>756</v>
      </c>
      <c r="E269" s="269" t="s">
        <v>622</v>
      </c>
      <c r="F269" s="269" t="s">
        <v>287</v>
      </c>
      <c r="G269" s="269" t="s">
        <v>698</v>
      </c>
      <c r="H269" s="331">
        <v>62</v>
      </c>
      <c r="I269" s="331">
        <v>854.82137</v>
      </c>
      <c r="J269" s="331">
        <v>57078.938478</v>
      </c>
      <c r="K269" s="286" t="s">
        <v>253</v>
      </c>
      <c r="L269" s="286" t="s">
        <v>253</v>
      </c>
      <c r="M269" s="286" t="s">
        <v>253</v>
      </c>
      <c r="N269" s="286" t="s">
        <v>254</v>
      </c>
      <c r="O269" s="290" t="s">
        <v>254</v>
      </c>
    </row>
    <row r="270" spans="1:15" ht="12.75">
      <c r="A270" s="330" t="s">
        <v>521</v>
      </c>
      <c r="B270" s="269" t="s">
        <v>250</v>
      </c>
      <c r="C270" s="269" t="s">
        <v>180</v>
      </c>
      <c r="D270" s="269" t="s">
        <v>756</v>
      </c>
      <c r="E270" s="269" t="s">
        <v>642</v>
      </c>
      <c r="F270" s="269" t="s">
        <v>287</v>
      </c>
      <c r="G270" s="269" t="s">
        <v>674</v>
      </c>
      <c r="H270" s="331">
        <v>2.5</v>
      </c>
      <c r="I270" s="331">
        <v>422.415295</v>
      </c>
      <c r="J270" s="331">
        <v>122861.7632525</v>
      </c>
      <c r="K270" s="286" t="s">
        <v>254</v>
      </c>
      <c r="L270" s="286" t="s">
        <v>253</v>
      </c>
      <c r="M270" s="286" t="s">
        <v>253</v>
      </c>
      <c r="N270" s="286" t="s">
        <v>254</v>
      </c>
      <c r="O270" s="290" t="s">
        <v>254</v>
      </c>
    </row>
    <row r="271" spans="1:15" ht="12.75">
      <c r="A271" s="330" t="s">
        <v>521</v>
      </c>
      <c r="B271" s="269" t="s">
        <v>250</v>
      </c>
      <c r="C271" s="269" t="s">
        <v>180</v>
      </c>
      <c r="D271" s="269" t="s">
        <v>756</v>
      </c>
      <c r="E271" s="269" t="s">
        <v>646</v>
      </c>
      <c r="F271" s="269" t="s">
        <v>287</v>
      </c>
      <c r="G271" s="269" t="s">
        <v>652</v>
      </c>
      <c r="H271" s="331">
        <v>45.5</v>
      </c>
      <c r="I271" s="331">
        <v>714.42701</v>
      </c>
      <c r="J271" s="331">
        <v>89180.6496215</v>
      </c>
      <c r="K271" s="286" t="s">
        <v>253</v>
      </c>
      <c r="L271" s="286" t="s">
        <v>253</v>
      </c>
      <c r="M271" s="286" t="s">
        <v>253</v>
      </c>
      <c r="N271" s="286" t="s">
        <v>254</v>
      </c>
      <c r="O271" s="290" t="s">
        <v>254</v>
      </c>
    </row>
    <row r="272" spans="1:15" ht="12.75">
      <c r="A272" s="330" t="s">
        <v>521</v>
      </c>
      <c r="B272" s="269" t="s">
        <v>250</v>
      </c>
      <c r="C272" s="269" t="s">
        <v>180</v>
      </c>
      <c r="D272" s="269" t="s">
        <v>757</v>
      </c>
      <c r="E272" s="269" t="s">
        <v>622</v>
      </c>
      <c r="F272" s="269" t="s">
        <v>287</v>
      </c>
      <c r="G272" s="269" t="s">
        <v>698</v>
      </c>
      <c r="H272" s="331">
        <v>52.5</v>
      </c>
      <c r="I272" s="331">
        <v>722.10482</v>
      </c>
      <c r="J272" s="331">
        <v>93187.706227</v>
      </c>
      <c r="K272" s="286" t="s">
        <v>253</v>
      </c>
      <c r="L272" s="286" t="s">
        <v>253</v>
      </c>
      <c r="M272" s="286" t="s">
        <v>253</v>
      </c>
      <c r="N272" s="286" t="s">
        <v>254</v>
      </c>
      <c r="O272" s="290" t="s">
        <v>254</v>
      </c>
    </row>
    <row r="273" spans="1:15" ht="12.75">
      <c r="A273" s="330" t="s">
        <v>521</v>
      </c>
      <c r="B273" s="269" t="s">
        <v>250</v>
      </c>
      <c r="C273" s="269" t="s">
        <v>180</v>
      </c>
      <c r="D273" s="269" t="s">
        <v>757</v>
      </c>
      <c r="E273" s="269" t="s">
        <v>642</v>
      </c>
      <c r="F273" s="269" t="s">
        <v>287</v>
      </c>
      <c r="G273" s="269" t="s">
        <v>674</v>
      </c>
      <c r="H273" s="331">
        <v>37</v>
      </c>
      <c r="I273" s="331">
        <v>1112.587205</v>
      </c>
      <c r="J273" s="331">
        <v>294318.40019</v>
      </c>
      <c r="K273" s="286" t="s">
        <v>253</v>
      </c>
      <c r="L273" s="286" t="s">
        <v>253</v>
      </c>
      <c r="M273" s="286" t="s">
        <v>253</v>
      </c>
      <c r="N273" s="286" t="s">
        <v>254</v>
      </c>
      <c r="O273" s="290" t="s">
        <v>254</v>
      </c>
    </row>
    <row r="274" spans="1:15" ht="12.75">
      <c r="A274" s="330" t="s">
        <v>521</v>
      </c>
      <c r="B274" s="269" t="s">
        <v>250</v>
      </c>
      <c r="C274" s="269" t="s">
        <v>180</v>
      </c>
      <c r="D274" s="269" t="s">
        <v>757</v>
      </c>
      <c r="E274" s="269" t="s">
        <v>629</v>
      </c>
      <c r="F274" s="269" t="s">
        <v>287</v>
      </c>
      <c r="G274" s="269" t="s">
        <v>703</v>
      </c>
      <c r="H274" s="331">
        <v>24.5</v>
      </c>
      <c r="I274" s="331">
        <v>244.11</v>
      </c>
      <c r="J274" s="331">
        <v>58934.3371917</v>
      </c>
      <c r="K274" s="286" t="s">
        <v>253</v>
      </c>
      <c r="L274" s="286" t="s">
        <v>254</v>
      </c>
      <c r="M274" s="286" t="s">
        <v>254</v>
      </c>
      <c r="N274" s="286" t="s">
        <v>254</v>
      </c>
      <c r="O274" s="290" t="s">
        <v>254</v>
      </c>
    </row>
    <row r="275" spans="1:15" ht="13.5" thickBot="1">
      <c r="A275" s="702" t="s">
        <v>521</v>
      </c>
      <c r="B275" s="278" t="s">
        <v>250</v>
      </c>
      <c r="C275" s="278" t="s">
        <v>180</v>
      </c>
      <c r="D275" s="278" t="s">
        <v>757</v>
      </c>
      <c r="E275" s="278" t="s">
        <v>646</v>
      </c>
      <c r="F275" s="278" t="s">
        <v>287</v>
      </c>
      <c r="G275" s="278" t="s">
        <v>652</v>
      </c>
      <c r="H275" s="703">
        <v>92</v>
      </c>
      <c r="I275" s="703">
        <v>1616.99049</v>
      </c>
      <c r="J275" s="703">
        <v>279053.997975</v>
      </c>
      <c r="K275" s="704" t="s">
        <v>253</v>
      </c>
      <c r="L275" s="704" t="s">
        <v>253</v>
      </c>
      <c r="M275" s="704" t="s">
        <v>253</v>
      </c>
      <c r="N275" s="704" t="s">
        <v>254</v>
      </c>
      <c r="O275" s="705" t="s">
        <v>254</v>
      </c>
    </row>
  </sheetData>
  <sheetProtection/>
  <printOptions/>
  <pageMargins left="0.7875" right="0.7875" top="1.0631944444444446" bottom="1.0631944444444446" header="0.5118055555555555" footer="0.5118055555555555"/>
  <pageSetup fitToHeight="1" fitToWidth="1" horizontalDpi="300" verticalDpi="300" orientation="portrait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="50" zoomScaleNormal="50" zoomScaleSheetLayoutView="100" zoomScalePageLayoutView="0" workbookViewId="0" topLeftCell="A88">
      <selection activeCell="F67" sqref="F67"/>
    </sheetView>
  </sheetViews>
  <sheetFormatPr defaultColWidth="11.421875" defaultRowHeight="12.75"/>
  <cols>
    <col min="1" max="1" width="11.421875" style="1" customWidth="1"/>
    <col min="2" max="2" width="21.57421875" style="1" customWidth="1"/>
    <col min="3" max="4" width="11.421875" style="1" customWidth="1"/>
    <col min="5" max="5" width="22.421875" style="1" customWidth="1"/>
    <col min="6" max="6" width="17.140625" style="1" customWidth="1"/>
    <col min="7" max="7" width="24.28125" style="1" customWidth="1"/>
    <col min="8" max="9" width="22.140625" style="1" customWidth="1"/>
    <col min="10" max="10" width="17.57421875" style="332" customWidth="1"/>
    <col min="11" max="16384" width="11.421875" style="1" customWidth="1"/>
  </cols>
  <sheetData>
    <row r="1" spans="1:10" ht="18">
      <c r="A1" s="69" t="s">
        <v>256</v>
      </c>
      <c r="B1" s="69"/>
      <c r="C1" s="69"/>
      <c r="D1" s="69"/>
      <c r="E1" s="69"/>
      <c r="F1" s="69"/>
      <c r="G1" s="84"/>
      <c r="H1"/>
      <c r="I1" s="72" t="s">
        <v>152</v>
      </c>
      <c r="J1" s="351">
        <v>2009</v>
      </c>
    </row>
    <row r="2" spans="1:10" ht="16.5" thickBot="1">
      <c r="A2" s="74"/>
      <c r="B2" s="74"/>
      <c r="C2" s="74"/>
      <c r="D2" s="74"/>
      <c r="E2" s="74"/>
      <c r="F2" s="74"/>
      <c r="G2" s="86"/>
      <c r="H2"/>
      <c r="I2" s="87"/>
      <c r="J2" s="352"/>
    </row>
    <row r="3" spans="1:10" ht="64.5" thickBot="1">
      <c r="A3" s="260" t="s">
        <v>154</v>
      </c>
      <c r="B3" s="260" t="s">
        <v>167</v>
      </c>
      <c r="C3" s="260" t="s">
        <v>238</v>
      </c>
      <c r="D3" s="260" t="s">
        <v>257</v>
      </c>
      <c r="E3" s="260" t="s">
        <v>258</v>
      </c>
      <c r="F3" s="260" t="s">
        <v>259</v>
      </c>
      <c r="G3" s="260" t="s">
        <v>260</v>
      </c>
      <c r="H3" s="260" t="s">
        <v>261</v>
      </c>
      <c r="I3" s="260" t="s">
        <v>262</v>
      </c>
      <c r="J3" s="353" t="s">
        <v>263</v>
      </c>
    </row>
    <row r="4" spans="1:10" ht="12.75">
      <c r="A4" s="271" t="s">
        <v>521</v>
      </c>
      <c r="B4" s="272" t="s">
        <v>176</v>
      </c>
      <c r="C4" s="272" t="s">
        <v>265</v>
      </c>
      <c r="D4" s="272">
        <v>2009</v>
      </c>
      <c r="E4" s="273" t="s">
        <v>667</v>
      </c>
      <c r="F4" s="272" t="s">
        <v>254</v>
      </c>
      <c r="G4" s="274"/>
      <c r="H4" s="274"/>
      <c r="I4" s="273" t="s">
        <v>667</v>
      </c>
      <c r="J4" s="358"/>
    </row>
    <row r="5" spans="1:10" ht="56.25">
      <c r="A5" s="275" t="s">
        <v>521</v>
      </c>
      <c r="B5" s="261" t="s">
        <v>176</v>
      </c>
      <c r="C5" s="261" t="s">
        <v>265</v>
      </c>
      <c r="D5" s="261">
        <v>2009</v>
      </c>
      <c r="E5" s="262" t="s">
        <v>659</v>
      </c>
      <c r="F5" s="261" t="s">
        <v>253</v>
      </c>
      <c r="G5" s="264" t="s">
        <v>758</v>
      </c>
      <c r="H5" s="264"/>
      <c r="I5" s="262" t="s">
        <v>659</v>
      </c>
      <c r="J5" s="354"/>
    </row>
    <row r="6" spans="1:10" ht="56.25">
      <c r="A6" s="275" t="s">
        <v>521</v>
      </c>
      <c r="B6" s="261" t="s">
        <v>176</v>
      </c>
      <c r="C6" s="261" t="s">
        <v>265</v>
      </c>
      <c r="D6" s="261">
        <v>2009</v>
      </c>
      <c r="E6" s="262" t="s">
        <v>670</v>
      </c>
      <c r="F6" s="261" t="s">
        <v>253</v>
      </c>
      <c r="G6" s="264" t="s">
        <v>758</v>
      </c>
      <c r="H6" s="264"/>
      <c r="I6" s="262" t="s">
        <v>659</v>
      </c>
      <c r="J6" s="771"/>
    </row>
    <row r="7" spans="1:10" ht="56.25">
      <c r="A7" s="275" t="s">
        <v>521</v>
      </c>
      <c r="B7" s="261" t="s">
        <v>176</v>
      </c>
      <c r="C7" s="261" t="s">
        <v>265</v>
      </c>
      <c r="D7" s="261">
        <v>2009</v>
      </c>
      <c r="E7" s="262" t="s">
        <v>671</v>
      </c>
      <c r="F7" s="261" t="s">
        <v>253</v>
      </c>
      <c r="G7" s="264" t="s">
        <v>758</v>
      </c>
      <c r="H7" s="264"/>
      <c r="I7" s="262" t="s">
        <v>659</v>
      </c>
      <c r="J7" s="771"/>
    </row>
    <row r="8" spans="1:10" ht="56.25">
      <c r="A8" s="275" t="s">
        <v>521</v>
      </c>
      <c r="B8" s="261" t="s">
        <v>176</v>
      </c>
      <c r="C8" s="261" t="s">
        <v>265</v>
      </c>
      <c r="D8" s="261">
        <v>2009</v>
      </c>
      <c r="E8" s="262" t="s">
        <v>641</v>
      </c>
      <c r="F8" s="261" t="s">
        <v>253</v>
      </c>
      <c r="G8" s="264" t="s">
        <v>758</v>
      </c>
      <c r="H8" s="264"/>
      <c r="I8" s="262" t="s">
        <v>659</v>
      </c>
      <c r="J8" s="354"/>
    </row>
    <row r="9" spans="1:10" ht="56.25">
      <c r="A9" s="275" t="s">
        <v>521</v>
      </c>
      <c r="B9" s="261" t="s">
        <v>176</v>
      </c>
      <c r="C9" s="261" t="s">
        <v>265</v>
      </c>
      <c r="D9" s="261">
        <v>2009</v>
      </c>
      <c r="E9" s="262" t="s">
        <v>658</v>
      </c>
      <c r="F9" s="261" t="s">
        <v>253</v>
      </c>
      <c r="G9" s="264" t="s">
        <v>758</v>
      </c>
      <c r="H9" s="264"/>
      <c r="I9" s="262" t="s">
        <v>659</v>
      </c>
      <c r="J9" s="354"/>
    </row>
    <row r="10" spans="1:10" ht="22.5">
      <c r="A10" s="275" t="s">
        <v>521</v>
      </c>
      <c r="B10" s="261" t="s">
        <v>176</v>
      </c>
      <c r="C10" s="261" t="s">
        <v>265</v>
      </c>
      <c r="D10" s="261">
        <v>2009</v>
      </c>
      <c r="E10" s="262" t="s">
        <v>266</v>
      </c>
      <c r="F10" s="261" t="s">
        <v>253</v>
      </c>
      <c r="G10" s="264" t="s">
        <v>759</v>
      </c>
      <c r="H10" s="264"/>
      <c r="I10" s="262" t="s">
        <v>266</v>
      </c>
      <c r="J10" s="354"/>
    </row>
    <row r="11" spans="1:10" ht="22.5">
      <c r="A11" s="275" t="s">
        <v>521</v>
      </c>
      <c r="B11" s="261" t="s">
        <v>176</v>
      </c>
      <c r="C11" s="261" t="s">
        <v>265</v>
      </c>
      <c r="D11" s="261">
        <v>2009</v>
      </c>
      <c r="E11" s="262" t="s">
        <v>620</v>
      </c>
      <c r="F11" s="261" t="s">
        <v>253</v>
      </c>
      <c r="G11" s="264" t="s">
        <v>759</v>
      </c>
      <c r="H11" s="264"/>
      <c r="I11" s="262" t="s">
        <v>266</v>
      </c>
      <c r="J11" s="355"/>
    </row>
    <row r="12" spans="1:10" ht="22.5">
      <c r="A12" s="275" t="s">
        <v>521</v>
      </c>
      <c r="B12" s="261" t="s">
        <v>176</v>
      </c>
      <c r="C12" s="261" t="s">
        <v>265</v>
      </c>
      <c r="D12" s="261">
        <v>2009</v>
      </c>
      <c r="E12" s="262" t="s">
        <v>632</v>
      </c>
      <c r="F12" s="261" t="s">
        <v>253</v>
      </c>
      <c r="G12" s="264" t="s">
        <v>760</v>
      </c>
      <c r="H12" s="264"/>
      <c r="I12" s="262" t="s">
        <v>632</v>
      </c>
      <c r="J12" s="355"/>
    </row>
    <row r="13" spans="1:10" ht="22.5">
      <c r="A13" s="275" t="s">
        <v>521</v>
      </c>
      <c r="B13" s="261" t="s">
        <v>176</v>
      </c>
      <c r="C13" s="261" t="s">
        <v>265</v>
      </c>
      <c r="D13" s="261">
        <v>2009</v>
      </c>
      <c r="E13" s="262" t="s">
        <v>650</v>
      </c>
      <c r="F13" s="261" t="s">
        <v>253</v>
      </c>
      <c r="G13" s="264" t="s">
        <v>760</v>
      </c>
      <c r="H13" s="264"/>
      <c r="I13" s="262" t="s">
        <v>632</v>
      </c>
      <c r="J13" s="355"/>
    </row>
    <row r="14" spans="1:10" ht="22.5">
      <c r="A14" s="275" t="s">
        <v>521</v>
      </c>
      <c r="B14" s="261" t="s">
        <v>176</v>
      </c>
      <c r="C14" s="261" t="s">
        <v>265</v>
      </c>
      <c r="D14" s="261">
        <v>2009</v>
      </c>
      <c r="E14" s="262" t="s">
        <v>633</v>
      </c>
      <c r="F14" s="261" t="s">
        <v>253</v>
      </c>
      <c r="G14" s="264" t="s">
        <v>761</v>
      </c>
      <c r="H14" s="264"/>
      <c r="I14" s="262" t="s">
        <v>633</v>
      </c>
      <c r="J14" s="355"/>
    </row>
    <row r="15" spans="1:10" ht="22.5">
      <c r="A15" s="275" t="s">
        <v>521</v>
      </c>
      <c r="B15" s="261" t="s">
        <v>176</v>
      </c>
      <c r="C15" s="261" t="s">
        <v>265</v>
      </c>
      <c r="D15" s="261">
        <v>2009</v>
      </c>
      <c r="E15" s="262" t="s">
        <v>651</v>
      </c>
      <c r="F15" s="261" t="s">
        <v>253</v>
      </c>
      <c r="G15" s="264" t="s">
        <v>761</v>
      </c>
      <c r="H15" s="264"/>
      <c r="I15" s="262" t="s">
        <v>633</v>
      </c>
      <c r="J15" s="355"/>
    </row>
    <row r="16" spans="1:10" ht="33.75">
      <c r="A16" s="275" t="s">
        <v>521</v>
      </c>
      <c r="B16" s="261" t="s">
        <v>176</v>
      </c>
      <c r="C16" s="265" t="s">
        <v>762</v>
      </c>
      <c r="D16" s="261">
        <v>2009</v>
      </c>
      <c r="E16" s="262" t="s">
        <v>659</v>
      </c>
      <c r="F16" s="261" t="s">
        <v>253</v>
      </c>
      <c r="G16" s="264" t="s">
        <v>763</v>
      </c>
      <c r="H16" s="264"/>
      <c r="I16" s="262" t="s">
        <v>659</v>
      </c>
      <c r="J16" s="355"/>
    </row>
    <row r="17" spans="1:10" ht="33.75">
      <c r="A17" s="275" t="s">
        <v>521</v>
      </c>
      <c r="B17" s="261" t="s">
        <v>176</v>
      </c>
      <c r="C17" s="265" t="s">
        <v>762</v>
      </c>
      <c r="D17" s="261">
        <v>2009</v>
      </c>
      <c r="E17" s="262" t="s">
        <v>658</v>
      </c>
      <c r="F17" s="261" t="s">
        <v>253</v>
      </c>
      <c r="G17" s="264" t="s">
        <v>763</v>
      </c>
      <c r="H17" s="264"/>
      <c r="I17" s="262" t="s">
        <v>659</v>
      </c>
      <c r="J17" s="355"/>
    </row>
    <row r="18" spans="1:10" ht="33.75">
      <c r="A18" s="275" t="s">
        <v>521</v>
      </c>
      <c r="B18" s="261" t="s">
        <v>176</v>
      </c>
      <c r="C18" s="265" t="s">
        <v>762</v>
      </c>
      <c r="D18" s="261">
        <v>2009</v>
      </c>
      <c r="E18" s="262" t="s">
        <v>641</v>
      </c>
      <c r="F18" s="261" t="s">
        <v>253</v>
      </c>
      <c r="G18" s="264" t="s">
        <v>763</v>
      </c>
      <c r="H18" s="264"/>
      <c r="I18" s="262" t="s">
        <v>659</v>
      </c>
      <c r="J18" s="355"/>
    </row>
    <row r="19" spans="1:10" ht="12.75">
      <c r="A19" s="275" t="s">
        <v>521</v>
      </c>
      <c r="B19" s="261" t="s">
        <v>176</v>
      </c>
      <c r="C19" s="265" t="s">
        <v>762</v>
      </c>
      <c r="D19" s="261">
        <v>2009</v>
      </c>
      <c r="E19" s="262" t="s">
        <v>663</v>
      </c>
      <c r="F19" s="261" t="s">
        <v>254</v>
      </c>
      <c r="G19" s="265"/>
      <c r="H19" s="265"/>
      <c r="I19" s="262" t="s">
        <v>663</v>
      </c>
      <c r="J19" s="355"/>
    </row>
    <row r="20" spans="1:10" ht="33.75">
      <c r="A20" s="275" t="s">
        <v>521</v>
      </c>
      <c r="B20" s="261" t="s">
        <v>176</v>
      </c>
      <c r="C20" s="265" t="s">
        <v>762</v>
      </c>
      <c r="D20" s="261">
        <v>2009</v>
      </c>
      <c r="E20" s="262" t="s">
        <v>266</v>
      </c>
      <c r="F20" s="261" t="s">
        <v>253</v>
      </c>
      <c r="G20" s="264" t="s">
        <v>764</v>
      </c>
      <c r="H20" s="264"/>
      <c r="I20" s="262" t="s">
        <v>266</v>
      </c>
      <c r="J20" s="356"/>
    </row>
    <row r="21" spans="1:10" ht="33.75">
      <c r="A21" s="275" t="s">
        <v>521</v>
      </c>
      <c r="B21" s="261" t="s">
        <v>176</v>
      </c>
      <c r="C21" s="265" t="s">
        <v>762</v>
      </c>
      <c r="D21" s="261">
        <v>2009</v>
      </c>
      <c r="E21" s="262" t="s">
        <v>643</v>
      </c>
      <c r="F21" s="261" t="s">
        <v>253</v>
      </c>
      <c r="G21" s="264" t="s">
        <v>764</v>
      </c>
      <c r="H21" s="264"/>
      <c r="I21" s="262" t="s">
        <v>266</v>
      </c>
      <c r="J21" s="356"/>
    </row>
    <row r="22" spans="1:10" ht="33.75">
      <c r="A22" s="275" t="s">
        <v>521</v>
      </c>
      <c r="B22" s="261" t="s">
        <v>176</v>
      </c>
      <c r="C22" s="265" t="s">
        <v>762</v>
      </c>
      <c r="D22" s="261">
        <v>2009</v>
      </c>
      <c r="E22" s="262" t="s">
        <v>630</v>
      </c>
      <c r="F22" s="261" t="s">
        <v>253</v>
      </c>
      <c r="G22" s="264" t="s">
        <v>764</v>
      </c>
      <c r="H22" s="264"/>
      <c r="I22" s="262" t="s">
        <v>266</v>
      </c>
      <c r="J22" s="356"/>
    </row>
    <row r="23" spans="1:10" ht="33.75">
      <c r="A23" s="275" t="s">
        <v>521</v>
      </c>
      <c r="B23" s="261" t="s">
        <v>176</v>
      </c>
      <c r="C23" s="265" t="s">
        <v>762</v>
      </c>
      <c r="D23" s="261">
        <v>2009</v>
      </c>
      <c r="E23" s="262" t="s">
        <v>628</v>
      </c>
      <c r="F23" s="261" t="s">
        <v>253</v>
      </c>
      <c r="G23" s="264" t="s">
        <v>765</v>
      </c>
      <c r="H23" s="264"/>
      <c r="I23" s="262" t="s">
        <v>628</v>
      </c>
      <c r="J23" s="356"/>
    </row>
    <row r="24" spans="1:10" ht="33.75">
      <c r="A24" s="275" t="s">
        <v>521</v>
      </c>
      <c r="B24" s="261" t="s">
        <v>176</v>
      </c>
      <c r="C24" s="265" t="s">
        <v>762</v>
      </c>
      <c r="D24" s="261">
        <v>2009</v>
      </c>
      <c r="E24" s="262" t="s">
        <v>633</v>
      </c>
      <c r="F24" s="261" t="s">
        <v>253</v>
      </c>
      <c r="G24" s="264" t="s">
        <v>765</v>
      </c>
      <c r="H24" s="264"/>
      <c r="I24" s="262" t="s">
        <v>628</v>
      </c>
      <c r="J24" s="356"/>
    </row>
    <row r="25" spans="1:10" ht="33.75">
      <c r="A25" s="275" t="s">
        <v>521</v>
      </c>
      <c r="B25" s="261" t="s">
        <v>176</v>
      </c>
      <c r="C25" s="265" t="s">
        <v>762</v>
      </c>
      <c r="D25" s="261">
        <v>2009</v>
      </c>
      <c r="E25" s="262" t="s">
        <v>651</v>
      </c>
      <c r="F25" s="261" t="s">
        <v>253</v>
      </c>
      <c r="G25" s="264" t="s">
        <v>765</v>
      </c>
      <c r="H25" s="264"/>
      <c r="I25" s="262" t="s">
        <v>628</v>
      </c>
      <c r="J25" s="356"/>
    </row>
    <row r="26" spans="1:10" ht="33.75">
      <c r="A26" s="275" t="s">
        <v>521</v>
      </c>
      <c r="B26" s="266" t="s">
        <v>178</v>
      </c>
      <c r="C26" s="266" t="s">
        <v>675</v>
      </c>
      <c r="D26" s="261">
        <v>2009</v>
      </c>
      <c r="E26" s="266" t="s">
        <v>674</v>
      </c>
      <c r="F26" s="240" t="s">
        <v>253</v>
      </c>
      <c r="G26" s="267" t="s">
        <v>766</v>
      </c>
      <c r="H26" s="267"/>
      <c r="I26" s="266" t="s">
        <v>674</v>
      </c>
      <c r="J26" s="356"/>
    </row>
    <row r="27" spans="1:10" ht="33.75">
      <c r="A27" s="275" t="s">
        <v>521</v>
      </c>
      <c r="B27" s="266" t="s">
        <v>178</v>
      </c>
      <c r="C27" s="266" t="s">
        <v>675</v>
      </c>
      <c r="D27" s="261">
        <v>2009</v>
      </c>
      <c r="E27" s="266" t="s">
        <v>677</v>
      </c>
      <c r="F27" s="240" t="s">
        <v>253</v>
      </c>
      <c r="G27" s="267" t="s">
        <v>766</v>
      </c>
      <c r="H27" s="267"/>
      <c r="I27" s="266" t="s">
        <v>674</v>
      </c>
      <c r="J27" s="356"/>
    </row>
    <row r="28" spans="1:10" ht="33.75">
      <c r="A28" s="275" t="s">
        <v>521</v>
      </c>
      <c r="B28" s="266" t="s">
        <v>178</v>
      </c>
      <c r="C28" s="266" t="s">
        <v>675</v>
      </c>
      <c r="D28" s="261">
        <v>2009</v>
      </c>
      <c r="E28" s="266" t="s">
        <v>652</v>
      </c>
      <c r="F28" s="240" t="s">
        <v>253</v>
      </c>
      <c r="G28" s="267" t="s">
        <v>766</v>
      </c>
      <c r="H28" s="267"/>
      <c r="I28" s="266" t="s">
        <v>674</v>
      </c>
      <c r="J28" s="356"/>
    </row>
    <row r="29" spans="1:10" ht="12.75">
      <c r="A29" s="275" t="s">
        <v>521</v>
      </c>
      <c r="B29" s="266" t="s">
        <v>178</v>
      </c>
      <c r="C29" s="266" t="s">
        <v>678</v>
      </c>
      <c r="D29" s="261">
        <v>2009</v>
      </c>
      <c r="E29" s="266" t="s">
        <v>691</v>
      </c>
      <c r="F29" s="240" t="s">
        <v>254</v>
      </c>
      <c r="G29" s="267"/>
      <c r="H29" s="267"/>
      <c r="I29" s="266" t="s">
        <v>691</v>
      </c>
      <c r="J29" s="356"/>
    </row>
    <row r="30" spans="1:10" ht="33.75">
      <c r="A30" s="275" t="s">
        <v>521</v>
      </c>
      <c r="B30" s="266" t="s">
        <v>178</v>
      </c>
      <c r="C30" s="266" t="s">
        <v>678</v>
      </c>
      <c r="D30" s="261">
        <v>2009</v>
      </c>
      <c r="E30" s="266" t="s">
        <v>626</v>
      </c>
      <c r="F30" s="261" t="s">
        <v>253</v>
      </c>
      <c r="G30" s="267" t="s">
        <v>767</v>
      </c>
      <c r="H30" s="267"/>
      <c r="I30" s="266" t="s">
        <v>626</v>
      </c>
      <c r="J30" s="356"/>
    </row>
    <row r="31" spans="1:10" ht="33.75">
      <c r="A31" s="275" t="s">
        <v>521</v>
      </c>
      <c r="B31" s="266" t="s">
        <v>178</v>
      </c>
      <c r="C31" s="266" t="s">
        <v>678</v>
      </c>
      <c r="D31" s="261">
        <v>2009</v>
      </c>
      <c r="E31" s="266" t="s">
        <v>269</v>
      </c>
      <c r="F31" s="261" t="s">
        <v>253</v>
      </c>
      <c r="G31" s="267" t="s">
        <v>767</v>
      </c>
      <c r="H31" s="267"/>
      <c r="I31" s="266" t="s">
        <v>626</v>
      </c>
      <c r="J31" s="356"/>
    </row>
    <row r="32" spans="1:10" ht="33.75">
      <c r="A32" s="276" t="s">
        <v>521</v>
      </c>
      <c r="B32" s="266" t="s">
        <v>178</v>
      </c>
      <c r="C32" s="266" t="s">
        <v>678</v>
      </c>
      <c r="D32" s="261">
        <v>2009</v>
      </c>
      <c r="E32" s="266" t="s">
        <v>686</v>
      </c>
      <c r="F32" s="265" t="s">
        <v>253</v>
      </c>
      <c r="G32" s="267" t="s">
        <v>767</v>
      </c>
      <c r="H32" s="267"/>
      <c r="I32" s="266" t="s">
        <v>626</v>
      </c>
      <c r="J32" s="356"/>
    </row>
    <row r="33" spans="1:10" ht="22.5">
      <c r="A33" s="275" t="s">
        <v>521</v>
      </c>
      <c r="B33" s="266" t="s">
        <v>178</v>
      </c>
      <c r="C33" s="266" t="s">
        <v>678</v>
      </c>
      <c r="D33" s="261">
        <v>2009</v>
      </c>
      <c r="E33" s="266" t="s">
        <v>623</v>
      </c>
      <c r="F33" s="261" t="s">
        <v>253</v>
      </c>
      <c r="G33" s="267" t="s">
        <v>768</v>
      </c>
      <c r="H33" s="267"/>
      <c r="I33" s="266" t="s">
        <v>623</v>
      </c>
      <c r="J33" s="356"/>
    </row>
    <row r="34" spans="1:10" ht="22.5">
      <c r="A34" s="276" t="s">
        <v>521</v>
      </c>
      <c r="B34" s="266" t="s">
        <v>178</v>
      </c>
      <c r="C34" s="266" t="s">
        <v>678</v>
      </c>
      <c r="D34" s="261">
        <v>2009</v>
      </c>
      <c r="E34" s="266" t="s">
        <v>688</v>
      </c>
      <c r="F34" s="265" t="s">
        <v>253</v>
      </c>
      <c r="G34" s="267" t="s">
        <v>768</v>
      </c>
      <c r="H34" s="267"/>
      <c r="I34" s="266" t="s">
        <v>623</v>
      </c>
      <c r="J34" s="356"/>
    </row>
    <row r="35" spans="1:10" ht="56.25">
      <c r="A35" s="275" t="s">
        <v>521</v>
      </c>
      <c r="B35" s="266" t="s">
        <v>178</v>
      </c>
      <c r="C35" s="266" t="s">
        <v>678</v>
      </c>
      <c r="D35" s="261">
        <v>2009</v>
      </c>
      <c r="E35" s="266" t="s">
        <v>674</v>
      </c>
      <c r="F35" s="261" t="s">
        <v>253</v>
      </c>
      <c r="G35" s="267" t="s">
        <v>769</v>
      </c>
      <c r="H35" s="267"/>
      <c r="I35" s="266" t="s">
        <v>674</v>
      </c>
      <c r="J35" s="356"/>
    </row>
    <row r="36" spans="1:10" ht="56.25">
      <c r="A36" s="276" t="s">
        <v>521</v>
      </c>
      <c r="B36" s="266" t="s">
        <v>178</v>
      </c>
      <c r="C36" s="266" t="s">
        <v>678</v>
      </c>
      <c r="D36" s="261">
        <v>2009</v>
      </c>
      <c r="E36" s="266" t="s">
        <v>628</v>
      </c>
      <c r="F36" s="265" t="s">
        <v>253</v>
      </c>
      <c r="G36" s="267" t="s">
        <v>769</v>
      </c>
      <c r="H36" s="267"/>
      <c r="I36" s="266" t="s">
        <v>674</v>
      </c>
      <c r="J36" s="356"/>
    </row>
    <row r="37" spans="1:10" ht="56.25">
      <c r="A37" s="275" t="s">
        <v>521</v>
      </c>
      <c r="B37" s="266" t="s">
        <v>178</v>
      </c>
      <c r="C37" s="266" t="s">
        <v>678</v>
      </c>
      <c r="D37" s="261">
        <v>2009</v>
      </c>
      <c r="E37" s="266" t="s">
        <v>698</v>
      </c>
      <c r="F37" s="261" t="s">
        <v>253</v>
      </c>
      <c r="G37" s="267" t="s">
        <v>769</v>
      </c>
      <c r="H37" s="267"/>
      <c r="I37" s="266" t="s">
        <v>674</v>
      </c>
      <c r="J37" s="356"/>
    </row>
    <row r="38" spans="1:10" ht="56.25">
      <c r="A38" s="276" t="s">
        <v>521</v>
      </c>
      <c r="B38" s="266" t="s">
        <v>178</v>
      </c>
      <c r="C38" s="266" t="s">
        <v>678</v>
      </c>
      <c r="D38" s="261">
        <v>2009</v>
      </c>
      <c r="E38" s="266" t="s">
        <v>677</v>
      </c>
      <c r="F38" s="265" t="s">
        <v>253</v>
      </c>
      <c r="G38" s="267" t="s">
        <v>769</v>
      </c>
      <c r="H38" s="267"/>
      <c r="I38" s="266" t="s">
        <v>674</v>
      </c>
      <c r="J38" s="356"/>
    </row>
    <row r="39" spans="1:10" ht="56.25">
      <c r="A39" s="275" t="s">
        <v>521</v>
      </c>
      <c r="B39" s="266" t="s">
        <v>178</v>
      </c>
      <c r="C39" s="266" t="s">
        <v>678</v>
      </c>
      <c r="D39" s="261">
        <v>2009</v>
      </c>
      <c r="E39" s="266" t="s">
        <v>652</v>
      </c>
      <c r="F39" s="261" t="s">
        <v>253</v>
      </c>
      <c r="G39" s="267" t="s">
        <v>769</v>
      </c>
      <c r="H39" s="267"/>
      <c r="I39" s="266" t="s">
        <v>674</v>
      </c>
      <c r="J39" s="356"/>
    </row>
    <row r="40" spans="1:10" ht="22.5">
      <c r="A40" s="276" t="s">
        <v>521</v>
      </c>
      <c r="B40" s="266" t="s">
        <v>178</v>
      </c>
      <c r="C40" s="266" t="s">
        <v>678</v>
      </c>
      <c r="D40" s="261">
        <v>2009</v>
      </c>
      <c r="E40" s="266" t="s">
        <v>689</v>
      </c>
      <c r="F40" s="265" t="s">
        <v>253</v>
      </c>
      <c r="G40" s="267" t="s">
        <v>770</v>
      </c>
      <c r="H40" s="267"/>
      <c r="I40" s="266" t="s">
        <v>689</v>
      </c>
      <c r="J40" s="356"/>
    </row>
    <row r="41" spans="1:10" ht="22.5">
      <c r="A41" s="275" t="s">
        <v>521</v>
      </c>
      <c r="B41" s="266" t="s">
        <v>178</v>
      </c>
      <c r="C41" s="266" t="s">
        <v>678</v>
      </c>
      <c r="D41" s="261">
        <v>2009</v>
      </c>
      <c r="E41" s="266" t="s">
        <v>693</v>
      </c>
      <c r="F41" s="261" t="s">
        <v>253</v>
      </c>
      <c r="G41" s="267" t="s">
        <v>770</v>
      </c>
      <c r="H41" s="267"/>
      <c r="I41" s="266" t="s">
        <v>689</v>
      </c>
      <c r="J41" s="356"/>
    </row>
    <row r="42" spans="1:10" ht="12.75">
      <c r="A42" s="276" t="s">
        <v>521</v>
      </c>
      <c r="B42" s="266" t="s">
        <v>178</v>
      </c>
      <c r="C42" s="266" t="s">
        <v>678</v>
      </c>
      <c r="D42" s="261">
        <v>2009</v>
      </c>
      <c r="E42" s="266" t="s">
        <v>660</v>
      </c>
      <c r="F42" s="261" t="s">
        <v>254</v>
      </c>
      <c r="G42" s="267"/>
      <c r="H42" s="267"/>
      <c r="I42" s="266" t="s">
        <v>660</v>
      </c>
      <c r="J42" s="356"/>
    </row>
    <row r="43" spans="1:10" ht="12.75">
      <c r="A43" s="275" t="s">
        <v>521</v>
      </c>
      <c r="B43" s="266" t="s">
        <v>178</v>
      </c>
      <c r="C43" s="266" t="s">
        <v>678</v>
      </c>
      <c r="D43" s="261">
        <v>2009</v>
      </c>
      <c r="E43" s="266" t="s">
        <v>682</v>
      </c>
      <c r="F43" s="261" t="s">
        <v>254</v>
      </c>
      <c r="G43" s="267"/>
      <c r="H43" s="267"/>
      <c r="I43" s="266" t="s">
        <v>682</v>
      </c>
      <c r="J43" s="356"/>
    </row>
    <row r="44" spans="1:10" ht="33.75">
      <c r="A44" s="276" t="s">
        <v>521</v>
      </c>
      <c r="B44" s="266" t="s">
        <v>178</v>
      </c>
      <c r="C44" s="266" t="s">
        <v>725</v>
      </c>
      <c r="D44" s="261">
        <v>2009</v>
      </c>
      <c r="E44" s="266" t="s">
        <v>660</v>
      </c>
      <c r="F44" s="265" t="s">
        <v>253</v>
      </c>
      <c r="G44" s="267" t="s">
        <v>771</v>
      </c>
      <c r="H44" s="267"/>
      <c r="I44" s="266" t="s">
        <v>660</v>
      </c>
      <c r="J44" s="356"/>
    </row>
    <row r="45" spans="1:10" ht="33.75">
      <c r="A45" s="275" t="s">
        <v>521</v>
      </c>
      <c r="B45" s="266" t="s">
        <v>178</v>
      </c>
      <c r="C45" s="266" t="s">
        <v>725</v>
      </c>
      <c r="D45" s="261">
        <v>2009</v>
      </c>
      <c r="E45" s="266" t="s">
        <v>719</v>
      </c>
      <c r="F45" s="261" t="s">
        <v>253</v>
      </c>
      <c r="G45" s="267" t="s">
        <v>771</v>
      </c>
      <c r="H45" s="267"/>
      <c r="I45" s="266" t="s">
        <v>660</v>
      </c>
      <c r="J45" s="356"/>
    </row>
    <row r="46" spans="1:10" ht="33.75">
      <c r="A46" s="276" t="s">
        <v>521</v>
      </c>
      <c r="B46" s="266" t="s">
        <v>178</v>
      </c>
      <c r="C46" s="266" t="s">
        <v>725</v>
      </c>
      <c r="D46" s="261">
        <v>2009</v>
      </c>
      <c r="E46" s="266" t="s">
        <v>672</v>
      </c>
      <c r="F46" s="265" t="s">
        <v>253</v>
      </c>
      <c r="G46" s="267" t="s">
        <v>771</v>
      </c>
      <c r="H46" s="267"/>
      <c r="I46" s="266" t="s">
        <v>660</v>
      </c>
      <c r="J46" s="356"/>
    </row>
    <row r="47" spans="1:10" ht="12.75">
      <c r="A47" s="275" t="s">
        <v>521</v>
      </c>
      <c r="B47" s="266" t="s">
        <v>178</v>
      </c>
      <c r="C47" s="266" t="s">
        <v>725</v>
      </c>
      <c r="D47" s="261">
        <v>2009</v>
      </c>
      <c r="E47" s="266" t="s">
        <v>623</v>
      </c>
      <c r="F47" s="265" t="s">
        <v>254</v>
      </c>
      <c r="G47" s="267"/>
      <c r="H47" s="267"/>
      <c r="I47" s="266" t="s">
        <v>623</v>
      </c>
      <c r="J47" s="356"/>
    </row>
    <row r="48" spans="1:10" ht="45">
      <c r="A48" s="275" t="s">
        <v>521</v>
      </c>
      <c r="B48" s="266" t="s">
        <v>178</v>
      </c>
      <c r="C48" s="266" t="s">
        <v>725</v>
      </c>
      <c r="D48" s="261">
        <v>2009</v>
      </c>
      <c r="E48" s="266" t="s">
        <v>692</v>
      </c>
      <c r="F48" s="261" t="s">
        <v>253</v>
      </c>
      <c r="G48" s="267" t="s">
        <v>772</v>
      </c>
      <c r="H48" s="267"/>
      <c r="I48" s="266" t="s">
        <v>692</v>
      </c>
      <c r="J48" s="356"/>
    </row>
    <row r="49" spans="1:10" ht="45">
      <c r="A49" s="276" t="s">
        <v>521</v>
      </c>
      <c r="B49" s="266" t="s">
        <v>178</v>
      </c>
      <c r="C49" s="266" t="s">
        <v>725</v>
      </c>
      <c r="D49" s="261">
        <v>2009</v>
      </c>
      <c r="E49" s="266" t="s">
        <v>693</v>
      </c>
      <c r="F49" s="265" t="s">
        <v>253</v>
      </c>
      <c r="G49" s="267" t="s">
        <v>772</v>
      </c>
      <c r="H49" s="267"/>
      <c r="I49" s="266" t="s">
        <v>692</v>
      </c>
      <c r="J49" s="356"/>
    </row>
    <row r="50" spans="1:10" ht="45">
      <c r="A50" s="276" t="s">
        <v>521</v>
      </c>
      <c r="B50" s="266" t="s">
        <v>178</v>
      </c>
      <c r="C50" s="266" t="s">
        <v>725</v>
      </c>
      <c r="D50" s="261">
        <v>2009</v>
      </c>
      <c r="E50" s="266" t="s">
        <v>726</v>
      </c>
      <c r="F50" s="265" t="s">
        <v>253</v>
      </c>
      <c r="G50" s="267" t="s">
        <v>772</v>
      </c>
      <c r="H50" s="267"/>
      <c r="I50" s="266" t="s">
        <v>692</v>
      </c>
      <c r="J50" s="356"/>
    </row>
    <row r="51" spans="1:10" ht="45">
      <c r="A51" s="276" t="s">
        <v>521</v>
      </c>
      <c r="B51" s="266" t="s">
        <v>178</v>
      </c>
      <c r="C51" s="266" t="s">
        <v>725</v>
      </c>
      <c r="D51" s="261">
        <v>2009</v>
      </c>
      <c r="E51" s="266" t="s">
        <v>727</v>
      </c>
      <c r="F51" s="265" t="s">
        <v>253</v>
      </c>
      <c r="G51" s="267" t="s">
        <v>772</v>
      </c>
      <c r="H51" s="267"/>
      <c r="I51" s="266" t="s">
        <v>692</v>
      </c>
      <c r="J51" s="356"/>
    </row>
    <row r="52" spans="1:10" ht="12.75">
      <c r="A52" s="276" t="s">
        <v>521</v>
      </c>
      <c r="B52" s="266" t="s">
        <v>178</v>
      </c>
      <c r="C52" s="266" t="s">
        <v>725</v>
      </c>
      <c r="D52" s="261">
        <v>2009</v>
      </c>
      <c r="E52" s="266" t="s">
        <v>626</v>
      </c>
      <c r="F52" s="265" t="s">
        <v>254</v>
      </c>
      <c r="G52" s="267"/>
      <c r="H52" s="267"/>
      <c r="I52" s="266" t="s">
        <v>626</v>
      </c>
      <c r="J52" s="356"/>
    </row>
    <row r="53" spans="1:10" ht="45">
      <c r="A53" s="276" t="s">
        <v>521</v>
      </c>
      <c r="B53" s="266" t="s">
        <v>178</v>
      </c>
      <c r="C53" s="266" t="s">
        <v>725</v>
      </c>
      <c r="D53" s="261">
        <v>2009</v>
      </c>
      <c r="E53" s="266" t="s">
        <v>628</v>
      </c>
      <c r="F53" s="265" t="s">
        <v>253</v>
      </c>
      <c r="G53" s="267" t="s">
        <v>773</v>
      </c>
      <c r="H53" s="267"/>
      <c r="I53" s="266" t="s">
        <v>628</v>
      </c>
      <c r="J53" s="356"/>
    </row>
    <row r="54" spans="1:10" ht="45">
      <c r="A54" s="276" t="s">
        <v>521</v>
      </c>
      <c r="B54" s="266" t="s">
        <v>178</v>
      </c>
      <c r="C54" s="266" t="s">
        <v>725</v>
      </c>
      <c r="D54" s="261">
        <v>2009</v>
      </c>
      <c r="E54" s="266" t="s">
        <v>708</v>
      </c>
      <c r="F54" s="265" t="s">
        <v>253</v>
      </c>
      <c r="G54" s="267" t="s">
        <v>773</v>
      </c>
      <c r="H54" s="267"/>
      <c r="I54" s="266" t="s">
        <v>628</v>
      </c>
      <c r="J54" s="356"/>
    </row>
    <row r="55" spans="1:10" ht="45">
      <c r="A55" s="276" t="s">
        <v>521</v>
      </c>
      <c r="B55" s="266" t="s">
        <v>178</v>
      </c>
      <c r="C55" s="266" t="s">
        <v>725</v>
      </c>
      <c r="D55" s="261">
        <v>2009</v>
      </c>
      <c r="E55" s="266" t="s">
        <v>633</v>
      </c>
      <c r="F55" s="265" t="s">
        <v>253</v>
      </c>
      <c r="G55" s="267" t="s">
        <v>773</v>
      </c>
      <c r="H55" s="267"/>
      <c r="I55" s="266" t="s">
        <v>628</v>
      </c>
      <c r="J55" s="356"/>
    </row>
    <row r="56" spans="1:10" ht="45">
      <c r="A56" s="276" t="s">
        <v>521</v>
      </c>
      <c r="B56" s="266" t="s">
        <v>178</v>
      </c>
      <c r="C56" s="266" t="s">
        <v>725</v>
      </c>
      <c r="D56" s="261">
        <v>2009</v>
      </c>
      <c r="E56" s="266" t="s">
        <v>651</v>
      </c>
      <c r="F56" s="265" t="s">
        <v>253</v>
      </c>
      <c r="G56" s="267" t="s">
        <v>773</v>
      </c>
      <c r="H56" s="267"/>
      <c r="I56" s="266" t="s">
        <v>628</v>
      </c>
      <c r="J56" s="356"/>
    </row>
    <row r="57" spans="1:10" ht="22.5">
      <c r="A57" s="276" t="s">
        <v>521</v>
      </c>
      <c r="B57" s="266" t="s">
        <v>178</v>
      </c>
      <c r="C57" s="266" t="s">
        <v>725</v>
      </c>
      <c r="D57" s="261">
        <v>2009</v>
      </c>
      <c r="E57" s="266" t="s">
        <v>703</v>
      </c>
      <c r="F57" s="265" t="s">
        <v>253</v>
      </c>
      <c r="G57" s="267" t="s">
        <v>774</v>
      </c>
      <c r="H57" s="267"/>
      <c r="I57" s="266" t="s">
        <v>703</v>
      </c>
      <c r="J57" s="356"/>
    </row>
    <row r="58" spans="1:10" ht="22.5">
      <c r="A58" s="276" t="s">
        <v>521</v>
      </c>
      <c r="B58" s="266" t="s">
        <v>178</v>
      </c>
      <c r="C58" s="266" t="s">
        <v>725</v>
      </c>
      <c r="D58" s="261">
        <v>2009</v>
      </c>
      <c r="E58" s="266" t="s">
        <v>652</v>
      </c>
      <c r="F58" s="268" t="s">
        <v>253</v>
      </c>
      <c r="G58" s="267" t="s">
        <v>774</v>
      </c>
      <c r="H58" s="267"/>
      <c r="I58" s="266" t="s">
        <v>703</v>
      </c>
      <c r="J58" s="356"/>
    </row>
    <row r="59" spans="1:10" ht="12.75">
      <c r="A59" s="276" t="s">
        <v>521</v>
      </c>
      <c r="B59" s="266" t="s">
        <v>178</v>
      </c>
      <c r="C59" s="266" t="s">
        <v>725</v>
      </c>
      <c r="D59" s="261">
        <v>2009</v>
      </c>
      <c r="E59" s="266" t="s">
        <v>682</v>
      </c>
      <c r="F59" s="268" t="s">
        <v>254</v>
      </c>
      <c r="G59" s="266"/>
      <c r="H59" s="266"/>
      <c r="I59" s="266" t="s">
        <v>682</v>
      </c>
      <c r="J59" s="356"/>
    </row>
    <row r="60" spans="1:10" ht="45">
      <c r="A60" s="276" t="s">
        <v>521</v>
      </c>
      <c r="B60" s="266" t="s">
        <v>178</v>
      </c>
      <c r="C60" s="266" t="s">
        <v>734</v>
      </c>
      <c r="D60" s="261">
        <v>2009</v>
      </c>
      <c r="E60" s="266" t="s">
        <v>660</v>
      </c>
      <c r="F60" s="268" t="s">
        <v>253</v>
      </c>
      <c r="G60" s="267" t="s">
        <v>775</v>
      </c>
      <c r="H60" s="267"/>
      <c r="I60" s="266" t="s">
        <v>660</v>
      </c>
      <c r="J60" s="356"/>
    </row>
    <row r="61" spans="1:10" ht="45">
      <c r="A61" s="276" t="s">
        <v>521</v>
      </c>
      <c r="B61" s="266" t="s">
        <v>178</v>
      </c>
      <c r="C61" s="266" t="s">
        <v>734</v>
      </c>
      <c r="D61" s="261">
        <v>2009</v>
      </c>
      <c r="E61" s="266" t="s">
        <v>719</v>
      </c>
      <c r="F61" s="268" t="s">
        <v>253</v>
      </c>
      <c r="G61" s="267" t="s">
        <v>775</v>
      </c>
      <c r="H61" s="267"/>
      <c r="I61" s="266" t="s">
        <v>660</v>
      </c>
      <c r="J61" s="356"/>
    </row>
    <row r="62" spans="1:10" ht="45">
      <c r="A62" s="276" t="s">
        <v>521</v>
      </c>
      <c r="B62" s="266" t="s">
        <v>178</v>
      </c>
      <c r="C62" s="266" t="s">
        <v>734</v>
      </c>
      <c r="D62" s="261">
        <v>2009</v>
      </c>
      <c r="E62" s="266" t="s">
        <v>720</v>
      </c>
      <c r="F62" s="268" t="s">
        <v>253</v>
      </c>
      <c r="G62" s="267" t="s">
        <v>775</v>
      </c>
      <c r="H62" s="267"/>
      <c r="I62" s="266" t="s">
        <v>660</v>
      </c>
      <c r="J62" s="356"/>
    </row>
    <row r="63" spans="1:10" ht="45">
      <c r="A63" s="276" t="s">
        <v>521</v>
      </c>
      <c r="B63" s="266" t="s">
        <v>178</v>
      </c>
      <c r="C63" s="266" t="s">
        <v>734</v>
      </c>
      <c r="D63" s="261">
        <v>2009</v>
      </c>
      <c r="E63" s="266" t="s">
        <v>672</v>
      </c>
      <c r="F63" s="268" t="s">
        <v>253</v>
      </c>
      <c r="G63" s="267" t="s">
        <v>775</v>
      </c>
      <c r="H63" s="267"/>
      <c r="I63" s="266" t="s">
        <v>660</v>
      </c>
      <c r="J63" s="356"/>
    </row>
    <row r="64" spans="1:10" ht="33.75">
      <c r="A64" s="276" t="s">
        <v>521</v>
      </c>
      <c r="B64" s="266" t="s">
        <v>178</v>
      </c>
      <c r="C64" s="266" t="s">
        <v>734</v>
      </c>
      <c r="D64" s="261">
        <v>2009</v>
      </c>
      <c r="E64" s="266" t="s">
        <v>688</v>
      </c>
      <c r="F64" s="268" t="s">
        <v>253</v>
      </c>
      <c r="G64" s="267" t="s">
        <v>776</v>
      </c>
      <c r="H64" s="267"/>
      <c r="I64" s="266" t="s">
        <v>688</v>
      </c>
      <c r="J64" s="356"/>
    </row>
    <row r="65" spans="1:10" ht="33.75">
      <c r="A65" s="276" t="s">
        <v>521</v>
      </c>
      <c r="B65" s="266" t="s">
        <v>178</v>
      </c>
      <c r="C65" s="266" t="s">
        <v>734</v>
      </c>
      <c r="D65" s="261">
        <v>2009</v>
      </c>
      <c r="E65" s="266" t="s">
        <v>690</v>
      </c>
      <c r="F65" s="268" t="s">
        <v>253</v>
      </c>
      <c r="G65" s="267" t="s">
        <v>776</v>
      </c>
      <c r="H65" s="267"/>
      <c r="I65" s="266" t="s">
        <v>688</v>
      </c>
      <c r="J65" s="356"/>
    </row>
    <row r="66" spans="1:10" ht="33.75">
      <c r="A66" s="276" t="s">
        <v>521</v>
      </c>
      <c r="B66" s="266" t="s">
        <v>178</v>
      </c>
      <c r="C66" s="266" t="s">
        <v>734</v>
      </c>
      <c r="D66" s="261">
        <v>2009</v>
      </c>
      <c r="E66" s="266" t="s">
        <v>623</v>
      </c>
      <c r="F66" s="268" t="s">
        <v>253</v>
      </c>
      <c r="G66" s="267" t="s">
        <v>776</v>
      </c>
      <c r="H66" s="267"/>
      <c r="I66" s="266" t="s">
        <v>688</v>
      </c>
      <c r="J66" s="356"/>
    </row>
    <row r="67" spans="1:10" ht="12.75">
      <c r="A67" s="276" t="s">
        <v>521</v>
      </c>
      <c r="B67" s="266" t="s">
        <v>178</v>
      </c>
      <c r="C67" s="266" t="s">
        <v>734</v>
      </c>
      <c r="D67" s="261">
        <v>2009</v>
      </c>
      <c r="E67" s="266" t="s">
        <v>691</v>
      </c>
      <c r="F67" s="268" t="s">
        <v>254</v>
      </c>
      <c r="G67" s="267"/>
      <c r="H67" s="267"/>
      <c r="I67" s="266" t="s">
        <v>691</v>
      </c>
      <c r="J67" s="356"/>
    </row>
    <row r="68" spans="1:10" ht="12.75">
      <c r="A68" s="276" t="s">
        <v>521</v>
      </c>
      <c r="B68" s="266" t="s">
        <v>178</v>
      </c>
      <c r="C68" s="266" t="s">
        <v>734</v>
      </c>
      <c r="D68" s="261">
        <v>2009</v>
      </c>
      <c r="E68" s="266" t="s">
        <v>269</v>
      </c>
      <c r="F68" s="268" t="s">
        <v>254</v>
      </c>
      <c r="G68" s="267"/>
      <c r="H68" s="267"/>
      <c r="I68" s="266" t="s">
        <v>269</v>
      </c>
      <c r="J68" s="356"/>
    </row>
    <row r="69" spans="1:10" ht="12.75">
      <c r="A69" s="276" t="s">
        <v>521</v>
      </c>
      <c r="B69" s="266" t="s">
        <v>178</v>
      </c>
      <c r="C69" s="266" t="s">
        <v>734</v>
      </c>
      <c r="D69" s="261">
        <v>2009</v>
      </c>
      <c r="E69" s="266" t="s">
        <v>692</v>
      </c>
      <c r="F69" s="268" t="s">
        <v>254</v>
      </c>
      <c r="G69" s="267"/>
      <c r="H69" s="267"/>
      <c r="I69" s="266" t="s">
        <v>692</v>
      </c>
      <c r="J69" s="356"/>
    </row>
    <row r="70" spans="1:10" ht="22.5">
      <c r="A70" s="276" t="s">
        <v>521</v>
      </c>
      <c r="B70" s="266" t="s">
        <v>178</v>
      </c>
      <c r="C70" s="266" t="s">
        <v>734</v>
      </c>
      <c r="D70" s="261">
        <v>2009</v>
      </c>
      <c r="E70" s="266" t="s">
        <v>626</v>
      </c>
      <c r="F70" s="265" t="s">
        <v>253</v>
      </c>
      <c r="G70" s="267" t="s">
        <v>777</v>
      </c>
      <c r="H70" s="267"/>
      <c r="I70" s="266" t="s">
        <v>626</v>
      </c>
      <c r="J70" s="356"/>
    </row>
    <row r="71" spans="1:10" ht="22.5">
      <c r="A71" s="276" t="s">
        <v>521</v>
      </c>
      <c r="B71" s="266" t="s">
        <v>178</v>
      </c>
      <c r="C71" s="266" t="s">
        <v>734</v>
      </c>
      <c r="D71" s="261">
        <v>2009</v>
      </c>
      <c r="E71" s="266" t="s">
        <v>694</v>
      </c>
      <c r="F71" s="268" t="s">
        <v>253</v>
      </c>
      <c r="G71" s="267" t="s">
        <v>777</v>
      </c>
      <c r="H71" s="267"/>
      <c r="I71" s="266" t="s">
        <v>626</v>
      </c>
      <c r="J71" s="356"/>
    </row>
    <row r="72" spans="1:10" ht="33.75">
      <c r="A72" s="276" t="s">
        <v>521</v>
      </c>
      <c r="B72" s="266" t="s">
        <v>178</v>
      </c>
      <c r="C72" s="266" t="s">
        <v>734</v>
      </c>
      <c r="D72" s="261">
        <v>2009</v>
      </c>
      <c r="E72" s="266" t="s">
        <v>628</v>
      </c>
      <c r="F72" s="268" t="s">
        <v>253</v>
      </c>
      <c r="G72" s="267" t="s">
        <v>778</v>
      </c>
      <c r="H72" s="267"/>
      <c r="I72" s="266" t="s">
        <v>628</v>
      </c>
      <c r="J72" s="356"/>
    </row>
    <row r="73" spans="1:10" ht="33.75">
      <c r="A73" s="276" t="s">
        <v>521</v>
      </c>
      <c r="B73" s="266" t="s">
        <v>178</v>
      </c>
      <c r="C73" s="266" t="s">
        <v>734</v>
      </c>
      <c r="D73" s="261">
        <v>2009</v>
      </c>
      <c r="E73" s="266" t="s">
        <v>633</v>
      </c>
      <c r="F73" s="268" t="s">
        <v>253</v>
      </c>
      <c r="G73" s="267" t="s">
        <v>778</v>
      </c>
      <c r="H73" s="267"/>
      <c r="I73" s="266" t="s">
        <v>628</v>
      </c>
      <c r="J73" s="356"/>
    </row>
    <row r="74" spans="1:10" ht="33.75">
      <c r="A74" s="276" t="s">
        <v>521</v>
      </c>
      <c r="B74" s="266" t="s">
        <v>178</v>
      </c>
      <c r="C74" s="266" t="s">
        <v>734</v>
      </c>
      <c r="D74" s="261">
        <v>2009</v>
      </c>
      <c r="E74" s="266" t="s">
        <v>651</v>
      </c>
      <c r="F74" s="268" t="s">
        <v>253</v>
      </c>
      <c r="G74" s="267" t="s">
        <v>778</v>
      </c>
      <c r="H74" s="267"/>
      <c r="I74" s="266" t="s">
        <v>628</v>
      </c>
      <c r="J74" s="356"/>
    </row>
    <row r="75" spans="1:10" ht="45">
      <c r="A75" s="276" t="s">
        <v>521</v>
      </c>
      <c r="B75" s="266" t="s">
        <v>178</v>
      </c>
      <c r="C75" s="266" t="s">
        <v>734</v>
      </c>
      <c r="D75" s="261">
        <v>2009</v>
      </c>
      <c r="E75" s="266" t="s">
        <v>698</v>
      </c>
      <c r="F75" s="268" t="s">
        <v>253</v>
      </c>
      <c r="G75" s="267" t="s">
        <v>779</v>
      </c>
      <c r="H75" s="267"/>
      <c r="I75" s="266" t="s">
        <v>698</v>
      </c>
      <c r="J75" s="356"/>
    </row>
    <row r="76" spans="1:10" ht="45">
      <c r="A76" s="276" t="s">
        <v>521</v>
      </c>
      <c r="B76" s="266" t="s">
        <v>178</v>
      </c>
      <c r="C76" s="266" t="s">
        <v>734</v>
      </c>
      <c r="D76" s="261">
        <v>2009</v>
      </c>
      <c r="E76" s="266" t="s">
        <v>674</v>
      </c>
      <c r="F76" s="268" t="s">
        <v>253</v>
      </c>
      <c r="G76" s="267" t="s">
        <v>779</v>
      </c>
      <c r="H76" s="267"/>
      <c r="I76" s="266" t="s">
        <v>698</v>
      </c>
      <c r="J76" s="356"/>
    </row>
    <row r="77" spans="1:10" ht="45">
      <c r="A77" s="276" t="s">
        <v>521</v>
      </c>
      <c r="B77" s="266" t="s">
        <v>178</v>
      </c>
      <c r="C77" s="266" t="s">
        <v>734</v>
      </c>
      <c r="D77" s="261">
        <v>2009</v>
      </c>
      <c r="E77" s="266" t="s">
        <v>677</v>
      </c>
      <c r="F77" s="268" t="s">
        <v>253</v>
      </c>
      <c r="G77" s="267" t="s">
        <v>779</v>
      </c>
      <c r="H77" s="267"/>
      <c r="I77" s="266" t="s">
        <v>698</v>
      </c>
      <c r="J77" s="356"/>
    </row>
    <row r="78" spans="1:10" ht="45">
      <c r="A78" s="276" t="s">
        <v>521</v>
      </c>
      <c r="B78" s="266" t="s">
        <v>178</v>
      </c>
      <c r="C78" s="266" t="s">
        <v>734</v>
      </c>
      <c r="D78" s="261">
        <v>2009</v>
      </c>
      <c r="E78" s="266" t="s">
        <v>652</v>
      </c>
      <c r="F78" s="268" t="s">
        <v>253</v>
      </c>
      <c r="G78" s="267" t="s">
        <v>779</v>
      </c>
      <c r="H78" s="267"/>
      <c r="I78" s="266" t="s">
        <v>698</v>
      </c>
      <c r="J78" s="356"/>
    </row>
    <row r="79" spans="1:10" ht="22.5">
      <c r="A79" s="276" t="s">
        <v>521</v>
      </c>
      <c r="B79" s="266" t="s">
        <v>178</v>
      </c>
      <c r="C79" s="266" t="s">
        <v>734</v>
      </c>
      <c r="D79" s="261">
        <v>2009</v>
      </c>
      <c r="E79" s="266" t="s">
        <v>679</v>
      </c>
      <c r="F79" s="268" t="s">
        <v>253</v>
      </c>
      <c r="G79" s="267" t="s">
        <v>780</v>
      </c>
      <c r="H79" s="267"/>
      <c r="I79" s="266" t="s">
        <v>679</v>
      </c>
      <c r="J79" s="356"/>
    </row>
    <row r="80" spans="1:10" ht="22.5">
      <c r="A80" s="276" t="s">
        <v>521</v>
      </c>
      <c r="B80" s="266" t="s">
        <v>178</v>
      </c>
      <c r="C80" s="266" t="s">
        <v>734</v>
      </c>
      <c r="D80" s="261">
        <v>2009</v>
      </c>
      <c r="E80" s="266" t="s">
        <v>682</v>
      </c>
      <c r="F80" s="268" t="s">
        <v>253</v>
      </c>
      <c r="G80" s="267" t="s">
        <v>780</v>
      </c>
      <c r="H80" s="267"/>
      <c r="I80" s="266" t="s">
        <v>679</v>
      </c>
      <c r="J80" s="356"/>
    </row>
    <row r="81" spans="1:10" ht="12.75">
      <c r="A81" s="276" t="s">
        <v>521</v>
      </c>
      <c r="B81" s="266" t="s">
        <v>178</v>
      </c>
      <c r="C81" s="266" t="s">
        <v>734</v>
      </c>
      <c r="D81" s="261">
        <v>2009</v>
      </c>
      <c r="E81" s="266" t="s">
        <v>737</v>
      </c>
      <c r="F81" s="268" t="s">
        <v>254</v>
      </c>
      <c r="G81" s="267"/>
      <c r="H81" s="267"/>
      <c r="I81" s="266" t="s">
        <v>737</v>
      </c>
      <c r="J81" s="356"/>
    </row>
    <row r="82" spans="1:10" ht="12.75">
      <c r="A82" s="276" t="s">
        <v>521</v>
      </c>
      <c r="B82" s="266" t="s">
        <v>178</v>
      </c>
      <c r="C82" s="266" t="s">
        <v>734</v>
      </c>
      <c r="D82" s="261">
        <v>2009</v>
      </c>
      <c r="E82" s="266" t="s">
        <v>686</v>
      </c>
      <c r="F82" s="268" t="s">
        <v>254</v>
      </c>
      <c r="G82" s="267"/>
      <c r="H82" s="267"/>
      <c r="I82" s="266" t="s">
        <v>686</v>
      </c>
      <c r="J82" s="356"/>
    </row>
    <row r="83" spans="1:10" ht="12.75">
      <c r="A83" s="275" t="s">
        <v>521</v>
      </c>
      <c r="B83" s="269" t="s">
        <v>180</v>
      </c>
      <c r="C83" s="269" t="s">
        <v>753</v>
      </c>
      <c r="D83" s="261">
        <v>2009</v>
      </c>
      <c r="E83" s="269" t="s">
        <v>674</v>
      </c>
      <c r="F83" s="261" t="s">
        <v>254</v>
      </c>
      <c r="G83" s="263"/>
      <c r="H83" s="263"/>
      <c r="I83" s="269" t="s">
        <v>674</v>
      </c>
      <c r="J83" s="356"/>
    </row>
    <row r="84" spans="1:10" ht="22.5">
      <c r="A84" s="275" t="s">
        <v>521</v>
      </c>
      <c r="B84" s="269" t="s">
        <v>180</v>
      </c>
      <c r="C84" s="269" t="s">
        <v>754</v>
      </c>
      <c r="D84" s="261">
        <v>2009</v>
      </c>
      <c r="E84" s="269" t="s">
        <v>674</v>
      </c>
      <c r="F84" s="261" t="s">
        <v>253</v>
      </c>
      <c r="G84" s="270" t="s">
        <v>781</v>
      </c>
      <c r="H84" s="270"/>
      <c r="I84" s="269" t="s">
        <v>674</v>
      </c>
      <c r="J84" s="356"/>
    </row>
    <row r="85" spans="1:10" ht="22.5">
      <c r="A85" s="275" t="s">
        <v>521</v>
      </c>
      <c r="B85" s="269" t="s">
        <v>180</v>
      </c>
      <c r="C85" s="269" t="s">
        <v>754</v>
      </c>
      <c r="D85" s="261">
        <v>2009</v>
      </c>
      <c r="E85" s="269" t="s">
        <v>652</v>
      </c>
      <c r="F85" s="261" t="s">
        <v>253</v>
      </c>
      <c r="G85" s="270" t="s">
        <v>781</v>
      </c>
      <c r="H85" s="270"/>
      <c r="I85" s="269" t="s">
        <v>674</v>
      </c>
      <c r="J85" s="356"/>
    </row>
    <row r="86" spans="1:10" ht="12.75">
      <c r="A86" s="275" t="s">
        <v>521</v>
      </c>
      <c r="B86" s="269" t="s">
        <v>180</v>
      </c>
      <c r="C86" s="269" t="s">
        <v>755</v>
      </c>
      <c r="D86" s="261">
        <v>2009</v>
      </c>
      <c r="E86" s="269" t="s">
        <v>674</v>
      </c>
      <c r="F86" s="265" t="s">
        <v>254</v>
      </c>
      <c r="G86" s="265"/>
      <c r="H86" s="265"/>
      <c r="I86" s="269" t="s">
        <v>674</v>
      </c>
      <c r="J86" s="356"/>
    </row>
    <row r="87" spans="1:10" ht="33.75">
      <c r="A87" s="275" t="s">
        <v>521</v>
      </c>
      <c r="B87" s="269" t="s">
        <v>180</v>
      </c>
      <c r="C87" s="269" t="s">
        <v>756</v>
      </c>
      <c r="D87" s="261">
        <v>2009</v>
      </c>
      <c r="E87" s="269" t="s">
        <v>674</v>
      </c>
      <c r="F87" s="265" t="s">
        <v>253</v>
      </c>
      <c r="G87" s="270" t="s">
        <v>782</v>
      </c>
      <c r="H87" s="270"/>
      <c r="I87" s="269" t="s">
        <v>674</v>
      </c>
      <c r="J87" s="356"/>
    </row>
    <row r="88" spans="1:10" ht="33.75">
      <c r="A88" s="275" t="s">
        <v>521</v>
      </c>
      <c r="B88" s="269" t="s">
        <v>180</v>
      </c>
      <c r="C88" s="269" t="s">
        <v>756</v>
      </c>
      <c r="D88" s="261">
        <v>2009</v>
      </c>
      <c r="E88" s="269" t="s">
        <v>698</v>
      </c>
      <c r="F88" s="265" t="s">
        <v>253</v>
      </c>
      <c r="G88" s="270" t="s">
        <v>782</v>
      </c>
      <c r="H88" s="270"/>
      <c r="I88" s="269" t="s">
        <v>674</v>
      </c>
      <c r="J88" s="356"/>
    </row>
    <row r="89" spans="1:10" ht="33.75">
      <c r="A89" s="275" t="s">
        <v>521</v>
      </c>
      <c r="B89" s="269" t="s">
        <v>180</v>
      </c>
      <c r="C89" s="269" t="s">
        <v>756</v>
      </c>
      <c r="D89" s="261">
        <v>2009</v>
      </c>
      <c r="E89" s="269" t="s">
        <v>652</v>
      </c>
      <c r="F89" s="265" t="s">
        <v>253</v>
      </c>
      <c r="G89" s="270" t="s">
        <v>782</v>
      </c>
      <c r="H89" s="270"/>
      <c r="I89" s="269" t="s">
        <v>674</v>
      </c>
      <c r="J89" s="356"/>
    </row>
    <row r="90" spans="1:10" ht="45">
      <c r="A90" s="275" t="s">
        <v>521</v>
      </c>
      <c r="B90" s="269" t="s">
        <v>180</v>
      </c>
      <c r="C90" s="269" t="s">
        <v>757</v>
      </c>
      <c r="D90" s="261">
        <v>2009</v>
      </c>
      <c r="E90" s="269" t="s">
        <v>674</v>
      </c>
      <c r="F90" s="265" t="s">
        <v>253</v>
      </c>
      <c r="G90" s="270" t="s">
        <v>783</v>
      </c>
      <c r="H90" s="270"/>
      <c r="I90" s="269" t="s">
        <v>674</v>
      </c>
      <c r="J90" s="356"/>
    </row>
    <row r="91" spans="1:10" ht="45">
      <c r="A91" s="275" t="s">
        <v>521</v>
      </c>
      <c r="B91" s="269" t="s">
        <v>180</v>
      </c>
      <c r="C91" s="269" t="s">
        <v>757</v>
      </c>
      <c r="D91" s="261">
        <v>2009</v>
      </c>
      <c r="E91" s="269" t="s">
        <v>698</v>
      </c>
      <c r="F91" s="265" t="s">
        <v>253</v>
      </c>
      <c r="G91" s="270" t="s">
        <v>783</v>
      </c>
      <c r="H91" s="270"/>
      <c r="I91" s="269" t="s">
        <v>674</v>
      </c>
      <c r="J91" s="356"/>
    </row>
    <row r="92" spans="1:10" ht="45">
      <c r="A92" s="275" t="s">
        <v>521</v>
      </c>
      <c r="B92" s="269" t="s">
        <v>180</v>
      </c>
      <c r="C92" s="269" t="s">
        <v>757</v>
      </c>
      <c r="D92" s="261">
        <v>2009</v>
      </c>
      <c r="E92" s="269" t="s">
        <v>703</v>
      </c>
      <c r="F92" s="265" t="s">
        <v>253</v>
      </c>
      <c r="G92" s="270" t="s">
        <v>783</v>
      </c>
      <c r="H92" s="270"/>
      <c r="I92" s="269" t="s">
        <v>674</v>
      </c>
      <c r="J92" s="356"/>
    </row>
    <row r="93" spans="1:10" ht="45.75" thickBot="1">
      <c r="A93" s="277" t="s">
        <v>521</v>
      </c>
      <c r="B93" s="278" t="s">
        <v>180</v>
      </c>
      <c r="C93" s="278" t="s">
        <v>757</v>
      </c>
      <c r="D93" s="279">
        <v>2009</v>
      </c>
      <c r="E93" s="278" t="s">
        <v>652</v>
      </c>
      <c r="F93" s="280" t="s">
        <v>253</v>
      </c>
      <c r="G93" s="281" t="s">
        <v>783</v>
      </c>
      <c r="H93" s="281"/>
      <c r="I93" s="278" t="s">
        <v>674</v>
      </c>
      <c r="J93" s="357"/>
    </row>
  </sheetData>
  <sheetProtection/>
  <mergeCells count="1">
    <mergeCell ref="J6:J7"/>
  </mergeCells>
  <printOptions/>
  <pageMargins left="0.7086614173228347" right="0.7086614173228347" top="0.7874015748031497" bottom="0.7874015748031497" header="0.5118110236220472" footer="0.5118110236220472"/>
  <pageSetup fitToHeight="6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80" zoomScaleNormal="80" zoomScaleSheetLayoutView="100" zoomScalePageLayoutView="0" workbookViewId="0" topLeftCell="F3">
      <selection activeCell="A3" sqref="A3:S58"/>
    </sheetView>
  </sheetViews>
  <sheetFormatPr defaultColWidth="11.57421875" defaultRowHeight="12.75"/>
  <cols>
    <col min="1" max="1" width="9.00390625" style="1" customWidth="1"/>
    <col min="2" max="2" width="17.00390625" style="1" customWidth="1"/>
    <col min="3" max="3" width="16.421875" style="1" customWidth="1"/>
    <col min="4" max="4" width="25.8515625" style="1" customWidth="1"/>
    <col min="5" max="5" width="16.57421875" style="1" customWidth="1"/>
    <col min="6" max="6" width="28.421875" style="1" customWidth="1"/>
    <col min="7" max="7" width="19.28125" style="1" customWidth="1"/>
    <col min="8" max="8" width="23.00390625" style="1" customWidth="1"/>
    <col min="9" max="9" width="10.140625" style="1" customWidth="1"/>
    <col min="10" max="10" width="35.7109375" style="1" customWidth="1"/>
    <col min="11" max="11" width="10.421875" style="1" customWidth="1"/>
    <col min="12" max="12" width="17.57421875" style="1" customWidth="1"/>
    <col min="13" max="13" width="14.7109375" style="337" customWidth="1"/>
    <col min="14" max="14" width="14.421875" style="1" customWidth="1"/>
    <col min="15" max="15" width="13.421875" style="1" customWidth="1"/>
    <col min="16" max="16" width="14.7109375" style="1" customWidth="1"/>
    <col min="17" max="18" width="10.7109375" style="1" customWidth="1"/>
    <col min="19" max="19" width="10.57421875" style="1" customWidth="1"/>
    <col min="20" max="20" width="13.8515625" style="1" customWidth="1"/>
    <col min="21" max="16384" width="11.57421875" style="1" customWidth="1"/>
  </cols>
  <sheetData>
    <row r="1" spans="1:19" ht="28.5" customHeight="1" thickBot="1">
      <c r="A1" s="69" t="s">
        <v>271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3"/>
      <c r="N1" s="69"/>
      <c r="O1" s="69"/>
      <c r="P1"/>
      <c r="R1" s="72" t="s">
        <v>152</v>
      </c>
      <c r="S1" s="85">
        <v>2009</v>
      </c>
    </row>
    <row r="2" spans="1:19" ht="19.5" customHeight="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33"/>
      <c r="N2" s="69"/>
      <c r="O2" s="69"/>
      <c r="P2"/>
      <c r="R2" s="378" t="s">
        <v>193</v>
      </c>
      <c r="S2" s="379">
        <v>2009</v>
      </c>
    </row>
    <row r="3" spans="1:19" s="78" customFormat="1" ht="61.5" customHeight="1">
      <c r="A3" s="706" t="s">
        <v>154</v>
      </c>
      <c r="B3" s="707" t="s">
        <v>272</v>
      </c>
      <c r="C3" s="707" t="s">
        <v>273</v>
      </c>
      <c r="D3" s="696" t="s">
        <v>167</v>
      </c>
      <c r="E3" s="707" t="s">
        <v>238</v>
      </c>
      <c r="F3" s="707" t="s">
        <v>239</v>
      </c>
      <c r="G3" s="707" t="s">
        <v>240</v>
      </c>
      <c r="H3" s="707" t="s">
        <v>241</v>
      </c>
      <c r="I3" s="707" t="s">
        <v>274</v>
      </c>
      <c r="J3" s="707" t="s">
        <v>275</v>
      </c>
      <c r="K3" s="707" t="s">
        <v>276</v>
      </c>
      <c r="L3" s="708" t="s">
        <v>277</v>
      </c>
      <c r="M3" s="709" t="s">
        <v>278</v>
      </c>
      <c r="N3" s="707" t="s">
        <v>279</v>
      </c>
      <c r="O3" s="707" t="s">
        <v>280</v>
      </c>
      <c r="P3" s="707" t="s">
        <v>281</v>
      </c>
      <c r="Q3" s="710" t="s">
        <v>282</v>
      </c>
      <c r="R3" s="710" t="s">
        <v>283</v>
      </c>
      <c r="S3" s="711" t="s">
        <v>284</v>
      </c>
    </row>
    <row r="4" spans="1:19" s="340" customFormat="1" ht="12.75" customHeight="1">
      <c r="A4" s="299" t="s">
        <v>521</v>
      </c>
      <c r="B4" s="268"/>
      <c r="C4" s="268">
        <v>2009</v>
      </c>
      <c r="D4" s="291" t="s">
        <v>176</v>
      </c>
      <c r="E4" s="292" t="s">
        <v>618</v>
      </c>
      <c r="F4" s="292" t="s">
        <v>666</v>
      </c>
      <c r="G4" s="292" t="s">
        <v>656</v>
      </c>
      <c r="H4" s="292" t="s">
        <v>667</v>
      </c>
      <c r="I4" s="292"/>
      <c r="J4" s="293" t="s">
        <v>285</v>
      </c>
      <c r="K4" s="268">
        <v>3</v>
      </c>
      <c r="L4" s="341">
        <v>488</v>
      </c>
      <c r="M4" s="335">
        <v>394</v>
      </c>
      <c r="N4" s="268"/>
      <c r="O4" s="268">
        <v>3</v>
      </c>
      <c r="P4" s="350">
        <f aca="true" t="shared" si="0" ref="P4:P58">O4+N4</f>
        <v>3</v>
      </c>
      <c r="Q4" s="303">
        <v>2</v>
      </c>
      <c r="R4" s="347"/>
      <c r="S4" s="712">
        <f aca="true" t="shared" si="1" ref="S4:S52">Q4</f>
        <v>2</v>
      </c>
    </row>
    <row r="5" spans="1:19" s="340" customFormat="1" ht="12.75" customHeight="1">
      <c r="A5" s="299" t="s">
        <v>521</v>
      </c>
      <c r="B5" s="268"/>
      <c r="C5" s="268">
        <v>2009</v>
      </c>
      <c r="D5" s="291" t="s">
        <v>176</v>
      </c>
      <c r="E5" s="292" t="s">
        <v>618</v>
      </c>
      <c r="F5" s="292" t="s">
        <v>653</v>
      </c>
      <c r="G5" s="292" t="s">
        <v>252</v>
      </c>
      <c r="H5" s="292" t="s">
        <v>659</v>
      </c>
      <c r="I5" s="292"/>
      <c r="J5" s="293" t="s">
        <v>285</v>
      </c>
      <c r="K5" s="268">
        <v>3</v>
      </c>
      <c r="L5" s="341">
        <v>14540</v>
      </c>
      <c r="M5" s="335">
        <v>11625</v>
      </c>
      <c r="N5" s="268"/>
      <c r="O5" s="268">
        <v>8</v>
      </c>
      <c r="P5" s="350">
        <f t="shared" si="0"/>
        <v>8</v>
      </c>
      <c r="Q5" s="303">
        <v>16</v>
      </c>
      <c r="R5" s="347"/>
      <c r="S5" s="712">
        <f t="shared" si="1"/>
        <v>16</v>
      </c>
    </row>
    <row r="6" spans="1:19" s="342" customFormat="1" ht="12.75" customHeight="1">
      <c r="A6" s="299" t="s">
        <v>521</v>
      </c>
      <c r="B6" s="268"/>
      <c r="C6" s="268">
        <v>2009</v>
      </c>
      <c r="D6" s="291" t="s">
        <v>176</v>
      </c>
      <c r="E6" s="292" t="s">
        <v>618</v>
      </c>
      <c r="F6" s="292" t="s">
        <v>622</v>
      </c>
      <c r="G6" s="292" t="s">
        <v>252</v>
      </c>
      <c r="H6" s="292" t="s">
        <v>266</v>
      </c>
      <c r="I6" s="292"/>
      <c r="J6" s="293" t="s">
        <v>285</v>
      </c>
      <c r="K6" s="268">
        <v>3</v>
      </c>
      <c r="L6" s="341">
        <v>7798</v>
      </c>
      <c r="M6" s="335">
        <v>5435</v>
      </c>
      <c r="N6" s="268"/>
      <c r="O6" s="268">
        <v>8</v>
      </c>
      <c r="P6" s="350">
        <f t="shared" si="0"/>
        <v>8</v>
      </c>
      <c r="Q6" s="304">
        <v>31</v>
      </c>
      <c r="R6" s="348"/>
      <c r="S6" s="712">
        <f t="shared" si="1"/>
        <v>31</v>
      </c>
    </row>
    <row r="7" spans="1:19" s="342" customFormat="1" ht="12.75" customHeight="1">
      <c r="A7" s="299" t="s">
        <v>521</v>
      </c>
      <c r="B7" s="268"/>
      <c r="C7" s="268">
        <v>2009</v>
      </c>
      <c r="D7" s="291" t="s">
        <v>176</v>
      </c>
      <c r="E7" s="292" t="s">
        <v>618</v>
      </c>
      <c r="F7" s="292" t="s">
        <v>622</v>
      </c>
      <c r="G7" s="292" t="s">
        <v>252</v>
      </c>
      <c r="H7" s="292" t="s">
        <v>266</v>
      </c>
      <c r="I7" s="292"/>
      <c r="J7" s="293" t="s">
        <v>286</v>
      </c>
      <c r="K7" s="268">
        <v>1</v>
      </c>
      <c r="L7" s="341">
        <v>7798</v>
      </c>
      <c r="M7" s="335">
        <v>5435</v>
      </c>
      <c r="N7" s="268">
        <v>30</v>
      </c>
      <c r="O7" s="268"/>
      <c r="P7" s="350">
        <f t="shared" si="0"/>
        <v>30</v>
      </c>
      <c r="Q7" s="304">
        <v>52</v>
      </c>
      <c r="R7" s="348">
        <f>Q7</f>
        <v>52</v>
      </c>
      <c r="S7" s="712">
        <f t="shared" si="1"/>
        <v>52</v>
      </c>
    </row>
    <row r="8" spans="1:19" s="342" customFormat="1" ht="12.75" customHeight="1">
      <c r="A8" s="299" t="s">
        <v>521</v>
      </c>
      <c r="B8" s="268"/>
      <c r="C8" s="268">
        <v>2009</v>
      </c>
      <c r="D8" s="291" t="s">
        <v>176</v>
      </c>
      <c r="E8" s="292" t="s">
        <v>618</v>
      </c>
      <c r="F8" s="292" t="s">
        <v>629</v>
      </c>
      <c r="G8" s="292" t="s">
        <v>287</v>
      </c>
      <c r="H8" s="292" t="s">
        <v>632</v>
      </c>
      <c r="I8" s="292"/>
      <c r="J8" s="293" t="s">
        <v>285</v>
      </c>
      <c r="K8" s="268">
        <v>3</v>
      </c>
      <c r="L8" s="341">
        <v>451</v>
      </c>
      <c r="M8" s="335">
        <v>217</v>
      </c>
      <c r="N8" s="268"/>
      <c r="O8" s="268">
        <v>8</v>
      </c>
      <c r="P8" s="350">
        <f t="shared" si="0"/>
        <v>8</v>
      </c>
      <c r="Q8" s="304">
        <v>7</v>
      </c>
      <c r="R8" s="348"/>
      <c r="S8" s="712">
        <f t="shared" si="1"/>
        <v>7</v>
      </c>
    </row>
    <row r="9" spans="1:19" s="343" customFormat="1" ht="12.75">
      <c r="A9" s="299" t="s">
        <v>521</v>
      </c>
      <c r="B9" s="268"/>
      <c r="C9" s="268">
        <v>2009</v>
      </c>
      <c r="D9" s="291" t="s">
        <v>176</v>
      </c>
      <c r="E9" s="292" t="s">
        <v>618</v>
      </c>
      <c r="F9" s="292" t="s">
        <v>629</v>
      </c>
      <c r="G9" s="292" t="s">
        <v>287</v>
      </c>
      <c r="H9" s="292" t="s">
        <v>633</v>
      </c>
      <c r="I9" s="292"/>
      <c r="J9" s="293" t="s">
        <v>285</v>
      </c>
      <c r="K9" s="268">
        <v>3</v>
      </c>
      <c r="L9" s="341">
        <v>840</v>
      </c>
      <c r="M9" s="335">
        <v>180</v>
      </c>
      <c r="N9" s="268"/>
      <c r="O9" s="268">
        <v>8</v>
      </c>
      <c r="P9" s="350">
        <f t="shared" si="0"/>
        <v>8</v>
      </c>
      <c r="Q9" s="304">
        <v>12</v>
      </c>
      <c r="R9" s="348"/>
      <c r="S9" s="712">
        <f t="shared" si="1"/>
        <v>12</v>
      </c>
    </row>
    <row r="10" spans="1:19" s="344" customFormat="1" ht="12.75" customHeight="1">
      <c r="A10" s="299" t="s">
        <v>521</v>
      </c>
      <c r="B10" s="268"/>
      <c r="C10" s="268">
        <v>2009</v>
      </c>
      <c r="D10" s="291" t="s">
        <v>176</v>
      </c>
      <c r="E10" s="292" t="s">
        <v>673</v>
      </c>
      <c r="F10" s="292" t="s">
        <v>653</v>
      </c>
      <c r="G10" s="292" t="s">
        <v>252</v>
      </c>
      <c r="H10" s="292" t="s">
        <v>659</v>
      </c>
      <c r="I10" s="292"/>
      <c r="J10" s="293" t="s">
        <v>285</v>
      </c>
      <c r="K10" s="268">
        <v>3</v>
      </c>
      <c r="L10" s="341">
        <v>2826</v>
      </c>
      <c r="M10" s="335">
        <v>2189</v>
      </c>
      <c r="N10" s="268"/>
      <c r="O10" s="268">
        <v>8</v>
      </c>
      <c r="P10" s="350">
        <f t="shared" si="0"/>
        <v>8</v>
      </c>
      <c r="Q10" s="304">
        <v>4</v>
      </c>
      <c r="R10" s="348"/>
      <c r="S10" s="712">
        <f t="shared" si="1"/>
        <v>4</v>
      </c>
    </row>
    <row r="11" spans="1:19" s="344" customFormat="1" ht="12.75" customHeight="1">
      <c r="A11" s="299" t="s">
        <v>521</v>
      </c>
      <c r="B11" s="268"/>
      <c r="C11" s="268">
        <v>2009</v>
      </c>
      <c r="D11" s="291" t="s">
        <v>176</v>
      </c>
      <c r="E11" s="292" t="s">
        <v>673</v>
      </c>
      <c r="F11" s="292" t="s">
        <v>662</v>
      </c>
      <c r="G11" s="292" t="s">
        <v>654</v>
      </c>
      <c r="H11" s="292" t="s">
        <v>663</v>
      </c>
      <c r="I11" s="292"/>
      <c r="J11" s="293" t="s">
        <v>285</v>
      </c>
      <c r="K11" s="268">
        <v>3</v>
      </c>
      <c r="L11" s="341">
        <v>54</v>
      </c>
      <c r="M11" s="335">
        <v>208</v>
      </c>
      <c r="N11" s="268"/>
      <c r="O11" s="268">
        <v>8</v>
      </c>
      <c r="P11" s="350">
        <f t="shared" si="0"/>
        <v>8</v>
      </c>
      <c r="Q11" s="304">
        <v>7</v>
      </c>
      <c r="R11" s="348"/>
      <c r="S11" s="712">
        <f t="shared" si="1"/>
        <v>7</v>
      </c>
    </row>
    <row r="12" spans="1:19" s="342" customFormat="1" ht="12.75">
      <c r="A12" s="299" t="s">
        <v>521</v>
      </c>
      <c r="B12" s="268"/>
      <c r="C12" s="268">
        <v>2009</v>
      </c>
      <c r="D12" s="291" t="s">
        <v>176</v>
      </c>
      <c r="E12" s="292" t="s">
        <v>673</v>
      </c>
      <c r="F12" s="292" t="s">
        <v>622</v>
      </c>
      <c r="G12" s="292" t="s">
        <v>252</v>
      </c>
      <c r="H12" s="292" t="s">
        <v>266</v>
      </c>
      <c r="I12" s="292"/>
      <c r="J12" s="293" t="s">
        <v>285</v>
      </c>
      <c r="K12" s="268">
        <v>3</v>
      </c>
      <c r="L12" s="341">
        <v>2609</v>
      </c>
      <c r="M12" s="335">
        <v>2064</v>
      </c>
      <c r="N12" s="268"/>
      <c r="O12" s="268">
        <v>8</v>
      </c>
      <c r="P12" s="350">
        <f t="shared" si="0"/>
        <v>8</v>
      </c>
      <c r="Q12" s="304">
        <v>35</v>
      </c>
      <c r="R12" s="348"/>
      <c r="S12" s="712">
        <f t="shared" si="1"/>
        <v>35</v>
      </c>
    </row>
    <row r="13" spans="1:19" s="340" customFormat="1" ht="12.75" customHeight="1">
      <c r="A13" s="299" t="s">
        <v>521</v>
      </c>
      <c r="B13" s="268"/>
      <c r="C13" s="268">
        <v>2009</v>
      </c>
      <c r="D13" s="291" t="s">
        <v>176</v>
      </c>
      <c r="E13" s="292" t="s">
        <v>673</v>
      </c>
      <c r="F13" s="292" t="s">
        <v>622</v>
      </c>
      <c r="G13" s="292" t="s">
        <v>252</v>
      </c>
      <c r="H13" s="292" t="s">
        <v>266</v>
      </c>
      <c r="I13" s="292"/>
      <c r="J13" s="293" t="s">
        <v>286</v>
      </c>
      <c r="K13" s="268">
        <v>1</v>
      </c>
      <c r="L13" s="341">
        <v>2609</v>
      </c>
      <c r="M13" s="335">
        <v>2064</v>
      </c>
      <c r="N13" s="268">
        <v>20</v>
      </c>
      <c r="O13" s="268"/>
      <c r="P13" s="350">
        <f t="shared" si="0"/>
        <v>20</v>
      </c>
      <c r="Q13" s="303">
        <v>40</v>
      </c>
      <c r="R13" s="347">
        <f>Q13</f>
        <v>40</v>
      </c>
      <c r="S13" s="712">
        <f t="shared" si="1"/>
        <v>40</v>
      </c>
    </row>
    <row r="14" spans="1:19" s="332" customFormat="1" ht="12.75" customHeight="1">
      <c r="A14" s="299" t="s">
        <v>521</v>
      </c>
      <c r="B14" s="268"/>
      <c r="C14" s="268">
        <v>2009</v>
      </c>
      <c r="D14" s="291" t="s">
        <v>176</v>
      </c>
      <c r="E14" s="292" t="s">
        <v>673</v>
      </c>
      <c r="F14" s="292" t="s">
        <v>622</v>
      </c>
      <c r="G14" s="292" t="s">
        <v>287</v>
      </c>
      <c r="H14" s="292" t="s">
        <v>628</v>
      </c>
      <c r="I14" s="292"/>
      <c r="J14" s="293" t="s">
        <v>285</v>
      </c>
      <c r="K14" s="268">
        <v>3</v>
      </c>
      <c r="L14" s="341">
        <v>180</v>
      </c>
      <c r="M14" s="335">
        <v>200</v>
      </c>
      <c r="N14" s="268"/>
      <c r="O14" s="268">
        <v>8</v>
      </c>
      <c r="P14" s="350">
        <f t="shared" si="0"/>
        <v>8</v>
      </c>
      <c r="Q14" s="304">
        <v>97</v>
      </c>
      <c r="R14" s="348"/>
      <c r="S14" s="712">
        <f t="shared" si="1"/>
        <v>97</v>
      </c>
    </row>
    <row r="15" spans="1:19" ht="12.75" customHeight="1">
      <c r="A15" s="276" t="s">
        <v>521</v>
      </c>
      <c r="B15" s="265"/>
      <c r="C15" s="265">
        <v>2009</v>
      </c>
      <c r="D15" s="266" t="s">
        <v>178</v>
      </c>
      <c r="E15" s="266" t="s">
        <v>675</v>
      </c>
      <c r="F15" s="266" t="s">
        <v>642</v>
      </c>
      <c r="G15" s="266" t="s">
        <v>287</v>
      </c>
      <c r="H15" s="266" t="s">
        <v>674</v>
      </c>
      <c r="I15" s="266"/>
      <c r="J15" s="300" t="s">
        <v>285</v>
      </c>
      <c r="K15" s="265">
        <v>3</v>
      </c>
      <c r="L15" s="257">
        <v>36</v>
      </c>
      <c r="M15" s="336">
        <v>33</v>
      </c>
      <c r="N15" s="265"/>
      <c r="O15" s="265">
        <v>10</v>
      </c>
      <c r="P15" s="364">
        <f t="shared" si="0"/>
        <v>10</v>
      </c>
      <c r="Q15" s="304">
        <v>14</v>
      </c>
      <c r="R15" s="348"/>
      <c r="S15" s="712">
        <f t="shared" si="1"/>
        <v>14</v>
      </c>
    </row>
    <row r="16" spans="1:19" s="332" customFormat="1" ht="12.75" customHeight="1">
      <c r="A16" s="276" t="s">
        <v>521</v>
      </c>
      <c r="B16" s="265"/>
      <c r="C16" s="265">
        <v>2009</v>
      </c>
      <c r="D16" s="266" t="s">
        <v>178</v>
      </c>
      <c r="E16" s="266" t="s">
        <v>678</v>
      </c>
      <c r="F16" s="266" t="s">
        <v>653</v>
      </c>
      <c r="G16" s="266" t="s">
        <v>252</v>
      </c>
      <c r="H16" s="266" t="s">
        <v>660</v>
      </c>
      <c r="I16" s="266"/>
      <c r="J16" s="300" t="s">
        <v>285</v>
      </c>
      <c r="K16" s="265">
        <v>3</v>
      </c>
      <c r="L16" s="257">
        <v>2804</v>
      </c>
      <c r="M16" s="336">
        <v>2997</v>
      </c>
      <c r="N16" s="265"/>
      <c r="O16" s="265">
        <v>4</v>
      </c>
      <c r="P16" s="364">
        <f t="shared" si="0"/>
        <v>4</v>
      </c>
      <c r="Q16" s="304">
        <v>9</v>
      </c>
      <c r="R16" s="348"/>
      <c r="S16" s="712">
        <f t="shared" si="1"/>
        <v>9</v>
      </c>
    </row>
    <row r="17" spans="1:19" s="332" customFormat="1" ht="12.75" customHeight="1">
      <c r="A17" s="276" t="s">
        <v>521</v>
      </c>
      <c r="B17" s="265"/>
      <c r="C17" s="265">
        <v>2009</v>
      </c>
      <c r="D17" s="266" t="s">
        <v>178</v>
      </c>
      <c r="E17" s="266" t="s">
        <v>678</v>
      </c>
      <c r="F17" s="266" t="s">
        <v>653</v>
      </c>
      <c r="G17" s="266" t="s">
        <v>252</v>
      </c>
      <c r="H17" s="266" t="s">
        <v>660</v>
      </c>
      <c r="I17" s="266"/>
      <c r="J17" s="293" t="s">
        <v>286</v>
      </c>
      <c r="K17" s="265">
        <v>1</v>
      </c>
      <c r="L17" s="257">
        <v>2804</v>
      </c>
      <c r="M17" s="336">
        <v>2997</v>
      </c>
      <c r="N17" s="265"/>
      <c r="O17" s="265">
        <v>0</v>
      </c>
      <c r="P17" s="364">
        <v>0</v>
      </c>
      <c r="Q17" s="304">
        <v>4</v>
      </c>
      <c r="R17" s="348"/>
      <c r="S17" s="712">
        <f t="shared" si="1"/>
        <v>4</v>
      </c>
    </row>
    <row r="18" spans="1:19" s="332" customFormat="1" ht="12.75" customHeight="1">
      <c r="A18" s="276" t="s">
        <v>521</v>
      </c>
      <c r="B18" s="265"/>
      <c r="C18" s="265">
        <v>2009</v>
      </c>
      <c r="D18" s="266" t="s">
        <v>178</v>
      </c>
      <c r="E18" s="266" t="s">
        <v>678</v>
      </c>
      <c r="F18" s="266" t="s">
        <v>622</v>
      </c>
      <c r="G18" s="266" t="s">
        <v>252</v>
      </c>
      <c r="H18" s="266" t="s">
        <v>626</v>
      </c>
      <c r="I18" s="266"/>
      <c r="J18" s="300" t="s">
        <v>285</v>
      </c>
      <c r="K18" s="265">
        <v>3</v>
      </c>
      <c r="L18" s="257">
        <v>4224</v>
      </c>
      <c r="M18" s="336">
        <v>4118</v>
      </c>
      <c r="N18" s="265"/>
      <c r="O18" s="265">
        <v>4</v>
      </c>
      <c r="P18" s="364">
        <f t="shared" si="0"/>
        <v>4</v>
      </c>
      <c r="Q18" s="304">
        <v>35</v>
      </c>
      <c r="R18" s="348"/>
      <c r="S18" s="712">
        <f t="shared" si="1"/>
        <v>35</v>
      </c>
    </row>
    <row r="19" spans="1:19" s="332" customFormat="1" ht="12.75" customHeight="1">
      <c r="A19" s="276" t="s">
        <v>521</v>
      </c>
      <c r="B19" s="265"/>
      <c r="C19" s="265">
        <v>2009</v>
      </c>
      <c r="D19" s="266" t="s">
        <v>178</v>
      </c>
      <c r="E19" s="266" t="s">
        <v>678</v>
      </c>
      <c r="F19" s="266" t="s">
        <v>622</v>
      </c>
      <c r="G19" s="266" t="s">
        <v>252</v>
      </c>
      <c r="H19" s="266" t="s">
        <v>626</v>
      </c>
      <c r="I19" s="266"/>
      <c r="J19" s="300" t="s">
        <v>286</v>
      </c>
      <c r="K19" s="265">
        <v>1</v>
      </c>
      <c r="L19" s="265">
        <v>4224</v>
      </c>
      <c r="M19" s="336">
        <v>4118</v>
      </c>
      <c r="N19" s="265">
        <v>8</v>
      </c>
      <c r="O19" s="265"/>
      <c r="P19" s="364">
        <f t="shared" si="0"/>
        <v>8</v>
      </c>
      <c r="Q19" s="304">
        <v>9</v>
      </c>
      <c r="R19" s="348">
        <f>Q19</f>
        <v>9</v>
      </c>
      <c r="S19" s="712">
        <f t="shared" si="1"/>
        <v>9</v>
      </c>
    </row>
    <row r="20" spans="1:19" s="332" customFormat="1" ht="12.75" customHeight="1">
      <c r="A20" s="276" t="s">
        <v>521</v>
      </c>
      <c r="B20" s="265"/>
      <c r="C20" s="265">
        <v>2009</v>
      </c>
      <c r="D20" s="266" t="s">
        <v>178</v>
      </c>
      <c r="E20" s="266" t="s">
        <v>678</v>
      </c>
      <c r="F20" s="266" t="s">
        <v>622</v>
      </c>
      <c r="G20" s="266" t="s">
        <v>255</v>
      </c>
      <c r="H20" s="266" t="s">
        <v>623</v>
      </c>
      <c r="I20" s="266"/>
      <c r="J20" s="300" t="s">
        <v>285</v>
      </c>
      <c r="K20" s="265">
        <v>3</v>
      </c>
      <c r="L20" s="265">
        <v>4130</v>
      </c>
      <c r="M20" s="336">
        <v>3568</v>
      </c>
      <c r="N20" s="265"/>
      <c r="O20" s="265">
        <v>4</v>
      </c>
      <c r="P20" s="364">
        <f t="shared" si="0"/>
        <v>4</v>
      </c>
      <c r="Q20" s="304">
        <v>7</v>
      </c>
      <c r="R20" s="348"/>
      <c r="S20" s="712">
        <f t="shared" si="1"/>
        <v>7</v>
      </c>
    </row>
    <row r="21" spans="1:19" s="332" customFormat="1" ht="12.75" customHeight="1">
      <c r="A21" s="276" t="s">
        <v>521</v>
      </c>
      <c r="B21" s="265"/>
      <c r="C21" s="265">
        <v>2009</v>
      </c>
      <c r="D21" s="266" t="s">
        <v>178</v>
      </c>
      <c r="E21" s="266" t="s">
        <v>678</v>
      </c>
      <c r="F21" s="266" t="s">
        <v>622</v>
      </c>
      <c r="G21" s="266" t="s">
        <v>255</v>
      </c>
      <c r="H21" s="266" t="s">
        <v>623</v>
      </c>
      <c r="I21" s="266"/>
      <c r="J21" s="300" t="s">
        <v>286</v>
      </c>
      <c r="K21" s="265">
        <v>1</v>
      </c>
      <c r="L21" s="265">
        <v>4130</v>
      </c>
      <c r="M21" s="336">
        <v>3568</v>
      </c>
      <c r="N21" s="265">
        <v>8</v>
      </c>
      <c r="O21" s="265"/>
      <c r="P21" s="364">
        <f t="shared" si="0"/>
        <v>8</v>
      </c>
      <c r="Q21" s="304">
        <v>16</v>
      </c>
      <c r="R21" s="348">
        <f>Q21</f>
        <v>16</v>
      </c>
      <c r="S21" s="712">
        <f t="shared" si="1"/>
        <v>16</v>
      </c>
    </row>
    <row r="22" spans="1:19" s="332" customFormat="1" ht="12.75" customHeight="1">
      <c r="A22" s="276" t="s">
        <v>521</v>
      </c>
      <c r="B22" s="265"/>
      <c r="C22" s="265">
        <v>2009</v>
      </c>
      <c r="D22" s="266" t="s">
        <v>178</v>
      </c>
      <c r="E22" s="266" t="s">
        <v>678</v>
      </c>
      <c r="F22" s="266" t="s">
        <v>622</v>
      </c>
      <c r="G22" s="266" t="s">
        <v>252</v>
      </c>
      <c r="H22" s="266" t="s">
        <v>691</v>
      </c>
      <c r="I22" s="266"/>
      <c r="J22" s="300" t="s">
        <v>285</v>
      </c>
      <c r="K22" s="265">
        <v>3</v>
      </c>
      <c r="L22" s="265">
        <v>246</v>
      </c>
      <c r="M22" s="336">
        <v>242</v>
      </c>
      <c r="N22" s="265"/>
      <c r="O22" s="265">
        <v>15</v>
      </c>
      <c r="P22" s="364">
        <f t="shared" si="0"/>
        <v>15</v>
      </c>
      <c r="Q22" s="304">
        <v>110</v>
      </c>
      <c r="R22" s="348"/>
      <c r="S22" s="712">
        <f t="shared" si="1"/>
        <v>110</v>
      </c>
    </row>
    <row r="23" spans="1:19" s="332" customFormat="1" ht="12.75" customHeight="1">
      <c r="A23" s="276" t="s">
        <v>521</v>
      </c>
      <c r="B23" s="265"/>
      <c r="C23" s="265">
        <v>2009</v>
      </c>
      <c r="D23" s="266" t="s">
        <v>178</v>
      </c>
      <c r="E23" s="266" t="s">
        <v>678</v>
      </c>
      <c r="F23" s="266" t="s">
        <v>642</v>
      </c>
      <c r="G23" s="266" t="s">
        <v>287</v>
      </c>
      <c r="H23" s="266" t="s">
        <v>674</v>
      </c>
      <c r="I23" s="266"/>
      <c r="J23" s="265" t="s">
        <v>285</v>
      </c>
      <c r="K23" s="265">
        <v>3</v>
      </c>
      <c r="L23" s="265">
        <v>101</v>
      </c>
      <c r="M23" s="336">
        <v>94</v>
      </c>
      <c r="N23" s="265"/>
      <c r="O23" s="265">
        <v>10</v>
      </c>
      <c r="P23" s="364">
        <f t="shared" si="0"/>
        <v>10</v>
      </c>
      <c r="Q23" s="304">
        <v>38</v>
      </c>
      <c r="R23" s="348"/>
      <c r="S23" s="712">
        <f t="shared" si="1"/>
        <v>38</v>
      </c>
    </row>
    <row r="24" spans="1:19" s="332" customFormat="1" ht="12.75">
      <c r="A24" s="276" t="s">
        <v>521</v>
      </c>
      <c r="B24" s="265"/>
      <c r="C24" s="265">
        <v>2009</v>
      </c>
      <c r="D24" s="266" t="s">
        <v>178</v>
      </c>
      <c r="E24" s="266" t="s">
        <v>678</v>
      </c>
      <c r="F24" s="266" t="s">
        <v>622</v>
      </c>
      <c r="G24" s="266" t="s">
        <v>255</v>
      </c>
      <c r="H24" s="266" t="s">
        <v>689</v>
      </c>
      <c r="I24" s="266"/>
      <c r="J24" s="265" t="s">
        <v>285</v>
      </c>
      <c r="K24" s="268">
        <v>3</v>
      </c>
      <c r="L24" s="268">
        <v>847</v>
      </c>
      <c r="M24" s="335">
        <v>627</v>
      </c>
      <c r="N24" s="268"/>
      <c r="O24" s="268">
        <v>10</v>
      </c>
      <c r="P24" s="364">
        <f t="shared" si="0"/>
        <v>10</v>
      </c>
      <c r="Q24" s="301">
        <v>12</v>
      </c>
      <c r="R24" s="349"/>
      <c r="S24" s="712">
        <f t="shared" si="1"/>
        <v>12</v>
      </c>
    </row>
    <row r="25" spans="1:19" s="332" customFormat="1" ht="12.75">
      <c r="A25" s="276" t="s">
        <v>521</v>
      </c>
      <c r="B25" s="265"/>
      <c r="C25" s="265">
        <v>2009</v>
      </c>
      <c r="D25" s="266" t="s">
        <v>178</v>
      </c>
      <c r="E25" s="266" t="s">
        <v>678</v>
      </c>
      <c r="F25" s="266" t="s">
        <v>622</v>
      </c>
      <c r="G25" s="266" t="s">
        <v>255</v>
      </c>
      <c r="H25" s="266" t="s">
        <v>689</v>
      </c>
      <c r="I25" s="266"/>
      <c r="J25" s="265" t="s">
        <v>286</v>
      </c>
      <c r="K25" s="265">
        <v>1</v>
      </c>
      <c r="L25" s="268">
        <v>847</v>
      </c>
      <c r="M25" s="335">
        <v>627</v>
      </c>
      <c r="N25" s="268">
        <v>8</v>
      </c>
      <c r="O25" s="268"/>
      <c r="P25" s="364">
        <f t="shared" si="0"/>
        <v>8</v>
      </c>
      <c r="Q25" s="301">
        <v>3</v>
      </c>
      <c r="R25" s="349">
        <f>Q25</f>
        <v>3</v>
      </c>
      <c r="S25" s="712">
        <f t="shared" si="1"/>
        <v>3</v>
      </c>
    </row>
    <row r="26" spans="1:19" s="332" customFormat="1" ht="12.75">
      <c r="A26" s="276" t="s">
        <v>521</v>
      </c>
      <c r="B26" s="265"/>
      <c r="C26" s="265">
        <v>2009</v>
      </c>
      <c r="D26" s="266" t="s">
        <v>178</v>
      </c>
      <c r="E26" s="266" t="s">
        <v>678</v>
      </c>
      <c r="F26" s="266" t="s">
        <v>619</v>
      </c>
      <c r="G26" s="266" t="s">
        <v>252</v>
      </c>
      <c r="H26" s="266" t="s">
        <v>682</v>
      </c>
      <c r="I26" s="266"/>
      <c r="J26" s="265" t="s">
        <v>285</v>
      </c>
      <c r="K26" s="268">
        <v>3</v>
      </c>
      <c r="L26" s="268">
        <v>1213</v>
      </c>
      <c r="M26" s="335">
        <v>1692</v>
      </c>
      <c r="N26" s="268"/>
      <c r="O26" s="268">
        <v>4</v>
      </c>
      <c r="P26" s="364">
        <f t="shared" si="0"/>
        <v>4</v>
      </c>
      <c r="Q26" s="301">
        <v>25</v>
      </c>
      <c r="R26" s="349"/>
      <c r="S26" s="712">
        <f t="shared" si="1"/>
        <v>25</v>
      </c>
    </row>
    <row r="27" spans="1:19" s="332" customFormat="1" ht="12.75">
      <c r="A27" s="276" t="s">
        <v>521</v>
      </c>
      <c r="B27" s="265"/>
      <c r="C27" s="265">
        <v>2009</v>
      </c>
      <c r="D27" s="266" t="s">
        <v>178</v>
      </c>
      <c r="E27" s="266" t="s">
        <v>678</v>
      </c>
      <c r="F27" s="266" t="s">
        <v>619</v>
      </c>
      <c r="G27" s="266" t="s">
        <v>252</v>
      </c>
      <c r="H27" s="266" t="s">
        <v>682</v>
      </c>
      <c r="I27" s="266"/>
      <c r="J27" s="265" t="s">
        <v>286</v>
      </c>
      <c r="K27" s="265">
        <v>1</v>
      </c>
      <c r="L27" s="268">
        <v>1213</v>
      </c>
      <c r="M27" s="335">
        <v>1692</v>
      </c>
      <c r="N27" s="268">
        <v>8</v>
      </c>
      <c r="O27" s="268"/>
      <c r="P27" s="364">
        <f t="shared" si="0"/>
        <v>8</v>
      </c>
      <c r="Q27" s="301">
        <v>3</v>
      </c>
      <c r="R27" s="349">
        <f>Q27</f>
        <v>3</v>
      </c>
      <c r="S27" s="712">
        <f t="shared" si="1"/>
        <v>3</v>
      </c>
    </row>
    <row r="28" spans="1:19" s="332" customFormat="1" ht="12.75">
      <c r="A28" s="276" t="s">
        <v>521</v>
      </c>
      <c r="B28" s="265"/>
      <c r="C28" s="265">
        <v>2009</v>
      </c>
      <c r="D28" s="266" t="s">
        <v>178</v>
      </c>
      <c r="E28" s="266" t="s">
        <v>725</v>
      </c>
      <c r="F28" s="266" t="s">
        <v>653</v>
      </c>
      <c r="G28" s="266" t="s">
        <v>252</v>
      </c>
      <c r="H28" s="266" t="s">
        <v>660</v>
      </c>
      <c r="I28" s="266"/>
      <c r="J28" s="265" t="s">
        <v>285</v>
      </c>
      <c r="K28" s="268">
        <v>3</v>
      </c>
      <c r="L28" s="268">
        <v>1118</v>
      </c>
      <c r="M28" s="335">
        <v>908</v>
      </c>
      <c r="N28" s="268"/>
      <c r="O28" s="268">
        <v>4</v>
      </c>
      <c r="P28" s="364">
        <f t="shared" si="0"/>
        <v>4</v>
      </c>
      <c r="Q28" s="301">
        <v>8</v>
      </c>
      <c r="R28" s="349"/>
      <c r="S28" s="712">
        <f t="shared" si="1"/>
        <v>8</v>
      </c>
    </row>
    <row r="29" spans="1:19" s="332" customFormat="1" ht="12.75">
      <c r="A29" s="276" t="s">
        <v>521</v>
      </c>
      <c r="B29" s="265"/>
      <c r="C29" s="265">
        <v>2009</v>
      </c>
      <c r="D29" s="266" t="s">
        <v>178</v>
      </c>
      <c r="E29" s="266" t="s">
        <v>725</v>
      </c>
      <c r="F29" s="266" t="s">
        <v>622</v>
      </c>
      <c r="G29" s="266" t="s">
        <v>255</v>
      </c>
      <c r="H29" s="266" t="s">
        <v>623</v>
      </c>
      <c r="I29" s="266"/>
      <c r="J29" s="265" t="s">
        <v>285</v>
      </c>
      <c r="K29" s="268">
        <v>3</v>
      </c>
      <c r="L29" s="268">
        <v>4606</v>
      </c>
      <c r="M29" s="335">
        <v>5638</v>
      </c>
      <c r="N29" s="268"/>
      <c r="O29" s="268">
        <v>4</v>
      </c>
      <c r="P29" s="364">
        <f t="shared" si="0"/>
        <v>4</v>
      </c>
      <c r="Q29" s="301">
        <v>0</v>
      </c>
      <c r="R29" s="349"/>
      <c r="S29" s="712">
        <f t="shared" si="1"/>
        <v>0</v>
      </c>
    </row>
    <row r="30" spans="1:19" s="332" customFormat="1" ht="12.75">
      <c r="A30" s="276" t="s">
        <v>521</v>
      </c>
      <c r="B30" s="265"/>
      <c r="C30" s="265">
        <v>2009</v>
      </c>
      <c r="D30" s="266" t="s">
        <v>178</v>
      </c>
      <c r="E30" s="266" t="s">
        <v>725</v>
      </c>
      <c r="F30" s="266" t="s">
        <v>622</v>
      </c>
      <c r="G30" s="266" t="s">
        <v>255</v>
      </c>
      <c r="H30" s="266" t="s">
        <v>623</v>
      </c>
      <c r="I30" s="266"/>
      <c r="J30" s="265" t="s">
        <v>286</v>
      </c>
      <c r="K30" s="265">
        <v>1</v>
      </c>
      <c r="L30" s="268">
        <v>4606</v>
      </c>
      <c r="M30" s="335">
        <v>5630</v>
      </c>
      <c r="N30" s="268">
        <v>8</v>
      </c>
      <c r="O30" s="268"/>
      <c r="P30" s="364">
        <f t="shared" si="0"/>
        <v>8</v>
      </c>
      <c r="Q30" s="301">
        <v>21</v>
      </c>
      <c r="R30" s="349">
        <f>Q30</f>
        <v>21</v>
      </c>
      <c r="S30" s="712">
        <f t="shared" si="1"/>
        <v>21</v>
      </c>
    </row>
    <row r="31" spans="1:19" s="332" customFormat="1" ht="12.75">
      <c r="A31" s="276" t="s">
        <v>521</v>
      </c>
      <c r="B31" s="265"/>
      <c r="C31" s="265">
        <v>2009</v>
      </c>
      <c r="D31" s="266" t="s">
        <v>178</v>
      </c>
      <c r="E31" s="266" t="s">
        <v>725</v>
      </c>
      <c r="F31" s="266" t="s">
        <v>622</v>
      </c>
      <c r="G31" s="266" t="s">
        <v>252</v>
      </c>
      <c r="H31" s="266" t="s">
        <v>692</v>
      </c>
      <c r="I31" s="266"/>
      <c r="J31" s="265" t="s">
        <v>285</v>
      </c>
      <c r="K31" s="268">
        <v>3</v>
      </c>
      <c r="L31" s="268">
        <v>153</v>
      </c>
      <c r="M31" s="335">
        <v>0</v>
      </c>
      <c r="N31" s="268"/>
      <c r="O31" s="268">
        <v>10</v>
      </c>
      <c r="P31" s="364">
        <f t="shared" si="0"/>
        <v>10</v>
      </c>
      <c r="Q31" s="301">
        <v>1</v>
      </c>
      <c r="R31" s="349"/>
      <c r="S31" s="712">
        <f t="shared" si="1"/>
        <v>1</v>
      </c>
    </row>
    <row r="32" spans="1:19" s="332" customFormat="1" ht="12.75">
      <c r="A32" s="276" t="s">
        <v>521</v>
      </c>
      <c r="B32" s="265"/>
      <c r="C32" s="265">
        <v>2009</v>
      </c>
      <c r="D32" s="266" t="s">
        <v>178</v>
      </c>
      <c r="E32" s="266" t="s">
        <v>725</v>
      </c>
      <c r="F32" s="266" t="s">
        <v>622</v>
      </c>
      <c r="G32" s="266" t="s">
        <v>252</v>
      </c>
      <c r="H32" s="266" t="s">
        <v>626</v>
      </c>
      <c r="I32" s="266"/>
      <c r="J32" s="265" t="s">
        <v>285</v>
      </c>
      <c r="K32" s="268">
        <v>3</v>
      </c>
      <c r="L32" s="268">
        <v>1769</v>
      </c>
      <c r="M32" s="335">
        <v>1097</v>
      </c>
      <c r="N32" s="268"/>
      <c r="O32" s="268">
        <v>4</v>
      </c>
      <c r="P32" s="364">
        <f t="shared" si="0"/>
        <v>4</v>
      </c>
      <c r="Q32" s="301">
        <v>33</v>
      </c>
      <c r="R32" s="349"/>
      <c r="S32" s="712">
        <f t="shared" si="1"/>
        <v>33</v>
      </c>
    </row>
    <row r="33" spans="1:19" s="332" customFormat="1" ht="12.75">
      <c r="A33" s="276" t="s">
        <v>521</v>
      </c>
      <c r="B33" s="265"/>
      <c r="C33" s="265">
        <v>2009</v>
      </c>
      <c r="D33" s="266" t="s">
        <v>178</v>
      </c>
      <c r="E33" s="266" t="s">
        <v>725</v>
      </c>
      <c r="F33" s="266" t="s">
        <v>622</v>
      </c>
      <c r="G33" s="266" t="s">
        <v>252</v>
      </c>
      <c r="H33" s="266" t="s">
        <v>626</v>
      </c>
      <c r="I33" s="266"/>
      <c r="J33" s="265" t="s">
        <v>286</v>
      </c>
      <c r="K33" s="265">
        <v>1</v>
      </c>
      <c r="L33" s="268">
        <v>1769</v>
      </c>
      <c r="M33" s="335">
        <v>1097</v>
      </c>
      <c r="N33" s="268">
        <v>8</v>
      </c>
      <c r="O33" s="268"/>
      <c r="P33" s="364">
        <f t="shared" si="0"/>
        <v>8</v>
      </c>
      <c r="Q33" s="301">
        <v>2</v>
      </c>
      <c r="R33" s="349">
        <f>Q33</f>
        <v>2</v>
      </c>
      <c r="S33" s="712">
        <f t="shared" si="1"/>
        <v>2</v>
      </c>
    </row>
    <row r="34" spans="1:19" s="332" customFormat="1" ht="12.75">
      <c r="A34" s="276" t="s">
        <v>521</v>
      </c>
      <c r="B34" s="265"/>
      <c r="C34" s="265">
        <v>2009</v>
      </c>
      <c r="D34" s="266" t="s">
        <v>178</v>
      </c>
      <c r="E34" s="266" t="s">
        <v>725</v>
      </c>
      <c r="F34" s="266" t="s">
        <v>622</v>
      </c>
      <c r="G34" s="266" t="s">
        <v>287</v>
      </c>
      <c r="H34" s="266" t="s">
        <v>628</v>
      </c>
      <c r="I34" s="266"/>
      <c r="J34" s="265" t="s">
        <v>285</v>
      </c>
      <c r="K34" s="268">
        <v>3</v>
      </c>
      <c r="L34" s="268">
        <v>691</v>
      </c>
      <c r="M34" s="335">
        <v>390</v>
      </c>
      <c r="N34" s="268"/>
      <c r="O34" s="268">
        <v>10</v>
      </c>
      <c r="P34" s="364">
        <f t="shared" si="0"/>
        <v>10</v>
      </c>
      <c r="Q34" s="301">
        <v>29</v>
      </c>
      <c r="R34" s="349"/>
      <c r="S34" s="712">
        <f t="shared" si="1"/>
        <v>29</v>
      </c>
    </row>
    <row r="35" spans="1:19" s="332" customFormat="1" ht="12.75">
      <c r="A35" s="276" t="s">
        <v>521</v>
      </c>
      <c r="B35" s="265"/>
      <c r="C35" s="265">
        <v>2009</v>
      </c>
      <c r="D35" s="266" t="s">
        <v>178</v>
      </c>
      <c r="E35" s="266" t="s">
        <v>725</v>
      </c>
      <c r="F35" s="266" t="s">
        <v>629</v>
      </c>
      <c r="G35" s="266" t="s">
        <v>287</v>
      </c>
      <c r="H35" s="266" t="s">
        <v>703</v>
      </c>
      <c r="I35" s="266"/>
      <c r="J35" s="265" t="s">
        <v>285</v>
      </c>
      <c r="K35" s="268">
        <v>3</v>
      </c>
      <c r="L35" s="268">
        <v>209</v>
      </c>
      <c r="M35" s="335">
        <v>81</v>
      </c>
      <c r="N35" s="268"/>
      <c r="O35" s="268">
        <v>10</v>
      </c>
      <c r="P35" s="364">
        <f t="shared" si="0"/>
        <v>10</v>
      </c>
      <c r="Q35" s="301">
        <v>4</v>
      </c>
      <c r="R35" s="349"/>
      <c r="S35" s="712">
        <f t="shared" si="1"/>
        <v>4</v>
      </c>
    </row>
    <row r="36" spans="1:19" s="332" customFormat="1" ht="12.75">
      <c r="A36" s="276" t="s">
        <v>521</v>
      </c>
      <c r="B36" s="265"/>
      <c r="C36" s="265">
        <v>2009</v>
      </c>
      <c r="D36" s="266" t="s">
        <v>178</v>
      </c>
      <c r="E36" s="266" t="s">
        <v>725</v>
      </c>
      <c r="F36" s="266" t="s">
        <v>619</v>
      </c>
      <c r="G36" s="266" t="s">
        <v>252</v>
      </c>
      <c r="H36" s="266" t="s">
        <v>682</v>
      </c>
      <c r="I36" s="266"/>
      <c r="J36" s="265" t="s">
        <v>285</v>
      </c>
      <c r="K36" s="268">
        <v>3</v>
      </c>
      <c r="L36" s="268">
        <v>545</v>
      </c>
      <c r="M36" s="335">
        <v>314</v>
      </c>
      <c r="N36" s="268"/>
      <c r="O36" s="268">
        <v>4</v>
      </c>
      <c r="P36" s="364">
        <f t="shared" si="0"/>
        <v>4</v>
      </c>
      <c r="Q36" s="301">
        <v>6</v>
      </c>
      <c r="R36" s="349"/>
      <c r="S36" s="712">
        <f t="shared" si="1"/>
        <v>6</v>
      </c>
    </row>
    <row r="37" spans="1:19" s="332" customFormat="1" ht="12.75">
      <c r="A37" s="276" t="s">
        <v>521</v>
      </c>
      <c r="B37" s="265"/>
      <c r="C37" s="265">
        <v>2009</v>
      </c>
      <c r="D37" s="266" t="s">
        <v>178</v>
      </c>
      <c r="E37" s="266" t="s">
        <v>725</v>
      </c>
      <c r="F37" s="266" t="s">
        <v>619</v>
      </c>
      <c r="G37" s="266" t="s">
        <v>252</v>
      </c>
      <c r="H37" s="266" t="s">
        <v>682</v>
      </c>
      <c r="I37" s="266"/>
      <c r="J37" s="265" t="s">
        <v>286</v>
      </c>
      <c r="K37" s="265">
        <v>1</v>
      </c>
      <c r="L37" s="268">
        <v>545</v>
      </c>
      <c r="M37" s="335">
        <v>314</v>
      </c>
      <c r="N37" s="268">
        <v>8</v>
      </c>
      <c r="O37" s="268"/>
      <c r="P37" s="364">
        <f t="shared" si="0"/>
        <v>8</v>
      </c>
      <c r="Q37" s="301">
        <v>1</v>
      </c>
      <c r="R37" s="349">
        <f>Q37</f>
        <v>1</v>
      </c>
      <c r="S37" s="712">
        <f t="shared" si="1"/>
        <v>1</v>
      </c>
    </row>
    <row r="38" spans="1:19" s="332" customFormat="1" ht="12.75">
      <c r="A38" s="276" t="s">
        <v>521</v>
      </c>
      <c r="B38" s="265"/>
      <c r="C38" s="265">
        <v>2009</v>
      </c>
      <c r="D38" s="266" t="s">
        <v>178</v>
      </c>
      <c r="E38" s="266" t="s">
        <v>734</v>
      </c>
      <c r="F38" s="266" t="s">
        <v>653</v>
      </c>
      <c r="G38" s="266" t="s">
        <v>252</v>
      </c>
      <c r="H38" s="266" t="s">
        <v>660</v>
      </c>
      <c r="I38" s="266"/>
      <c r="J38" s="265" t="s">
        <v>285</v>
      </c>
      <c r="K38" s="268">
        <v>3</v>
      </c>
      <c r="L38" s="268">
        <v>6208</v>
      </c>
      <c r="M38" s="335">
        <v>4144</v>
      </c>
      <c r="N38" s="268"/>
      <c r="O38" s="268">
        <v>4</v>
      </c>
      <c r="P38" s="364">
        <f t="shared" si="0"/>
        <v>4</v>
      </c>
      <c r="Q38" s="301">
        <v>6</v>
      </c>
      <c r="R38" s="349"/>
      <c r="S38" s="712">
        <f t="shared" si="1"/>
        <v>6</v>
      </c>
    </row>
    <row r="39" spans="1:19" s="332" customFormat="1" ht="12.75">
      <c r="A39" s="276" t="s">
        <v>521</v>
      </c>
      <c r="B39" s="265"/>
      <c r="C39" s="265">
        <v>2009</v>
      </c>
      <c r="D39" s="266" t="s">
        <v>178</v>
      </c>
      <c r="E39" s="266" t="s">
        <v>734</v>
      </c>
      <c r="F39" s="266" t="s">
        <v>622</v>
      </c>
      <c r="G39" s="266" t="s">
        <v>255</v>
      </c>
      <c r="H39" s="266" t="s">
        <v>688</v>
      </c>
      <c r="I39" s="266"/>
      <c r="J39" s="265" t="s">
        <v>285</v>
      </c>
      <c r="K39" s="268">
        <v>3</v>
      </c>
      <c r="L39" s="268">
        <v>808</v>
      </c>
      <c r="M39" s="335">
        <v>140</v>
      </c>
      <c r="N39" s="268"/>
      <c r="O39" s="268">
        <v>4</v>
      </c>
      <c r="P39" s="364">
        <f t="shared" si="0"/>
        <v>4</v>
      </c>
      <c r="Q39" s="301">
        <v>5</v>
      </c>
      <c r="R39" s="349"/>
      <c r="S39" s="712">
        <f t="shared" si="1"/>
        <v>5</v>
      </c>
    </row>
    <row r="40" spans="1:19" s="332" customFormat="1" ht="12.75">
      <c r="A40" s="276" t="s">
        <v>521</v>
      </c>
      <c r="B40" s="265"/>
      <c r="C40" s="265">
        <v>2009</v>
      </c>
      <c r="D40" s="266" t="s">
        <v>178</v>
      </c>
      <c r="E40" s="266" t="s">
        <v>734</v>
      </c>
      <c r="F40" s="266" t="s">
        <v>622</v>
      </c>
      <c r="G40" s="266" t="s">
        <v>255</v>
      </c>
      <c r="H40" s="266" t="s">
        <v>688</v>
      </c>
      <c r="I40" s="266"/>
      <c r="J40" s="265" t="s">
        <v>286</v>
      </c>
      <c r="K40" s="265">
        <v>1</v>
      </c>
      <c r="L40" s="268">
        <v>808</v>
      </c>
      <c r="M40" s="335">
        <v>140</v>
      </c>
      <c r="N40" s="268">
        <v>8</v>
      </c>
      <c r="O40" s="268"/>
      <c r="P40" s="364">
        <f t="shared" si="0"/>
        <v>8</v>
      </c>
      <c r="Q40" s="301">
        <v>2</v>
      </c>
      <c r="R40" s="349">
        <f>Q40</f>
        <v>2</v>
      </c>
      <c r="S40" s="712">
        <f t="shared" si="1"/>
        <v>2</v>
      </c>
    </row>
    <row r="41" spans="1:19" s="332" customFormat="1" ht="12.75">
      <c r="A41" s="276" t="s">
        <v>521</v>
      </c>
      <c r="B41" s="265"/>
      <c r="C41" s="414">
        <v>2009</v>
      </c>
      <c r="D41" s="266" t="s">
        <v>178</v>
      </c>
      <c r="E41" s="266" t="s">
        <v>734</v>
      </c>
      <c r="F41" s="266" t="s">
        <v>622</v>
      </c>
      <c r="G41" s="266" t="s">
        <v>252</v>
      </c>
      <c r="H41" s="266" t="s">
        <v>691</v>
      </c>
      <c r="I41" s="269"/>
      <c r="J41" s="300" t="s">
        <v>285</v>
      </c>
      <c r="K41" s="265">
        <v>3</v>
      </c>
      <c r="L41" s="265">
        <v>665</v>
      </c>
      <c r="M41" s="336">
        <v>790</v>
      </c>
      <c r="N41" s="265"/>
      <c r="O41" s="268">
        <v>100</v>
      </c>
      <c r="P41" s="364"/>
      <c r="Q41" s="301">
        <v>213</v>
      </c>
      <c r="R41" s="349"/>
      <c r="S41" s="712">
        <f t="shared" si="1"/>
        <v>213</v>
      </c>
    </row>
    <row r="42" spans="1:19" s="332" customFormat="1" ht="12.75">
      <c r="A42" s="276" t="s">
        <v>521</v>
      </c>
      <c r="B42" s="265"/>
      <c r="C42" s="265">
        <v>2009</v>
      </c>
      <c r="D42" s="266" t="s">
        <v>178</v>
      </c>
      <c r="E42" s="266" t="s">
        <v>734</v>
      </c>
      <c r="F42" s="266" t="s">
        <v>622</v>
      </c>
      <c r="G42" s="266" t="s">
        <v>252</v>
      </c>
      <c r="H42" s="266" t="s">
        <v>269</v>
      </c>
      <c r="I42" s="266"/>
      <c r="J42" s="265" t="s">
        <v>285</v>
      </c>
      <c r="K42" s="268">
        <v>3</v>
      </c>
      <c r="L42" s="268">
        <v>1545</v>
      </c>
      <c r="M42" s="335">
        <v>1456</v>
      </c>
      <c r="N42" s="268"/>
      <c r="O42" s="268">
        <v>4</v>
      </c>
      <c r="P42" s="364">
        <f t="shared" si="0"/>
        <v>4</v>
      </c>
      <c r="Q42" s="301">
        <v>46</v>
      </c>
      <c r="R42" s="349"/>
      <c r="S42" s="713">
        <f t="shared" si="1"/>
        <v>46</v>
      </c>
    </row>
    <row r="43" spans="1:19" s="332" customFormat="1" ht="12.75">
      <c r="A43" s="276" t="s">
        <v>521</v>
      </c>
      <c r="B43" s="265"/>
      <c r="C43" s="265">
        <v>2009</v>
      </c>
      <c r="D43" s="266" t="s">
        <v>178</v>
      </c>
      <c r="E43" s="266" t="s">
        <v>734</v>
      </c>
      <c r="F43" s="266" t="s">
        <v>622</v>
      </c>
      <c r="G43" s="266" t="s">
        <v>252</v>
      </c>
      <c r="H43" s="266" t="s">
        <v>269</v>
      </c>
      <c r="I43" s="266"/>
      <c r="J43" s="265" t="s">
        <v>286</v>
      </c>
      <c r="K43" s="265">
        <v>1</v>
      </c>
      <c r="L43" s="268">
        <v>1545</v>
      </c>
      <c r="M43" s="335">
        <v>1456</v>
      </c>
      <c r="N43" s="268">
        <v>8</v>
      </c>
      <c r="O43" s="268"/>
      <c r="P43" s="364">
        <f t="shared" si="0"/>
        <v>8</v>
      </c>
      <c r="Q43" s="301">
        <v>11</v>
      </c>
      <c r="R43" s="349">
        <f>Q43</f>
        <v>11</v>
      </c>
      <c r="S43" s="713"/>
    </row>
    <row r="44" spans="1:19" s="332" customFormat="1" ht="12.75">
      <c r="A44" s="276" t="s">
        <v>521</v>
      </c>
      <c r="B44" s="265"/>
      <c r="C44" s="265">
        <v>2009</v>
      </c>
      <c r="D44" s="266" t="s">
        <v>178</v>
      </c>
      <c r="E44" s="266" t="s">
        <v>734</v>
      </c>
      <c r="F44" s="266" t="s">
        <v>622</v>
      </c>
      <c r="G44" s="266" t="s">
        <v>252</v>
      </c>
      <c r="H44" s="266" t="s">
        <v>692</v>
      </c>
      <c r="I44" s="266"/>
      <c r="J44" s="265" t="s">
        <v>285</v>
      </c>
      <c r="K44" s="268">
        <v>3</v>
      </c>
      <c r="L44" s="268">
        <v>78</v>
      </c>
      <c r="M44" s="335">
        <v>33</v>
      </c>
      <c r="N44" s="268"/>
      <c r="O44" s="268">
        <v>10</v>
      </c>
      <c r="P44" s="364">
        <f t="shared" si="0"/>
        <v>10</v>
      </c>
      <c r="Q44" s="301">
        <v>13</v>
      </c>
      <c r="R44" s="349"/>
      <c r="S44" s="713">
        <f t="shared" si="1"/>
        <v>13</v>
      </c>
    </row>
    <row r="45" spans="1:19" s="332" customFormat="1" ht="12.75">
      <c r="A45" s="276" t="s">
        <v>521</v>
      </c>
      <c r="B45" s="265"/>
      <c r="C45" s="265">
        <v>2009</v>
      </c>
      <c r="D45" s="266" t="s">
        <v>178</v>
      </c>
      <c r="E45" s="266" t="s">
        <v>734</v>
      </c>
      <c r="F45" s="266" t="s">
        <v>622</v>
      </c>
      <c r="G45" s="266" t="s">
        <v>252</v>
      </c>
      <c r="H45" s="266" t="s">
        <v>626</v>
      </c>
      <c r="I45" s="266"/>
      <c r="J45" s="265" t="s">
        <v>285</v>
      </c>
      <c r="K45" s="268">
        <v>3</v>
      </c>
      <c r="L45" s="268">
        <v>690</v>
      </c>
      <c r="M45" s="335">
        <v>514</v>
      </c>
      <c r="N45" s="268"/>
      <c r="O45" s="268">
        <v>4</v>
      </c>
      <c r="P45" s="364">
        <f t="shared" si="0"/>
        <v>4</v>
      </c>
      <c r="Q45" s="301">
        <v>7</v>
      </c>
      <c r="R45" s="349"/>
      <c r="S45" s="713">
        <v>7</v>
      </c>
    </row>
    <row r="46" spans="1:19" s="332" customFormat="1" ht="12.75">
      <c r="A46" s="276" t="s">
        <v>521</v>
      </c>
      <c r="B46" s="265"/>
      <c r="C46" s="265">
        <v>2009</v>
      </c>
      <c r="D46" s="266" t="s">
        <v>178</v>
      </c>
      <c r="E46" s="266" t="s">
        <v>734</v>
      </c>
      <c r="F46" s="266" t="s">
        <v>622</v>
      </c>
      <c r="G46" s="266" t="s">
        <v>252</v>
      </c>
      <c r="H46" s="266" t="s">
        <v>626</v>
      </c>
      <c r="I46" s="266"/>
      <c r="J46" s="265" t="s">
        <v>286</v>
      </c>
      <c r="K46" s="265">
        <v>1</v>
      </c>
      <c r="L46" s="268">
        <v>690</v>
      </c>
      <c r="M46" s="335">
        <v>514</v>
      </c>
      <c r="N46" s="268">
        <v>8</v>
      </c>
      <c r="O46" s="268"/>
      <c r="P46" s="364">
        <f t="shared" si="0"/>
        <v>8</v>
      </c>
      <c r="Q46" s="301">
        <v>0</v>
      </c>
      <c r="R46" s="349">
        <f>Q46</f>
        <v>0</v>
      </c>
      <c r="S46" s="713"/>
    </row>
    <row r="47" spans="1:19" s="332" customFormat="1" ht="12.75">
      <c r="A47" s="276" t="s">
        <v>521</v>
      </c>
      <c r="B47" s="265"/>
      <c r="C47" s="265">
        <v>2009</v>
      </c>
      <c r="D47" s="266" t="s">
        <v>178</v>
      </c>
      <c r="E47" s="266" t="s">
        <v>734</v>
      </c>
      <c r="F47" s="266" t="s">
        <v>622</v>
      </c>
      <c r="G47" s="266" t="s">
        <v>287</v>
      </c>
      <c r="H47" s="266" t="s">
        <v>628</v>
      </c>
      <c r="I47" s="266"/>
      <c r="J47" s="265" t="s">
        <v>285</v>
      </c>
      <c r="K47" s="268">
        <v>3</v>
      </c>
      <c r="L47" s="268">
        <v>494</v>
      </c>
      <c r="M47" s="335">
        <v>616</v>
      </c>
      <c r="N47" s="268"/>
      <c r="O47" s="268">
        <v>20</v>
      </c>
      <c r="P47" s="364">
        <f t="shared" si="0"/>
        <v>20</v>
      </c>
      <c r="Q47" s="301">
        <v>33</v>
      </c>
      <c r="R47" s="349"/>
      <c r="S47" s="713">
        <v>33</v>
      </c>
    </row>
    <row r="48" spans="1:19" s="332" customFormat="1" ht="12.75">
      <c r="A48" s="276" t="s">
        <v>521</v>
      </c>
      <c r="B48" s="265"/>
      <c r="C48" s="265">
        <v>2009</v>
      </c>
      <c r="D48" s="266" t="s">
        <v>178</v>
      </c>
      <c r="E48" s="266" t="s">
        <v>734</v>
      </c>
      <c r="F48" s="266" t="s">
        <v>642</v>
      </c>
      <c r="G48" s="266" t="s">
        <v>287</v>
      </c>
      <c r="H48" s="266" t="s">
        <v>674</v>
      </c>
      <c r="I48" s="266"/>
      <c r="J48" s="300" t="s">
        <v>285</v>
      </c>
      <c r="K48" s="268">
        <v>3</v>
      </c>
      <c r="L48" s="268">
        <v>207</v>
      </c>
      <c r="M48" s="335">
        <v>112</v>
      </c>
      <c r="N48" s="268"/>
      <c r="O48" s="268">
        <v>15</v>
      </c>
      <c r="P48" s="364">
        <f t="shared" si="0"/>
        <v>15</v>
      </c>
      <c r="Q48" s="301">
        <v>27</v>
      </c>
      <c r="R48" s="349"/>
      <c r="S48" s="713">
        <f t="shared" si="1"/>
        <v>27</v>
      </c>
    </row>
    <row r="49" spans="1:19" s="332" customFormat="1" ht="12.75">
      <c r="A49" s="276" t="s">
        <v>521</v>
      </c>
      <c r="B49" s="265"/>
      <c r="C49" s="265">
        <v>2009</v>
      </c>
      <c r="D49" s="266" t="s">
        <v>178</v>
      </c>
      <c r="E49" s="266" t="s">
        <v>734</v>
      </c>
      <c r="F49" s="266" t="s">
        <v>619</v>
      </c>
      <c r="G49" s="266" t="s">
        <v>252</v>
      </c>
      <c r="H49" s="266" t="s">
        <v>679</v>
      </c>
      <c r="I49" s="266"/>
      <c r="J49" s="300" t="s">
        <v>285</v>
      </c>
      <c r="K49" s="268">
        <v>3</v>
      </c>
      <c r="L49" s="268">
        <v>586</v>
      </c>
      <c r="M49" s="335">
        <v>244</v>
      </c>
      <c r="N49" s="268"/>
      <c r="O49" s="268">
        <v>4</v>
      </c>
      <c r="P49" s="364">
        <f t="shared" si="0"/>
        <v>4</v>
      </c>
      <c r="Q49" s="301">
        <v>4</v>
      </c>
      <c r="R49" s="349"/>
      <c r="S49" s="713">
        <f t="shared" si="1"/>
        <v>4</v>
      </c>
    </row>
    <row r="50" spans="1:19" s="332" customFormat="1" ht="12.75">
      <c r="A50" s="276" t="s">
        <v>521</v>
      </c>
      <c r="B50" s="265"/>
      <c r="C50" s="265">
        <v>2009</v>
      </c>
      <c r="D50" s="266" t="s">
        <v>178</v>
      </c>
      <c r="E50" s="266" t="s">
        <v>734</v>
      </c>
      <c r="F50" s="266" t="s">
        <v>619</v>
      </c>
      <c r="G50" s="266" t="s">
        <v>252</v>
      </c>
      <c r="H50" s="266" t="s">
        <v>679</v>
      </c>
      <c r="I50" s="266"/>
      <c r="J50" s="300" t="s">
        <v>286</v>
      </c>
      <c r="K50" s="265">
        <v>1</v>
      </c>
      <c r="L50" s="268">
        <v>586</v>
      </c>
      <c r="M50" s="335">
        <v>244</v>
      </c>
      <c r="N50" s="268">
        <v>8</v>
      </c>
      <c r="O50" s="268"/>
      <c r="P50" s="364">
        <f t="shared" si="0"/>
        <v>8</v>
      </c>
      <c r="Q50" s="301">
        <v>2</v>
      </c>
      <c r="R50" s="349">
        <f>Q50</f>
        <v>2</v>
      </c>
      <c r="S50" s="713"/>
    </row>
    <row r="51" spans="1:19" s="332" customFormat="1" ht="12.75">
      <c r="A51" s="276" t="s">
        <v>521</v>
      </c>
      <c r="B51" s="265"/>
      <c r="C51" s="265">
        <v>2009</v>
      </c>
      <c r="D51" s="266" t="s">
        <v>178</v>
      </c>
      <c r="E51" s="266" t="s">
        <v>734</v>
      </c>
      <c r="F51" s="266" t="s">
        <v>683</v>
      </c>
      <c r="G51" s="266" t="s">
        <v>255</v>
      </c>
      <c r="H51" s="266" t="s">
        <v>737</v>
      </c>
      <c r="I51" s="266"/>
      <c r="J51" s="300" t="s">
        <v>286</v>
      </c>
      <c r="K51" s="268">
        <v>1</v>
      </c>
      <c r="L51" s="268">
        <v>1538</v>
      </c>
      <c r="M51" s="335">
        <v>1999</v>
      </c>
      <c r="N51" s="268">
        <v>4</v>
      </c>
      <c r="O51" s="268"/>
      <c r="P51" s="364">
        <f t="shared" si="0"/>
        <v>4</v>
      </c>
      <c r="Q51" s="301">
        <v>4</v>
      </c>
      <c r="R51" s="349">
        <f>Q51</f>
        <v>4</v>
      </c>
      <c r="S51" s="713"/>
    </row>
    <row r="52" spans="1:19" s="332" customFormat="1" ht="12.75">
      <c r="A52" s="276" t="s">
        <v>521</v>
      </c>
      <c r="B52" s="265"/>
      <c r="C52" s="265">
        <v>2009</v>
      </c>
      <c r="D52" s="266" t="s">
        <v>178</v>
      </c>
      <c r="E52" s="266" t="s">
        <v>734</v>
      </c>
      <c r="F52" s="266" t="s">
        <v>683</v>
      </c>
      <c r="G52" s="266" t="s">
        <v>252</v>
      </c>
      <c r="H52" s="266" t="s">
        <v>686</v>
      </c>
      <c r="I52" s="266"/>
      <c r="J52" s="300" t="s">
        <v>285</v>
      </c>
      <c r="K52" s="268">
        <v>3</v>
      </c>
      <c r="L52" s="268">
        <v>101</v>
      </c>
      <c r="M52" s="335">
        <v>59</v>
      </c>
      <c r="N52" s="268"/>
      <c r="O52" s="268">
        <v>4</v>
      </c>
      <c r="P52" s="364">
        <f t="shared" si="0"/>
        <v>4</v>
      </c>
      <c r="Q52" s="301">
        <v>0</v>
      </c>
      <c r="R52" s="349"/>
      <c r="S52" s="713">
        <f t="shared" si="1"/>
        <v>0</v>
      </c>
    </row>
    <row r="53" spans="1:19" s="332" customFormat="1" ht="12.75">
      <c r="A53" s="276" t="s">
        <v>521</v>
      </c>
      <c r="B53" s="265"/>
      <c r="C53" s="265">
        <v>2009</v>
      </c>
      <c r="D53" s="266" t="s">
        <v>178</v>
      </c>
      <c r="E53" s="266" t="s">
        <v>734</v>
      </c>
      <c r="F53" s="266" t="s">
        <v>683</v>
      </c>
      <c r="G53" s="266" t="s">
        <v>252</v>
      </c>
      <c r="H53" s="266" t="s">
        <v>686</v>
      </c>
      <c r="I53" s="266"/>
      <c r="J53" s="300" t="s">
        <v>286</v>
      </c>
      <c r="K53" s="265">
        <v>1</v>
      </c>
      <c r="L53" s="268">
        <v>101</v>
      </c>
      <c r="M53" s="335">
        <v>59</v>
      </c>
      <c r="N53" s="268">
        <v>8</v>
      </c>
      <c r="O53" s="268"/>
      <c r="P53" s="364">
        <f t="shared" si="0"/>
        <v>8</v>
      </c>
      <c r="Q53" s="301">
        <v>0</v>
      </c>
      <c r="R53" s="349">
        <f>Q53</f>
        <v>0</v>
      </c>
      <c r="S53" s="713"/>
    </row>
    <row r="54" spans="1:19" s="332" customFormat="1" ht="12.75">
      <c r="A54" s="276" t="s">
        <v>521</v>
      </c>
      <c r="B54" s="265"/>
      <c r="C54" s="265">
        <v>2009</v>
      </c>
      <c r="D54" s="269" t="s">
        <v>180</v>
      </c>
      <c r="E54" s="269" t="s">
        <v>753</v>
      </c>
      <c r="F54" s="269" t="s">
        <v>642</v>
      </c>
      <c r="G54" s="269" t="s">
        <v>287</v>
      </c>
      <c r="H54" s="269" t="s">
        <v>674</v>
      </c>
      <c r="I54" s="269"/>
      <c r="J54" s="300" t="s">
        <v>285</v>
      </c>
      <c r="K54" s="265">
        <v>1</v>
      </c>
      <c r="L54" s="265">
        <v>5</v>
      </c>
      <c r="M54" s="336">
        <v>0</v>
      </c>
      <c r="N54" s="265"/>
      <c r="O54" s="265">
        <v>0</v>
      </c>
      <c r="P54" s="364">
        <f t="shared" si="0"/>
        <v>0</v>
      </c>
      <c r="Q54" s="301">
        <v>0</v>
      </c>
      <c r="R54" s="349"/>
      <c r="S54" s="713">
        <v>0</v>
      </c>
    </row>
    <row r="55" spans="1:19" s="332" customFormat="1" ht="12.75">
      <c r="A55" s="276" t="s">
        <v>521</v>
      </c>
      <c r="B55" s="265"/>
      <c r="C55" s="265">
        <v>2009</v>
      </c>
      <c r="D55" s="269" t="s">
        <v>180</v>
      </c>
      <c r="E55" s="269" t="s">
        <v>754</v>
      </c>
      <c r="F55" s="269" t="s">
        <v>642</v>
      </c>
      <c r="G55" s="269" t="s">
        <v>287</v>
      </c>
      <c r="H55" s="269" t="s">
        <v>674</v>
      </c>
      <c r="I55" s="269"/>
      <c r="J55" s="300" t="s">
        <v>285</v>
      </c>
      <c r="K55" s="265">
        <v>1</v>
      </c>
      <c r="L55" s="265">
        <v>18</v>
      </c>
      <c r="M55" s="336">
        <v>0</v>
      </c>
      <c r="N55" s="265"/>
      <c r="O55" s="265">
        <v>2</v>
      </c>
      <c r="P55" s="364">
        <f t="shared" si="0"/>
        <v>2</v>
      </c>
      <c r="Q55" s="301">
        <v>0</v>
      </c>
      <c r="R55" s="349"/>
      <c r="S55" s="713">
        <v>0</v>
      </c>
    </row>
    <row r="56" spans="1:19" s="332" customFormat="1" ht="12.75">
      <c r="A56" s="276" t="s">
        <v>521</v>
      </c>
      <c r="B56" s="265"/>
      <c r="C56" s="265">
        <v>2009</v>
      </c>
      <c r="D56" s="269" t="s">
        <v>180</v>
      </c>
      <c r="E56" s="269" t="s">
        <v>755</v>
      </c>
      <c r="F56" s="269" t="s">
        <v>642</v>
      </c>
      <c r="G56" s="269" t="s">
        <v>287</v>
      </c>
      <c r="H56" s="269" t="s">
        <v>674</v>
      </c>
      <c r="I56" s="269"/>
      <c r="J56" s="300" t="s">
        <v>285</v>
      </c>
      <c r="K56" s="265">
        <v>1</v>
      </c>
      <c r="L56" s="265">
        <v>18</v>
      </c>
      <c r="M56" s="336">
        <v>1</v>
      </c>
      <c r="N56" s="265"/>
      <c r="O56" s="265">
        <v>2</v>
      </c>
      <c r="P56" s="364">
        <f t="shared" si="0"/>
        <v>2</v>
      </c>
      <c r="Q56" s="301">
        <v>0</v>
      </c>
      <c r="R56" s="349"/>
      <c r="S56" s="713">
        <v>0</v>
      </c>
    </row>
    <row r="57" spans="1:19" s="332" customFormat="1" ht="12.75">
      <c r="A57" s="276" t="s">
        <v>521</v>
      </c>
      <c r="B57" s="265"/>
      <c r="C57" s="265">
        <v>2009</v>
      </c>
      <c r="D57" s="269" t="s">
        <v>180</v>
      </c>
      <c r="E57" s="269" t="s">
        <v>756</v>
      </c>
      <c r="F57" s="269" t="s">
        <v>642</v>
      </c>
      <c r="G57" s="269" t="s">
        <v>287</v>
      </c>
      <c r="H57" s="269" t="s">
        <v>674</v>
      </c>
      <c r="I57" s="269"/>
      <c r="J57" s="300" t="s">
        <v>285</v>
      </c>
      <c r="K57" s="265">
        <v>1</v>
      </c>
      <c r="L57" s="265">
        <v>4</v>
      </c>
      <c r="M57" s="336">
        <v>1</v>
      </c>
      <c r="N57" s="265"/>
      <c r="O57" s="265">
        <v>0</v>
      </c>
      <c r="P57" s="364">
        <f t="shared" si="0"/>
        <v>0</v>
      </c>
      <c r="Q57" s="301">
        <v>0</v>
      </c>
      <c r="R57" s="349"/>
      <c r="S57" s="713">
        <v>0</v>
      </c>
    </row>
    <row r="58" spans="1:19" s="332" customFormat="1" ht="13.5" thickBot="1">
      <c r="A58" s="368" t="s">
        <v>521</v>
      </c>
      <c r="B58" s="280"/>
      <c r="C58" s="280">
        <v>2009</v>
      </c>
      <c r="D58" s="278" t="s">
        <v>180</v>
      </c>
      <c r="E58" s="278" t="s">
        <v>757</v>
      </c>
      <c r="F58" s="278" t="s">
        <v>642</v>
      </c>
      <c r="G58" s="278" t="s">
        <v>287</v>
      </c>
      <c r="H58" s="278" t="s">
        <v>674</v>
      </c>
      <c r="I58" s="278"/>
      <c r="J58" s="369" t="s">
        <v>285</v>
      </c>
      <c r="K58" s="280">
        <v>1</v>
      </c>
      <c r="L58" s="280">
        <v>17</v>
      </c>
      <c r="M58" s="360">
        <v>16</v>
      </c>
      <c r="N58" s="280"/>
      <c r="O58" s="280">
        <v>2</v>
      </c>
      <c r="P58" s="365">
        <f t="shared" si="0"/>
        <v>2</v>
      </c>
      <c r="Q58" s="361">
        <v>0</v>
      </c>
      <c r="R58" s="362"/>
      <c r="S58" s="714">
        <v>0</v>
      </c>
    </row>
  </sheetData>
  <sheetProtection/>
  <printOptions/>
  <pageMargins left="0.7874015748031497" right="0.7874015748031497" top="1.062992125984252" bottom="1.062992125984252" header="0.5118110236220472" footer="0.5118110236220472"/>
  <pageSetup fitToHeight="2" fitToWidth="1" horizontalDpi="300" verticalDpi="300" orientation="landscape" paperSize="9" scale="4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SheetLayoutView="100" zoomScalePageLayoutView="0" workbookViewId="0" topLeftCell="H1">
      <selection activeCell="H10" sqref="A10:IV10"/>
    </sheetView>
  </sheetViews>
  <sheetFormatPr defaultColWidth="11.57421875" defaultRowHeight="12.75"/>
  <cols>
    <col min="1" max="1" width="11.57421875" style="0" customWidth="1"/>
    <col min="2" max="2" width="12.8515625" style="0" customWidth="1"/>
    <col min="3" max="3" width="11.57421875" style="0" customWidth="1"/>
    <col min="4" max="4" width="25.57421875" style="0" customWidth="1"/>
    <col min="5" max="5" width="15.28125" style="0" customWidth="1"/>
    <col min="6" max="6" width="23.421875" style="0" customWidth="1"/>
    <col min="7" max="8" width="19.140625" style="0" customWidth="1"/>
    <col min="9" max="9" width="34.57421875" style="0" customWidth="1"/>
    <col min="10" max="10" width="19.8515625" style="0" customWidth="1"/>
    <col min="11" max="16" width="11.57421875" style="0" customWidth="1"/>
    <col min="17" max="17" width="13.28125" style="0" customWidth="1"/>
    <col min="18" max="21" width="11.57421875" style="0" customWidth="1"/>
    <col min="22" max="22" width="11.8515625" style="0" bestFit="1" customWidth="1"/>
  </cols>
  <sheetData>
    <row r="1" spans="1:23" ht="18.75" thickBot="1">
      <c r="A1" s="69" t="s">
        <v>288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S1" s="1"/>
      <c r="T1" s="1"/>
      <c r="U1" s="376" t="s">
        <v>152</v>
      </c>
      <c r="V1" s="772">
        <v>2009</v>
      </c>
      <c r="W1" s="773"/>
    </row>
    <row r="2" spans="1:23" ht="16.5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S2" s="1"/>
      <c r="T2" s="1"/>
      <c r="U2" s="377" t="s">
        <v>193</v>
      </c>
      <c r="V2" s="774">
        <v>2009</v>
      </c>
      <c r="W2" s="775"/>
    </row>
    <row r="3" spans="1:23" ht="90" thickBot="1">
      <c r="A3" s="338" t="s">
        <v>154</v>
      </c>
      <c r="B3" s="260" t="s">
        <v>272</v>
      </c>
      <c r="C3" s="260" t="s">
        <v>257</v>
      </c>
      <c r="D3" s="338" t="s">
        <v>167</v>
      </c>
      <c r="E3" s="260" t="s">
        <v>289</v>
      </c>
      <c r="F3" s="260" t="s">
        <v>290</v>
      </c>
      <c r="G3" s="260" t="s">
        <v>291</v>
      </c>
      <c r="H3" s="260" t="s">
        <v>292</v>
      </c>
      <c r="I3" s="260" t="s">
        <v>275</v>
      </c>
      <c r="J3" s="260" t="s">
        <v>276</v>
      </c>
      <c r="K3" s="366" t="s">
        <v>201</v>
      </c>
      <c r="L3" s="367" t="s">
        <v>277</v>
      </c>
      <c r="M3" s="410" t="s">
        <v>278</v>
      </c>
      <c r="N3" s="260" t="s">
        <v>293</v>
      </c>
      <c r="O3" s="260" t="s">
        <v>294</v>
      </c>
      <c r="P3" s="260" t="s">
        <v>295</v>
      </c>
      <c r="Q3" s="260" t="s">
        <v>296</v>
      </c>
      <c r="R3" s="410" t="s">
        <v>282</v>
      </c>
      <c r="S3" s="410" t="s">
        <v>283</v>
      </c>
      <c r="T3" s="410" t="s">
        <v>284</v>
      </c>
      <c r="U3" s="345" t="s">
        <v>297</v>
      </c>
      <c r="V3" s="345" t="s">
        <v>298</v>
      </c>
      <c r="W3" s="345" t="s">
        <v>299</v>
      </c>
    </row>
    <row r="4" spans="1:23" s="90" customFormat="1" ht="12.75">
      <c r="A4" s="294" t="s">
        <v>521</v>
      </c>
      <c r="B4" s="295"/>
      <c r="C4" s="295">
        <v>2009</v>
      </c>
      <c r="D4" s="296" t="s">
        <v>176</v>
      </c>
      <c r="E4" s="415"/>
      <c r="F4" s="297" t="s">
        <v>667</v>
      </c>
      <c r="G4" s="297" t="s">
        <v>618</v>
      </c>
      <c r="H4" s="297"/>
      <c r="I4" s="298" t="s">
        <v>285</v>
      </c>
      <c r="J4" s="295">
        <v>3</v>
      </c>
      <c r="K4" s="295"/>
      <c r="L4" s="339">
        <v>488</v>
      </c>
      <c r="M4" s="334">
        <v>394</v>
      </c>
      <c r="N4" s="295">
        <v>0</v>
      </c>
      <c r="O4" s="295">
        <v>3</v>
      </c>
      <c r="P4" s="363">
        <f aca="true" t="shared" si="0" ref="P4:P58">O4+N4</f>
        <v>3</v>
      </c>
      <c r="Q4" s="363">
        <v>0</v>
      </c>
      <c r="R4" s="302">
        <v>2</v>
      </c>
      <c r="S4" s="346">
        <v>0</v>
      </c>
      <c r="T4" s="346">
        <f aca="true" t="shared" si="1" ref="T4:T36">R4</f>
        <v>2</v>
      </c>
      <c r="U4" s="370">
        <f>R4/P4</f>
        <v>0.6666666666666666</v>
      </c>
      <c r="V4" s="370"/>
      <c r="W4" s="371">
        <f>T4/O4</f>
        <v>0.6666666666666666</v>
      </c>
    </row>
    <row r="5" spans="1:23" s="90" customFormat="1" ht="12.75">
      <c r="A5" s="299" t="s">
        <v>521</v>
      </c>
      <c r="B5" s="268"/>
      <c r="C5" s="268">
        <v>2009</v>
      </c>
      <c r="D5" s="291" t="s">
        <v>176</v>
      </c>
      <c r="E5" s="412"/>
      <c r="F5" s="292" t="s">
        <v>659</v>
      </c>
      <c r="G5" s="292" t="s">
        <v>618</v>
      </c>
      <c r="H5" s="292"/>
      <c r="I5" s="293" t="s">
        <v>285</v>
      </c>
      <c r="J5" s="268">
        <v>3</v>
      </c>
      <c r="K5" s="268"/>
      <c r="L5" s="341">
        <v>14540</v>
      </c>
      <c r="M5" s="335">
        <v>11625</v>
      </c>
      <c r="N5" s="268">
        <v>0</v>
      </c>
      <c r="O5" s="268">
        <v>8</v>
      </c>
      <c r="P5" s="350">
        <f t="shared" si="0"/>
        <v>8</v>
      </c>
      <c r="Q5" s="350">
        <v>0</v>
      </c>
      <c r="R5" s="303">
        <v>16</v>
      </c>
      <c r="S5" s="347">
        <v>0</v>
      </c>
      <c r="T5" s="347">
        <f t="shared" si="1"/>
        <v>16</v>
      </c>
      <c r="U5" s="372">
        <f aca="true" t="shared" si="2" ref="U5:U58">R5/P5</f>
        <v>2</v>
      </c>
      <c r="V5" s="372"/>
      <c r="W5" s="373">
        <f aca="true" t="shared" si="3" ref="W5:W58">T5/O5</f>
        <v>2</v>
      </c>
    </row>
    <row r="6" spans="1:23" s="90" customFormat="1" ht="12.75">
      <c r="A6" s="299" t="s">
        <v>521</v>
      </c>
      <c r="B6" s="268"/>
      <c r="C6" s="268">
        <v>2009</v>
      </c>
      <c r="D6" s="291" t="s">
        <v>176</v>
      </c>
      <c r="E6" s="412"/>
      <c r="F6" s="292" t="s">
        <v>266</v>
      </c>
      <c r="G6" s="292" t="s">
        <v>618</v>
      </c>
      <c r="H6" s="292"/>
      <c r="I6" s="293" t="s">
        <v>285</v>
      </c>
      <c r="J6" s="268">
        <v>3</v>
      </c>
      <c r="K6" s="268"/>
      <c r="L6" s="341">
        <v>7798</v>
      </c>
      <c r="M6" s="335">
        <v>5435</v>
      </c>
      <c r="N6" s="268">
        <v>0</v>
      </c>
      <c r="O6" s="268">
        <v>8</v>
      </c>
      <c r="P6" s="350">
        <f t="shared" si="0"/>
        <v>8</v>
      </c>
      <c r="Q6" s="350">
        <v>0</v>
      </c>
      <c r="R6" s="304">
        <v>31</v>
      </c>
      <c r="S6" s="348">
        <v>0</v>
      </c>
      <c r="T6" s="348">
        <f t="shared" si="1"/>
        <v>31</v>
      </c>
      <c r="U6" s="372">
        <f t="shared" si="2"/>
        <v>3.875</v>
      </c>
      <c r="V6" s="372"/>
      <c r="W6" s="373">
        <f t="shared" si="3"/>
        <v>3.875</v>
      </c>
    </row>
    <row r="7" spans="1:23" s="90" customFormat="1" ht="12.75">
      <c r="A7" s="299" t="s">
        <v>521</v>
      </c>
      <c r="B7" s="268"/>
      <c r="C7" s="268">
        <v>2009</v>
      </c>
      <c r="D7" s="291" t="s">
        <v>176</v>
      </c>
      <c r="E7" s="412"/>
      <c r="F7" s="292" t="s">
        <v>266</v>
      </c>
      <c r="G7" s="292" t="s">
        <v>618</v>
      </c>
      <c r="H7" s="292"/>
      <c r="I7" s="293" t="s">
        <v>286</v>
      </c>
      <c r="J7" s="268">
        <v>1</v>
      </c>
      <c r="K7" s="268"/>
      <c r="L7" s="341">
        <v>7798</v>
      </c>
      <c r="M7" s="335">
        <v>5435</v>
      </c>
      <c r="N7" s="268">
        <v>30</v>
      </c>
      <c r="O7" s="268">
        <v>0</v>
      </c>
      <c r="P7" s="350">
        <f t="shared" si="0"/>
        <v>30</v>
      </c>
      <c r="Q7" s="350">
        <v>0</v>
      </c>
      <c r="R7" s="304">
        <v>52</v>
      </c>
      <c r="S7" s="348">
        <f>R7</f>
        <v>52</v>
      </c>
      <c r="T7" s="348">
        <v>0</v>
      </c>
      <c r="U7" s="372">
        <f t="shared" si="2"/>
        <v>1.7333333333333334</v>
      </c>
      <c r="V7" s="372">
        <f>S7/N7</f>
        <v>1.7333333333333334</v>
      </c>
      <c r="W7" s="373"/>
    </row>
    <row r="8" spans="1:23" s="90" customFormat="1" ht="12.75">
      <c r="A8" s="299" t="s">
        <v>521</v>
      </c>
      <c r="B8" s="268"/>
      <c r="C8" s="268">
        <v>2009</v>
      </c>
      <c r="D8" s="291" t="s">
        <v>176</v>
      </c>
      <c r="E8" s="412"/>
      <c r="F8" s="292" t="s">
        <v>632</v>
      </c>
      <c r="G8" s="292" t="s">
        <v>618</v>
      </c>
      <c r="H8" s="292"/>
      <c r="I8" s="293" t="s">
        <v>285</v>
      </c>
      <c r="J8" s="268">
        <v>3</v>
      </c>
      <c r="K8" s="268"/>
      <c r="L8" s="341">
        <v>451</v>
      </c>
      <c r="M8" s="335">
        <v>217</v>
      </c>
      <c r="N8" s="268">
        <v>0</v>
      </c>
      <c r="O8" s="268">
        <v>8</v>
      </c>
      <c r="P8" s="350">
        <f t="shared" si="0"/>
        <v>8</v>
      </c>
      <c r="Q8" s="350">
        <v>0</v>
      </c>
      <c r="R8" s="304">
        <v>7</v>
      </c>
      <c r="S8" s="348">
        <v>0</v>
      </c>
      <c r="T8" s="348">
        <f t="shared" si="1"/>
        <v>7</v>
      </c>
      <c r="U8" s="372">
        <f t="shared" si="2"/>
        <v>0.875</v>
      </c>
      <c r="V8" s="372"/>
      <c r="W8" s="373">
        <f t="shared" si="3"/>
        <v>0.875</v>
      </c>
    </row>
    <row r="9" spans="1:23" ht="12.75">
      <c r="A9" s="299" t="s">
        <v>521</v>
      </c>
      <c r="B9" s="268"/>
      <c r="C9" s="268">
        <v>2009</v>
      </c>
      <c r="D9" s="291" t="s">
        <v>176</v>
      </c>
      <c r="E9" s="413"/>
      <c r="F9" s="292" t="s">
        <v>633</v>
      </c>
      <c r="G9" s="292" t="s">
        <v>618</v>
      </c>
      <c r="H9" s="292"/>
      <c r="I9" s="293" t="s">
        <v>285</v>
      </c>
      <c r="J9" s="268">
        <v>3</v>
      </c>
      <c r="K9" s="268"/>
      <c r="L9" s="341">
        <v>840</v>
      </c>
      <c r="M9" s="335">
        <v>180</v>
      </c>
      <c r="N9" s="268">
        <v>0</v>
      </c>
      <c r="O9" s="268">
        <v>8</v>
      </c>
      <c r="P9" s="350">
        <f t="shared" si="0"/>
        <v>8</v>
      </c>
      <c r="Q9" s="350">
        <v>0</v>
      </c>
      <c r="R9" s="304">
        <v>12</v>
      </c>
      <c r="S9" s="348">
        <v>0</v>
      </c>
      <c r="T9" s="348">
        <f t="shared" si="1"/>
        <v>12</v>
      </c>
      <c r="U9" s="372">
        <f t="shared" si="2"/>
        <v>1.5</v>
      </c>
      <c r="V9" s="372"/>
      <c r="W9" s="373">
        <f t="shared" si="3"/>
        <v>1.5</v>
      </c>
    </row>
    <row r="10" spans="1:23" ht="12.75">
      <c r="A10" s="299" t="s">
        <v>521</v>
      </c>
      <c r="B10" s="268"/>
      <c r="C10" s="268">
        <v>2009</v>
      </c>
      <c r="D10" s="291" t="s">
        <v>176</v>
      </c>
      <c r="E10" s="413"/>
      <c r="F10" s="292" t="s">
        <v>659</v>
      </c>
      <c r="G10" s="292" t="s">
        <v>673</v>
      </c>
      <c r="H10" s="292"/>
      <c r="I10" s="293" t="s">
        <v>285</v>
      </c>
      <c r="J10" s="268">
        <v>3</v>
      </c>
      <c r="K10" s="268"/>
      <c r="L10" s="341">
        <v>2826</v>
      </c>
      <c r="M10" s="335">
        <v>2189</v>
      </c>
      <c r="N10" s="268">
        <v>0</v>
      </c>
      <c r="O10" s="268">
        <v>8</v>
      </c>
      <c r="P10" s="350">
        <f t="shared" si="0"/>
        <v>8</v>
      </c>
      <c r="Q10" s="350">
        <v>0</v>
      </c>
      <c r="R10" s="304">
        <v>4</v>
      </c>
      <c r="S10" s="348">
        <v>0</v>
      </c>
      <c r="T10" s="348">
        <f t="shared" si="1"/>
        <v>4</v>
      </c>
      <c r="U10" s="372">
        <f t="shared" si="2"/>
        <v>0.5</v>
      </c>
      <c r="V10" s="372"/>
      <c r="W10" s="373">
        <f t="shared" si="3"/>
        <v>0.5</v>
      </c>
    </row>
    <row r="11" spans="1:23" ht="12.75">
      <c r="A11" s="299" t="s">
        <v>521</v>
      </c>
      <c r="B11" s="268"/>
      <c r="C11" s="268">
        <v>2009</v>
      </c>
      <c r="D11" s="291" t="s">
        <v>176</v>
      </c>
      <c r="E11" s="413"/>
      <c r="F11" s="292" t="s">
        <v>663</v>
      </c>
      <c r="G11" s="292" t="s">
        <v>673</v>
      </c>
      <c r="H11" s="292"/>
      <c r="I11" s="293" t="s">
        <v>285</v>
      </c>
      <c r="J11" s="268">
        <v>3</v>
      </c>
      <c r="K11" s="268"/>
      <c r="L11" s="341">
        <v>54</v>
      </c>
      <c r="M11" s="335">
        <v>208</v>
      </c>
      <c r="N11" s="268">
        <v>0</v>
      </c>
      <c r="O11" s="268">
        <v>8</v>
      </c>
      <c r="P11" s="350">
        <f t="shared" si="0"/>
        <v>8</v>
      </c>
      <c r="Q11" s="350">
        <v>0</v>
      </c>
      <c r="R11" s="304">
        <v>7</v>
      </c>
      <c r="S11" s="348">
        <v>0</v>
      </c>
      <c r="T11" s="348">
        <f t="shared" si="1"/>
        <v>7</v>
      </c>
      <c r="U11" s="372">
        <f t="shared" si="2"/>
        <v>0.875</v>
      </c>
      <c r="V11" s="372"/>
      <c r="W11" s="373">
        <f t="shared" si="3"/>
        <v>0.875</v>
      </c>
    </row>
    <row r="12" spans="1:23" ht="12.75">
      <c r="A12" s="299" t="s">
        <v>521</v>
      </c>
      <c r="B12" s="268"/>
      <c r="C12" s="268">
        <v>2009</v>
      </c>
      <c r="D12" s="291" t="s">
        <v>176</v>
      </c>
      <c r="E12" s="413"/>
      <c r="F12" s="292" t="s">
        <v>266</v>
      </c>
      <c r="G12" s="292" t="s">
        <v>673</v>
      </c>
      <c r="H12" s="292"/>
      <c r="I12" s="293" t="s">
        <v>285</v>
      </c>
      <c r="J12" s="268">
        <v>3</v>
      </c>
      <c r="K12" s="268"/>
      <c r="L12" s="341">
        <v>2609</v>
      </c>
      <c r="M12" s="335">
        <v>2064</v>
      </c>
      <c r="N12" s="268">
        <v>0</v>
      </c>
      <c r="O12" s="268">
        <v>8</v>
      </c>
      <c r="P12" s="350">
        <f t="shared" si="0"/>
        <v>8</v>
      </c>
      <c r="Q12" s="350">
        <v>0</v>
      </c>
      <c r="R12" s="304">
        <v>35</v>
      </c>
      <c r="S12" s="348">
        <v>0</v>
      </c>
      <c r="T12" s="348">
        <f t="shared" si="1"/>
        <v>35</v>
      </c>
      <c r="U12" s="372">
        <f t="shared" si="2"/>
        <v>4.375</v>
      </c>
      <c r="V12" s="372"/>
      <c r="W12" s="373">
        <f t="shared" si="3"/>
        <v>4.375</v>
      </c>
    </row>
    <row r="13" spans="1:23" ht="12.75">
      <c r="A13" s="299" t="s">
        <v>521</v>
      </c>
      <c r="B13" s="268"/>
      <c r="C13" s="268">
        <v>2009</v>
      </c>
      <c r="D13" s="291" t="s">
        <v>176</v>
      </c>
      <c r="E13" s="413"/>
      <c r="F13" s="292" t="s">
        <v>266</v>
      </c>
      <c r="G13" s="292" t="s">
        <v>673</v>
      </c>
      <c r="H13" s="292"/>
      <c r="I13" s="293" t="s">
        <v>286</v>
      </c>
      <c r="J13" s="268">
        <v>1</v>
      </c>
      <c r="K13" s="268"/>
      <c r="L13" s="341">
        <v>2609</v>
      </c>
      <c r="M13" s="335">
        <v>2064</v>
      </c>
      <c r="N13" s="268">
        <v>20</v>
      </c>
      <c r="O13" s="268">
        <v>0</v>
      </c>
      <c r="P13" s="350">
        <f t="shared" si="0"/>
        <v>20</v>
      </c>
      <c r="Q13" s="350">
        <v>0</v>
      </c>
      <c r="R13" s="303">
        <v>40</v>
      </c>
      <c r="S13" s="347">
        <f>R13</f>
        <v>40</v>
      </c>
      <c r="T13" s="347">
        <v>0</v>
      </c>
      <c r="U13" s="372">
        <f t="shared" si="2"/>
        <v>2</v>
      </c>
      <c r="V13" s="372">
        <f>S13/N13</f>
        <v>2</v>
      </c>
      <c r="W13" s="373"/>
    </row>
    <row r="14" spans="1:23" ht="12.75">
      <c r="A14" s="299" t="s">
        <v>521</v>
      </c>
      <c r="B14" s="268"/>
      <c r="C14" s="268">
        <v>2009</v>
      </c>
      <c r="D14" s="291" t="s">
        <v>176</v>
      </c>
      <c r="E14" s="413"/>
      <c r="F14" s="292" t="s">
        <v>628</v>
      </c>
      <c r="G14" s="292" t="s">
        <v>673</v>
      </c>
      <c r="H14" s="292"/>
      <c r="I14" s="293" t="s">
        <v>285</v>
      </c>
      <c r="J14" s="268">
        <v>3</v>
      </c>
      <c r="K14" s="268"/>
      <c r="L14" s="341">
        <v>180</v>
      </c>
      <c r="M14" s="335">
        <v>200</v>
      </c>
      <c r="N14" s="268">
        <v>0</v>
      </c>
      <c r="O14" s="268">
        <v>8</v>
      </c>
      <c r="P14" s="350">
        <f t="shared" si="0"/>
        <v>8</v>
      </c>
      <c r="Q14" s="350">
        <v>0</v>
      </c>
      <c r="R14" s="304">
        <v>97</v>
      </c>
      <c r="S14" s="348">
        <v>0</v>
      </c>
      <c r="T14" s="348">
        <f t="shared" si="1"/>
        <v>97</v>
      </c>
      <c r="U14" s="372">
        <f t="shared" si="2"/>
        <v>12.125</v>
      </c>
      <c r="V14" s="372"/>
      <c r="W14" s="373">
        <f t="shared" si="3"/>
        <v>12.125</v>
      </c>
    </row>
    <row r="15" spans="1:23" ht="12.75">
      <c r="A15" s="276" t="s">
        <v>521</v>
      </c>
      <c r="B15" s="265"/>
      <c r="C15" s="265">
        <v>2009</v>
      </c>
      <c r="D15" s="266" t="s">
        <v>178</v>
      </c>
      <c r="E15" s="413"/>
      <c r="F15" s="266" t="s">
        <v>674</v>
      </c>
      <c r="G15" s="266" t="s">
        <v>675</v>
      </c>
      <c r="H15" s="266"/>
      <c r="I15" s="300" t="s">
        <v>285</v>
      </c>
      <c r="J15" s="265">
        <v>3</v>
      </c>
      <c r="K15" s="265"/>
      <c r="L15" s="257">
        <v>36</v>
      </c>
      <c r="M15" s="336">
        <v>33</v>
      </c>
      <c r="N15" s="265">
        <v>0</v>
      </c>
      <c r="O15" s="265">
        <v>10</v>
      </c>
      <c r="P15" s="364">
        <f t="shared" si="0"/>
        <v>10</v>
      </c>
      <c r="Q15" s="364">
        <v>0</v>
      </c>
      <c r="R15" s="304">
        <v>14</v>
      </c>
      <c r="S15" s="348">
        <v>0</v>
      </c>
      <c r="T15" s="348">
        <f t="shared" si="1"/>
        <v>14</v>
      </c>
      <c r="U15" s="372">
        <f t="shared" si="2"/>
        <v>1.4</v>
      </c>
      <c r="V15" s="372"/>
      <c r="W15" s="373">
        <f t="shared" si="3"/>
        <v>1.4</v>
      </c>
    </row>
    <row r="16" spans="1:23" ht="12.75">
      <c r="A16" s="276" t="s">
        <v>521</v>
      </c>
      <c r="B16" s="265"/>
      <c r="C16" s="265">
        <v>2009</v>
      </c>
      <c r="D16" s="266" t="s">
        <v>178</v>
      </c>
      <c r="E16" s="413"/>
      <c r="F16" s="266" t="s">
        <v>660</v>
      </c>
      <c r="G16" s="266" t="s">
        <v>678</v>
      </c>
      <c r="H16" s="266"/>
      <c r="I16" s="300" t="s">
        <v>285</v>
      </c>
      <c r="J16" s="265">
        <v>3</v>
      </c>
      <c r="K16" s="265"/>
      <c r="L16" s="257">
        <v>2804</v>
      </c>
      <c r="M16" s="336">
        <v>2997</v>
      </c>
      <c r="N16" s="265">
        <v>0</v>
      </c>
      <c r="O16" s="265">
        <v>4</v>
      </c>
      <c r="P16" s="364">
        <f t="shared" si="0"/>
        <v>4</v>
      </c>
      <c r="Q16" s="364">
        <v>0</v>
      </c>
      <c r="R16" s="304">
        <v>9</v>
      </c>
      <c r="S16" s="348">
        <v>0</v>
      </c>
      <c r="T16" s="348">
        <f t="shared" si="1"/>
        <v>9</v>
      </c>
      <c r="U16" s="372">
        <f t="shared" si="2"/>
        <v>2.25</v>
      </c>
      <c r="V16" s="372"/>
      <c r="W16" s="373">
        <f t="shared" si="3"/>
        <v>2.25</v>
      </c>
    </row>
    <row r="17" spans="1:23" ht="12.75">
      <c r="A17" s="276" t="s">
        <v>521</v>
      </c>
      <c r="B17" s="265"/>
      <c r="C17" s="265">
        <v>2009</v>
      </c>
      <c r="D17" s="266" t="s">
        <v>178</v>
      </c>
      <c r="E17" s="413"/>
      <c r="F17" s="266" t="s">
        <v>660</v>
      </c>
      <c r="G17" s="266" t="s">
        <v>678</v>
      </c>
      <c r="H17" s="266"/>
      <c r="I17" s="293" t="s">
        <v>286</v>
      </c>
      <c r="J17" s="265">
        <v>1</v>
      </c>
      <c r="K17" s="265"/>
      <c r="L17" s="257">
        <v>2804</v>
      </c>
      <c r="M17" s="336">
        <v>2997</v>
      </c>
      <c r="N17" s="265">
        <v>0</v>
      </c>
      <c r="O17" s="265">
        <v>0</v>
      </c>
      <c r="P17" s="364">
        <v>0</v>
      </c>
      <c r="Q17" s="364">
        <v>0</v>
      </c>
      <c r="R17" s="304">
        <v>4</v>
      </c>
      <c r="S17" s="348">
        <v>0</v>
      </c>
      <c r="T17" s="348">
        <f t="shared" si="1"/>
        <v>4</v>
      </c>
      <c r="U17" s="372"/>
      <c r="V17" s="372"/>
      <c r="W17" s="373"/>
    </row>
    <row r="18" spans="1:23" ht="12.75">
      <c r="A18" s="276" t="s">
        <v>521</v>
      </c>
      <c r="B18" s="265"/>
      <c r="C18" s="265">
        <v>2009</v>
      </c>
      <c r="D18" s="266" t="s">
        <v>178</v>
      </c>
      <c r="E18" s="413"/>
      <c r="F18" s="266" t="s">
        <v>626</v>
      </c>
      <c r="G18" s="266" t="s">
        <v>678</v>
      </c>
      <c r="H18" s="266"/>
      <c r="I18" s="300" t="s">
        <v>285</v>
      </c>
      <c r="J18" s="265">
        <v>3</v>
      </c>
      <c r="K18" s="265"/>
      <c r="L18" s="257">
        <v>4224</v>
      </c>
      <c r="M18" s="336">
        <v>4118</v>
      </c>
      <c r="N18" s="265">
        <v>0</v>
      </c>
      <c r="O18" s="265">
        <v>4</v>
      </c>
      <c r="P18" s="364">
        <f t="shared" si="0"/>
        <v>4</v>
      </c>
      <c r="Q18" s="364">
        <v>0</v>
      </c>
      <c r="R18" s="304">
        <v>35</v>
      </c>
      <c r="S18" s="348">
        <v>0</v>
      </c>
      <c r="T18" s="348">
        <f t="shared" si="1"/>
        <v>35</v>
      </c>
      <c r="U18" s="372">
        <f t="shared" si="2"/>
        <v>8.75</v>
      </c>
      <c r="V18" s="372"/>
      <c r="W18" s="373">
        <f t="shared" si="3"/>
        <v>8.75</v>
      </c>
    </row>
    <row r="19" spans="1:23" ht="12.75">
      <c r="A19" s="276" t="s">
        <v>521</v>
      </c>
      <c r="B19" s="265"/>
      <c r="C19" s="265">
        <v>2009</v>
      </c>
      <c r="D19" s="266" t="s">
        <v>178</v>
      </c>
      <c r="E19" s="413"/>
      <c r="F19" s="266" t="s">
        <v>626</v>
      </c>
      <c r="G19" s="266" t="s">
        <v>678</v>
      </c>
      <c r="H19" s="266"/>
      <c r="I19" s="300" t="s">
        <v>286</v>
      </c>
      <c r="J19" s="265">
        <v>1</v>
      </c>
      <c r="K19" s="265"/>
      <c r="L19" s="265">
        <v>4224</v>
      </c>
      <c r="M19" s="336">
        <v>4118</v>
      </c>
      <c r="N19" s="265">
        <v>8</v>
      </c>
      <c r="O19" s="265">
        <v>0</v>
      </c>
      <c r="P19" s="364">
        <f t="shared" si="0"/>
        <v>8</v>
      </c>
      <c r="Q19" s="364">
        <v>0</v>
      </c>
      <c r="R19" s="304">
        <v>9</v>
      </c>
      <c r="S19" s="348">
        <f>R19</f>
        <v>9</v>
      </c>
      <c r="T19" s="348">
        <v>0</v>
      </c>
      <c r="U19" s="372">
        <f t="shared" si="2"/>
        <v>1.125</v>
      </c>
      <c r="V19" s="372">
        <f>S19/N19</f>
        <v>1.125</v>
      </c>
      <c r="W19" s="373"/>
    </row>
    <row r="20" spans="1:23" ht="12.75">
      <c r="A20" s="276" t="s">
        <v>521</v>
      </c>
      <c r="B20" s="265"/>
      <c r="C20" s="265">
        <v>2009</v>
      </c>
      <c r="D20" s="266" t="s">
        <v>178</v>
      </c>
      <c r="E20" s="413"/>
      <c r="F20" s="266" t="s">
        <v>623</v>
      </c>
      <c r="G20" s="266" t="s">
        <v>678</v>
      </c>
      <c r="H20" s="266"/>
      <c r="I20" s="300" t="s">
        <v>285</v>
      </c>
      <c r="J20" s="265">
        <v>3</v>
      </c>
      <c r="K20" s="265"/>
      <c r="L20" s="265">
        <v>4130</v>
      </c>
      <c r="M20" s="336">
        <v>3568</v>
      </c>
      <c r="N20" s="265">
        <v>0</v>
      </c>
      <c r="O20" s="265">
        <v>4</v>
      </c>
      <c r="P20" s="364">
        <f t="shared" si="0"/>
        <v>4</v>
      </c>
      <c r="Q20" s="364">
        <v>0</v>
      </c>
      <c r="R20" s="304">
        <v>7</v>
      </c>
      <c r="S20" s="348">
        <v>0</v>
      </c>
      <c r="T20" s="348">
        <f t="shared" si="1"/>
        <v>7</v>
      </c>
      <c r="U20" s="372">
        <f t="shared" si="2"/>
        <v>1.75</v>
      </c>
      <c r="V20" s="372"/>
      <c r="W20" s="373">
        <f t="shared" si="3"/>
        <v>1.75</v>
      </c>
    </row>
    <row r="21" spans="1:23" ht="12.75">
      <c r="A21" s="276" t="s">
        <v>521</v>
      </c>
      <c r="B21" s="265"/>
      <c r="C21" s="265">
        <v>2009</v>
      </c>
      <c r="D21" s="266" t="s">
        <v>178</v>
      </c>
      <c r="E21" s="413"/>
      <c r="F21" s="266" t="s">
        <v>623</v>
      </c>
      <c r="G21" s="266" t="s">
        <v>678</v>
      </c>
      <c r="H21" s="266"/>
      <c r="I21" s="300" t="s">
        <v>286</v>
      </c>
      <c r="J21" s="265">
        <v>1</v>
      </c>
      <c r="K21" s="265"/>
      <c r="L21" s="265">
        <v>4130</v>
      </c>
      <c r="M21" s="336">
        <v>3568</v>
      </c>
      <c r="N21" s="265">
        <v>8</v>
      </c>
      <c r="O21" s="265">
        <v>0</v>
      </c>
      <c r="P21" s="364">
        <f t="shared" si="0"/>
        <v>8</v>
      </c>
      <c r="Q21" s="364">
        <v>0</v>
      </c>
      <c r="R21" s="304">
        <v>16</v>
      </c>
      <c r="S21" s="348">
        <f>R21</f>
        <v>16</v>
      </c>
      <c r="T21" s="348">
        <v>0</v>
      </c>
      <c r="U21" s="372">
        <f t="shared" si="2"/>
        <v>2</v>
      </c>
      <c r="V21" s="372">
        <f>S21/N21</f>
        <v>2</v>
      </c>
      <c r="W21" s="373"/>
    </row>
    <row r="22" spans="1:23" ht="12.75">
      <c r="A22" s="276" t="s">
        <v>521</v>
      </c>
      <c r="B22" s="265"/>
      <c r="C22" s="265">
        <v>2009</v>
      </c>
      <c r="D22" s="266" t="s">
        <v>178</v>
      </c>
      <c r="E22" s="413"/>
      <c r="F22" s="266" t="s">
        <v>691</v>
      </c>
      <c r="G22" s="266" t="s">
        <v>678</v>
      </c>
      <c r="H22" s="266"/>
      <c r="I22" s="300" t="s">
        <v>285</v>
      </c>
      <c r="J22" s="265">
        <v>3</v>
      </c>
      <c r="K22" s="265"/>
      <c r="L22" s="265">
        <v>246</v>
      </c>
      <c r="M22" s="336">
        <v>242</v>
      </c>
      <c r="N22" s="265">
        <v>0</v>
      </c>
      <c r="O22" s="265">
        <v>15</v>
      </c>
      <c r="P22" s="364">
        <f t="shared" si="0"/>
        <v>15</v>
      </c>
      <c r="Q22" s="364">
        <v>0</v>
      </c>
      <c r="R22" s="304">
        <v>110</v>
      </c>
      <c r="S22" s="348">
        <v>0</v>
      </c>
      <c r="T22" s="348">
        <f t="shared" si="1"/>
        <v>110</v>
      </c>
      <c r="U22" s="372">
        <f t="shared" si="2"/>
        <v>7.333333333333333</v>
      </c>
      <c r="V22" s="372"/>
      <c r="W22" s="373">
        <f t="shared" si="3"/>
        <v>7.333333333333333</v>
      </c>
    </row>
    <row r="23" spans="1:23" ht="12.75">
      <c r="A23" s="276" t="s">
        <v>521</v>
      </c>
      <c r="B23" s="265"/>
      <c r="C23" s="265">
        <v>2009</v>
      </c>
      <c r="D23" s="266" t="s">
        <v>178</v>
      </c>
      <c r="E23" s="413"/>
      <c r="F23" s="266" t="s">
        <v>674</v>
      </c>
      <c r="G23" s="266" t="s">
        <v>678</v>
      </c>
      <c r="H23" s="266"/>
      <c r="I23" s="265" t="s">
        <v>285</v>
      </c>
      <c r="J23" s="265">
        <v>3</v>
      </c>
      <c r="K23" s="265"/>
      <c r="L23" s="265">
        <v>101</v>
      </c>
      <c r="M23" s="336">
        <v>94</v>
      </c>
      <c r="N23" s="265">
        <v>0</v>
      </c>
      <c r="O23" s="265">
        <v>10</v>
      </c>
      <c r="P23" s="364">
        <f t="shared" si="0"/>
        <v>10</v>
      </c>
      <c r="Q23" s="364">
        <v>0</v>
      </c>
      <c r="R23" s="304">
        <v>38</v>
      </c>
      <c r="S23" s="348">
        <v>0</v>
      </c>
      <c r="T23" s="348">
        <v>38</v>
      </c>
      <c r="U23" s="372">
        <f t="shared" si="2"/>
        <v>3.8</v>
      </c>
      <c r="V23" s="372"/>
      <c r="W23" s="373">
        <f t="shared" si="3"/>
        <v>3.8</v>
      </c>
    </row>
    <row r="24" spans="1:23" ht="12.75">
      <c r="A24" s="276" t="s">
        <v>521</v>
      </c>
      <c r="B24" s="265"/>
      <c r="C24" s="265">
        <v>2009</v>
      </c>
      <c r="D24" s="266" t="s">
        <v>178</v>
      </c>
      <c r="E24" s="413"/>
      <c r="F24" s="266" t="s">
        <v>689</v>
      </c>
      <c r="G24" s="266" t="s">
        <v>678</v>
      </c>
      <c r="H24" s="266"/>
      <c r="I24" s="265" t="s">
        <v>285</v>
      </c>
      <c r="J24" s="268">
        <v>3</v>
      </c>
      <c r="K24" s="268"/>
      <c r="L24" s="268">
        <v>847</v>
      </c>
      <c r="M24" s="335">
        <v>627</v>
      </c>
      <c r="N24" s="268">
        <v>0</v>
      </c>
      <c r="O24" s="268">
        <v>10</v>
      </c>
      <c r="P24" s="364">
        <f t="shared" si="0"/>
        <v>10</v>
      </c>
      <c r="Q24" s="364">
        <v>0</v>
      </c>
      <c r="R24" s="301">
        <v>12</v>
      </c>
      <c r="S24" s="349">
        <v>0</v>
      </c>
      <c r="T24" s="349">
        <v>12</v>
      </c>
      <c r="U24" s="372">
        <f t="shared" si="2"/>
        <v>1.2</v>
      </c>
      <c r="V24" s="372"/>
      <c r="W24" s="373">
        <f t="shared" si="3"/>
        <v>1.2</v>
      </c>
    </row>
    <row r="25" spans="1:23" ht="12.75">
      <c r="A25" s="276" t="s">
        <v>521</v>
      </c>
      <c r="B25" s="265"/>
      <c r="C25" s="265">
        <v>2009</v>
      </c>
      <c r="D25" s="266" t="s">
        <v>178</v>
      </c>
      <c r="E25" s="413"/>
      <c r="F25" s="266" t="s">
        <v>689</v>
      </c>
      <c r="G25" s="266" t="s">
        <v>678</v>
      </c>
      <c r="H25" s="266"/>
      <c r="I25" s="265" t="s">
        <v>286</v>
      </c>
      <c r="J25" s="265">
        <v>1</v>
      </c>
      <c r="K25" s="265"/>
      <c r="L25" s="268">
        <v>847</v>
      </c>
      <c r="M25" s="335">
        <v>627</v>
      </c>
      <c r="N25" s="268">
        <v>8</v>
      </c>
      <c r="O25" s="268">
        <v>0</v>
      </c>
      <c r="P25" s="364">
        <f t="shared" si="0"/>
        <v>8</v>
      </c>
      <c r="Q25" s="364">
        <v>0</v>
      </c>
      <c r="R25" s="301">
        <v>3</v>
      </c>
      <c r="S25" s="349">
        <f>R25</f>
        <v>3</v>
      </c>
      <c r="T25" s="349">
        <v>0</v>
      </c>
      <c r="U25" s="372">
        <f t="shared" si="2"/>
        <v>0.375</v>
      </c>
      <c r="V25" s="372">
        <f>S25/N25</f>
        <v>0.375</v>
      </c>
      <c r="W25" s="373"/>
    </row>
    <row r="26" spans="1:23" ht="12.75">
      <c r="A26" s="276" t="s">
        <v>521</v>
      </c>
      <c r="B26" s="265"/>
      <c r="C26" s="265">
        <v>2009</v>
      </c>
      <c r="D26" s="266" t="s">
        <v>178</v>
      </c>
      <c r="E26" s="413"/>
      <c r="F26" s="266" t="s">
        <v>682</v>
      </c>
      <c r="G26" s="266" t="s">
        <v>678</v>
      </c>
      <c r="H26" s="266"/>
      <c r="I26" s="265" t="s">
        <v>285</v>
      </c>
      <c r="J26" s="268">
        <v>3</v>
      </c>
      <c r="K26" s="268"/>
      <c r="L26" s="268">
        <v>1213</v>
      </c>
      <c r="M26" s="335">
        <v>1692</v>
      </c>
      <c r="N26" s="268">
        <v>0</v>
      </c>
      <c r="O26" s="268">
        <v>4</v>
      </c>
      <c r="P26" s="364">
        <f t="shared" si="0"/>
        <v>4</v>
      </c>
      <c r="Q26" s="364">
        <v>0</v>
      </c>
      <c r="R26" s="301">
        <v>25</v>
      </c>
      <c r="S26" s="349">
        <v>0</v>
      </c>
      <c r="T26" s="349">
        <f t="shared" si="1"/>
        <v>25</v>
      </c>
      <c r="U26" s="372">
        <f t="shared" si="2"/>
        <v>6.25</v>
      </c>
      <c r="V26" s="372"/>
      <c r="W26" s="373">
        <f t="shared" si="3"/>
        <v>6.25</v>
      </c>
    </row>
    <row r="27" spans="1:23" ht="12.75">
      <c r="A27" s="276" t="s">
        <v>521</v>
      </c>
      <c r="B27" s="265"/>
      <c r="C27" s="265">
        <v>2009</v>
      </c>
      <c r="D27" s="266" t="s">
        <v>178</v>
      </c>
      <c r="E27" s="413"/>
      <c r="F27" s="266" t="s">
        <v>682</v>
      </c>
      <c r="G27" s="266" t="s">
        <v>678</v>
      </c>
      <c r="H27" s="266"/>
      <c r="I27" s="265" t="s">
        <v>286</v>
      </c>
      <c r="J27" s="265">
        <v>1</v>
      </c>
      <c r="K27" s="265"/>
      <c r="L27" s="268">
        <v>1213</v>
      </c>
      <c r="M27" s="335">
        <v>1692</v>
      </c>
      <c r="N27" s="268">
        <v>8</v>
      </c>
      <c r="O27" s="268">
        <v>0</v>
      </c>
      <c r="P27" s="364">
        <f t="shared" si="0"/>
        <v>8</v>
      </c>
      <c r="Q27" s="364">
        <v>0</v>
      </c>
      <c r="R27" s="301">
        <v>3</v>
      </c>
      <c r="S27" s="349">
        <f>R27</f>
        <v>3</v>
      </c>
      <c r="T27" s="349">
        <v>0</v>
      </c>
      <c r="U27" s="372">
        <f t="shared" si="2"/>
        <v>0.375</v>
      </c>
      <c r="V27" s="372">
        <f>S27/N27</f>
        <v>0.375</v>
      </c>
      <c r="W27" s="373"/>
    </row>
    <row r="28" spans="1:23" ht="12.75">
      <c r="A28" s="276" t="s">
        <v>521</v>
      </c>
      <c r="B28" s="265"/>
      <c r="C28" s="265">
        <v>2009</v>
      </c>
      <c r="D28" s="266" t="s">
        <v>178</v>
      </c>
      <c r="E28" s="413"/>
      <c r="F28" s="266" t="s">
        <v>660</v>
      </c>
      <c r="G28" s="266" t="s">
        <v>725</v>
      </c>
      <c r="H28" s="266"/>
      <c r="I28" s="265" t="s">
        <v>285</v>
      </c>
      <c r="J28" s="268">
        <v>3</v>
      </c>
      <c r="K28" s="268"/>
      <c r="L28" s="268">
        <v>1118</v>
      </c>
      <c r="M28" s="335">
        <v>908</v>
      </c>
      <c r="N28" s="268">
        <v>0</v>
      </c>
      <c r="O28" s="268">
        <v>4</v>
      </c>
      <c r="P28" s="364">
        <f t="shared" si="0"/>
        <v>4</v>
      </c>
      <c r="Q28" s="364">
        <v>0</v>
      </c>
      <c r="R28" s="301">
        <v>8</v>
      </c>
      <c r="S28" s="349">
        <v>0</v>
      </c>
      <c r="T28" s="349">
        <f t="shared" si="1"/>
        <v>8</v>
      </c>
      <c r="U28" s="372">
        <f t="shared" si="2"/>
        <v>2</v>
      </c>
      <c r="V28" s="372"/>
      <c r="W28" s="373">
        <f t="shared" si="3"/>
        <v>2</v>
      </c>
    </row>
    <row r="29" spans="1:23" ht="12.75">
      <c r="A29" s="276" t="s">
        <v>521</v>
      </c>
      <c r="B29" s="265"/>
      <c r="C29" s="265">
        <v>2009</v>
      </c>
      <c r="D29" s="266" t="s">
        <v>178</v>
      </c>
      <c r="E29" s="413"/>
      <c r="F29" s="266" t="s">
        <v>623</v>
      </c>
      <c r="G29" s="266" t="s">
        <v>725</v>
      </c>
      <c r="H29" s="266"/>
      <c r="I29" s="265" t="s">
        <v>285</v>
      </c>
      <c r="J29" s="268">
        <v>3</v>
      </c>
      <c r="K29" s="268"/>
      <c r="L29" s="268">
        <v>4606</v>
      </c>
      <c r="M29" s="335">
        <v>5638</v>
      </c>
      <c r="N29" s="268">
        <v>0</v>
      </c>
      <c r="O29" s="268">
        <v>4</v>
      </c>
      <c r="P29" s="364">
        <f t="shared" si="0"/>
        <v>4</v>
      </c>
      <c r="Q29" s="364">
        <v>0</v>
      </c>
      <c r="R29" s="301">
        <v>0</v>
      </c>
      <c r="S29" s="349">
        <v>0</v>
      </c>
      <c r="T29" s="349">
        <f t="shared" si="1"/>
        <v>0</v>
      </c>
      <c r="U29" s="372">
        <f t="shared" si="2"/>
        <v>0</v>
      </c>
      <c r="V29" s="372"/>
      <c r="W29" s="373">
        <f t="shared" si="3"/>
        <v>0</v>
      </c>
    </row>
    <row r="30" spans="1:23" ht="12.75">
      <c r="A30" s="276" t="s">
        <v>521</v>
      </c>
      <c r="B30" s="265"/>
      <c r="C30" s="265">
        <v>2009</v>
      </c>
      <c r="D30" s="266" t="s">
        <v>178</v>
      </c>
      <c r="E30" s="413"/>
      <c r="F30" s="266" t="s">
        <v>623</v>
      </c>
      <c r="G30" s="266" t="s">
        <v>725</v>
      </c>
      <c r="H30" s="266"/>
      <c r="I30" s="265" t="s">
        <v>286</v>
      </c>
      <c r="J30" s="265">
        <v>1</v>
      </c>
      <c r="K30" s="265"/>
      <c r="L30" s="268">
        <v>4606</v>
      </c>
      <c r="M30" s="335">
        <v>5630</v>
      </c>
      <c r="N30" s="268">
        <v>8</v>
      </c>
      <c r="O30" s="268">
        <v>0</v>
      </c>
      <c r="P30" s="364">
        <f t="shared" si="0"/>
        <v>8</v>
      </c>
      <c r="Q30" s="364">
        <v>0</v>
      </c>
      <c r="R30" s="301">
        <v>21</v>
      </c>
      <c r="S30" s="349">
        <f>R30</f>
        <v>21</v>
      </c>
      <c r="T30" s="349">
        <v>0</v>
      </c>
      <c r="U30" s="372">
        <f t="shared" si="2"/>
        <v>2.625</v>
      </c>
      <c r="V30" s="372">
        <f>S30/N30</f>
        <v>2.625</v>
      </c>
      <c r="W30" s="373"/>
    </row>
    <row r="31" spans="1:23" ht="12.75">
      <c r="A31" s="276" t="s">
        <v>521</v>
      </c>
      <c r="B31" s="265"/>
      <c r="C31" s="265">
        <v>2009</v>
      </c>
      <c r="D31" s="266" t="s">
        <v>178</v>
      </c>
      <c r="E31" s="413"/>
      <c r="F31" s="266" t="s">
        <v>692</v>
      </c>
      <c r="G31" s="266" t="s">
        <v>725</v>
      </c>
      <c r="H31" s="266"/>
      <c r="I31" s="265" t="s">
        <v>285</v>
      </c>
      <c r="J31" s="268">
        <v>3</v>
      </c>
      <c r="K31" s="268"/>
      <c r="L31" s="268">
        <v>153</v>
      </c>
      <c r="M31" s="335">
        <v>0</v>
      </c>
      <c r="N31" s="268">
        <v>0</v>
      </c>
      <c r="O31" s="268">
        <v>10</v>
      </c>
      <c r="P31" s="364">
        <f t="shared" si="0"/>
        <v>10</v>
      </c>
      <c r="Q31" s="364">
        <v>0</v>
      </c>
      <c r="R31" s="301">
        <v>1</v>
      </c>
      <c r="S31" s="349">
        <v>0</v>
      </c>
      <c r="T31" s="349">
        <f t="shared" si="1"/>
        <v>1</v>
      </c>
      <c r="U31" s="372">
        <f t="shared" si="2"/>
        <v>0.1</v>
      </c>
      <c r="V31" s="372"/>
      <c r="W31" s="373">
        <f t="shared" si="3"/>
        <v>0.1</v>
      </c>
    </row>
    <row r="32" spans="1:23" ht="12.75">
      <c r="A32" s="276" t="s">
        <v>521</v>
      </c>
      <c r="B32" s="265"/>
      <c r="C32" s="265">
        <v>2009</v>
      </c>
      <c r="D32" s="266" t="s">
        <v>178</v>
      </c>
      <c r="E32" s="413"/>
      <c r="F32" s="266" t="s">
        <v>626</v>
      </c>
      <c r="G32" s="266" t="s">
        <v>725</v>
      </c>
      <c r="H32" s="266"/>
      <c r="I32" s="265" t="s">
        <v>285</v>
      </c>
      <c r="J32" s="268">
        <v>3</v>
      </c>
      <c r="K32" s="268"/>
      <c r="L32" s="268">
        <v>1769</v>
      </c>
      <c r="M32" s="335">
        <v>1097</v>
      </c>
      <c r="N32" s="268">
        <v>0</v>
      </c>
      <c r="O32" s="268">
        <v>4</v>
      </c>
      <c r="P32" s="364">
        <f t="shared" si="0"/>
        <v>4</v>
      </c>
      <c r="Q32" s="364">
        <v>0</v>
      </c>
      <c r="R32" s="301">
        <v>33</v>
      </c>
      <c r="S32" s="349">
        <v>0</v>
      </c>
      <c r="T32" s="349">
        <f t="shared" si="1"/>
        <v>33</v>
      </c>
      <c r="U32" s="372">
        <f t="shared" si="2"/>
        <v>8.25</v>
      </c>
      <c r="V32" s="372"/>
      <c r="W32" s="373">
        <f t="shared" si="3"/>
        <v>8.25</v>
      </c>
    </row>
    <row r="33" spans="1:23" ht="12.75">
      <c r="A33" s="276" t="s">
        <v>521</v>
      </c>
      <c r="B33" s="265"/>
      <c r="C33" s="265">
        <v>2009</v>
      </c>
      <c r="D33" s="266" t="s">
        <v>178</v>
      </c>
      <c r="E33" s="413"/>
      <c r="F33" s="266" t="s">
        <v>626</v>
      </c>
      <c r="G33" s="266" t="s">
        <v>725</v>
      </c>
      <c r="H33" s="266"/>
      <c r="I33" s="265" t="s">
        <v>286</v>
      </c>
      <c r="J33" s="265">
        <v>1</v>
      </c>
      <c r="K33" s="265"/>
      <c r="L33" s="268">
        <v>1769</v>
      </c>
      <c r="M33" s="335">
        <v>1097</v>
      </c>
      <c r="N33" s="268">
        <v>8</v>
      </c>
      <c r="O33" s="268">
        <v>0</v>
      </c>
      <c r="P33" s="364">
        <f t="shared" si="0"/>
        <v>8</v>
      </c>
      <c r="Q33" s="364">
        <v>0</v>
      </c>
      <c r="R33" s="301">
        <v>2</v>
      </c>
      <c r="S33" s="349">
        <f>R33</f>
        <v>2</v>
      </c>
      <c r="T33" s="349">
        <v>0</v>
      </c>
      <c r="U33" s="372">
        <f t="shared" si="2"/>
        <v>0.25</v>
      </c>
      <c r="V33" s="372">
        <f>S33/N33</f>
        <v>0.25</v>
      </c>
      <c r="W33" s="373"/>
    </row>
    <row r="34" spans="1:23" ht="12.75">
      <c r="A34" s="276" t="s">
        <v>521</v>
      </c>
      <c r="B34" s="265"/>
      <c r="C34" s="265">
        <v>2009</v>
      </c>
      <c r="D34" s="266" t="s">
        <v>178</v>
      </c>
      <c r="E34" s="413"/>
      <c r="F34" s="266" t="s">
        <v>628</v>
      </c>
      <c r="G34" s="266" t="s">
        <v>725</v>
      </c>
      <c r="H34" s="266"/>
      <c r="I34" s="265" t="s">
        <v>285</v>
      </c>
      <c r="J34" s="268">
        <v>3</v>
      </c>
      <c r="K34" s="268"/>
      <c r="L34" s="268">
        <v>691</v>
      </c>
      <c r="M34" s="335">
        <v>390</v>
      </c>
      <c r="N34" s="268">
        <v>0</v>
      </c>
      <c r="O34" s="268">
        <v>10</v>
      </c>
      <c r="P34" s="364">
        <f t="shared" si="0"/>
        <v>10</v>
      </c>
      <c r="Q34" s="364">
        <v>0</v>
      </c>
      <c r="R34" s="301">
        <v>29</v>
      </c>
      <c r="S34" s="349">
        <v>0</v>
      </c>
      <c r="T34" s="349">
        <v>29</v>
      </c>
      <c r="U34" s="372">
        <f t="shared" si="2"/>
        <v>2.9</v>
      </c>
      <c r="V34" s="372"/>
      <c r="W34" s="373">
        <f t="shared" si="3"/>
        <v>2.9</v>
      </c>
    </row>
    <row r="35" spans="1:23" ht="12.75">
      <c r="A35" s="276" t="s">
        <v>521</v>
      </c>
      <c r="B35" s="265"/>
      <c r="C35" s="265">
        <v>2009</v>
      </c>
      <c r="D35" s="266" t="s">
        <v>178</v>
      </c>
      <c r="E35" s="413"/>
      <c r="F35" s="266" t="s">
        <v>703</v>
      </c>
      <c r="G35" s="266" t="s">
        <v>725</v>
      </c>
      <c r="H35" s="266"/>
      <c r="I35" s="265" t="s">
        <v>285</v>
      </c>
      <c r="J35" s="268">
        <v>3</v>
      </c>
      <c r="K35" s="268"/>
      <c r="L35" s="268">
        <v>209</v>
      </c>
      <c r="M35" s="335">
        <v>81</v>
      </c>
      <c r="N35" s="268">
        <v>0</v>
      </c>
      <c r="O35" s="268">
        <v>10</v>
      </c>
      <c r="P35" s="364">
        <f t="shared" si="0"/>
        <v>10</v>
      </c>
      <c r="Q35" s="364">
        <v>0</v>
      </c>
      <c r="R35" s="301">
        <v>4</v>
      </c>
      <c r="S35" s="349">
        <v>0</v>
      </c>
      <c r="T35" s="349">
        <f t="shared" si="1"/>
        <v>4</v>
      </c>
      <c r="U35" s="372">
        <f t="shared" si="2"/>
        <v>0.4</v>
      </c>
      <c r="V35" s="372"/>
      <c r="W35" s="373">
        <f t="shared" si="3"/>
        <v>0.4</v>
      </c>
    </row>
    <row r="36" spans="1:23" ht="12.75">
      <c r="A36" s="276" t="s">
        <v>521</v>
      </c>
      <c r="B36" s="265"/>
      <c r="C36" s="265">
        <v>2009</v>
      </c>
      <c r="D36" s="266" t="s">
        <v>178</v>
      </c>
      <c r="E36" s="413"/>
      <c r="F36" s="266" t="s">
        <v>682</v>
      </c>
      <c r="G36" s="266" t="s">
        <v>725</v>
      </c>
      <c r="H36" s="266"/>
      <c r="I36" s="265" t="s">
        <v>285</v>
      </c>
      <c r="J36" s="268">
        <v>3</v>
      </c>
      <c r="K36" s="268"/>
      <c r="L36" s="268">
        <v>545</v>
      </c>
      <c r="M36" s="335">
        <v>314</v>
      </c>
      <c r="N36" s="268">
        <v>0</v>
      </c>
      <c r="O36" s="268">
        <v>4</v>
      </c>
      <c r="P36" s="364">
        <f t="shared" si="0"/>
        <v>4</v>
      </c>
      <c r="Q36" s="364">
        <v>0</v>
      </c>
      <c r="R36" s="301">
        <v>6</v>
      </c>
      <c r="S36" s="349">
        <v>0</v>
      </c>
      <c r="T36" s="349">
        <f t="shared" si="1"/>
        <v>6</v>
      </c>
      <c r="U36" s="372">
        <f t="shared" si="2"/>
        <v>1.5</v>
      </c>
      <c r="V36" s="372"/>
      <c r="W36" s="373">
        <f t="shared" si="3"/>
        <v>1.5</v>
      </c>
    </row>
    <row r="37" spans="1:23" ht="12.75">
      <c r="A37" s="276" t="s">
        <v>521</v>
      </c>
      <c r="B37" s="265"/>
      <c r="C37" s="265">
        <v>2009</v>
      </c>
      <c r="D37" s="266" t="s">
        <v>178</v>
      </c>
      <c r="E37" s="413"/>
      <c r="F37" s="266" t="s">
        <v>682</v>
      </c>
      <c r="G37" s="266" t="s">
        <v>725</v>
      </c>
      <c r="H37" s="266"/>
      <c r="I37" s="265" t="s">
        <v>286</v>
      </c>
      <c r="J37" s="265">
        <v>1</v>
      </c>
      <c r="K37" s="265"/>
      <c r="L37" s="268">
        <v>545</v>
      </c>
      <c r="M37" s="335">
        <v>314</v>
      </c>
      <c r="N37" s="268">
        <v>8</v>
      </c>
      <c r="O37" s="268">
        <v>0</v>
      </c>
      <c r="P37" s="364">
        <f t="shared" si="0"/>
        <v>8</v>
      </c>
      <c r="Q37" s="364">
        <v>0</v>
      </c>
      <c r="R37" s="301">
        <v>1</v>
      </c>
      <c r="S37" s="349">
        <f>R37</f>
        <v>1</v>
      </c>
      <c r="T37" s="349">
        <v>0</v>
      </c>
      <c r="U37" s="372">
        <f t="shared" si="2"/>
        <v>0.125</v>
      </c>
      <c r="V37" s="372">
        <f>S37/N37</f>
        <v>0.125</v>
      </c>
      <c r="W37" s="373"/>
    </row>
    <row r="38" spans="1:23" ht="12.75">
      <c r="A38" s="276" t="s">
        <v>521</v>
      </c>
      <c r="B38" s="265"/>
      <c r="C38" s="265">
        <v>2009</v>
      </c>
      <c r="D38" s="266" t="s">
        <v>178</v>
      </c>
      <c r="E38" s="413"/>
      <c r="F38" s="266" t="s">
        <v>660</v>
      </c>
      <c r="G38" s="266" t="s">
        <v>734</v>
      </c>
      <c r="H38" s="266"/>
      <c r="I38" s="265" t="s">
        <v>285</v>
      </c>
      <c r="J38" s="268">
        <v>3</v>
      </c>
      <c r="K38" s="268"/>
      <c r="L38" s="268">
        <v>6208</v>
      </c>
      <c r="M38" s="335">
        <v>4144</v>
      </c>
      <c r="N38" s="268">
        <v>0</v>
      </c>
      <c r="O38" s="268">
        <v>4</v>
      </c>
      <c r="P38" s="364">
        <f t="shared" si="0"/>
        <v>4</v>
      </c>
      <c r="Q38" s="364">
        <v>0</v>
      </c>
      <c r="R38" s="301">
        <v>6</v>
      </c>
      <c r="S38" s="349">
        <v>0</v>
      </c>
      <c r="T38" s="349">
        <f aca="true" t="shared" si="4" ref="T38:T52">R38</f>
        <v>6</v>
      </c>
      <c r="U38" s="372">
        <f t="shared" si="2"/>
        <v>1.5</v>
      </c>
      <c r="V38" s="372"/>
      <c r="W38" s="373">
        <f t="shared" si="3"/>
        <v>1.5</v>
      </c>
    </row>
    <row r="39" spans="1:23" ht="12.75">
      <c r="A39" s="276" t="s">
        <v>521</v>
      </c>
      <c r="B39" s="265"/>
      <c r="C39" s="265">
        <v>2009</v>
      </c>
      <c r="D39" s="266" t="s">
        <v>178</v>
      </c>
      <c r="E39" s="413"/>
      <c r="F39" s="266" t="s">
        <v>688</v>
      </c>
      <c r="G39" s="266" t="s">
        <v>734</v>
      </c>
      <c r="H39" s="266"/>
      <c r="I39" s="265" t="s">
        <v>285</v>
      </c>
      <c r="J39" s="268">
        <v>3</v>
      </c>
      <c r="K39" s="268"/>
      <c r="L39" s="268">
        <v>808</v>
      </c>
      <c r="M39" s="335">
        <v>140</v>
      </c>
      <c r="N39" s="268">
        <v>0</v>
      </c>
      <c r="O39" s="268">
        <v>4</v>
      </c>
      <c r="P39" s="364">
        <f t="shared" si="0"/>
        <v>4</v>
      </c>
      <c r="Q39" s="364">
        <v>0</v>
      </c>
      <c r="R39" s="301">
        <v>5</v>
      </c>
      <c r="S39" s="349">
        <v>0</v>
      </c>
      <c r="T39" s="349">
        <f t="shared" si="4"/>
        <v>5</v>
      </c>
      <c r="U39" s="372">
        <f t="shared" si="2"/>
        <v>1.25</v>
      </c>
      <c r="V39" s="372"/>
      <c r="W39" s="373">
        <f t="shared" si="3"/>
        <v>1.25</v>
      </c>
    </row>
    <row r="40" spans="1:23" ht="12.75">
      <c r="A40" s="276" t="s">
        <v>521</v>
      </c>
      <c r="B40" s="265"/>
      <c r="C40" s="265">
        <v>2009</v>
      </c>
      <c r="D40" s="266" t="s">
        <v>178</v>
      </c>
      <c r="E40" s="413"/>
      <c r="F40" s="266" t="s">
        <v>688</v>
      </c>
      <c r="G40" s="266" t="s">
        <v>734</v>
      </c>
      <c r="H40" s="266"/>
      <c r="I40" s="265" t="s">
        <v>286</v>
      </c>
      <c r="J40" s="265">
        <v>1</v>
      </c>
      <c r="K40" s="265"/>
      <c r="L40" s="268">
        <v>808</v>
      </c>
      <c r="M40" s="335">
        <v>140</v>
      </c>
      <c r="N40" s="268">
        <v>8</v>
      </c>
      <c r="O40" s="268">
        <v>0</v>
      </c>
      <c r="P40" s="364">
        <f t="shared" si="0"/>
        <v>8</v>
      </c>
      <c r="Q40" s="364">
        <v>0</v>
      </c>
      <c r="R40" s="301">
        <v>2</v>
      </c>
      <c r="S40" s="349">
        <f>R40</f>
        <v>2</v>
      </c>
      <c r="T40" s="349">
        <v>0</v>
      </c>
      <c r="U40" s="372">
        <f t="shared" si="2"/>
        <v>0.25</v>
      </c>
      <c r="V40" s="372">
        <f>S40/N40</f>
        <v>0.25</v>
      </c>
      <c r="W40" s="373"/>
    </row>
    <row r="41" spans="1:23" ht="12.75">
      <c r="A41" s="276" t="s">
        <v>521</v>
      </c>
      <c r="B41" s="265"/>
      <c r="C41" s="414">
        <v>2009</v>
      </c>
      <c r="D41" s="266" t="s">
        <v>178</v>
      </c>
      <c r="E41" s="413"/>
      <c r="F41" s="266" t="s">
        <v>691</v>
      </c>
      <c r="G41" s="266" t="s">
        <v>734</v>
      </c>
      <c r="H41" s="266"/>
      <c r="I41" s="300" t="s">
        <v>285</v>
      </c>
      <c r="J41" s="265">
        <v>3</v>
      </c>
      <c r="K41" s="265"/>
      <c r="L41" s="265">
        <v>665</v>
      </c>
      <c r="M41" s="336">
        <v>790</v>
      </c>
      <c r="N41" s="265">
        <v>0</v>
      </c>
      <c r="O41" s="268">
        <v>100</v>
      </c>
      <c r="P41" s="364">
        <f t="shared" si="0"/>
        <v>100</v>
      </c>
      <c r="Q41" s="364">
        <v>0</v>
      </c>
      <c r="R41" s="301">
        <v>213</v>
      </c>
      <c r="S41" s="349">
        <v>0</v>
      </c>
      <c r="T41" s="349">
        <v>213</v>
      </c>
      <c r="U41" s="372">
        <f t="shared" si="2"/>
        <v>2.13</v>
      </c>
      <c r="V41" s="372"/>
      <c r="W41" s="373">
        <f t="shared" si="3"/>
        <v>2.13</v>
      </c>
    </row>
    <row r="42" spans="1:23" ht="12.75">
      <c r="A42" s="276" t="s">
        <v>521</v>
      </c>
      <c r="B42" s="265"/>
      <c r="C42" s="265">
        <v>2009</v>
      </c>
      <c r="D42" s="266" t="s">
        <v>178</v>
      </c>
      <c r="E42" s="413"/>
      <c r="F42" s="266" t="s">
        <v>269</v>
      </c>
      <c r="G42" s="266" t="s">
        <v>734</v>
      </c>
      <c r="H42" s="266"/>
      <c r="I42" s="265" t="s">
        <v>285</v>
      </c>
      <c r="J42" s="268">
        <v>3</v>
      </c>
      <c r="K42" s="268"/>
      <c r="L42" s="268">
        <v>1545</v>
      </c>
      <c r="M42" s="335">
        <v>1456</v>
      </c>
      <c r="N42" s="268">
        <v>0</v>
      </c>
      <c r="O42" s="268">
        <v>4</v>
      </c>
      <c r="P42" s="364">
        <f t="shared" si="0"/>
        <v>4</v>
      </c>
      <c r="Q42" s="364">
        <v>0</v>
      </c>
      <c r="R42" s="301">
        <v>46</v>
      </c>
      <c r="S42" s="349">
        <v>0</v>
      </c>
      <c r="T42" s="349">
        <f t="shared" si="4"/>
        <v>46</v>
      </c>
      <c r="U42" s="372">
        <f t="shared" si="2"/>
        <v>11.5</v>
      </c>
      <c r="V42" s="372"/>
      <c r="W42" s="373">
        <f t="shared" si="3"/>
        <v>11.5</v>
      </c>
    </row>
    <row r="43" spans="1:23" ht="12.75">
      <c r="A43" s="276" t="s">
        <v>521</v>
      </c>
      <c r="B43" s="265"/>
      <c r="C43" s="265">
        <v>2009</v>
      </c>
      <c r="D43" s="266" t="s">
        <v>178</v>
      </c>
      <c r="E43" s="413"/>
      <c r="F43" s="266" t="s">
        <v>269</v>
      </c>
      <c r="G43" s="266" t="s">
        <v>734</v>
      </c>
      <c r="H43" s="266"/>
      <c r="I43" s="265" t="s">
        <v>286</v>
      </c>
      <c r="J43" s="265">
        <v>1</v>
      </c>
      <c r="K43" s="265"/>
      <c r="L43" s="268">
        <v>1545</v>
      </c>
      <c r="M43" s="335">
        <v>1456</v>
      </c>
      <c r="N43" s="268">
        <v>8</v>
      </c>
      <c r="O43" s="268">
        <v>0</v>
      </c>
      <c r="P43" s="364">
        <f t="shared" si="0"/>
        <v>8</v>
      </c>
      <c r="Q43" s="364">
        <v>0</v>
      </c>
      <c r="R43" s="301">
        <v>11</v>
      </c>
      <c r="S43" s="349">
        <f>R43</f>
        <v>11</v>
      </c>
      <c r="T43" s="349">
        <v>0</v>
      </c>
      <c r="U43" s="372">
        <f t="shared" si="2"/>
        <v>1.375</v>
      </c>
      <c r="V43" s="372">
        <f>S43/N43</f>
        <v>1.375</v>
      </c>
      <c r="W43" s="373"/>
    </row>
    <row r="44" spans="1:23" ht="12.75">
      <c r="A44" s="276" t="s">
        <v>521</v>
      </c>
      <c r="B44" s="265"/>
      <c r="C44" s="265">
        <v>2009</v>
      </c>
      <c r="D44" s="266" t="s">
        <v>178</v>
      </c>
      <c r="E44" s="413"/>
      <c r="F44" s="266" t="s">
        <v>692</v>
      </c>
      <c r="G44" s="266" t="s">
        <v>734</v>
      </c>
      <c r="H44" s="266"/>
      <c r="I44" s="265" t="s">
        <v>285</v>
      </c>
      <c r="J44" s="268">
        <v>3</v>
      </c>
      <c r="K44" s="268"/>
      <c r="L44" s="268">
        <v>78</v>
      </c>
      <c r="M44" s="335">
        <v>33</v>
      </c>
      <c r="N44" s="268">
        <v>0</v>
      </c>
      <c r="O44" s="268">
        <v>10</v>
      </c>
      <c r="P44" s="364">
        <f t="shared" si="0"/>
        <v>10</v>
      </c>
      <c r="Q44" s="364">
        <v>0</v>
      </c>
      <c r="R44" s="301">
        <v>13</v>
      </c>
      <c r="S44" s="349">
        <v>0</v>
      </c>
      <c r="T44" s="349">
        <f t="shared" si="4"/>
        <v>13</v>
      </c>
      <c r="U44" s="372">
        <f t="shared" si="2"/>
        <v>1.3</v>
      </c>
      <c r="V44" s="372"/>
      <c r="W44" s="373">
        <f t="shared" si="3"/>
        <v>1.3</v>
      </c>
    </row>
    <row r="45" spans="1:23" ht="12.75">
      <c r="A45" s="276" t="s">
        <v>521</v>
      </c>
      <c r="B45" s="265"/>
      <c r="C45" s="265">
        <v>2009</v>
      </c>
      <c r="D45" s="266" t="s">
        <v>178</v>
      </c>
      <c r="E45" s="413"/>
      <c r="F45" s="266" t="s">
        <v>626</v>
      </c>
      <c r="G45" s="266" t="s">
        <v>734</v>
      </c>
      <c r="H45" s="266"/>
      <c r="I45" s="265" t="s">
        <v>285</v>
      </c>
      <c r="J45" s="268">
        <v>3</v>
      </c>
      <c r="K45" s="268"/>
      <c r="L45" s="268">
        <v>690</v>
      </c>
      <c r="M45" s="335">
        <v>514</v>
      </c>
      <c r="N45" s="268">
        <v>0</v>
      </c>
      <c r="O45" s="268">
        <v>4</v>
      </c>
      <c r="P45" s="364">
        <f t="shared" si="0"/>
        <v>4</v>
      </c>
      <c r="Q45" s="364">
        <v>0</v>
      </c>
      <c r="R45" s="301">
        <v>7</v>
      </c>
      <c r="S45" s="349">
        <v>0</v>
      </c>
      <c r="T45" s="349">
        <v>7</v>
      </c>
      <c r="U45" s="372">
        <f t="shared" si="2"/>
        <v>1.75</v>
      </c>
      <c r="V45" s="372"/>
      <c r="W45" s="373">
        <f t="shared" si="3"/>
        <v>1.75</v>
      </c>
    </row>
    <row r="46" spans="1:23" ht="12.75">
      <c r="A46" s="276" t="s">
        <v>521</v>
      </c>
      <c r="B46" s="265"/>
      <c r="C46" s="265">
        <v>2009</v>
      </c>
      <c r="D46" s="266" t="s">
        <v>178</v>
      </c>
      <c r="E46" s="413"/>
      <c r="F46" s="266" t="s">
        <v>626</v>
      </c>
      <c r="G46" s="266" t="s">
        <v>734</v>
      </c>
      <c r="H46" s="266"/>
      <c r="I46" s="265" t="s">
        <v>286</v>
      </c>
      <c r="J46" s="265">
        <v>1</v>
      </c>
      <c r="K46" s="265"/>
      <c r="L46" s="268">
        <v>690</v>
      </c>
      <c r="M46" s="335">
        <v>514</v>
      </c>
      <c r="N46" s="268">
        <v>8</v>
      </c>
      <c r="O46" s="268">
        <v>0</v>
      </c>
      <c r="P46" s="364">
        <f t="shared" si="0"/>
        <v>8</v>
      </c>
      <c r="Q46" s="364">
        <v>0</v>
      </c>
      <c r="R46" s="301">
        <v>0</v>
      </c>
      <c r="S46" s="349">
        <f>R46</f>
        <v>0</v>
      </c>
      <c r="T46" s="349">
        <v>0</v>
      </c>
      <c r="U46" s="372">
        <f t="shared" si="2"/>
        <v>0</v>
      </c>
      <c r="V46" s="372">
        <f>S46/N46</f>
        <v>0</v>
      </c>
      <c r="W46" s="373"/>
    </row>
    <row r="47" spans="1:23" ht="12.75">
      <c r="A47" s="276" t="s">
        <v>521</v>
      </c>
      <c r="B47" s="265"/>
      <c r="C47" s="265">
        <v>2009</v>
      </c>
      <c r="D47" s="266" t="s">
        <v>178</v>
      </c>
      <c r="E47" s="413"/>
      <c r="F47" s="266" t="s">
        <v>628</v>
      </c>
      <c r="G47" s="266" t="s">
        <v>734</v>
      </c>
      <c r="H47" s="266"/>
      <c r="I47" s="265" t="s">
        <v>285</v>
      </c>
      <c r="J47" s="268">
        <v>3</v>
      </c>
      <c r="K47" s="268"/>
      <c r="L47" s="268">
        <v>494</v>
      </c>
      <c r="M47" s="335">
        <v>616</v>
      </c>
      <c r="N47" s="268">
        <v>0</v>
      </c>
      <c r="O47" s="268">
        <v>20</v>
      </c>
      <c r="P47" s="364">
        <f t="shared" si="0"/>
        <v>20</v>
      </c>
      <c r="Q47" s="364">
        <v>0</v>
      </c>
      <c r="R47" s="301">
        <v>33</v>
      </c>
      <c r="S47" s="349">
        <v>0</v>
      </c>
      <c r="T47" s="349">
        <v>33</v>
      </c>
      <c r="U47" s="372">
        <f t="shared" si="2"/>
        <v>1.65</v>
      </c>
      <c r="V47" s="372"/>
      <c r="W47" s="373">
        <f t="shared" si="3"/>
        <v>1.65</v>
      </c>
    </row>
    <row r="48" spans="1:23" ht="12.75">
      <c r="A48" s="276" t="s">
        <v>521</v>
      </c>
      <c r="B48" s="265"/>
      <c r="C48" s="265">
        <v>2009</v>
      </c>
      <c r="D48" s="266" t="s">
        <v>178</v>
      </c>
      <c r="E48" s="413"/>
      <c r="F48" s="266" t="s">
        <v>674</v>
      </c>
      <c r="G48" s="266" t="s">
        <v>734</v>
      </c>
      <c r="H48" s="266"/>
      <c r="I48" s="300" t="s">
        <v>285</v>
      </c>
      <c r="J48" s="268">
        <v>3</v>
      </c>
      <c r="K48" s="268"/>
      <c r="L48" s="268">
        <v>207</v>
      </c>
      <c r="M48" s="335">
        <v>112</v>
      </c>
      <c r="N48" s="268">
        <v>0</v>
      </c>
      <c r="O48" s="268">
        <v>15</v>
      </c>
      <c r="P48" s="364">
        <f t="shared" si="0"/>
        <v>15</v>
      </c>
      <c r="Q48" s="364">
        <v>0</v>
      </c>
      <c r="R48" s="301">
        <v>27</v>
      </c>
      <c r="S48" s="349">
        <v>0</v>
      </c>
      <c r="T48" s="349">
        <f t="shared" si="4"/>
        <v>27</v>
      </c>
      <c r="U48" s="372">
        <f t="shared" si="2"/>
        <v>1.8</v>
      </c>
      <c r="V48" s="372"/>
      <c r="W48" s="373">
        <f t="shared" si="3"/>
        <v>1.8</v>
      </c>
    </row>
    <row r="49" spans="1:23" ht="12.75">
      <c r="A49" s="276" t="s">
        <v>521</v>
      </c>
      <c r="B49" s="265"/>
      <c r="C49" s="265">
        <v>2009</v>
      </c>
      <c r="D49" s="266" t="s">
        <v>178</v>
      </c>
      <c r="E49" s="413"/>
      <c r="F49" s="266" t="s">
        <v>679</v>
      </c>
      <c r="G49" s="266" t="s">
        <v>734</v>
      </c>
      <c r="H49" s="266"/>
      <c r="I49" s="300" t="s">
        <v>285</v>
      </c>
      <c r="J49" s="268">
        <v>3</v>
      </c>
      <c r="K49" s="268"/>
      <c r="L49" s="268">
        <v>586</v>
      </c>
      <c r="M49" s="335">
        <v>244</v>
      </c>
      <c r="N49" s="268">
        <v>0</v>
      </c>
      <c r="O49" s="268">
        <v>4</v>
      </c>
      <c r="P49" s="364">
        <f t="shared" si="0"/>
        <v>4</v>
      </c>
      <c r="Q49" s="364">
        <v>0</v>
      </c>
      <c r="R49" s="301">
        <v>4</v>
      </c>
      <c r="S49" s="349">
        <v>0</v>
      </c>
      <c r="T49" s="349">
        <f t="shared" si="4"/>
        <v>4</v>
      </c>
      <c r="U49" s="372">
        <f t="shared" si="2"/>
        <v>1</v>
      </c>
      <c r="V49" s="372"/>
      <c r="W49" s="373">
        <f t="shared" si="3"/>
        <v>1</v>
      </c>
    </row>
    <row r="50" spans="1:23" ht="12.75">
      <c r="A50" s="276" t="s">
        <v>521</v>
      </c>
      <c r="B50" s="265"/>
      <c r="C50" s="265">
        <v>2009</v>
      </c>
      <c r="D50" s="266" t="s">
        <v>178</v>
      </c>
      <c r="E50" s="413"/>
      <c r="F50" s="266" t="s">
        <v>679</v>
      </c>
      <c r="G50" s="266" t="s">
        <v>734</v>
      </c>
      <c r="H50" s="266"/>
      <c r="I50" s="300" t="s">
        <v>286</v>
      </c>
      <c r="J50" s="265">
        <v>1</v>
      </c>
      <c r="K50" s="265"/>
      <c r="L50" s="268">
        <v>586</v>
      </c>
      <c r="M50" s="335">
        <v>244</v>
      </c>
      <c r="N50" s="268">
        <v>8</v>
      </c>
      <c r="O50" s="268">
        <v>0</v>
      </c>
      <c r="P50" s="364">
        <f t="shared" si="0"/>
        <v>8</v>
      </c>
      <c r="Q50" s="364">
        <v>0</v>
      </c>
      <c r="R50" s="301">
        <v>2</v>
      </c>
      <c r="S50" s="349">
        <f>R50</f>
        <v>2</v>
      </c>
      <c r="T50" s="349">
        <v>0</v>
      </c>
      <c r="U50" s="372">
        <f t="shared" si="2"/>
        <v>0.25</v>
      </c>
      <c r="V50" s="372">
        <f>S50/N50</f>
        <v>0.25</v>
      </c>
      <c r="W50" s="373"/>
    </row>
    <row r="51" spans="1:23" ht="12.75">
      <c r="A51" s="276" t="s">
        <v>521</v>
      </c>
      <c r="B51" s="265"/>
      <c r="C51" s="265">
        <v>2009</v>
      </c>
      <c r="D51" s="266" t="s">
        <v>178</v>
      </c>
      <c r="E51" s="413"/>
      <c r="F51" s="266" t="s">
        <v>737</v>
      </c>
      <c r="G51" s="266" t="s">
        <v>734</v>
      </c>
      <c r="H51" s="266"/>
      <c r="I51" s="300" t="s">
        <v>286</v>
      </c>
      <c r="J51" s="268">
        <v>1</v>
      </c>
      <c r="K51" s="268"/>
      <c r="L51" s="268">
        <v>1538</v>
      </c>
      <c r="M51" s="335">
        <v>1999</v>
      </c>
      <c r="N51" s="268">
        <v>4</v>
      </c>
      <c r="O51" s="268">
        <v>0</v>
      </c>
      <c r="P51" s="364">
        <f t="shared" si="0"/>
        <v>4</v>
      </c>
      <c r="Q51" s="364">
        <v>0</v>
      </c>
      <c r="R51" s="301">
        <v>4</v>
      </c>
      <c r="S51" s="349">
        <f>R51</f>
        <v>4</v>
      </c>
      <c r="T51" s="349">
        <v>0</v>
      </c>
      <c r="U51" s="372">
        <f t="shared" si="2"/>
        <v>1</v>
      </c>
      <c r="V51" s="372">
        <f>S51/N51</f>
        <v>1</v>
      </c>
      <c r="W51" s="373"/>
    </row>
    <row r="52" spans="1:23" ht="12.75">
      <c r="A52" s="276" t="s">
        <v>521</v>
      </c>
      <c r="B52" s="265"/>
      <c r="C52" s="265">
        <v>2009</v>
      </c>
      <c r="D52" s="266" t="s">
        <v>178</v>
      </c>
      <c r="E52" s="413"/>
      <c r="F52" s="266" t="s">
        <v>686</v>
      </c>
      <c r="G52" s="266" t="s">
        <v>734</v>
      </c>
      <c r="H52" s="266"/>
      <c r="I52" s="300" t="s">
        <v>285</v>
      </c>
      <c r="J52" s="268">
        <v>3</v>
      </c>
      <c r="K52" s="268"/>
      <c r="L52" s="268">
        <v>101</v>
      </c>
      <c r="M52" s="335">
        <v>59</v>
      </c>
      <c r="N52" s="268">
        <v>0</v>
      </c>
      <c r="O52" s="268">
        <v>4</v>
      </c>
      <c r="P52" s="364">
        <f t="shared" si="0"/>
        <v>4</v>
      </c>
      <c r="Q52" s="364">
        <v>0</v>
      </c>
      <c r="R52" s="301">
        <v>0</v>
      </c>
      <c r="S52" s="349">
        <v>0</v>
      </c>
      <c r="T52" s="349">
        <f t="shared" si="4"/>
        <v>0</v>
      </c>
      <c r="U52" s="372">
        <f t="shared" si="2"/>
        <v>0</v>
      </c>
      <c r="V52" s="372"/>
      <c r="W52" s="373">
        <f t="shared" si="3"/>
        <v>0</v>
      </c>
    </row>
    <row r="53" spans="1:23" ht="12.75">
      <c r="A53" s="276" t="s">
        <v>521</v>
      </c>
      <c r="B53" s="265"/>
      <c r="C53" s="265">
        <v>2009</v>
      </c>
      <c r="D53" s="266" t="s">
        <v>178</v>
      </c>
      <c r="E53" s="413"/>
      <c r="F53" s="266" t="s">
        <v>686</v>
      </c>
      <c r="G53" s="266" t="s">
        <v>734</v>
      </c>
      <c r="H53" s="266"/>
      <c r="I53" s="300" t="s">
        <v>286</v>
      </c>
      <c r="J53" s="265">
        <v>1</v>
      </c>
      <c r="K53" s="265"/>
      <c r="L53" s="268">
        <v>101</v>
      </c>
      <c r="M53" s="335">
        <v>59</v>
      </c>
      <c r="N53" s="268">
        <v>8</v>
      </c>
      <c r="O53" s="268">
        <v>0</v>
      </c>
      <c r="P53" s="364">
        <f t="shared" si="0"/>
        <v>8</v>
      </c>
      <c r="Q53" s="364">
        <v>0</v>
      </c>
      <c r="R53" s="301">
        <v>0</v>
      </c>
      <c r="S53" s="349">
        <f>R53</f>
        <v>0</v>
      </c>
      <c r="T53" s="349">
        <v>0</v>
      </c>
      <c r="U53" s="372">
        <f t="shared" si="2"/>
        <v>0</v>
      </c>
      <c r="V53" s="372">
        <f>S53/N53</f>
        <v>0</v>
      </c>
      <c r="W53" s="373"/>
    </row>
    <row r="54" spans="1:23" ht="12.75">
      <c r="A54" s="276" t="s">
        <v>521</v>
      </c>
      <c r="B54" s="265"/>
      <c r="C54" s="265">
        <v>2009</v>
      </c>
      <c r="D54" s="269" t="s">
        <v>180</v>
      </c>
      <c r="E54" s="413"/>
      <c r="F54" s="269" t="s">
        <v>674</v>
      </c>
      <c r="G54" s="269" t="s">
        <v>753</v>
      </c>
      <c r="H54" s="269"/>
      <c r="I54" s="300" t="s">
        <v>285</v>
      </c>
      <c r="J54" s="265">
        <v>1</v>
      </c>
      <c r="K54" s="265"/>
      <c r="L54" s="265">
        <v>5</v>
      </c>
      <c r="M54" s="336">
        <v>0</v>
      </c>
      <c r="N54" s="265">
        <v>0</v>
      </c>
      <c r="O54" s="265">
        <v>0</v>
      </c>
      <c r="P54" s="364">
        <f t="shared" si="0"/>
        <v>0</v>
      </c>
      <c r="Q54" s="364">
        <v>0</v>
      </c>
      <c r="R54" s="301">
        <v>0</v>
      </c>
      <c r="S54" s="349">
        <v>0</v>
      </c>
      <c r="T54" s="349">
        <v>0</v>
      </c>
      <c r="U54" s="372"/>
      <c r="V54" s="372"/>
      <c r="W54" s="373"/>
    </row>
    <row r="55" spans="1:23" ht="12.75">
      <c r="A55" s="276" t="s">
        <v>521</v>
      </c>
      <c r="B55" s="265"/>
      <c r="C55" s="265">
        <v>2009</v>
      </c>
      <c r="D55" s="269" t="s">
        <v>180</v>
      </c>
      <c r="E55" s="413"/>
      <c r="F55" s="269" t="s">
        <v>674</v>
      </c>
      <c r="G55" s="269" t="s">
        <v>754</v>
      </c>
      <c r="H55" s="269"/>
      <c r="I55" s="300" t="s">
        <v>285</v>
      </c>
      <c r="J55" s="265">
        <v>1</v>
      </c>
      <c r="K55" s="265"/>
      <c r="L55" s="265">
        <v>18</v>
      </c>
      <c r="M55" s="336">
        <v>0</v>
      </c>
      <c r="N55" s="265">
        <v>0</v>
      </c>
      <c r="O55" s="265">
        <v>2</v>
      </c>
      <c r="P55" s="364">
        <f t="shared" si="0"/>
        <v>2</v>
      </c>
      <c r="Q55" s="364">
        <v>0</v>
      </c>
      <c r="R55" s="301">
        <v>0</v>
      </c>
      <c r="S55" s="349">
        <v>0</v>
      </c>
      <c r="T55" s="349">
        <v>0</v>
      </c>
      <c r="U55" s="372">
        <f t="shared" si="2"/>
        <v>0</v>
      </c>
      <c r="V55" s="372"/>
      <c r="W55" s="373">
        <f t="shared" si="3"/>
        <v>0</v>
      </c>
    </row>
    <row r="56" spans="1:23" ht="12.75">
      <c r="A56" s="276" t="s">
        <v>521</v>
      </c>
      <c r="B56" s="265"/>
      <c r="C56" s="265">
        <v>2009</v>
      </c>
      <c r="D56" s="269" t="s">
        <v>180</v>
      </c>
      <c r="E56" s="413"/>
      <c r="F56" s="269" t="s">
        <v>674</v>
      </c>
      <c r="G56" s="269" t="s">
        <v>755</v>
      </c>
      <c r="H56" s="269"/>
      <c r="I56" s="300" t="s">
        <v>285</v>
      </c>
      <c r="J56" s="265">
        <v>1</v>
      </c>
      <c r="K56" s="265"/>
      <c r="L56" s="265">
        <v>18</v>
      </c>
      <c r="M56" s="336">
        <v>1</v>
      </c>
      <c r="N56" s="265">
        <v>0</v>
      </c>
      <c r="O56" s="265">
        <v>2</v>
      </c>
      <c r="P56" s="364">
        <f t="shared" si="0"/>
        <v>2</v>
      </c>
      <c r="Q56" s="364">
        <v>0</v>
      </c>
      <c r="R56" s="301">
        <v>0</v>
      </c>
      <c r="S56" s="349">
        <v>0</v>
      </c>
      <c r="T56" s="349">
        <v>0</v>
      </c>
      <c r="U56" s="372">
        <f t="shared" si="2"/>
        <v>0</v>
      </c>
      <c r="V56" s="372"/>
      <c r="W56" s="373">
        <f t="shared" si="3"/>
        <v>0</v>
      </c>
    </row>
    <row r="57" spans="1:23" ht="12.75">
      <c r="A57" s="276" t="s">
        <v>521</v>
      </c>
      <c r="B57" s="265"/>
      <c r="C57" s="265">
        <v>2009</v>
      </c>
      <c r="D57" s="269" t="s">
        <v>180</v>
      </c>
      <c r="E57" s="413"/>
      <c r="F57" s="269" t="s">
        <v>674</v>
      </c>
      <c r="G57" s="269" t="s">
        <v>756</v>
      </c>
      <c r="H57" s="269"/>
      <c r="I57" s="300" t="s">
        <v>285</v>
      </c>
      <c r="J57" s="265">
        <v>1</v>
      </c>
      <c r="K57" s="265"/>
      <c r="L57" s="265">
        <v>4</v>
      </c>
      <c r="M57" s="336">
        <v>1</v>
      </c>
      <c r="N57" s="265">
        <v>0</v>
      </c>
      <c r="O57" s="265">
        <v>0</v>
      </c>
      <c r="P57" s="364">
        <f t="shared" si="0"/>
        <v>0</v>
      </c>
      <c r="Q57" s="364">
        <v>0</v>
      </c>
      <c r="R57" s="301">
        <v>0</v>
      </c>
      <c r="S57" s="349">
        <v>0</v>
      </c>
      <c r="T57" s="349">
        <v>0</v>
      </c>
      <c r="U57" s="372"/>
      <c r="V57" s="372"/>
      <c r="W57" s="373"/>
    </row>
    <row r="58" spans="1:23" ht="13.5" thickBot="1">
      <c r="A58" s="368" t="s">
        <v>521</v>
      </c>
      <c r="B58" s="280"/>
      <c r="C58" s="280">
        <v>2009</v>
      </c>
      <c r="D58" s="278" t="s">
        <v>180</v>
      </c>
      <c r="E58" s="416"/>
      <c r="F58" s="278" t="s">
        <v>674</v>
      </c>
      <c r="G58" s="278" t="s">
        <v>757</v>
      </c>
      <c r="H58" s="278"/>
      <c r="I58" s="369" t="s">
        <v>285</v>
      </c>
      <c r="J58" s="280">
        <v>1</v>
      </c>
      <c r="K58" s="280"/>
      <c r="L58" s="280">
        <v>17</v>
      </c>
      <c r="M58" s="360">
        <v>16</v>
      </c>
      <c r="N58" s="280">
        <v>0</v>
      </c>
      <c r="O58" s="280">
        <v>2</v>
      </c>
      <c r="P58" s="365">
        <f t="shared" si="0"/>
        <v>2</v>
      </c>
      <c r="Q58" s="365">
        <v>0</v>
      </c>
      <c r="R58" s="361">
        <v>0</v>
      </c>
      <c r="S58" s="362">
        <v>0</v>
      </c>
      <c r="T58" s="362">
        <v>0</v>
      </c>
      <c r="U58" s="374">
        <f t="shared" si="2"/>
        <v>0</v>
      </c>
      <c r="V58" s="374"/>
      <c r="W58" s="375">
        <f t="shared" si="3"/>
        <v>0</v>
      </c>
    </row>
  </sheetData>
  <sheetProtection/>
  <mergeCells count="2">
    <mergeCell ref="V1:W1"/>
    <mergeCell ref="V2:W2"/>
  </mergeCells>
  <printOptions horizontalCentered="1"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8" scale="56" r:id="rId3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Report on the Danish National Data Collection Programmes in 2009: Tables</dc:title>
  <dc:subject/>
  <dc:creator>Karin Stubgaard</dc:creator>
  <cp:keywords/>
  <dc:description/>
  <cp:lastModifiedBy>Karin Stubgaard</cp:lastModifiedBy>
  <cp:lastPrinted>2010-05-27T11:30:15Z</cp:lastPrinted>
  <dcterms:created xsi:type="dcterms:W3CDTF">2010-05-17T09:18:30Z</dcterms:created>
  <dcterms:modified xsi:type="dcterms:W3CDTF">2015-02-17T15:42:29Z</dcterms:modified>
  <cp:category/>
  <cp:version/>
  <cp:contentType/>
  <cp:contentStatus/>
</cp:coreProperties>
</file>